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H:\APP\PA\PAForum\Web Publications\FINANCE\Expenditure Study\"/>
    </mc:Choice>
  </mc:AlternateContent>
  <xr:revisionPtr revIDLastSave="0" documentId="13_ncr:1_{A2BADE2D-3EB6-4C8C-B834-048202D139D9}" xr6:coauthVersionLast="45" xr6:coauthVersionMax="45" xr10:uidLastSave="{00000000-0000-0000-0000-000000000000}"/>
  <bookViews>
    <workbookView xWindow="-120" yWindow="-120" windowWidth="20730" windowHeight="11160" tabRatio="949" xr2:uid="{00000000-000D-0000-FFFF-FFFF00000000}"/>
  </bookViews>
  <sheets>
    <sheet name="Overview" sheetId="63" r:id="rId1"/>
    <sheet name="Relative Weights" sheetId="46" r:id="rId2"/>
    <sheet name="RW History" sheetId="60" r:id="rId3"/>
    <sheet name="FTSE Summary" sheetId="47" r:id="rId4"/>
    <sheet name="Discipline Summary" sheetId="48" r:id="rId5"/>
    <sheet name="Discipline Analysis" sheetId="49" r:id="rId6"/>
    <sheet name="UTA" sheetId="6" r:id="rId7"/>
    <sheet name="UT" sheetId="9" r:id="rId8"/>
    <sheet name="UTD" sheetId="10" r:id="rId9"/>
    <sheet name="UTEP" sheetId="11" r:id="rId10"/>
    <sheet name="UTRGV" sheetId="12" r:id="rId11"/>
    <sheet name="UTPB" sheetId="14" r:id="rId12"/>
    <sheet name="UTSA" sheetId="15" r:id="rId13"/>
    <sheet name="UTT" sheetId="16" r:id="rId14"/>
    <sheet name="TAMU" sheetId="17" r:id="rId15"/>
    <sheet name="TAMUG" sheetId="18" r:id="rId16"/>
    <sheet name="PVAMU" sheetId="19" r:id="rId17"/>
    <sheet name="TAR" sheetId="20" r:id="rId18"/>
    <sheet name="TAMUCT" sheetId="57" r:id="rId19"/>
    <sheet name="TAMUCC" sheetId="21" r:id="rId20"/>
    <sheet name="TAMUK" sheetId="22" r:id="rId21"/>
    <sheet name="TAMUSA" sheetId="62" r:id="rId22"/>
    <sheet name="TAMIU" sheetId="23" r:id="rId23"/>
    <sheet name="WTAMU" sheetId="24" r:id="rId24"/>
    <sheet name="TAMUC" sheetId="25" r:id="rId25"/>
    <sheet name="TAMUT" sheetId="26" r:id="rId26"/>
    <sheet name="UH" sheetId="27" r:id="rId27"/>
    <sheet name="UHCL" sheetId="28" r:id="rId28"/>
    <sheet name="UHD" sheetId="29" r:id="rId29"/>
    <sheet name="UHV" sheetId="30" r:id="rId30"/>
    <sheet name="MID" sheetId="31" r:id="rId31"/>
    <sheet name="UNT" sheetId="32" r:id="rId32"/>
    <sheet name="UNTD" sheetId="59" r:id="rId33"/>
    <sheet name="SFASU" sheetId="33" r:id="rId34"/>
    <sheet name="TSU" sheetId="34" r:id="rId35"/>
    <sheet name="TTU" sheetId="35" r:id="rId36"/>
    <sheet name="ASU" sheetId="36" r:id="rId37"/>
    <sheet name="TWU" sheetId="37" r:id="rId38"/>
    <sheet name="LU" sheetId="38" r:id="rId39"/>
    <sheet name="SHSU" sheetId="39" r:id="rId40"/>
    <sheet name="TXST" sheetId="40" r:id="rId41"/>
    <sheet name="SRSU" sheetId="41" r:id="rId42"/>
    <sheet name="Total" sheetId="44" r:id="rId43"/>
    <sheet name="Data" sheetId="56" r:id="rId44"/>
  </sheets>
  <externalReferences>
    <externalReference r:id="rId45"/>
  </externalReferences>
  <definedNames>
    <definedName name="_xlnm._FilterDatabase" localSheetId="43" hidden="1">Data!$HP$1:$QD$38</definedName>
    <definedName name="_xlnm._FilterDatabase" localSheetId="2" hidden="1">'RW History'!$A$2:$R$108</definedName>
    <definedName name="Appendix_H" localSheetId="21">#REF!</definedName>
    <definedName name="Appendix_H">#REF!</definedName>
    <definedName name="Broadway_AP_FRP_CostStudy_Data" localSheetId="43" hidden="1">Data!#REF!</definedName>
    <definedName name="HR">Data!$T$5</definedName>
    <definedName name="_xlnm.Print_Area" localSheetId="5">'Discipline Analysis'!$A$1:$AR$127</definedName>
    <definedName name="_xlnm.Print_Area" localSheetId="1">'Relative Weights'!$A$1:$H$243</definedName>
    <definedName name="_xlnm.Print_Titles" localSheetId="2">'RW History'!#REF!</definedName>
    <definedName name="Z_0D6A04B5_CD00_4F77_ACC7_14DAB17FC792_.wvu.Cols" localSheetId="5" hidden="1">'Discipline Analysis'!#REF!</definedName>
    <definedName name="Z_0D6A04B5_CD00_4F77_ACC7_14DAB17FC792_.wvu.Cols" localSheetId="3" hidden="1">'FTSE Summary'!#REF!</definedName>
    <definedName name="Z_0D6A04B5_CD00_4F77_ACC7_14DAB17FC792_.wvu.PrintArea" localSheetId="5" hidden="1">'Discipline Analysis'!$J$3:$O$43</definedName>
    <definedName name="Z_0D6A04B5_CD00_4F77_ACC7_14DAB17FC792_.wvu.PrintArea" localSheetId="3" hidden="1">'FTSE Summary'!$A$3:$D$42</definedName>
    <definedName name="Z_0D6A04B5_CD00_4F77_ACC7_14DAB17FC792_.wvu.PrintTitles" localSheetId="5" hidden="1">'Discipline Analysis'!$A:$A</definedName>
    <definedName name="Z_0D6A04B5_CD00_4F77_ACC7_14DAB17FC792_.wvu.Rows" localSheetId="4" hidden="1">'Discipline Summary'!#REF!</definedName>
    <definedName name="Z_1442A549_9D6B_46D7_B55A_ADB7B4A9530B_.wvu.Cols" localSheetId="5" hidden="1">'Discipline Analysis'!#REF!</definedName>
    <definedName name="Z_1442A549_9D6B_46D7_B55A_ADB7B4A9530B_.wvu.Cols" localSheetId="3" hidden="1">'FTSE Summary'!#REF!</definedName>
    <definedName name="Z_1442A549_9D6B_46D7_B55A_ADB7B4A9530B_.wvu.PrintArea" localSheetId="5" hidden="1">'Discipline Analysis'!$J$3:$O$43</definedName>
    <definedName name="Z_1442A549_9D6B_46D7_B55A_ADB7B4A9530B_.wvu.PrintArea" localSheetId="3" hidden="1">'FTSE Summary'!$A$3:$D$42</definedName>
    <definedName name="Z_1442A549_9D6B_46D7_B55A_ADB7B4A9530B_.wvu.PrintTitles" localSheetId="5" hidden="1">'Discipline Analysis'!$A:$A</definedName>
    <definedName name="Z_1442A549_9D6B_46D7_B55A_ADB7B4A9530B_.wvu.Rows" localSheetId="4" hidden="1">'Discipline Summary'!#REF!</definedName>
    <definedName name="Z_1FFC368C_FAAC_4C27_917C_33EB7F20D079_.wvu.PrintTitles" hidden="1">[1]Midwestern!$A$1:$B$65536,[1]Midwestern!$A$1:$IV$7</definedName>
    <definedName name="Z_27F9E306_C248_45F3_84A0_232BF88FD190_.wvu.Cols" localSheetId="5" hidden="1">'Discipline Analysis'!#REF!</definedName>
    <definedName name="Z_27F9E306_C248_45F3_84A0_232BF88FD190_.wvu.Cols" localSheetId="3" hidden="1">'FTSE Summary'!#REF!</definedName>
    <definedName name="Z_27F9E306_C248_45F3_84A0_232BF88FD190_.wvu.PrintArea" localSheetId="5" hidden="1">'Discipline Analysis'!$J$3:$O$43</definedName>
    <definedName name="Z_27F9E306_C248_45F3_84A0_232BF88FD190_.wvu.PrintArea" localSheetId="3" hidden="1">'FTSE Summary'!$A$3:$D$42</definedName>
    <definedName name="Z_27F9E306_C248_45F3_84A0_232BF88FD190_.wvu.PrintTitles" localSheetId="5" hidden="1">'Discipline Analysis'!$A:$A</definedName>
    <definedName name="Z_27F9E306_C248_45F3_84A0_232BF88FD190_.wvu.Rows" localSheetId="4" hidden="1">'Discipline Summary'!#REF!</definedName>
    <definedName name="Z_390E69FE_30BF_46A8_BB03_D0C9901EA0FB_.wvu.PrintTitles" hidden="1">[1]Midwestern!$A$1:$B$65536,[1]Midwestern!$A$1:$IV$7</definedName>
    <definedName name="Z_4AC09102_7151_4BC1_97EC_C57915589D6D_.wvu.PrintTitles" hidden="1">[1]Midwestern!$A$1:$B$65536,[1]Midwestern!$A$1:$IV$7</definedName>
    <definedName name="Z_57E1A335_6562_424D_B12F_A80F8D222AC3_.wvu.Cols" localSheetId="5" hidden="1">'Discipline Analysis'!#REF!</definedName>
    <definedName name="Z_57E1A335_6562_424D_B12F_A80F8D222AC3_.wvu.Cols" localSheetId="3" hidden="1">'FTSE Summary'!#REF!</definedName>
    <definedName name="Z_57E1A335_6562_424D_B12F_A80F8D222AC3_.wvu.PrintArea" localSheetId="5" hidden="1">'Discipline Analysis'!$J$3:$O$43</definedName>
    <definedName name="Z_57E1A335_6562_424D_B12F_A80F8D222AC3_.wvu.PrintArea" localSheetId="3" hidden="1">'FTSE Summary'!$A$3:$D$42</definedName>
    <definedName name="Z_57E1A335_6562_424D_B12F_A80F8D222AC3_.wvu.PrintTitles" localSheetId="5" hidden="1">'Discipline Analysis'!$A:$A</definedName>
    <definedName name="Z_57E1A335_6562_424D_B12F_A80F8D222AC3_.wvu.Rows" localSheetId="4" hidden="1">'Discipline Summary'!#REF!</definedName>
    <definedName name="Z_59C042EE_7BE0_46D7_83D3_48C0860AA9B7_.wvu.PrintTitles" hidden="1">[1]Midwestern!$A$1:$B$65536,[1]Midwestern!$A$1:$IV$7</definedName>
    <definedName name="Z_5DB122DC_76B1_4E56_B2C5_DC5B34D3FE31_.wvu.PrintTitles" hidden="1">[1]Midwestern!$A$1:$B$65536,[1]Midwestern!$A$1:$IV$7</definedName>
    <definedName name="Z_69CC68D0_7082_4F65_9ED7_9A6C423E431E_.wvu.Cols" localSheetId="5" hidden="1">'Discipline Analysis'!#REF!</definedName>
    <definedName name="Z_69CC68D0_7082_4F65_9ED7_9A6C423E431E_.wvu.Cols" localSheetId="3" hidden="1">'FTSE Summary'!#REF!</definedName>
    <definedName name="Z_69CC68D0_7082_4F65_9ED7_9A6C423E431E_.wvu.PrintArea" localSheetId="5" hidden="1">'Discipline Analysis'!$J$3:$O$43</definedName>
    <definedName name="Z_69CC68D0_7082_4F65_9ED7_9A6C423E431E_.wvu.PrintArea" localSheetId="3" hidden="1">'FTSE Summary'!$A$3:$D$42</definedName>
    <definedName name="Z_69CC68D0_7082_4F65_9ED7_9A6C423E431E_.wvu.PrintTitles" localSheetId="5" hidden="1">'Discipline Analysis'!$A:$A</definedName>
    <definedName name="Z_69CC68D0_7082_4F65_9ED7_9A6C423E431E_.wvu.Rows" localSheetId="4" hidden="1">'Discipline Summary'!#REF!</definedName>
    <definedName name="Z_781B0C7D_37AB_45AA_97DE_651E544B0900_.wvu.Cols" localSheetId="5" hidden="1">'Discipline Analysis'!#REF!</definedName>
    <definedName name="Z_781B0C7D_37AB_45AA_97DE_651E544B0900_.wvu.Cols" localSheetId="3" hidden="1">'FTSE Summary'!#REF!</definedName>
    <definedName name="Z_781B0C7D_37AB_45AA_97DE_651E544B0900_.wvu.PrintArea" localSheetId="5" hidden="1">'Discipline Analysis'!$J$3:$O$43</definedName>
    <definedName name="Z_781B0C7D_37AB_45AA_97DE_651E544B0900_.wvu.PrintArea" localSheetId="3" hidden="1">'FTSE Summary'!$A$3:$D$42</definedName>
    <definedName name="Z_781B0C7D_37AB_45AA_97DE_651E544B0900_.wvu.PrintTitles" localSheetId="5" hidden="1">'Discipline Analysis'!$A:$A</definedName>
    <definedName name="Z_781B0C7D_37AB_45AA_97DE_651E544B0900_.wvu.Rows" localSheetId="4" hidden="1">'Discipline Summary'!#REF!</definedName>
    <definedName name="Z_7D803815_A672_4AF4_B4A6_9CDBE1923F20_.wvu.Cols" localSheetId="5" hidden="1">'Discipline Analysis'!#REF!</definedName>
    <definedName name="Z_7D803815_A672_4AF4_B4A6_9CDBE1923F20_.wvu.Cols" localSheetId="3" hidden="1">'FTSE Summary'!#REF!</definedName>
    <definedName name="Z_7D803815_A672_4AF4_B4A6_9CDBE1923F20_.wvu.PrintArea" localSheetId="5" hidden="1">'Discipline Analysis'!$J$3:$O$43</definedName>
    <definedName name="Z_7D803815_A672_4AF4_B4A6_9CDBE1923F20_.wvu.PrintArea" localSheetId="3" hidden="1">'FTSE Summary'!$A$3:$D$42</definedName>
    <definedName name="Z_7D803815_A672_4AF4_B4A6_9CDBE1923F20_.wvu.PrintTitles" localSheetId="5" hidden="1">'Discipline Analysis'!$A:$A</definedName>
    <definedName name="Z_7D803815_A672_4AF4_B4A6_9CDBE1923F20_.wvu.Rows" localSheetId="4" hidden="1">'Discipline Summary'!#REF!</definedName>
    <definedName name="Z_7E968537_F35A_46C0_AAAE_B8F2523DE409_.wvu.PrintTitles" hidden="1">[1]Midwestern!$A$1:$B$65536,[1]Midwestern!$A$1:$IV$7</definedName>
    <definedName name="Z_82F62AED_BF08_430C_AFEF_890DA166D88D_.wvu.Cols" localSheetId="5" hidden="1">'Discipline Analysis'!#REF!</definedName>
    <definedName name="Z_82F62AED_BF08_430C_AFEF_890DA166D88D_.wvu.Cols" localSheetId="3" hidden="1">'FTSE Summary'!#REF!</definedName>
    <definedName name="Z_82F62AED_BF08_430C_AFEF_890DA166D88D_.wvu.PrintArea" localSheetId="5" hidden="1">'Discipline Analysis'!$J$3:$O$43</definedName>
    <definedName name="Z_82F62AED_BF08_430C_AFEF_890DA166D88D_.wvu.PrintArea" localSheetId="3" hidden="1">'FTSE Summary'!$A$3:$D$42</definedName>
    <definedName name="Z_82F62AED_BF08_430C_AFEF_890DA166D88D_.wvu.PrintTitles" localSheetId="5" hidden="1">'Discipline Analysis'!$A:$A</definedName>
    <definedName name="Z_82F62AED_BF08_430C_AFEF_890DA166D88D_.wvu.Rows" localSheetId="4" hidden="1">'Discipline Summary'!#REF!</definedName>
    <definedName name="Z_999D944D_85B2_4CAE_97DA_DC2EB4BF0AB0_.wvu.PrintTitles" hidden="1">[1]Midwestern!$A$1:$B$65536,[1]Midwestern!$A$1:$IV$7</definedName>
    <definedName name="Z_9A9AF875_8B7A_4EA5_9837_BF2AFF98C487_.wvu.PrintTitles" hidden="1">[1]Midwestern!$A$1:$B$65536,[1]Midwestern!$A$1:$IV$7</definedName>
    <definedName name="Z_AF3AF677_0F2D_4D70_91F8_671ED83C9C84_.wvu.Cols" localSheetId="5" hidden="1">'Discipline Analysis'!#REF!</definedName>
    <definedName name="Z_AF3AF677_0F2D_4D70_91F8_671ED83C9C84_.wvu.Cols" localSheetId="3" hidden="1">'FTSE Summary'!#REF!</definedName>
    <definedName name="Z_AF3AF677_0F2D_4D70_91F8_671ED83C9C84_.wvu.PrintArea" localSheetId="5" hidden="1">'Discipline Analysis'!$J$3:$O$43</definedName>
    <definedName name="Z_AF3AF677_0F2D_4D70_91F8_671ED83C9C84_.wvu.PrintArea" localSheetId="3" hidden="1">'FTSE Summary'!$A$3:$D$42</definedName>
    <definedName name="Z_AF3AF677_0F2D_4D70_91F8_671ED83C9C84_.wvu.PrintTitles" localSheetId="5" hidden="1">'Discipline Analysis'!$A:$A</definedName>
    <definedName name="Z_AF3AF677_0F2D_4D70_91F8_671ED83C9C84_.wvu.Rows" localSheetId="4" hidden="1">'Discipline Summary'!#REF!</definedName>
    <definedName name="Z_AF9FC034_FEF6_4E81_8E7C_0BEB1839439D_.wvu.Cols" localSheetId="5" hidden="1">'Discipline Analysis'!#REF!</definedName>
    <definedName name="Z_AF9FC034_FEF6_4E81_8E7C_0BEB1839439D_.wvu.Cols" localSheetId="3" hidden="1">'FTSE Summary'!#REF!</definedName>
    <definedName name="Z_AF9FC034_FEF6_4E81_8E7C_0BEB1839439D_.wvu.PrintArea" localSheetId="5" hidden="1">'Discipline Analysis'!$J$3:$O$43</definedName>
    <definedName name="Z_AF9FC034_FEF6_4E81_8E7C_0BEB1839439D_.wvu.PrintArea" localSheetId="3" hidden="1">'FTSE Summary'!$A$3:$D$42</definedName>
    <definedName name="Z_AF9FC034_FEF6_4E81_8E7C_0BEB1839439D_.wvu.PrintTitles" localSheetId="5" hidden="1">'Discipline Analysis'!$A:$A</definedName>
    <definedName name="Z_AF9FC034_FEF6_4E81_8E7C_0BEB1839439D_.wvu.Rows" localSheetId="4" hidden="1">'Discipline Summary'!#REF!</definedName>
    <definedName name="Z_B99B5CD3_BE57_4246_AEBD_EF88E268CAAA_.wvu.Cols" localSheetId="5" hidden="1">'Discipline Analysis'!#REF!</definedName>
    <definedName name="Z_B99B5CD3_BE57_4246_AEBD_EF88E268CAAA_.wvu.Cols" localSheetId="3" hidden="1">'FTSE Summary'!#REF!</definedName>
    <definedName name="Z_B99B5CD3_BE57_4246_AEBD_EF88E268CAAA_.wvu.PrintArea" localSheetId="5" hidden="1">'Discipline Analysis'!$J$3:$O$43</definedName>
    <definedName name="Z_B99B5CD3_BE57_4246_AEBD_EF88E268CAAA_.wvu.PrintArea" localSheetId="3" hidden="1">'FTSE Summary'!$A$3:$D$42</definedName>
    <definedName name="Z_B99B5CD3_BE57_4246_AEBD_EF88E268CAAA_.wvu.PrintTitles" localSheetId="5" hidden="1">'Discipline Analysis'!$A:$A</definedName>
    <definedName name="Z_B99B5CD3_BE57_4246_AEBD_EF88E268CAAA_.wvu.Rows" localSheetId="4" hidden="1">'Discipline Summary'!#REF!</definedName>
    <definedName name="Z_C030375C_CA87_4F87_8379_E4A4DD2442F6_.wvu.Cols" localSheetId="5" hidden="1">'Discipline Analysis'!#REF!</definedName>
    <definedName name="Z_C030375C_CA87_4F87_8379_E4A4DD2442F6_.wvu.Cols" localSheetId="3" hidden="1">'FTSE Summary'!#REF!</definedName>
    <definedName name="Z_C030375C_CA87_4F87_8379_E4A4DD2442F6_.wvu.PrintArea" localSheetId="5" hidden="1">'Discipline Analysis'!$J$3:$O$43</definedName>
    <definedName name="Z_C030375C_CA87_4F87_8379_E4A4DD2442F6_.wvu.PrintArea" localSheetId="3" hidden="1">'FTSE Summary'!$A$3:$D$42</definedName>
    <definedName name="Z_C030375C_CA87_4F87_8379_E4A4DD2442F6_.wvu.PrintTitles" localSheetId="5" hidden="1">'Discipline Analysis'!$A:$A</definedName>
    <definedName name="Z_C030375C_CA87_4F87_8379_E4A4DD2442F6_.wvu.Rows" localSheetId="4" hidden="1">'Discipline Summary'!#REF!</definedName>
    <definedName name="Z_C63CB8F7_18C4_4A70_94EC_26C8D6B5C80F_.wvu.PrintTitles" hidden="1">[1]Midwestern!$A$1:$B$65536,[1]Midwestern!$A$1:$IV$7</definedName>
    <definedName name="Z_D8EE2E15_379C_4027_9083_08D90932B4E1_.wvu.PrintTitles" hidden="1">[1]Midwestern!$A$1:$B$65536,[1]Midwestern!$A$1:$IV$7</definedName>
    <definedName name="Z_DCADF4B1_3283_4B0E_898D_03FF4C5055CE_.wvu.Cols" localSheetId="5" hidden="1">'Discipline Analysis'!#REF!</definedName>
    <definedName name="Z_DCADF4B1_3283_4B0E_898D_03FF4C5055CE_.wvu.Cols" localSheetId="3" hidden="1">'FTSE Summary'!#REF!</definedName>
    <definedName name="Z_DCADF4B1_3283_4B0E_898D_03FF4C5055CE_.wvu.PrintArea" localSheetId="5" hidden="1">'Discipline Analysis'!$J$3:$O$43</definedName>
    <definedName name="Z_DCADF4B1_3283_4B0E_898D_03FF4C5055CE_.wvu.PrintArea" localSheetId="3" hidden="1">'FTSE Summary'!$A$3:$D$42</definedName>
    <definedName name="Z_DCADF4B1_3283_4B0E_898D_03FF4C5055CE_.wvu.PrintTitles" localSheetId="5" hidden="1">'Discipline Analysis'!$A:$A</definedName>
    <definedName name="Z_DCADF4B1_3283_4B0E_898D_03FF4C5055CE_.wvu.Rows" localSheetId="4" hidden="1">'Discipline Summary'!#REF!</definedName>
    <definedName name="Z_E24BC210_CA00_4D90_8DFB_123CF42EF667_.wvu.Cols" localSheetId="5" hidden="1">'Discipline Analysis'!#REF!</definedName>
    <definedName name="Z_E24BC210_CA00_4D90_8DFB_123CF42EF667_.wvu.Cols" localSheetId="3" hidden="1">'FTSE Summary'!#REF!</definedName>
    <definedName name="Z_E24BC210_CA00_4D90_8DFB_123CF42EF667_.wvu.PrintArea" localSheetId="5" hidden="1">'Discipline Analysis'!$J$3:$O$43</definedName>
    <definedName name="Z_E24BC210_CA00_4D90_8DFB_123CF42EF667_.wvu.PrintArea" localSheetId="3" hidden="1">'FTSE Summary'!$A$3:$D$42</definedName>
    <definedName name="Z_E24BC210_CA00_4D90_8DFB_123CF42EF667_.wvu.PrintTitles" localSheetId="5" hidden="1">'Discipline Analysis'!$A:$A</definedName>
    <definedName name="Z_E24BC210_CA00_4D90_8DFB_123CF42EF667_.wvu.Rows" localSheetId="4" hidden="1">'Discipline Summary'!#REF!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1" i="35" l="1"/>
  <c r="B69" i="14" l="1"/>
  <c r="B69" i="11"/>
  <c r="B69" i="10"/>
  <c r="AN116" i="60" l="1"/>
  <c r="AN115" i="60"/>
  <c r="AN114" i="60"/>
  <c r="AN99" i="60"/>
  <c r="AN100" i="60"/>
  <c r="AN101" i="60"/>
  <c r="AN102" i="60"/>
  <c r="AN103" i="60"/>
  <c r="AN104" i="60"/>
  <c r="AN105" i="60"/>
  <c r="AN106" i="60"/>
  <c r="AN107" i="60"/>
  <c r="AN108" i="60"/>
  <c r="AN109" i="60"/>
  <c r="AN70" i="60"/>
  <c r="AN71" i="60"/>
  <c r="AN72" i="60"/>
  <c r="AN73" i="60"/>
  <c r="AN74" i="60"/>
  <c r="AN75" i="60"/>
  <c r="AN76" i="60"/>
  <c r="AN77" i="60"/>
  <c r="AN78" i="60"/>
  <c r="AN79" i="60"/>
  <c r="AN80" i="60"/>
  <c r="AN81" i="60"/>
  <c r="AN82" i="60"/>
  <c r="AN83" i="60"/>
  <c r="AN84" i="60"/>
  <c r="AN85" i="60"/>
  <c r="AN86" i="60"/>
  <c r="AN87" i="60"/>
  <c r="AN88" i="60"/>
  <c r="AN89" i="60"/>
  <c r="AN48" i="60"/>
  <c r="AN49" i="60"/>
  <c r="AN50" i="60"/>
  <c r="AN51" i="60"/>
  <c r="AN52" i="60"/>
  <c r="AN53" i="60"/>
  <c r="AN54" i="60"/>
  <c r="AN55" i="60"/>
  <c r="AN56" i="60"/>
  <c r="AN57" i="60"/>
  <c r="AN58" i="60"/>
  <c r="AN59" i="60"/>
  <c r="AN60" i="60"/>
  <c r="AN61" i="60"/>
  <c r="AN62" i="60"/>
  <c r="AN63" i="60"/>
  <c r="AN64" i="60"/>
  <c r="AN65" i="60"/>
  <c r="AN66" i="60"/>
  <c r="AN67" i="60"/>
  <c r="AN26" i="60"/>
  <c r="AN27" i="60"/>
  <c r="AN28" i="60"/>
  <c r="AN29" i="60"/>
  <c r="AN30" i="60"/>
  <c r="AN31" i="60"/>
  <c r="AN32" i="60"/>
  <c r="AN33" i="60"/>
  <c r="AN34" i="60"/>
  <c r="AN35" i="60"/>
  <c r="AN36" i="60"/>
  <c r="AN37" i="60"/>
  <c r="AN38" i="60"/>
  <c r="AN39" i="60"/>
  <c r="AN40" i="60"/>
  <c r="AN41" i="60"/>
  <c r="AN42" i="60"/>
  <c r="AN43" i="60"/>
  <c r="AN44" i="60"/>
  <c r="AN45" i="60"/>
  <c r="AN4" i="60"/>
  <c r="AO4" i="60"/>
  <c r="AN5" i="60"/>
  <c r="AN6" i="60"/>
  <c r="AN7" i="60"/>
  <c r="AN8" i="60"/>
  <c r="AN9" i="60"/>
  <c r="AN10" i="60"/>
  <c r="AN11" i="60"/>
  <c r="AN12" i="60"/>
  <c r="AN13" i="60"/>
  <c r="AN14" i="60"/>
  <c r="AN15" i="60"/>
  <c r="AN16" i="60"/>
  <c r="AN17" i="60"/>
  <c r="AN18" i="60"/>
  <c r="AN19" i="60"/>
  <c r="AN20" i="60"/>
  <c r="AN21" i="60"/>
  <c r="AN22" i="60"/>
  <c r="AN23" i="60"/>
  <c r="AM5" i="60"/>
  <c r="HB10" i="56" l="1"/>
  <c r="DF10" i="56"/>
  <c r="E144" i="41" l="1"/>
  <c r="H17" i="41" l="1"/>
  <c r="H16" i="41"/>
  <c r="H15" i="41"/>
  <c r="H14" i="41"/>
  <c r="H13" i="41"/>
  <c r="H17" i="40"/>
  <c r="H16" i="40"/>
  <c r="H15" i="40"/>
  <c r="H14" i="40"/>
  <c r="H13" i="40"/>
  <c r="H17" i="39"/>
  <c r="H16" i="39"/>
  <c r="H15" i="39"/>
  <c r="H14" i="39"/>
  <c r="H13" i="39"/>
  <c r="H17" i="38"/>
  <c r="H16" i="38"/>
  <c r="H15" i="38"/>
  <c r="H14" i="38"/>
  <c r="H13" i="38"/>
  <c r="H17" i="37"/>
  <c r="H16" i="37"/>
  <c r="H15" i="37"/>
  <c r="H14" i="37"/>
  <c r="H13" i="37"/>
  <c r="H17" i="36"/>
  <c r="H16" i="36"/>
  <c r="H15" i="36"/>
  <c r="H14" i="36"/>
  <c r="H13" i="36"/>
  <c r="H17" i="35"/>
  <c r="H16" i="35"/>
  <c r="H15" i="35"/>
  <c r="H14" i="35"/>
  <c r="H13" i="35"/>
  <c r="H17" i="34"/>
  <c r="H16" i="34"/>
  <c r="H15" i="34"/>
  <c r="H14" i="34"/>
  <c r="H13" i="34"/>
  <c r="H17" i="33"/>
  <c r="H16" i="33"/>
  <c r="H15" i="33"/>
  <c r="H14" i="33"/>
  <c r="H13" i="33"/>
  <c r="H17" i="59"/>
  <c r="H16" i="59"/>
  <c r="H15" i="59"/>
  <c r="H14" i="59"/>
  <c r="H13" i="59"/>
  <c r="H17" i="32"/>
  <c r="H16" i="32"/>
  <c r="H15" i="32"/>
  <c r="H14" i="32"/>
  <c r="H13" i="32"/>
  <c r="H17" i="31"/>
  <c r="H16" i="31"/>
  <c r="H15" i="31"/>
  <c r="H14" i="31"/>
  <c r="H13" i="31"/>
  <c r="H17" i="30"/>
  <c r="H16" i="30"/>
  <c r="H15" i="30"/>
  <c r="H14" i="30"/>
  <c r="H13" i="30"/>
  <c r="H17" i="29"/>
  <c r="H16" i="29"/>
  <c r="H15" i="29"/>
  <c r="H14" i="29"/>
  <c r="H13" i="29"/>
  <c r="H17" i="28"/>
  <c r="H16" i="28"/>
  <c r="H15" i="28"/>
  <c r="H14" i="28"/>
  <c r="H13" i="28"/>
  <c r="H17" i="27"/>
  <c r="H16" i="27"/>
  <c r="H15" i="27"/>
  <c r="H14" i="27"/>
  <c r="H13" i="27"/>
  <c r="H17" i="26"/>
  <c r="H16" i="26"/>
  <c r="H15" i="26"/>
  <c r="H14" i="26"/>
  <c r="H13" i="26"/>
  <c r="H17" i="25"/>
  <c r="H16" i="25"/>
  <c r="H15" i="25"/>
  <c r="H14" i="25"/>
  <c r="H13" i="25"/>
  <c r="H17" i="24"/>
  <c r="H16" i="24"/>
  <c r="H15" i="24"/>
  <c r="H14" i="24"/>
  <c r="H13" i="24"/>
  <c r="H17" i="23"/>
  <c r="H16" i="23"/>
  <c r="H15" i="23"/>
  <c r="H14" i="23"/>
  <c r="H13" i="23"/>
  <c r="H17" i="62"/>
  <c r="H16" i="62"/>
  <c r="H15" i="62"/>
  <c r="H14" i="62"/>
  <c r="H13" i="62"/>
  <c r="H17" i="22"/>
  <c r="H16" i="22"/>
  <c r="H15" i="22"/>
  <c r="H14" i="22"/>
  <c r="H13" i="22"/>
  <c r="H17" i="21"/>
  <c r="H16" i="21"/>
  <c r="H15" i="21"/>
  <c r="H14" i="21"/>
  <c r="H13" i="21"/>
  <c r="H17" i="57"/>
  <c r="H16" i="57"/>
  <c r="H15" i="57"/>
  <c r="H14" i="57"/>
  <c r="H13" i="57"/>
  <c r="H17" i="20"/>
  <c r="H16" i="20"/>
  <c r="H15" i="20"/>
  <c r="H14" i="20"/>
  <c r="H13" i="20"/>
  <c r="H17" i="19"/>
  <c r="H16" i="19"/>
  <c r="H15" i="19"/>
  <c r="H14" i="19"/>
  <c r="H13" i="19"/>
  <c r="H17" i="18"/>
  <c r="H16" i="18"/>
  <c r="H15" i="18"/>
  <c r="H14" i="18"/>
  <c r="H13" i="18"/>
  <c r="H17" i="17"/>
  <c r="H16" i="17"/>
  <c r="H15" i="17"/>
  <c r="H14" i="17"/>
  <c r="H13" i="17"/>
  <c r="H17" i="16"/>
  <c r="H16" i="16"/>
  <c r="H15" i="16"/>
  <c r="H14" i="16"/>
  <c r="H13" i="16"/>
  <c r="H17" i="15"/>
  <c r="H16" i="15"/>
  <c r="H15" i="15"/>
  <c r="H14" i="15"/>
  <c r="H13" i="15"/>
  <c r="B350" i="15"/>
  <c r="B349" i="15"/>
  <c r="B348" i="15"/>
  <c r="B347" i="15"/>
  <c r="B346" i="15"/>
  <c r="B345" i="15"/>
  <c r="B344" i="15"/>
  <c r="B343" i="15"/>
  <c r="B325" i="15"/>
  <c r="B324" i="15"/>
  <c r="B323" i="15"/>
  <c r="B322" i="15"/>
  <c r="B321" i="15"/>
  <c r="B320" i="15"/>
  <c r="B319" i="15"/>
  <c r="B318" i="15"/>
  <c r="B300" i="15"/>
  <c r="B299" i="15"/>
  <c r="B298" i="15"/>
  <c r="B297" i="15"/>
  <c r="B296" i="15"/>
  <c r="B295" i="15"/>
  <c r="B294" i="15"/>
  <c r="B293" i="15"/>
  <c r="B275" i="15"/>
  <c r="B274" i="15"/>
  <c r="B273" i="15"/>
  <c r="B272" i="15"/>
  <c r="B271" i="15"/>
  <c r="B270" i="15"/>
  <c r="B269" i="15"/>
  <c r="B268" i="15"/>
  <c r="B250" i="15"/>
  <c r="B249" i="15"/>
  <c r="B248" i="15"/>
  <c r="B247" i="15"/>
  <c r="B246" i="15"/>
  <c r="B245" i="15"/>
  <c r="B244" i="15"/>
  <c r="B243" i="15"/>
  <c r="B225" i="15"/>
  <c r="B224" i="15"/>
  <c r="B223" i="15"/>
  <c r="B222" i="15"/>
  <c r="B221" i="15"/>
  <c r="B220" i="15"/>
  <c r="B219" i="15"/>
  <c r="B218" i="15"/>
  <c r="B200" i="15"/>
  <c r="B199" i="15"/>
  <c r="B198" i="15"/>
  <c r="B197" i="15"/>
  <c r="B196" i="15"/>
  <c r="B195" i="15"/>
  <c r="B194" i="15"/>
  <c r="B193" i="15"/>
  <c r="B175" i="15"/>
  <c r="B174" i="15"/>
  <c r="B173" i="15"/>
  <c r="B172" i="15"/>
  <c r="B171" i="15"/>
  <c r="B170" i="15"/>
  <c r="B169" i="15"/>
  <c r="B168" i="15"/>
  <c r="B150" i="15"/>
  <c r="B149" i="15"/>
  <c r="B148" i="15"/>
  <c r="B147" i="15"/>
  <c r="B146" i="15"/>
  <c r="B145" i="15"/>
  <c r="B144" i="15"/>
  <c r="B143" i="15"/>
  <c r="B123" i="15"/>
  <c r="B122" i="15"/>
  <c r="B121" i="15"/>
  <c r="B120" i="15"/>
  <c r="B119" i="15"/>
  <c r="B118" i="15"/>
  <c r="B117" i="15"/>
  <c r="B116" i="15"/>
  <c r="B98" i="15"/>
  <c r="B97" i="15"/>
  <c r="B96" i="15"/>
  <c r="B95" i="15"/>
  <c r="B94" i="15"/>
  <c r="B93" i="15"/>
  <c r="B92" i="15"/>
  <c r="B91" i="15"/>
  <c r="B68" i="15"/>
  <c r="B67" i="15"/>
  <c r="B66" i="15"/>
  <c r="B65" i="15"/>
  <c r="B64" i="15"/>
  <c r="B63" i="15"/>
  <c r="B62" i="15"/>
  <c r="B61" i="15"/>
  <c r="H17" i="14"/>
  <c r="H16" i="14"/>
  <c r="H15" i="14"/>
  <c r="H14" i="14"/>
  <c r="H13" i="14"/>
  <c r="H13" i="12"/>
  <c r="H17" i="12"/>
  <c r="H16" i="12"/>
  <c r="H15" i="12"/>
  <c r="H14" i="12"/>
  <c r="H17" i="11"/>
  <c r="H16" i="11"/>
  <c r="H15" i="11"/>
  <c r="H14" i="11"/>
  <c r="H13" i="11"/>
  <c r="H17" i="10"/>
  <c r="H16" i="10"/>
  <c r="H15" i="10"/>
  <c r="H14" i="10"/>
  <c r="H13" i="10"/>
  <c r="H17" i="9"/>
  <c r="H16" i="9"/>
  <c r="H15" i="9"/>
  <c r="H14" i="9"/>
  <c r="H13" i="9"/>
  <c r="H17" i="6" l="1"/>
  <c r="H11" i="44" s="1"/>
  <c r="H16" i="6"/>
  <c r="H10" i="44" s="1"/>
  <c r="H15" i="6"/>
  <c r="H9" i="44" s="1"/>
  <c r="H14" i="6"/>
  <c r="H8" i="44" s="1"/>
  <c r="H13" i="6"/>
  <c r="H7" i="44" s="1"/>
  <c r="AN2" i="60" l="1"/>
  <c r="D68" i="9" l="1"/>
  <c r="C61" i="10" l="1"/>
  <c r="D61" i="10"/>
  <c r="E61" i="10"/>
  <c r="F61" i="10"/>
  <c r="G61" i="10"/>
  <c r="C62" i="10"/>
  <c r="D62" i="10"/>
  <c r="E62" i="10"/>
  <c r="F62" i="10"/>
  <c r="G62" i="10"/>
  <c r="C63" i="10"/>
  <c r="D63" i="10"/>
  <c r="E63" i="10"/>
  <c r="F63" i="10"/>
  <c r="G63" i="10"/>
  <c r="C64" i="10"/>
  <c r="D64" i="10"/>
  <c r="E64" i="10"/>
  <c r="F64" i="10"/>
  <c r="G64" i="10"/>
  <c r="C65" i="10"/>
  <c r="D65" i="10"/>
  <c r="E65" i="10"/>
  <c r="F65" i="10"/>
  <c r="G65" i="10"/>
  <c r="C66" i="10"/>
  <c r="D66" i="10"/>
  <c r="E66" i="10"/>
  <c r="F66" i="10"/>
  <c r="G66" i="10"/>
  <c r="C67" i="10"/>
  <c r="D67" i="10"/>
  <c r="E67" i="10"/>
  <c r="F67" i="10"/>
  <c r="G67" i="10"/>
  <c r="C68" i="10"/>
  <c r="D68" i="10"/>
  <c r="E68" i="10"/>
  <c r="F68" i="10"/>
  <c r="G68" i="10"/>
  <c r="C69" i="10"/>
  <c r="D69" i="10"/>
  <c r="E69" i="10"/>
  <c r="F69" i="10"/>
  <c r="G69" i="10"/>
  <c r="C70" i="10"/>
  <c r="D70" i="10"/>
  <c r="E70" i="10"/>
  <c r="F70" i="10"/>
  <c r="G70" i="10"/>
  <c r="C71" i="10"/>
  <c r="D71" i="10"/>
  <c r="E71" i="10"/>
  <c r="F71" i="10"/>
  <c r="G71" i="10"/>
  <c r="C72" i="10"/>
  <c r="D72" i="10"/>
  <c r="E72" i="10"/>
  <c r="F72" i="10"/>
  <c r="G72" i="10"/>
  <c r="C73" i="10"/>
  <c r="D73" i="10"/>
  <c r="E73" i="10"/>
  <c r="F73" i="10"/>
  <c r="G73" i="10"/>
  <c r="C74" i="10"/>
  <c r="D74" i="10"/>
  <c r="E74" i="10"/>
  <c r="F74" i="10"/>
  <c r="G74" i="10"/>
  <c r="C75" i="10"/>
  <c r="D75" i="10"/>
  <c r="E75" i="10"/>
  <c r="F75" i="10"/>
  <c r="G75" i="10"/>
  <c r="C76" i="10"/>
  <c r="D76" i="10"/>
  <c r="E76" i="10"/>
  <c r="F76" i="10"/>
  <c r="G76" i="10"/>
  <c r="C77" i="10"/>
  <c r="D77" i="10"/>
  <c r="E77" i="10"/>
  <c r="F77" i="10"/>
  <c r="G77" i="10"/>
  <c r="C78" i="10"/>
  <c r="D78" i="10"/>
  <c r="E78" i="10"/>
  <c r="F78" i="10"/>
  <c r="G78" i="10"/>
  <c r="C79" i="10"/>
  <c r="D79" i="10"/>
  <c r="E79" i="10"/>
  <c r="F79" i="10"/>
  <c r="G79" i="10"/>
  <c r="C80" i="10"/>
  <c r="D80" i="10"/>
  <c r="E80" i="10"/>
  <c r="F80" i="10"/>
  <c r="G80" i="10"/>
  <c r="C61" i="6"/>
  <c r="D61" i="6"/>
  <c r="E61" i="6"/>
  <c r="F61" i="6"/>
  <c r="G61" i="6"/>
  <c r="C62" i="6"/>
  <c r="D62" i="6"/>
  <c r="E62" i="6"/>
  <c r="F62" i="6"/>
  <c r="G62" i="6"/>
  <c r="C63" i="6"/>
  <c r="D63" i="6"/>
  <c r="E63" i="6"/>
  <c r="F63" i="6"/>
  <c r="G63" i="6"/>
  <c r="C64" i="6"/>
  <c r="D64" i="6"/>
  <c r="E64" i="6"/>
  <c r="F64" i="6"/>
  <c r="G64" i="6"/>
  <c r="C65" i="6"/>
  <c r="D65" i="6"/>
  <c r="E65" i="6"/>
  <c r="F65" i="6"/>
  <c r="G65" i="6"/>
  <c r="C66" i="6"/>
  <c r="D66" i="6"/>
  <c r="E66" i="6"/>
  <c r="F66" i="6"/>
  <c r="G66" i="6"/>
  <c r="C67" i="6"/>
  <c r="D67" i="6"/>
  <c r="E67" i="6"/>
  <c r="F67" i="6"/>
  <c r="G67" i="6"/>
  <c r="C68" i="6"/>
  <c r="D68" i="6"/>
  <c r="E68" i="6"/>
  <c r="F68" i="6"/>
  <c r="G68" i="6"/>
  <c r="C69" i="6"/>
  <c r="D69" i="6"/>
  <c r="E69" i="6"/>
  <c r="F69" i="6"/>
  <c r="G69" i="6"/>
  <c r="C70" i="6"/>
  <c r="D70" i="6"/>
  <c r="E70" i="6"/>
  <c r="F70" i="6"/>
  <c r="G70" i="6"/>
  <c r="C71" i="6"/>
  <c r="D71" i="6"/>
  <c r="E71" i="6"/>
  <c r="F71" i="6"/>
  <c r="G71" i="6"/>
  <c r="C72" i="6"/>
  <c r="D72" i="6"/>
  <c r="E72" i="6"/>
  <c r="F72" i="6"/>
  <c r="G72" i="6"/>
  <c r="C73" i="6"/>
  <c r="D73" i="6"/>
  <c r="E73" i="6"/>
  <c r="F73" i="6"/>
  <c r="G73" i="6"/>
  <c r="C74" i="6"/>
  <c r="D74" i="6"/>
  <c r="E74" i="6"/>
  <c r="F74" i="6"/>
  <c r="G74" i="6"/>
  <c r="C75" i="6"/>
  <c r="D75" i="6"/>
  <c r="E75" i="6"/>
  <c r="F75" i="6"/>
  <c r="G75" i="6"/>
  <c r="C76" i="6"/>
  <c r="D76" i="6"/>
  <c r="E76" i="6"/>
  <c r="F76" i="6"/>
  <c r="G76" i="6"/>
  <c r="C77" i="6"/>
  <c r="D77" i="6"/>
  <c r="E77" i="6"/>
  <c r="F77" i="6"/>
  <c r="G77" i="6"/>
  <c r="C78" i="6"/>
  <c r="D78" i="6"/>
  <c r="E78" i="6"/>
  <c r="F78" i="6"/>
  <c r="G78" i="6"/>
  <c r="C79" i="6"/>
  <c r="D79" i="6"/>
  <c r="E79" i="6"/>
  <c r="F79" i="6"/>
  <c r="G79" i="6"/>
  <c r="C80" i="6"/>
  <c r="D80" i="6"/>
  <c r="E80" i="6"/>
  <c r="F80" i="6"/>
  <c r="G80" i="6"/>
  <c r="H64" i="10" l="1"/>
  <c r="H63" i="10"/>
  <c r="H65" i="10"/>
  <c r="H61" i="10"/>
  <c r="H62" i="10"/>
  <c r="AO2" i="60"/>
  <c r="AO113" i="60" s="1"/>
  <c r="T113" i="60" l="1"/>
  <c r="H190" i="37" l="1"/>
  <c r="H240" i="37"/>
  <c r="H215" i="37"/>
  <c r="D21" i="37"/>
  <c r="G21" i="37"/>
  <c r="H21" i="37"/>
  <c r="C25" i="37"/>
  <c r="D25" i="37"/>
  <c r="E25" i="37"/>
  <c r="F25" i="37"/>
  <c r="G25" i="37"/>
  <c r="D28" i="37"/>
  <c r="G28" i="37"/>
  <c r="H28" i="37"/>
  <c r="C32" i="37"/>
  <c r="D32" i="37"/>
  <c r="C38" i="49" s="1"/>
  <c r="E32" i="37"/>
  <c r="F32" i="37"/>
  <c r="G32" i="37"/>
  <c r="G293" i="37" s="1"/>
  <c r="G343" i="37" s="1"/>
  <c r="C33" i="37"/>
  <c r="D33" i="37"/>
  <c r="E33" i="37"/>
  <c r="F33" i="37"/>
  <c r="G33" i="37"/>
  <c r="G294" i="37" s="1"/>
  <c r="G344" i="37" s="1"/>
  <c r="C34" i="37"/>
  <c r="D34" i="37"/>
  <c r="E34" i="37"/>
  <c r="F34" i="37"/>
  <c r="G34" i="37"/>
  <c r="C35" i="37"/>
  <c r="D35" i="37"/>
  <c r="E35" i="37"/>
  <c r="F35" i="37"/>
  <c r="G35" i="37"/>
  <c r="C36" i="37"/>
  <c r="D36" i="37"/>
  <c r="E36" i="37"/>
  <c r="F36" i="37"/>
  <c r="G36" i="37"/>
  <c r="G297" i="37" s="1"/>
  <c r="G347" i="37" s="1"/>
  <c r="C37" i="37"/>
  <c r="D37" i="37"/>
  <c r="E37" i="37"/>
  <c r="F37" i="37"/>
  <c r="G37" i="37"/>
  <c r="G298" i="37" s="1"/>
  <c r="G348" i="37" s="1"/>
  <c r="C38" i="37"/>
  <c r="D38" i="37"/>
  <c r="E38" i="37"/>
  <c r="F38" i="37"/>
  <c r="G38" i="37"/>
  <c r="G299" i="37" s="1"/>
  <c r="G349" i="37" s="1"/>
  <c r="C39" i="37"/>
  <c r="C300" i="37" s="1"/>
  <c r="C350" i="37" s="1"/>
  <c r="D39" i="37"/>
  <c r="E39" i="37"/>
  <c r="E300" i="37" s="1"/>
  <c r="E350" i="37" s="1"/>
  <c r="F39" i="37"/>
  <c r="F300" i="37" s="1"/>
  <c r="F350" i="37" s="1"/>
  <c r="G39" i="37"/>
  <c r="G300" i="37" s="1"/>
  <c r="G350" i="37" s="1"/>
  <c r="C40" i="37"/>
  <c r="D40" i="37"/>
  <c r="E40" i="37"/>
  <c r="F40" i="37"/>
  <c r="F301" i="37" s="1"/>
  <c r="F351" i="37" s="1"/>
  <c r="G40" i="37"/>
  <c r="G301" i="37" s="1"/>
  <c r="G351" i="37" s="1"/>
  <c r="C41" i="37"/>
  <c r="D41" i="37"/>
  <c r="E41" i="37"/>
  <c r="F41" i="37"/>
  <c r="G41" i="37"/>
  <c r="G302" i="37" s="1"/>
  <c r="G352" i="37" s="1"/>
  <c r="C42" i="37"/>
  <c r="D42" i="37"/>
  <c r="D303" i="37" s="1"/>
  <c r="D353" i="37" s="1"/>
  <c r="E42" i="37"/>
  <c r="E303" i="37" s="1"/>
  <c r="E353" i="37" s="1"/>
  <c r="F42" i="37"/>
  <c r="F303" i="37" s="1"/>
  <c r="F353" i="37" s="1"/>
  <c r="G42" i="37"/>
  <c r="G303" i="37" s="1"/>
  <c r="G353" i="37" s="1"/>
  <c r="C43" i="37"/>
  <c r="D43" i="37"/>
  <c r="D304" i="37" s="1"/>
  <c r="D354" i="37" s="1"/>
  <c r="E43" i="37"/>
  <c r="E304" i="37" s="1"/>
  <c r="E354" i="37" s="1"/>
  <c r="F43" i="37"/>
  <c r="F304" i="37" s="1"/>
  <c r="F354" i="37" s="1"/>
  <c r="G43" i="37"/>
  <c r="G304" i="37" s="1"/>
  <c r="G354" i="37" s="1"/>
  <c r="C44" i="37"/>
  <c r="D44" i="37"/>
  <c r="D305" i="37" s="1"/>
  <c r="D355" i="37" s="1"/>
  <c r="E44" i="37"/>
  <c r="E305" i="37" s="1"/>
  <c r="E355" i="37" s="1"/>
  <c r="F44" i="37"/>
  <c r="F305" i="37" s="1"/>
  <c r="F355" i="37" s="1"/>
  <c r="G44" i="37"/>
  <c r="G305" i="37" s="1"/>
  <c r="G355" i="37" s="1"/>
  <c r="C45" i="37"/>
  <c r="D45" i="37"/>
  <c r="E45" i="37"/>
  <c r="F45" i="37"/>
  <c r="G45" i="37"/>
  <c r="C46" i="37"/>
  <c r="D46" i="37"/>
  <c r="D307" i="37" s="1"/>
  <c r="D357" i="37" s="1"/>
  <c r="E46" i="37"/>
  <c r="E307" i="37" s="1"/>
  <c r="E357" i="37" s="1"/>
  <c r="F46" i="37"/>
  <c r="F307" i="37" s="1"/>
  <c r="F357" i="37" s="1"/>
  <c r="G46" i="37"/>
  <c r="G307" i="37" s="1"/>
  <c r="C47" i="37"/>
  <c r="D47" i="37"/>
  <c r="E47" i="37"/>
  <c r="F47" i="37"/>
  <c r="G47" i="37"/>
  <c r="G308" i="37" s="1"/>
  <c r="G358" i="37" s="1"/>
  <c r="C48" i="37"/>
  <c r="C309" i="37" s="1"/>
  <c r="C359" i="37" s="1"/>
  <c r="D48" i="37"/>
  <c r="D309" i="37" s="1"/>
  <c r="D359" i="37" s="1"/>
  <c r="E48" i="37"/>
  <c r="E309" i="37" s="1"/>
  <c r="E359" i="37" s="1"/>
  <c r="F48" i="37"/>
  <c r="G48" i="37"/>
  <c r="G309" i="37" s="1"/>
  <c r="G359" i="37" s="1"/>
  <c r="C49" i="37"/>
  <c r="D49" i="37"/>
  <c r="E49" i="37"/>
  <c r="E310" i="37" s="1"/>
  <c r="E360" i="37" s="1"/>
  <c r="F49" i="37"/>
  <c r="F310" i="37" s="1"/>
  <c r="F360" i="37" s="1"/>
  <c r="G49" i="37"/>
  <c r="G310" i="37" s="1"/>
  <c r="G360" i="37" s="1"/>
  <c r="C50" i="37"/>
  <c r="D50" i="37"/>
  <c r="E50" i="37"/>
  <c r="F50" i="37"/>
  <c r="F311" i="37" s="1"/>
  <c r="F361" i="37" s="1"/>
  <c r="G50" i="37"/>
  <c r="G311" i="37" s="1"/>
  <c r="G361" i="37" s="1"/>
  <c r="C51" i="37"/>
  <c r="D51" i="37"/>
  <c r="E51" i="37"/>
  <c r="F51" i="37"/>
  <c r="G51" i="37"/>
  <c r="D55" i="37"/>
  <c r="G55" i="37"/>
  <c r="H55" i="37"/>
  <c r="B61" i="37"/>
  <c r="C61" i="37"/>
  <c r="D61" i="37"/>
  <c r="E61" i="37"/>
  <c r="F61" i="37"/>
  <c r="G61" i="37"/>
  <c r="B62" i="37"/>
  <c r="C62" i="37"/>
  <c r="D62" i="37"/>
  <c r="E62" i="37"/>
  <c r="F62" i="37"/>
  <c r="G62" i="37"/>
  <c r="B63" i="37"/>
  <c r="C63" i="37"/>
  <c r="D63" i="37"/>
  <c r="E63" i="37"/>
  <c r="F63" i="37"/>
  <c r="G63" i="37"/>
  <c r="B64" i="37"/>
  <c r="C64" i="37"/>
  <c r="D64" i="37"/>
  <c r="E64" i="37"/>
  <c r="F64" i="37"/>
  <c r="G64" i="37"/>
  <c r="B65" i="37"/>
  <c r="C65" i="37"/>
  <c r="D65" i="37"/>
  <c r="E65" i="37"/>
  <c r="F65" i="37"/>
  <c r="G65" i="37"/>
  <c r="B66" i="37"/>
  <c r="C66" i="37"/>
  <c r="D66" i="37"/>
  <c r="E66" i="37"/>
  <c r="F66" i="37"/>
  <c r="G66" i="37"/>
  <c r="B67" i="37"/>
  <c r="C67" i="37"/>
  <c r="D67" i="37"/>
  <c r="E67" i="37"/>
  <c r="F67" i="37"/>
  <c r="G67" i="37"/>
  <c r="B68" i="37"/>
  <c r="C68" i="37"/>
  <c r="D68" i="37"/>
  <c r="E68" i="37"/>
  <c r="F68" i="37"/>
  <c r="G68" i="37"/>
  <c r="B69" i="37"/>
  <c r="C69" i="37"/>
  <c r="D69" i="37"/>
  <c r="E69" i="37"/>
  <c r="F69" i="37"/>
  <c r="G69" i="37"/>
  <c r="B70" i="37"/>
  <c r="C70" i="37"/>
  <c r="D70" i="37"/>
  <c r="E70" i="37"/>
  <c r="F70" i="37"/>
  <c r="G70" i="37"/>
  <c r="B71" i="37"/>
  <c r="C71" i="37"/>
  <c r="D71" i="37"/>
  <c r="E71" i="37"/>
  <c r="F71" i="37"/>
  <c r="G71" i="37"/>
  <c r="B72" i="37"/>
  <c r="C72" i="37"/>
  <c r="D72" i="37"/>
  <c r="E72" i="37"/>
  <c r="F72" i="37"/>
  <c r="G72" i="37"/>
  <c r="B73" i="37"/>
  <c r="C73" i="37"/>
  <c r="D73" i="37"/>
  <c r="E73" i="37"/>
  <c r="F73" i="37"/>
  <c r="G73" i="37"/>
  <c r="B74" i="37"/>
  <c r="C74" i="37"/>
  <c r="D74" i="37"/>
  <c r="E74" i="37"/>
  <c r="F74" i="37"/>
  <c r="G74" i="37"/>
  <c r="B75" i="37"/>
  <c r="C75" i="37"/>
  <c r="D75" i="37"/>
  <c r="E75" i="37"/>
  <c r="F75" i="37"/>
  <c r="G75" i="37"/>
  <c r="B76" i="37"/>
  <c r="C76" i="37"/>
  <c r="D76" i="37"/>
  <c r="E76" i="37"/>
  <c r="F76" i="37"/>
  <c r="G76" i="37"/>
  <c r="B77" i="37"/>
  <c r="C77" i="37"/>
  <c r="D77" i="37"/>
  <c r="E77" i="37"/>
  <c r="F77" i="37"/>
  <c r="G77" i="37"/>
  <c r="B78" i="37"/>
  <c r="C78" i="37"/>
  <c r="D78" i="37"/>
  <c r="E78" i="37"/>
  <c r="F78" i="37"/>
  <c r="G78" i="37"/>
  <c r="B79" i="37"/>
  <c r="C79" i="37"/>
  <c r="D79" i="37"/>
  <c r="E79" i="37"/>
  <c r="F79" i="37"/>
  <c r="G79" i="37"/>
  <c r="B80" i="37"/>
  <c r="C80" i="37"/>
  <c r="D80" i="37"/>
  <c r="E80" i="37"/>
  <c r="F80" i="37"/>
  <c r="G80" i="37"/>
  <c r="B81" i="37"/>
  <c r="D84" i="37"/>
  <c r="G84" i="37"/>
  <c r="H84" i="37"/>
  <c r="B91" i="37"/>
  <c r="C91" i="37"/>
  <c r="D91" i="37"/>
  <c r="E91" i="37"/>
  <c r="F91" i="37"/>
  <c r="G91" i="37"/>
  <c r="B92" i="37"/>
  <c r="C92" i="37"/>
  <c r="D92" i="37"/>
  <c r="E92" i="37"/>
  <c r="F92" i="37"/>
  <c r="G92" i="37"/>
  <c r="B93" i="37"/>
  <c r="C93" i="37"/>
  <c r="D93" i="37"/>
  <c r="E93" i="37"/>
  <c r="F93" i="37"/>
  <c r="G93" i="37"/>
  <c r="B94" i="37"/>
  <c r="C94" i="37"/>
  <c r="D94" i="37"/>
  <c r="E94" i="37"/>
  <c r="F94" i="37"/>
  <c r="G94" i="37"/>
  <c r="B95" i="37"/>
  <c r="C95" i="37"/>
  <c r="D95" i="37"/>
  <c r="E95" i="37"/>
  <c r="F95" i="37"/>
  <c r="G95" i="37"/>
  <c r="B96" i="37"/>
  <c r="C96" i="37"/>
  <c r="D96" i="37"/>
  <c r="E96" i="37"/>
  <c r="F96" i="37"/>
  <c r="G96" i="37"/>
  <c r="B97" i="37"/>
  <c r="C97" i="37"/>
  <c r="D97" i="37"/>
  <c r="E97" i="37"/>
  <c r="F97" i="37"/>
  <c r="G97" i="37"/>
  <c r="B98" i="37"/>
  <c r="C98" i="37"/>
  <c r="D98" i="37"/>
  <c r="E98" i="37"/>
  <c r="F98" i="37"/>
  <c r="G98" i="37"/>
  <c r="B99" i="37"/>
  <c r="C99" i="37"/>
  <c r="D99" i="37"/>
  <c r="E99" i="37"/>
  <c r="F99" i="37"/>
  <c r="G99" i="37"/>
  <c r="B100" i="37"/>
  <c r="C100" i="37"/>
  <c r="D100" i="37"/>
  <c r="E100" i="37"/>
  <c r="F100" i="37"/>
  <c r="G100" i="37"/>
  <c r="B101" i="37"/>
  <c r="C101" i="37"/>
  <c r="D101" i="37"/>
  <c r="E101" i="37"/>
  <c r="F101" i="37"/>
  <c r="G101" i="37"/>
  <c r="B102" i="37"/>
  <c r="C102" i="37"/>
  <c r="D102" i="37"/>
  <c r="E102" i="37"/>
  <c r="F102" i="37"/>
  <c r="G102" i="37"/>
  <c r="B103" i="37"/>
  <c r="C103" i="37"/>
  <c r="D103" i="37"/>
  <c r="E103" i="37"/>
  <c r="F103" i="37"/>
  <c r="G103" i="37"/>
  <c r="B104" i="37"/>
  <c r="C104" i="37"/>
  <c r="D104" i="37"/>
  <c r="E104" i="37"/>
  <c r="F104" i="37"/>
  <c r="G104" i="37"/>
  <c r="B105" i="37"/>
  <c r="C105" i="37"/>
  <c r="D105" i="37"/>
  <c r="E105" i="37"/>
  <c r="F105" i="37"/>
  <c r="G105" i="37"/>
  <c r="B106" i="37"/>
  <c r="C106" i="37"/>
  <c r="D106" i="37"/>
  <c r="E106" i="37"/>
  <c r="F106" i="37"/>
  <c r="G106" i="37"/>
  <c r="B107" i="37"/>
  <c r="C107" i="37"/>
  <c r="D107" i="37"/>
  <c r="E107" i="37"/>
  <c r="F107" i="37"/>
  <c r="G107" i="37"/>
  <c r="B108" i="37"/>
  <c r="C108" i="37"/>
  <c r="D108" i="37"/>
  <c r="E108" i="37"/>
  <c r="F108" i="37"/>
  <c r="G108" i="37"/>
  <c r="B109" i="37"/>
  <c r="C109" i="37"/>
  <c r="D109" i="37"/>
  <c r="E109" i="37"/>
  <c r="F109" i="37"/>
  <c r="G109" i="37"/>
  <c r="B110" i="37"/>
  <c r="C110" i="37"/>
  <c r="D110" i="37"/>
  <c r="E110" i="37"/>
  <c r="F110" i="37"/>
  <c r="G110" i="37"/>
  <c r="B111" i="37"/>
  <c r="B116" i="37"/>
  <c r="B117" i="37"/>
  <c r="B118" i="37"/>
  <c r="B119" i="37"/>
  <c r="B120" i="37"/>
  <c r="B121" i="37"/>
  <c r="B122" i="37"/>
  <c r="B123" i="37"/>
  <c r="B124" i="37"/>
  <c r="B125" i="37"/>
  <c r="B126" i="37"/>
  <c r="B127" i="37"/>
  <c r="B128" i="37"/>
  <c r="B129" i="37"/>
  <c r="B130" i="37"/>
  <c r="B131" i="37"/>
  <c r="B132" i="37"/>
  <c r="B133" i="37"/>
  <c r="B134" i="37"/>
  <c r="B135" i="37"/>
  <c r="B136" i="37"/>
  <c r="H141" i="37"/>
  <c r="B143" i="37"/>
  <c r="C143" i="37"/>
  <c r="D143" i="37"/>
  <c r="E143" i="37"/>
  <c r="F143" i="37"/>
  <c r="G143" i="37"/>
  <c r="H143" i="37"/>
  <c r="B144" i="37"/>
  <c r="C144" i="37"/>
  <c r="D144" i="37"/>
  <c r="E144" i="37"/>
  <c r="F144" i="37"/>
  <c r="G144" i="37"/>
  <c r="H144" i="37"/>
  <c r="B145" i="37"/>
  <c r="C145" i="37"/>
  <c r="D145" i="37"/>
  <c r="E145" i="37"/>
  <c r="F145" i="37"/>
  <c r="G145" i="37"/>
  <c r="H145" i="37"/>
  <c r="B146" i="37"/>
  <c r="C146" i="37"/>
  <c r="D146" i="37"/>
  <c r="E146" i="37"/>
  <c r="F146" i="37"/>
  <c r="G146" i="37"/>
  <c r="H146" i="37"/>
  <c r="B147" i="37"/>
  <c r="C147" i="37"/>
  <c r="D147" i="37"/>
  <c r="E147" i="37"/>
  <c r="F147" i="37"/>
  <c r="G147" i="37"/>
  <c r="H147" i="37"/>
  <c r="B148" i="37"/>
  <c r="C148" i="37"/>
  <c r="D148" i="37"/>
  <c r="E148" i="37"/>
  <c r="F148" i="37"/>
  <c r="G148" i="37"/>
  <c r="H148" i="37"/>
  <c r="B149" i="37"/>
  <c r="C149" i="37"/>
  <c r="D149" i="37"/>
  <c r="E149" i="37"/>
  <c r="F149" i="37"/>
  <c r="G149" i="37"/>
  <c r="H149" i="37"/>
  <c r="B150" i="37"/>
  <c r="C150" i="37"/>
  <c r="D150" i="37"/>
  <c r="E150" i="37"/>
  <c r="F150" i="37"/>
  <c r="G150" i="37"/>
  <c r="H150" i="37"/>
  <c r="B151" i="37"/>
  <c r="C151" i="37"/>
  <c r="D151" i="37"/>
  <c r="E151" i="37"/>
  <c r="F151" i="37"/>
  <c r="G151" i="37"/>
  <c r="H151" i="37"/>
  <c r="B152" i="37"/>
  <c r="C152" i="37"/>
  <c r="D152" i="37"/>
  <c r="E152" i="37"/>
  <c r="F152" i="37"/>
  <c r="G152" i="37"/>
  <c r="H152" i="37"/>
  <c r="B153" i="37"/>
  <c r="C153" i="37"/>
  <c r="D153" i="37"/>
  <c r="E153" i="37"/>
  <c r="F153" i="37"/>
  <c r="G153" i="37"/>
  <c r="H153" i="37"/>
  <c r="B154" i="37"/>
  <c r="C154" i="37"/>
  <c r="D154" i="37"/>
  <c r="E154" i="37"/>
  <c r="F154" i="37"/>
  <c r="G154" i="37"/>
  <c r="H154" i="37"/>
  <c r="B155" i="37"/>
  <c r="C155" i="37"/>
  <c r="D155" i="37"/>
  <c r="E155" i="37"/>
  <c r="F155" i="37"/>
  <c r="G155" i="37"/>
  <c r="H155" i="37"/>
  <c r="B156" i="37"/>
  <c r="C156" i="37"/>
  <c r="D156" i="37"/>
  <c r="E156" i="37"/>
  <c r="F156" i="37"/>
  <c r="G156" i="37"/>
  <c r="H156" i="37"/>
  <c r="B157" i="37"/>
  <c r="C157" i="37"/>
  <c r="D157" i="37"/>
  <c r="E157" i="37"/>
  <c r="F157" i="37"/>
  <c r="G157" i="37"/>
  <c r="H157" i="37"/>
  <c r="B158" i="37"/>
  <c r="C158" i="37"/>
  <c r="D158" i="37"/>
  <c r="E158" i="37"/>
  <c r="F158" i="37"/>
  <c r="G158" i="37"/>
  <c r="H158" i="37"/>
  <c r="B159" i="37"/>
  <c r="C159" i="37"/>
  <c r="D159" i="37"/>
  <c r="E159" i="37"/>
  <c r="F159" i="37"/>
  <c r="G159" i="37"/>
  <c r="H159" i="37"/>
  <c r="B160" i="37"/>
  <c r="C160" i="37"/>
  <c r="D160" i="37"/>
  <c r="E160" i="37"/>
  <c r="F160" i="37"/>
  <c r="G160" i="37"/>
  <c r="H160" i="37"/>
  <c r="B161" i="37"/>
  <c r="C161" i="37"/>
  <c r="D161" i="37"/>
  <c r="E161" i="37"/>
  <c r="F161" i="37"/>
  <c r="G161" i="37"/>
  <c r="H161" i="37"/>
  <c r="B162" i="37"/>
  <c r="C162" i="37"/>
  <c r="D162" i="37"/>
  <c r="E162" i="37"/>
  <c r="F162" i="37"/>
  <c r="G162" i="37"/>
  <c r="H162" i="37"/>
  <c r="B163" i="37"/>
  <c r="B168" i="37"/>
  <c r="B169" i="37"/>
  <c r="B170" i="37"/>
  <c r="B171" i="37"/>
  <c r="B172" i="37"/>
  <c r="B173" i="37"/>
  <c r="B174" i="37"/>
  <c r="B175" i="37"/>
  <c r="B176" i="37"/>
  <c r="B177" i="37"/>
  <c r="B178" i="37"/>
  <c r="B179" i="37"/>
  <c r="B180" i="37"/>
  <c r="B181" i="37"/>
  <c r="B182" i="37"/>
  <c r="B183" i="37"/>
  <c r="B184" i="37"/>
  <c r="B185" i="37"/>
  <c r="B186" i="37"/>
  <c r="B187" i="37"/>
  <c r="B188" i="37"/>
  <c r="B193" i="37"/>
  <c r="B194" i="37"/>
  <c r="B195" i="37"/>
  <c r="B196" i="37"/>
  <c r="B197" i="37"/>
  <c r="B198" i="37"/>
  <c r="B199" i="37"/>
  <c r="B200" i="37"/>
  <c r="B201" i="37"/>
  <c r="B202" i="37"/>
  <c r="B203" i="37"/>
  <c r="B204" i="37"/>
  <c r="B205" i="37"/>
  <c r="B206" i="37"/>
  <c r="B207" i="37"/>
  <c r="B208" i="37"/>
  <c r="B209" i="37"/>
  <c r="B210" i="37"/>
  <c r="B211" i="37"/>
  <c r="B212" i="37"/>
  <c r="B213" i="37"/>
  <c r="B218" i="37"/>
  <c r="B219" i="37"/>
  <c r="B220" i="37"/>
  <c r="B221" i="37"/>
  <c r="B222" i="37"/>
  <c r="B223" i="37"/>
  <c r="B224" i="37"/>
  <c r="B225" i="37"/>
  <c r="B226" i="37"/>
  <c r="B227" i="37"/>
  <c r="B228" i="37"/>
  <c r="B229" i="37"/>
  <c r="B230" i="37"/>
  <c r="B231" i="37"/>
  <c r="B232" i="37"/>
  <c r="B233" i="37"/>
  <c r="B234" i="37"/>
  <c r="B235" i="37"/>
  <c r="B236" i="37"/>
  <c r="B237" i="37"/>
  <c r="B238" i="37"/>
  <c r="B243" i="37"/>
  <c r="B244" i="37"/>
  <c r="B245" i="37"/>
  <c r="B246" i="37"/>
  <c r="B247" i="37"/>
  <c r="B248" i="37"/>
  <c r="B249" i="37"/>
  <c r="B250" i="37"/>
  <c r="B251" i="37"/>
  <c r="B252" i="37"/>
  <c r="B253" i="37"/>
  <c r="B254" i="37"/>
  <c r="B255" i="37"/>
  <c r="B256" i="37"/>
  <c r="B257" i="37"/>
  <c r="B258" i="37"/>
  <c r="B259" i="37"/>
  <c r="B260" i="37"/>
  <c r="B261" i="37"/>
  <c r="B262" i="37"/>
  <c r="B263" i="37"/>
  <c r="B268" i="37"/>
  <c r="B269" i="37"/>
  <c r="B270" i="37"/>
  <c r="B271" i="37"/>
  <c r="B272" i="37"/>
  <c r="B273" i="37"/>
  <c r="B274" i="37"/>
  <c r="B275" i="37"/>
  <c r="B276" i="37"/>
  <c r="B277" i="37"/>
  <c r="B278" i="37"/>
  <c r="B279" i="37"/>
  <c r="B280" i="37"/>
  <c r="B281" i="37"/>
  <c r="B282" i="37"/>
  <c r="B283" i="37"/>
  <c r="B284" i="37"/>
  <c r="B285" i="37"/>
  <c r="B286" i="37"/>
  <c r="B287" i="37"/>
  <c r="B288" i="37"/>
  <c r="B293" i="37"/>
  <c r="B294" i="37"/>
  <c r="B295" i="37"/>
  <c r="B296" i="37"/>
  <c r="B297" i="37"/>
  <c r="B298" i="37"/>
  <c r="B299" i="37"/>
  <c r="B300" i="37"/>
  <c r="B301" i="37"/>
  <c r="B302" i="37"/>
  <c r="B303" i="37"/>
  <c r="C303" i="37"/>
  <c r="C353" i="37" s="1"/>
  <c r="B304" i="37"/>
  <c r="B305" i="37"/>
  <c r="B306" i="37"/>
  <c r="B307" i="37"/>
  <c r="G357" i="37"/>
  <c r="B308" i="37"/>
  <c r="B309" i="37"/>
  <c r="B310" i="37"/>
  <c r="B311" i="37"/>
  <c r="B312" i="37"/>
  <c r="B313" i="37"/>
  <c r="B318" i="37"/>
  <c r="B319" i="37"/>
  <c r="B320" i="37"/>
  <c r="B321" i="37"/>
  <c r="B322" i="37"/>
  <c r="B323" i="37"/>
  <c r="B324" i="37"/>
  <c r="B325" i="37"/>
  <c r="B326" i="37"/>
  <c r="B327" i="37"/>
  <c r="B328" i="37"/>
  <c r="B329" i="37"/>
  <c r="B330" i="37"/>
  <c r="B331" i="37"/>
  <c r="B332" i="37"/>
  <c r="B333" i="37"/>
  <c r="B334" i="37"/>
  <c r="B335" i="37"/>
  <c r="B336" i="37"/>
  <c r="B337" i="37"/>
  <c r="B338" i="37"/>
  <c r="B343" i="37"/>
  <c r="B344" i="37"/>
  <c r="B345" i="37"/>
  <c r="B346" i="37"/>
  <c r="B347" i="37"/>
  <c r="B348" i="37"/>
  <c r="B349" i="37"/>
  <c r="B350" i="37"/>
  <c r="B351" i="37"/>
  <c r="B352" i="37"/>
  <c r="B353" i="37"/>
  <c r="B354" i="37"/>
  <c r="B355" i="37"/>
  <c r="B356" i="37"/>
  <c r="B357" i="37"/>
  <c r="B358" i="37"/>
  <c r="B359" i="37"/>
  <c r="B360" i="37"/>
  <c r="B361" i="37"/>
  <c r="B362" i="37"/>
  <c r="B363" i="37"/>
  <c r="H215" i="23"/>
  <c r="H240" i="62"/>
  <c r="H190" i="62"/>
  <c r="H215" i="24"/>
  <c r="H190" i="24"/>
  <c r="H215" i="25"/>
  <c r="H240" i="25"/>
  <c r="H215" i="26"/>
  <c r="HQ7" i="56"/>
  <c r="HQ2" i="56"/>
  <c r="HQ3" i="56"/>
  <c r="HQ4" i="56"/>
  <c r="HQ5" i="56"/>
  <c r="HQ6" i="56"/>
  <c r="HQ8" i="56"/>
  <c r="HQ9" i="56"/>
  <c r="HQ10" i="56"/>
  <c r="HQ11" i="56"/>
  <c r="HQ12" i="56"/>
  <c r="HQ13" i="56"/>
  <c r="HQ14" i="56"/>
  <c r="HQ15" i="56"/>
  <c r="HQ16" i="56"/>
  <c r="HQ17" i="56"/>
  <c r="HQ18" i="56"/>
  <c r="HQ19" i="56"/>
  <c r="HQ20" i="56"/>
  <c r="HQ21" i="56"/>
  <c r="HQ22" i="56"/>
  <c r="HQ23" i="56"/>
  <c r="HQ24" i="56"/>
  <c r="HQ25" i="56"/>
  <c r="HQ26" i="56"/>
  <c r="HQ27" i="56"/>
  <c r="HQ28" i="56"/>
  <c r="HQ29" i="56"/>
  <c r="HQ30" i="56"/>
  <c r="HQ31" i="56"/>
  <c r="HQ32" i="56"/>
  <c r="HQ33" i="56"/>
  <c r="HQ34" i="56"/>
  <c r="HQ35" i="56"/>
  <c r="HQ36" i="56"/>
  <c r="HQ37" i="56"/>
  <c r="Q116" i="60" a="1"/>
  <c r="Q116" i="60" s="1"/>
  <c r="Q115" i="60" a="1"/>
  <c r="Q115" i="60" s="1"/>
  <c r="P115" i="60" a="1"/>
  <c r="P115" i="60" s="1"/>
  <c r="P116" i="60" a="1"/>
  <c r="P116" i="60" s="1"/>
  <c r="Q114" i="60"/>
  <c r="AK100" i="60"/>
  <c r="AL100" i="60"/>
  <c r="AK101" i="60"/>
  <c r="AL101" i="60"/>
  <c r="AK102" i="60"/>
  <c r="AL102" i="60"/>
  <c r="AK103" i="60"/>
  <c r="AL103" i="60"/>
  <c r="AK104" i="60"/>
  <c r="AL104" i="60"/>
  <c r="AK105" i="60"/>
  <c r="AL105" i="60"/>
  <c r="AK106" i="60"/>
  <c r="AL106" i="60"/>
  <c r="AK107" i="60"/>
  <c r="AL107" i="60"/>
  <c r="AK108" i="60"/>
  <c r="AL108" i="60"/>
  <c r="AK109" i="60"/>
  <c r="AL109" i="60"/>
  <c r="AK110" i="60"/>
  <c r="AL110" i="60"/>
  <c r="AK111" i="60"/>
  <c r="AL111" i="60"/>
  <c r="AL99" i="60"/>
  <c r="AK71" i="60"/>
  <c r="AL71" i="60"/>
  <c r="AK72" i="60"/>
  <c r="AL72" i="60"/>
  <c r="AK73" i="60"/>
  <c r="AL73" i="60"/>
  <c r="AK74" i="60"/>
  <c r="AL74" i="60"/>
  <c r="AK75" i="60"/>
  <c r="AL75" i="60"/>
  <c r="AK76" i="60"/>
  <c r="AL76" i="60"/>
  <c r="AK77" i="60"/>
  <c r="AL77" i="60"/>
  <c r="AK78" i="60"/>
  <c r="AL78" i="60"/>
  <c r="AK79" i="60"/>
  <c r="AL79" i="60"/>
  <c r="AK80" i="60"/>
  <c r="AL80" i="60"/>
  <c r="AK81" i="60"/>
  <c r="AL81" i="60"/>
  <c r="AK82" i="60"/>
  <c r="AL82" i="60"/>
  <c r="AK83" i="60"/>
  <c r="AL83" i="60"/>
  <c r="AK84" i="60"/>
  <c r="AL84" i="60"/>
  <c r="AK85" i="60"/>
  <c r="AL85" i="60"/>
  <c r="AK86" i="60"/>
  <c r="AL86" i="60"/>
  <c r="AK87" i="60"/>
  <c r="AL87" i="60"/>
  <c r="AK88" i="60"/>
  <c r="AL88" i="60"/>
  <c r="AK89" i="60"/>
  <c r="AL89" i="60"/>
  <c r="AL70" i="60"/>
  <c r="AL67" i="60"/>
  <c r="AK67" i="60"/>
  <c r="AJ67" i="60"/>
  <c r="AL66" i="60"/>
  <c r="AK66" i="60"/>
  <c r="AJ66" i="60"/>
  <c r="AL65" i="60"/>
  <c r="AK65" i="60"/>
  <c r="AJ65" i="60"/>
  <c r="AL64" i="60"/>
  <c r="AK64" i="60"/>
  <c r="AJ64" i="60"/>
  <c r="AL63" i="60"/>
  <c r="AK63" i="60"/>
  <c r="AJ63" i="60"/>
  <c r="AL62" i="60"/>
  <c r="AK62" i="60"/>
  <c r="AJ62" i="60"/>
  <c r="AL61" i="60"/>
  <c r="AK61" i="60"/>
  <c r="AJ61" i="60"/>
  <c r="AL60" i="60"/>
  <c r="AK60" i="60"/>
  <c r="AJ60" i="60"/>
  <c r="AL59" i="60"/>
  <c r="AK59" i="60"/>
  <c r="AJ59" i="60"/>
  <c r="AL58" i="60"/>
  <c r="AK58" i="60"/>
  <c r="AJ58" i="60"/>
  <c r="AL57" i="60"/>
  <c r="AK57" i="60"/>
  <c r="AJ57" i="60"/>
  <c r="AL56" i="60"/>
  <c r="AK56" i="60"/>
  <c r="AJ56" i="60"/>
  <c r="AL55" i="60"/>
  <c r="AK55" i="60"/>
  <c r="AJ55" i="60"/>
  <c r="AL54" i="60"/>
  <c r="AK54" i="60"/>
  <c r="AJ54" i="60"/>
  <c r="AL53" i="60"/>
  <c r="AK53" i="60"/>
  <c r="AJ53" i="60"/>
  <c r="AL52" i="60"/>
  <c r="AK52" i="60"/>
  <c r="AJ52" i="60"/>
  <c r="AL51" i="60"/>
  <c r="AK51" i="60"/>
  <c r="AJ51" i="60"/>
  <c r="AL50" i="60"/>
  <c r="AK50" i="60"/>
  <c r="AJ50" i="60"/>
  <c r="AL49" i="60"/>
  <c r="AK49" i="60"/>
  <c r="AJ49" i="60"/>
  <c r="AL48" i="60"/>
  <c r="AK48" i="60"/>
  <c r="AK27" i="60"/>
  <c r="AL27" i="60"/>
  <c r="AK28" i="60"/>
  <c r="AL28" i="60"/>
  <c r="AK29" i="60"/>
  <c r="AL29" i="60"/>
  <c r="AK30" i="60"/>
  <c r="AL30" i="60"/>
  <c r="AK31" i="60"/>
  <c r="AL31" i="60"/>
  <c r="AK32" i="60"/>
  <c r="AL32" i="60"/>
  <c r="AK33" i="60"/>
  <c r="AL33" i="60"/>
  <c r="AK34" i="60"/>
  <c r="AL34" i="60"/>
  <c r="AK35" i="60"/>
  <c r="AL35" i="60"/>
  <c r="AK36" i="60"/>
  <c r="AL36" i="60"/>
  <c r="AK37" i="60"/>
  <c r="AL37" i="60"/>
  <c r="AK38" i="60"/>
  <c r="AL38" i="60"/>
  <c r="AK39" i="60"/>
  <c r="AL39" i="60"/>
  <c r="AK40" i="60"/>
  <c r="AL40" i="60"/>
  <c r="AK41" i="60"/>
  <c r="AL41" i="60"/>
  <c r="AK42" i="60"/>
  <c r="AL42" i="60"/>
  <c r="AK43" i="60"/>
  <c r="AL43" i="60"/>
  <c r="AK44" i="60"/>
  <c r="AL44" i="60"/>
  <c r="AK45" i="60"/>
  <c r="AL45" i="60"/>
  <c r="AL26" i="60"/>
  <c r="AK5" i="60"/>
  <c r="AL5" i="60"/>
  <c r="AK6" i="60"/>
  <c r="AL6" i="60"/>
  <c r="AK7" i="60"/>
  <c r="AL7" i="60"/>
  <c r="AK8" i="60"/>
  <c r="AL8" i="60"/>
  <c r="AK9" i="60"/>
  <c r="AL9" i="60"/>
  <c r="AK10" i="60"/>
  <c r="AL10" i="60"/>
  <c r="AK11" i="60"/>
  <c r="AL11" i="60"/>
  <c r="AK12" i="60"/>
  <c r="AL12" i="60"/>
  <c r="AK13" i="60"/>
  <c r="AL13" i="60"/>
  <c r="AK14" i="60"/>
  <c r="AL14" i="60"/>
  <c r="AK15" i="60"/>
  <c r="AL15" i="60"/>
  <c r="AK16" i="60"/>
  <c r="AL16" i="60"/>
  <c r="AK17" i="60"/>
  <c r="AL17" i="60"/>
  <c r="AK18" i="60"/>
  <c r="AL18" i="60"/>
  <c r="AK19" i="60"/>
  <c r="AL19" i="60"/>
  <c r="AK20" i="60"/>
  <c r="AL20" i="60"/>
  <c r="AK21" i="60"/>
  <c r="AL21" i="60"/>
  <c r="AK22" i="60"/>
  <c r="AL22" i="60"/>
  <c r="AK23" i="60"/>
  <c r="AL23" i="60"/>
  <c r="AL4" i="60"/>
  <c r="AM4" i="60"/>
  <c r="AK4" i="60"/>
  <c r="AL2" i="60"/>
  <c r="AL113" i="60" s="1"/>
  <c r="AM2" i="60"/>
  <c r="AM113" i="60" s="1"/>
  <c r="AL98" i="60"/>
  <c r="AL97" i="60"/>
  <c r="AL96" i="60"/>
  <c r="AL95" i="60"/>
  <c r="AL94" i="60"/>
  <c r="AL93" i="60"/>
  <c r="AL92" i="60"/>
  <c r="AI100" i="60"/>
  <c r="AJ100" i="60"/>
  <c r="AI101" i="60"/>
  <c r="AJ101" i="60"/>
  <c r="AI102" i="60"/>
  <c r="AJ102" i="60"/>
  <c r="AI103" i="60"/>
  <c r="AJ103" i="60"/>
  <c r="AI104" i="60"/>
  <c r="AJ104" i="60"/>
  <c r="AI105" i="60"/>
  <c r="AJ105" i="60"/>
  <c r="AI106" i="60"/>
  <c r="AJ106" i="60"/>
  <c r="AI107" i="60"/>
  <c r="AJ107" i="60"/>
  <c r="AI108" i="60"/>
  <c r="AJ108" i="60"/>
  <c r="AI109" i="60"/>
  <c r="AJ109" i="60"/>
  <c r="AI110" i="60"/>
  <c r="AJ110" i="60"/>
  <c r="AI111" i="60"/>
  <c r="AJ111" i="60"/>
  <c r="AJ99" i="60"/>
  <c r="AK99" i="60"/>
  <c r="AI89" i="60"/>
  <c r="AJ89" i="60"/>
  <c r="AJ88" i="60"/>
  <c r="AI71" i="60"/>
  <c r="AJ71" i="60"/>
  <c r="AI72" i="60"/>
  <c r="AJ72" i="60"/>
  <c r="AI73" i="60"/>
  <c r="AJ73" i="60"/>
  <c r="AI74" i="60"/>
  <c r="AJ74" i="60"/>
  <c r="AI75" i="60"/>
  <c r="AJ75" i="60"/>
  <c r="AI76" i="60"/>
  <c r="AJ76" i="60"/>
  <c r="AI77" i="60"/>
  <c r="AJ77" i="60"/>
  <c r="AI78" i="60"/>
  <c r="AJ78" i="60"/>
  <c r="AI79" i="60"/>
  <c r="AJ79" i="60"/>
  <c r="AI80" i="60"/>
  <c r="AJ80" i="60"/>
  <c r="AI81" i="60"/>
  <c r="AJ81" i="60"/>
  <c r="AI82" i="60"/>
  <c r="AJ82" i="60"/>
  <c r="AI83" i="60"/>
  <c r="AJ83" i="60"/>
  <c r="AI84" i="60"/>
  <c r="AJ84" i="60"/>
  <c r="AI85" i="60"/>
  <c r="AJ85" i="60"/>
  <c r="AJ70" i="60"/>
  <c r="AK70" i="60"/>
  <c r="AI67" i="60"/>
  <c r="AI49" i="60"/>
  <c r="AI50" i="60"/>
  <c r="AI51" i="60"/>
  <c r="AI52" i="60"/>
  <c r="AI53" i="60"/>
  <c r="AI54" i="60"/>
  <c r="AI55" i="60"/>
  <c r="AI56" i="60"/>
  <c r="AI57" i="60"/>
  <c r="AI58" i="60"/>
  <c r="AI59" i="60"/>
  <c r="AI60" i="60"/>
  <c r="AI61" i="60"/>
  <c r="AI62" i="60"/>
  <c r="AI63" i="60"/>
  <c r="AJ48" i="60"/>
  <c r="AI27" i="60"/>
  <c r="AJ27" i="60"/>
  <c r="AI28" i="60"/>
  <c r="AJ28" i="60"/>
  <c r="AI29" i="60"/>
  <c r="AJ29" i="60"/>
  <c r="AI30" i="60"/>
  <c r="AJ30" i="60"/>
  <c r="AI31" i="60"/>
  <c r="AJ31" i="60"/>
  <c r="AI32" i="60"/>
  <c r="AJ32" i="60"/>
  <c r="AI33" i="60"/>
  <c r="AJ33" i="60"/>
  <c r="AI34" i="60"/>
  <c r="AJ34" i="60"/>
  <c r="AI35" i="60"/>
  <c r="AJ35" i="60"/>
  <c r="AI36" i="60"/>
  <c r="AJ36" i="60"/>
  <c r="AI37" i="60"/>
  <c r="AJ37" i="60"/>
  <c r="AI38" i="60"/>
  <c r="AJ38" i="60"/>
  <c r="AI39" i="60"/>
  <c r="AJ39" i="60"/>
  <c r="AI40" i="60"/>
  <c r="AJ40" i="60"/>
  <c r="AI41" i="60"/>
  <c r="AJ41" i="60"/>
  <c r="AI42" i="60"/>
  <c r="AJ42" i="60"/>
  <c r="AI43" i="60"/>
  <c r="AJ43" i="60"/>
  <c r="AI44" i="60"/>
  <c r="AJ44" i="60"/>
  <c r="AI45" i="60"/>
  <c r="AJ45" i="60"/>
  <c r="AJ26" i="60"/>
  <c r="AK26" i="60"/>
  <c r="AJ5" i="60"/>
  <c r="AJ6" i="60"/>
  <c r="AJ7" i="60"/>
  <c r="AJ8" i="60"/>
  <c r="AJ9" i="60"/>
  <c r="AJ10" i="60"/>
  <c r="AJ11" i="60"/>
  <c r="AJ12" i="60"/>
  <c r="AJ13" i="60"/>
  <c r="AJ14" i="60"/>
  <c r="AJ15" i="60"/>
  <c r="AJ16" i="60"/>
  <c r="AJ17" i="60"/>
  <c r="AJ18" i="60"/>
  <c r="AJ19" i="60"/>
  <c r="AJ20" i="60"/>
  <c r="AJ21" i="60"/>
  <c r="AJ22" i="60"/>
  <c r="AJ23" i="60"/>
  <c r="AJ4" i="60"/>
  <c r="AK2" i="60"/>
  <c r="AK113" i="60" s="1"/>
  <c r="P113" i="60"/>
  <c r="P114" i="60"/>
  <c r="D114" i="60"/>
  <c r="D115" i="60" a="1"/>
  <c r="D115" i="60" s="1"/>
  <c r="D116" i="60" a="1"/>
  <c r="D116" i="60" s="1"/>
  <c r="Z48" i="60"/>
  <c r="Z49" i="60"/>
  <c r="Z50" i="60"/>
  <c r="Z51" i="60"/>
  <c r="Z52" i="60"/>
  <c r="Z53" i="60"/>
  <c r="Z54" i="60"/>
  <c r="Z55" i="60"/>
  <c r="Z56" i="60"/>
  <c r="Z57" i="60"/>
  <c r="Z58" i="60"/>
  <c r="Z59" i="60"/>
  <c r="Z60" i="60"/>
  <c r="Z61" i="60"/>
  <c r="Z62" i="60"/>
  <c r="Z63" i="60"/>
  <c r="Z64" i="60"/>
  <c r="Z65" i="60"/>
  <c r="Z66" i="60"/>
  <c r="Z67" i="60"/>
  <c r="Z70" i="60"/>
  <c r="Z71" i="60"/>
  <c r="Z72" i="60"/>
  <c r="Z73" i="60"/>
  <c r="Z74" i="60"/>
  <c r="Z75" i="60"/>
  <c r="Z76" i="60"/>
  <c r="Z77" i="60"/>
  <c r="Z78" i="60"/>
  <c r="Z79" i="60"/>
  <c r="Z80" i="60"/>
  <c r="Z81" i="60"/>
  <c r="Z82" i="60"/>
  <c r="Z83" i="60"/>
  <c r="Z84" i="60"/>
  <c r="Z85" i="60"/>
  <c r="Z86" i="60"/>
  <c r="Z87" i="60"/>
  <c r="Z88" i="60"/>
  <c r="Z89" i="60"/>
  <c r="Z92" i="60"/>
  <c r="Z93" i="60"/>
  <c r="Z94" i="60"/>
  <c r="Z95" i="60"/>
  <c r="Z96" i="60"/>
  <c r="Z97" i="60"/>
  <c r="Z98" i="60"/>
  <c r="Z99" i="60"/>
  <c r="Z100" i="60"/>
  <c r="Z101" i="60"/>
  <c r="Z102" i="60"/>
  <c r="Z103" i="60"/>
  <c r="Z104" i="60"/>
  <c r="Z105" i="60"/>
  <c r="Z106" i="60"/>
  <c r="Z107" i="60"/>
  <c r="Z108" i="60"/>
  <c r="Z109" i="60"/>
  <c r="Z110" i="60"/>
  <c r="Z111" i="60"/>
  <c r="Z26" i="60"/>
  <c r="Z27" i="60"/>
  <c r="Z28" i="60"/>
  <c r="Z29" i="60"/>
  <c r="Z30" i="60"/>
  <c r="Z31" i="60"/>
  <c r="Z32" i="60"/>
  <c r="Z33" i="60"/>
  <c r="Z34" i="60"/>
  <c r="Z35" i="60"/>
  <c r="Z36" i="60"/>
  <c r="Z37" i="60"/>
  <c r="Z38" i="60"/>
  <c r="Z39" i="60"/>
  <c r="Z40" i="60"/>
  <c r="Z41" i="60"/>
  <c r="Z42" i="60"/>
  <c r="Z43" i="60"/>
  <c r="Z44" i="60"/>
  <c r="Z45" i="60"/>
  <c r="Z4" i="60"/>
  <c r="Z5" i="60"/>
  <c r="Z6" i="60"/>
  <c r="Z7" i="60"/>
  <c r="Z8" i="60"/>
  <c r="Z9" i="60"/>
  <c r="Z10" i="60"/>
  <c r="Z11" i="60"/>
  <c r="Z12" i="60"/>
  <c r="Z13" i="60"/>
  <c r="Z14" i="60"/>
  <c r="Z15" i="60"/>
  <c r="Z16" i="60"/>
  <c r="Z17" i="60"/>
  <c r="Z18" i="60"/>
  <c r="Z19" i="60"/>
  <c r="Z20" i="60"/>
  <c r="Z21" i="60"/>
  <c r="Z22" i="60"/>
  <c r="Z23" i="60"/>
  <c r="Y93" i="60"/>
  <c r="Y94" i="60"/>
  <c r="Y95" i="60"/>
  <c r="Y96" i="60"/>
  <c r="Y97" i="60"/>
  <c r="Y98" i="60"/>
  <c r="Y99" i="60"/>
  <c r="Y100" i="60"/>
  <c r="Y101" i="60"/>
  <c r="Y102" i="60"/>
  <c r="Y103" i="60"/>
  <c r="Y104" i="60"/>
  <c r="Y105" i="60"/>
  <c r="Y106" i="60"/>
  <c r="Y107" i="60"/>
  <c r="Y108" i="60"/>
  <c r="Y109" i="60"/>
  <c r="Y110" i="60"/>
  <c r="Y111" i="60"/>
  <c r="Y92" i="60"/>
  <c r="Y71" i="60"/>
  <c r="Y72" i="60"/>
  <c r="Y73" i="60"/>
  <c r="Y74" i="60"/>
  <c r="Y75" i="60"/>
  <c r="Y76" i="60"/>
  <c r="Y77" i="60"/>
  <c r="Y78" i="60"/>
  <c r="Y79" i="60"/>
  <c r="Y80" i="60"/>
  <c r="Y81" i="60"/>
  <c r="Y82" i="60"/>
  <c r="Y83" i="60"/>
  <c r="Y84" i="60"/>
  <c r="Y85" i="60"/>
  <c r="Y86" i="60"/>
  <c r="Y87" i="60"/>
  <c r="Y88" i="60"/>
  <c r="Y89" i="60"/>
  <c r="Y70" i="60"/>
  <c r="Y49" i="60"/>
  <c r="Y50" i="60"/>
  <c r="Y51" i="60"/>
  <c r="Y52" i="60"/>
  <c r="Y53" i="60"/>
  <c r="Y54" i="60"/>
  <c r="Y55" i="60"/>
  <c r="Y56" i="60"/>
  <c r="Y57" i="60"/>
  <c r="Y58" i="60"/>
  <c r="Y59" i="60"/>
  <c r="Y60" i="60"/>
  <c r="Y61" i="60"/>
  <c r="Y62" i="60"/>
  <c r="Y63" i="60"/>
  <c r="Y64" i="60"/>
  <c r="Y65" i="60"/>
  <c r="Y66" i="60"/>
  <c r="Y67" i="60"/>
  <c r="Y48" i="60"/>
  <c r="Y27" i="60"/>
  <c r="Y28" i="60"/>
  <c r="Y29" i="60"/>
  <c r="Y30" i="60"/>
  <c r="Y31" i="60"/>
  <c r="Y32" i="60"/>
  <c r="Y33" i="60"/>
  <c r="Y34" i="60"/>
  <c r="Y35" i="60"/>
  <c r="Y36" i="60"/>
  <c r="Y37" i="60"/>
  <c r="Y38" i="60"/>
  <c r="Y39" i="60"/>
  <c r="Y40" i="60"/>
  <c r="Y41" i="60"/>
  <c r="Y42" i="60"/>
  <c r="Y43" i="60"/>
  <c r="Y44" i="60"/>
  <c r="Y45" i="60"/>
  <c r="Y26" i="60"/>
  <c r="X5" i="60"/>
  <c r="Y5" i="60"/>
  <c r="X6" i="60"/>
  <c r="Y6" i="60"/>
  <c r="X7" i="60"/>
  <c r="Y7" i="60"/>
  <c r="X8" i="60"/>
  <c r="Y8" i="60"/>
  <c r="X9" i="60"/>
  <c r="Y9" i="60"/>
  <c r="X10" i="60"/>
  <c r="Y10" i="60"/>
  <c r="X11" i="60"/>
  <c r="Y11" i="60"/>
  <c r="X12" i="60"/>
  <c r="Y12" i="60"/>
  <c r="X13" i="60"/>
  <c r="Y13" i="60"/>
  <c r="X14" i="60"/>
  <c r="Y14" i="60"/>
  <c r="X15" i="60"/>
  <c r="Y15" i="60"/>
  <c r="X16" i="60"/>
  <c r="Y16" i="60"/>
  <c r="X17" i="60"/>
  <c r="Y17" i="60"/>
  <c r="X18" i="60"/>
  <c r="Y18" i="60"/>
  <c r="X19" i="60"/>
  <c r="Y19" i="60"/>
  <c r="X20" i="60"/>
  <c r="Y20" i="60"/>
  <c r="X21" i="60"/>
  <c r="Y21" i="60"/>
  <c r="X22" i="60"/>
  <c r="Y22" i="60"/>
  <c r="X23" i="60"/>
  <c r="Y23" i="60"/>
  <c r="Y4" i="60"/>
  <c r="O116" i="60" a="1"/>
  <c r="O116" i="60" s="1"/>
  <c r="N116" i="60" a="1"/>
  <c r="N116" i="60" s="1"/>
  <c r="M116" i="60" a="1"/>
  <c r="M116" i="60" s="1"/>
  <c r="L116" i="60" a="1"/>
  <c r="L116" i="60" s="1"/>
  <c r="K116" i="60" a="1"/>
  <c r="K116" i="60" s="1"/>
  <c r="J116" i="60" a="1"/>
  <c r="J116" i="60" s="1"/>
  <c r="I116" i="60" a="1"/>
  <c r="I116" i="60" s="1"/>
  <c r="H116" i="60" a="1"/>
  <c r="H116" i="60" s="1"/>
  <c r="G116" i="60" a="1"/>
  <c r="G116" i="60" s="1"/>
  <c r="F116" i="60" a="1"/>
  <c r="F116" i="60" s="1"/>
  <c r="E116" i="60" a="1"/>
  <c r="E116" i="60" s="1"/>
  <c r="C116" i="60" a="1"/>
  <c r="C116" i="60" s="1"/>
  <c r="B116" i="60" a="1"/>
  <c r="B116" i="60" s="1"/>
  <c r="O115" i="60" a="1"/>
  <c r="O115" i="60" s="1"/>
  <c r="N115" i="60" a="1"/>
  <c r="N115" i="60" s="1"/>
  <c r="M115" i="60" a="1"/>
  <c r="M115" i="60" s="1"/>
  <c r="AH115" i="60" s="1"/>
  <c r="L115" i="60" a="1"/>
  <c r="L115" i="60" s="1"/>
  <c r="K115" i="60" a="1"/>
  <c r="K115" i="60" s="1"/>
  <c r="J115" i="60" a="1"/>
  <c r="J115" i="60" s="1"/>
  <c r="I115" i="60" a="1"/>
  <c r="I115" i="60" s="1"/>
  <c r="H115" i="60" a="1"/>
  <c r="H115" i="60" s="1"/>
  <c r="G115" i="60" a="1"/>
  <c r="G115" i="60" s="1"/>
  <c r="F115" i="60" a="1"/>
  <c r="F115" i="60" s="1"/>
  <c r="E115" i="60" a="1"/>
  <c r="E115" i="60" s="1"/>
  <c r="C115" i="60" a="1"/>
  <c r="C115" i="60" s="1"/>
  <c r="B115" i="60" a="1"/>
  <c r="B115" i="60" s="1"/>
  <c r="O114" i="60"/>
  <c r="AK114" i="60" s="1"/>
  <c r="N114" i="60"/>
  <c r="M114" i="60"/>
  <c r="L114" i="60"/>
  <c r="K114" i="60"/>
  <c r="J114" i="60"/>
  <c r="AE114" i="60" s="1"/>
  <c r="I114" i="60"/>
  <c r="H114" i="60"/>
  <c r="G114" i="60"/>
  <c r="F114" i="60"/>
  <c r="E114" i="60"/>
  <c r="Z114" i="60" s="1"/>
  <c r="C114" i="60"/>
  <c r="Y114" i="60" s="1"/>
  <c r="B114" i="60"/>
  <c r="AE4" i="60"/>
  <c r="AD4" i="60"/>
  <c r="AC4" i="60"/>
  <c r="AB4" i="60"/>
  <c r="AA4" i="60"/>
  <c r="X4" i="60"/>
  <c r="AI4" i="60"/>
  <c r="AH4" i="60"/>
  <c r="AG4" i="60"/>
  <c r="AF4" i="60"/>
  <c r="H200" i="46"/>
  <c r="H201" i="46"/>
  <c r="H202" i="46"/>
  <c r="H203" i="46"/>
  <c r="H204" i="46"/>
  <c r="H205" i="46"/>
  <c r="H206" i="46"/>
  <c r="H207" i="46"/>
  <c r="H208" i="46"/>
  <c r="H209" i="46"/>
  <c r="H210" i="46"/>
  <c r="H211" i="46"/>
  <c r="H212" i="46"/>
  <c r="H213" i="46"/>
  <c r="H214" i="46"/>
  <c r="H215" i="46"/>
  <c r="H216" i="46"/>
  <c r="H217" i="46"/>
  <c r="H218" i="46"/>
  <c r="H199" i="46"/>
  <c r="D219" i="46"/>
  <c r="E219" i="46"/>
  <c r="F219" i="46"/>
  <c r="G219" i="46"/>
  <c r="C219" i="46"/>
  <c r="H224" i="46"/>
  <c r="H225" i="46"/>
  <c r="H226" i="46"/>
  <c r="H227" i="46"/>
  <c r="H228" i="46"/>
  <c r="H229" i="46"/>
  <c r="H230" i="46"/>
  <c r="H231" i="46"/>
  <c r="H232" i="46"/>
  <c r="H233" i="46"/>
  <c r="H234" i="46"/>
  <c r="H235" i="46"/>
  <c r="H236" i="46"/>
  <c r="H237" i="46"/>
  <c r="H238" i="46"/>
  <c r="H239" i="46"/>
  <c r="H240" i="46"/>
  <c r="H241" i="46"/>
  <c r="H242" i="46"/>
  <c r="H223" i="46"/>
  <c r="D243" i="46"/>
  <c r="E243" i="46"/>
  <c r="F243" i="46"/>
  <c r="G243" i="46"/>
  <c r="C243" i="46"/>
  <c r="H170" i="46"/>
  <c r="H152" i="46"/>
  <c r="H153" i="46"/>
  <c r="H154" i="46"/>
  <c r="H155" i="46"/>
  <c r="H156" i="46"/>
  <c r="H157" i="46"/>
  <c r="H158" i="46"/>
  <c r="H159" i="46"/>
  <c r="H160" i="46"/>
  <c r="H161" i="46"/>
  <c r="H162" i="46"/>
  <c r="H163" i="46"/>
  <c r="H164" i="46"/>
  <c r="H165" i="46"/>
  <c r="H166" i="46"/>
  <c r="H167" i="46"/>
  <c r="H168" i="46"/>
  <c r="H169" i="46"/>
  <c r="H151" i="46"/>
  <c r="D171" i="46"/>
  <c r="E171" i="46"/>
  <c r="F171" i="46"/>
  <c r="G171" i="46"/>
  <c r="C171" i="46"/>
  <c r="H128" i="46"/>
  <c r="H129" i="46"/>
  <c r="H130" i="46"/>
  <c r="H131" i="46"/>
  <c r="H132" i="46"/>
  <c r="H133" i="46"/>
  <c r="H134" i="46"/>
  <c r="H135" i="46"/>
  <c r="H136" i="46"/>
  <c r="H137" i="46"/>
  <c r="H138" i="46"/>
  <c r="H139" i="46"/>
  <c r="H140" i="46"/>
  <c r="H141" i="46"/>
  <c r="H142" i="46"/>
  <c r="H143" i="46"/>
  <c r="H144" i="46"/>
  <c r="H145" i="46"/>
  <c r="H146" i="46"/>
  <c r="H127" i="46"/>
  <c r="D147" i="46"/>
  <c r="E147" i="46"/>
  <c r="F147" i="46"/>
  <c r="G147" i="46"/>
  <c r="C147" i="46"/>
  <c r="AJ98" i="60"/>
  <c r="AJ97" i="60"/>
  <c r="AJ96" i="60"/>
  <c r="AJ95" i="60"/>
  <c r="AJ94" i="60"/>
  <c r="AJ93" i="60"/>
  <c r="AJ92" i="60"/>
  <c r="AJ87" i="60"/>
  <c r="AJ86" i="60"/>
  <c r="AJ2" i="60"/>
  <c r="AJ113" i="60" s="1"/>
  <c r="O113" i="60"/>
  <c r="C162" i="28"/>
  <c r="C161" i="28"/>
  <c r="C160" i="28"/>
  <c r="C159" i="28"/>
  <c r="C158" i="28"/>
  <c r="C157" i="28"/>
  <c r="C156" i="28"/>
  <c r="C155" i="28"/>
  <c r="C154" i="28"/>
  <c r="C153" i="28"/>
  <c r="C152" i="28"/>
  <c r="C151" i="28"/>
  <c r="C150" i="28"/>
  <c r="C149" i="28"/>
  <c r="C148" i="28"/>
  <c r="C147" i="28"/>
  <c r="C146" i="28"/>
  <c r="C145" i="28"/>
  <c r="C144" i="28"/>
  <c r="C143" i="28"/>
  <c r="D143" i="28"/>
  <c r="E143" i="28"/>
  <c r="F143" i="28"/>
  <c r="G143" i="28"/>
  <c r="H143" i="28"/>
  <c r="D144" i="28"/>
  <c r="E144" i="28"/>
  <c r="F144" i="28"/>
  <c r="G144" i="28"/>
  <c r="H144" i="28"/>
  <c r="D145" i="28"/>
  <c r="E145" i="28"/>
  <c r="F145" i="28"/>
  <c r="G145" i="28"/>
  <c r="H145" i="28"/>
  <c r="D146" i="28"/>
  <c r="E146" i="28"/>
  <c r="F146" i="28"/>
  <c r="G146" i="28"/>
  <c r="H146" i="28"/>
  <c r="D147" i="28"/>
  <c r="E147" i="28"/>
  <c r="F147" i="28"/>
  <c r="G147" i="28"/>
  <c r="H147" i="28"/>
  <c r="D148" i="28"/>
  <c r="E148" i="28"/>
  <c r="F148" i="28"/>
  <c r="G148" i="28"/>
  <c r="H148" i="28"/>
  <c r="D149" i="28"/>
  <c r="E149" i="28"/>
  <c r="F149" i="28"/>
  <c r="G149" i="28"/>
  <c r="H149" i="28"/>
  <c r="D150" i="28"/>
  <c r="E150" i="28"/>
  <c r="F150" i="28"/>
  <c r="G150" i="28"/>
  <c r="H150" i="28"/>
  <c r="D151" i="28"/>
  <c r="E151" i="28"/>
  <c r="F151" i="28"/>
  <c r="G151" i="28"/>
  <c r="H151" i="28"/>
  <c r="D152" i="28"/>
  <c r="E152" i="28"/>
  <c r="F152" i="28"/>
  <c r="G152" i="28"/>
  <c r="H152" i="28"/>
  <c r="D153" i="28"/>
  <c r="E153" i="28"/>
  <c r="F153" i="28"/>
  <c r="G153" i="28"/>
  <c r="H153" i="28"/>
  <c r="D154" i="28"/>
  <c r="E154" i="28"/>
  <c r="F154" i="28"/>
  <c r="G154" i="28"/>
  <c r="H154" i="28"/>
  <c r="D155" i="28"/>
  <c r="E155" i="28"/>
  <c r="F155" i="28"/>
  <c r="G155" i="28"/>
  <c r="H155" i="28"/>
  <c r="D156" i="28"/>
  <c r="E156" i="28"/>
  <c r="F156" i="28"/>
  <c r="G156" i="28"/>
  <c r="H156" i="28"/>
  <c r="D157" i="28"/>
  <c r="E157" i="28"/>
  <c r="F157" i="28"/>
  <c r="G157" i="28"/>
  <c r="H157" i="28"/>
  <c r="D158" i="28"/>
  <c r="E158" i="28"/>
  <c r="F158" i="28"/>
  <c r="G158" i="28"/>
  <c r="H158" i="28"/>
  <c r="D159" i="28"/>
  <c r="E159" i="28"/>
  <c r="F159" i="28"/>
  <c r="G159" i="28"/>
  <c r="H159" i="28"/>
  <c r="D160" i="28"/>
  <c r="E160" i="28"/>
  <c r="F160" i="28"/>
  <c r="G160" i="28"/>
  <c r="H160" i="28"/>
  <c r="D161" i="28"/>
  <c r="E161" i="28"/>
  <c r="F161" i="28"/>
  <c r="G161" i="28"/>
  <c r="H161" i="28"/>
  <c r="D162" i="28"/>
  <c r="E162" i="28"/>
  <c r="F162" i="28"/>
  <c r="G162" i="28"/>
  <c r="H162" i="28"/>
  <c r="H162" i="62"/>
  <c r="G162" i="62"/>
  <c r="F162" i="62"/>
  <c r="E162" i="62"/>
  <c r="D162" i="62"/>
  <c r="C162" i="62"/>
  <c r="H161" i="62"/>
  <c r="G161" i="62"/>
  <c r="F161" i="62"/>
  <c r="E161" i="62"/>
  <c r="D161" i="62"/>
  <c r="C161" i="62"/>
  <c r="H160" i="62"/>
  <c r="G160" i="62"/>
  <c r="F160" i="62"/>
  <c r="E160" i="62"/>
  <c r="D160" i="62"/>
  <c r="C160" i="62"/>
  <c r="H159" i="62"/>
  <c r="G159" i="62"/>
  <c r="F159" i="62"/>
  <c r="E159" i="62"/>
  <c r="D159" i="62"/>
  <c r="C159" i="62"/>
  <c r="H158" i="62"/>
  <c r="G158" i="62"/>
  <c r="F158" i="62"/>
  <c r="E158" i="62"/>
  <c r="D158" i="62"/>
  <c r="C158" i="62"/>
  <c r="H157" i="62"/>
  <c r="G157" i="62"/>
  <c r="F157" i="62"/>
  <c r="E157" i="62"/>
  <c r="D157" i="62"/>
  <c r="C157" i="62"/>
  <c r="H156" i="62"/>
  <c r="G156" i="62"/>
  <c r="F156" i="62"/>
  <c r="E156" i="62"/>
  <c r="D156" i="62"/>
  <c r="C156" i="62"/>
  <c r="H155" i="62"/>
  <c r="G155" i="62"/>
  <c r="F155" i="62"/>
  <c r="E155" i="62"/>
  <c r="D155" i="62"/>
  <c r="C155" i="62"/>
  <c r="H154" i="62"/>
  <c r="G154" i="62"/>
  <c r="F154" i="62"/>
  <c r="E154" i="62"/>
  <c r="D154" i="62"/>
  <c r="C154" i="62"/>
  <c r="H153" i="62"/>
  <c r="G153" i="62"/>
  <c r="F153" i="62"/>
  <c r="E153" i="62"/>
  <c r="D153" i="62"/>
  <c r="C153" i="62"/>
  <c r="H152" i="62"/>
  <c r="G152" i="62"/>
  <c r="F152" i="62"/>
  <c r="E152" i="62"/>
  <c r="D152" i="62"/>
  <c r="C152" i="62"/>
  <c r="H151" i="62"/>
  <c r="G151" i="62"/>
  <c r="F151" i="62"/>
  <c r="E151" i="62"/>
  <c r="D151" i="62"/>
  <c r="C151" i="62"/>
  <c r="H150" i="62"/>
  <c r="G150" i="62"/>
  <c r="F150" i="62"/>
  <c r="E150" i="62"/>
  <c r="D150" i="62"/>
  <c r="C150" i="62"/>
  <c r="H149" i="62"/>
  <c r="G149" i="62"/>
  <c r="F149" i="62"/>
  <c r="E149" i="62"/>
  <c r="D149" i="62"/>
  <c r="C149" i="62"/>
  <c r="H148" i="62"/>
  <c r="G148" i="62"/>
  <c r="F148" i="62"/>
  <c r="E148" i="62"/>
  <c r="D148" i="62"/>
  <c r="C148" i="62"/>
  <c r="H147" i="62"/>
  <c r="G147" i="62"/>
  <c r="F147" i="62"/>
  <c r="E147" i="62"/>
  <c r="D147" i="62"/>
  <c r="C147" i="62"/>
  <c r="H146" i="62"/>
  <c r="G146" i="62"/>
  <c r="F146" i="62"/>
  <c r="E146" i="62"/>
  <c r="D146" i="62"/>
  <c r="C146" i="62"/>
  <c r="H145" i="62"/>
  <c r="G145" i="62"/>
  <c r="F145" i="62"/>
  <c r="E145" i="62"/>
  <c r="D145" i="62"/>
  <c r="C145" i="62"/>
  <c r="H144" i="62"/>
  <c r="G144" i="62"/>
  <c r="F144" i="62"/>
  <c r="E144" i="62"/>
  <c r="D144" i="62"/>
  <c r="C144" i="62"/>
  <c r="H143" i="62"/>
  <c r="G143" i="62"/>
  <c r="F143" i="62"/>
  <c r="E143" i="62"/>
  <c r="D143" i="62"/>
  <c r="C143" i="62"/>
  <c r="G110" i="62"/>
  <c r="F110" i="62"/>
  <c r="E110" i="62"/>
  <c r="D110" i="62"/>
  <c r="C110" i="62"/>
  <c r="G109" i="62"/>
  <c r="F109" i="62"/>
  <c r="E109" i="62"/>
  <c r="D109" i="62"/>
  <c r="C109" i="62"/>
  <c r="G108" i="62"/>
  <c r="F108" i="62"/>
  <c r="E108" i="62"/>
  <c r="D108" i="62"/>
  <c r="C108" i="62"/>
  <c r="G107" i="62"/>
  <c r="F107" i="62"/>
  <c r="E107" i="62"/>
  <c r="D107" i="62"/>
  <c r="C107" i="62"/>
  <c r="G106" i="62"/>
  <c r="F106" i="62"/>
  <c r="E106" i="62"/>
  <c r="D106" i="62"/>
  <c r="C106" i="62"/>
  <c r="G105" i="62"/>
  <c r="F105" i="62"/>
  <c r="E105" i="62"/>
  <c r="D105" i="62"/>
  <c r="C105" i="62"/>
  <c r="G104" i="62"/>
  <c r="F104" i="62"/>
  <c r="E104" i="62"/>
  <c r="D104" i="62"/>
  <c r="C104" i="62"/>
  <c r="G103" i="62"/>
  <c r="F103" i="62"/>
  <c r="E103" i="62"/>
  <c r="D103" i="62"/>
  <c r="C103" i="62"/>
  <c r="G102" i="62"/>
  <c r="F102" i="62"/>
  <c r="E102" i="62"/>
  <c r="D102" i="62"/>
  <c r="C102" i="62"/>
  <c r="G101" i="62"/>
  <c r="F101" i="62"/>
  <c r="E101" i="62"/>
  <c r="D101" i="62"/>
  <c r="C101" i="62"/>
  <c r="G100" i="62"/>
  <c r="F100" i="62"/>
  <c r="E100" i="62"/>
  <c r="D100" i="62"/>
  <c r="C100" i="62"/>
  <c r="G99" i="62"/>
  <c r="F99" i="62"/>
  <c r="E99" i="62"/>
  <c r="D99" i="62"/>
  <c r="C99" i="62"/>
  <c r="G98" i="62"/>
  <c r="F98" i="62"/>
  <c r="E98" i="62"/>
  <c r="D98" i="62"/>
  <c r="C98" i="62"/>
  <c r="G97" i="62"/>
  <c r="F97" i="62"/>
  <c r="E97" i="62"/>
  <c r="D97" i="62"/>
  <c r="C97" i="62"/>
  <c r="G96" i="62"/>
  <c r="F96" i="62"/>
  <c r="E96" i="62"/>
  <c r="D96" i="62"/>
  <c r="C96" i="62"/>
  <c r="G95" i="62"/>
  <c r="F95" i="62"/>
  <c r="E95" i="62"/>
  <c r="D95" i="62"/>
  <c r="C95" i="62"/>
  <c r="G94" i="62"/>
  <c r="F94" i="62"/>
  <c r="E94" i="62"/>
  <c r="D94" i="62"/>
  <c r="C94" i="62"/>
  <c r="G93" i="62"/>
  <c r="F93" i="62"/>
  <c r="E93" i="62"/>
  <c r="D93" i="62"/>
  <c r="C93" i="62"/>
  <c r="G92" i="62"/>
  <c r="F92" i="62"/>
  <c r="E92" i="62"/>
  <c r="D92" i="62"/>
  <c r="C92" i="62"/>
  <c r="G91" i="62"/>
  <c r="F91" i="62"/>
  <c r="E91" i="62"/>
  <c r="D91" i="62"/>
  <c r="C91" i="62"/>
  <c r="H84" i="62"/>
  <c r="G84" i="62"/>
  <c r="D84" i="62"/>
  <c r="G80" i="62"/>
  <c r="F80" i="62"/>
  <c r="E80" i="62"/>
  <c r="D80" i="62"/>
  <c r="C80" i="62"/>
  <c r="G79" i="62"/>
  <c r="F79" i="62"/>
  <c r="E79" i="62"/>
  <c r="D79" i="62"/>
  <c r="C79" i="62"/>
  <c r="G78" i="62"/>
  <c r="F78" i="62"/>
  <c r="E78" i="62"/>
  <c r="D78" i="62"/>
  <c r="C78" i="62"/>
  <c r="G77" i="62"/>
  <c r="F77" i="62"/>
  <c r="E77" i="62"/>
  <c r="D77" i="62"/>
  <c r="C77" i="62"/>
  <c r="G76" i="62"/>
  <c r="F76" i="62"/>
  <c r="E76" i="62"/>
  <c r="D76" i="62"/>
  <c r="C76" i="62"/>
  <c r="G75" i="62"/>
  <c r="F75" i="62"/>
  <c r="E75" i="62"/>
  <c r="D75" i="62"/>
  <c r="C75" i="62"/>
  <c r="G74" i="62"/>
  <c r="F74" i="62"/>
  <c r="E74" i="62"/>
  <c r="D74" i="62"/>
  <c r="C74" i="62"/>
  <c r="G73" i="62"/>
  <c r="F73" i="62"/>
  <c r="E73" i="62"/>
  <c r="D73" i="62"/>
  <c r="C73" i="62"/>
  <c r="G72" i="62"/>
  <c r="F72" i="62"/>
  <c r="E72" i="62"/>
  <c r="D72" i="62"/>
  <c r="C72" i="62"/>
  <c r="G71" i="62"/>
  <c r="F71" i="62"/>
  <c r="E71" i="62"/>
  <c r="D71" i="62"/>
  <c r="C71" i="62"/>
  <c r="G70" i="62"/>
  <c r="F70" i="62"/>
  <c r="E70" i="62"/>
  <c r="D70" i="62"/>
  <c r="C70" i="62"/>
  <c r="G69" i="62"/>
  <c r="F69" i="62"/>
  <c r="E69" i="62"/>
  <c r="D69" i="62"/>
  <c r="C69" i="62"/>
  <c r="G68" i="62"/>
  <c r="F68" i="62"/>
  <c r="E68" i="62"/>
  <c r="D68" i="62"/>
  <c r="C68" i="62"/>
  <c r="G67" i="62"/>
  <c r="F67" i="62"/>
  <c r="E67" i="62"/>
  <c r="D67" i="62"/>
  <c r="C67" i="62"/>
  <c r="G66" i="62"/>
  <c r="F66" i="62"/>
  <c r="E66" i="62"/>
  <c r="D66" i="62"/>
  <c r="C66" i="62"/>
  <c r="G65" i="62"/>
  <c r="F65" i="62"/>
  <c r="E65" i="62"/>
  <c r="D65" i="62"/>
  <c r="C65" i="62"/>
  <c r="G64" i="62"/>
  <c r="F64" i="62"/>
  <c r="E64" i="62"/>
  <c r="D64" i="62"/>
  <c r="C64" i="62"/>
  <c r="G63" i="62"/>
  <c r="F63" i="62"/>
  <c r="E63" i="62"/>
  <c r="D63" i="62"/>
  <c r="C63" i="62"/>
  <c r="G62" i="62"/>
  <c r="F62" i="62"/>
  <c r="E62" i="62"/>
  <c r="D62" i="62"/>
  <c r="C62" i="62"/>
  <c r="G61" i="62"/>
  <c r="F61" i="62"/>
  <c r="E61" i="62"/>
  <c r="D61" i="62"/>
  <c r="C61" i="62"/>
  <c r="H55" i="62"/>
  <c r="G55" i="62"/>
  <c r="D55" i="62"/>
  <c r="G51" i="62"/>
  <c r="G312" i="62" s="1"/>
  <c r="G362" i="62" s="1"/>
  <c r="F51" i="62"/>
  <c r="F312" i="62" s="1"/>
  <c r="F362" i="62" s="1"/>
  <c r="E51" i="62"/>
  <c r="E312" i="62" s="1"/>
  <c r="E362" i="62" s="1"/>
  <c r="D51" i="62"/>
  <c r="C51" i="62"/>
  <c r="C312" i="62" s="1"/>
  <c r="C362" i="62" s="1"/>
  <c r="G50" i="62"/>
  <c r="G311" i="62" s="1"/>
  <c r="G361" i="62" s="1"/>
  <c r="F50" i="62"/>
  <c r="F311" i="62" s="1"/>
  <c r="F361" i="62" s="1"/>
  <c r="E50" i="62"/>
  <c r="E311" i="62" s="1"/>
  <c r="E361" i="62" s="1"/>
  <c r="D50" i="62"/>
  <c r="C50" i="62"/>
  <c r="G49" i="62"/>
  <c r="G310" i="62" s="1"/>
  <c r="G360" i="62" s="1"/>
  <c r="F49" i="62"/>
  <c r="F310" i="62" s="1"/>
  <c r="F360" i="62" s="1"/>
  <c r="E49" i="62"/>
  <c r="E310" i="62" s="1"/>
  <c r="E360" i="62" s="1"/>
  <c r="D49" i="62"/>
  <c r="C49" i="62"/>
  <c r="G48" i="62"/>
  <c r="G309" i="62" s="1"/>
  <c r="G359" i="62" s="1"/>
  <c r="F48" i="62"/>
  <c r="F309" i="62" s="1"/>
  <c r="F359" i="62" s="1"/>
  <c r="E48" i="62"/>
  <c r="D48" i="62"/>
  <c r="D309" i="62" s="1"/>
  <c r="D359" i="62" s="1"/>
  <c r="C48" i="62"/>
  <c r="C309" i="62" s="1"/>
  <c r="C359" i="62" s="1"/>
  <c r="G47" i="62"/>
  <c r="G308" i="62" s="1"/>
  <c r="G358" i="62" s="1"/>
  <c r="F47" i="62"/>
  <c r="F308" i="62" s="1"/>
  <c r="F358" i="62" s="1"/>
  <c r="E47" i="62"/>
  <c r="D47" i="62"/>
  <c r="C47" i="62"/>
  <c r="G46" i="62"/>
  <c r="G307" i="62" s="1"/>
  <c r="G357" i="62" s="1"/>
  <c r="F46" i="62"/>
  <c r="E46" i="62"/>
  <c r="E307" i="62" s="1"/>
  <c r="E357" i="62" s="1"/>
  <c r="D46" i="62"/>
  <c r="D307" i="62" s="1"/>
  <c r="D357" i="62" s="1"/>
  <c r="C46" i="62"/>
  <c r="G45" i="62"/>
  <c r="G306" i="62" s="1"/>
  <c r="G356" i="62" s="1"/>
  <c r="F45" i="62"/>
  <c r="F306" i="62" s="1"/>
  <c r="F356" i="62" s="1"/>
  <c r="E45" i="62"/>
  <c r="D45" i="62"/>
  <c r="C45" i="62"/>
  <c r="G44" i="62"/>
  <c r="G305" i="62" s="1"/>
  <c r="G355" i="62" s="1"/>
  <c r="F44" i="62"/>
  <c r="E44" i="62"/>
  <c r="E305" i="62" s="1"/>
  <c r="E355" i="62" s="1"/>
  <c r="D44" i="62"/>
  <c r="D305" i="62" s="1"/>
  <c r="D355" i="62" s="1"/>
  <c r="C44" i="62"/>
  <c r="G43" i="62"/>
  <c r="G304" i="62" s="1"/>
  <c r="G354" i="62" s="1"/>
  <c r="F43" i="62"/>
  <c r="F304" i="62" s="1"/>
  <c r="F354" i="62" s="1"/>
  <c r="E43" i="62"/>
  <c r="E304" i="62" s="1"/>
  <c r="E354" i="62" s="1"/>
  <c r="D43" i="62"/>
  <c r="D304" i="62" s="1"/>
  <c r="D354" i="62" s="1"/>
  <c r="C43" i="62"/>
  <c r="G42" i="62"/>
  <c r="G303" i="62" s="1"/>
  <c r="G353" i="62" s="1"/>
  <c r="F42" i="62"/>
  <c r="F303" i="62" s="1"/>
  <c r="F353" i="62" s="1"/>
  <c r="E42" i="62"/>
  <c r="E303" i="62" s="1"/>
  <c r="E353" i="62" s="1"/>
  <c r="D42" i="62"/>
  <c r="D303" i="62" s="1"/>
  <c r="D353" i="62" s="1"/>
  <c r="C42" i="62"/>
  <c r="C303" i="62" s="1"/>
  <c r="C353" i="62" s="1"/>
  <c r="G41" i="62"/>
  <c r="G302" i="62" s="1"/>
  <c r="G352" i="62" s="1"/>
  <c r="F41" i="62"/>
  <c r="E41" i="62"/>
  <c r="E302" i="62" s="1"/>
  <c r="E352" i="62" s="1"/>
  <c r="D41" i="62"/>
  <c r="D302" i="62" s="1"/>
  <c r="D352" i="62" s="1"/>
  <c r="C41" i="62"/>
  <c r="C302" i="62" s="1"/>
  <c r="C352" i="62" s="1"/>
  <c r="G40" i="62"/>
  <c r="G301" i="62" s="1"/>
  <c r="G351" i="62" s="1"/>
  <c r="F40" i="62"/>
  <c r="F301" i="62" s="1"/>
  <c r="F351" i="62" s="1"/>
  <c r="E40" i="62"/>
  <c r="E301" i="62" s="1"/>
  <c r="E351" i="62" s="1"/>
  <c r="D40" i="62"/>
  <c r="D301" i="62" s="1"/>
  <c r="D351" i="62" s="1"/>
  <c r="C40" i="62"/>
  <c r="C301" i="62" s="1"/>
  <c r="C351" i="62" s="1"/>
  <c r="G39" i="62"/>
  <c r="G300" i="62" s="1"/>
  <c r="G350" i="62" s="1"/>
  <c r="F39" i="62"/>
  <c r="F300" i="62" s="1"/>
  <c r="F350" i="62" s="1"/>
  <c r="E39" i="62"/>
  <c r="D39" i="62"/>
  <c r="D300" i="62" s="1"/>
  <c r="D350" i="62" s="1"/>
  <c r="C39" i="62"/>
  <c r="C300" i="62" s="1"/>
  <c r="C350" i="62" s="1"/>
  <c r="G38" i="62"/>
  <c r="G299" i="62" s="1"/>
  <c r="G349" i="62" s="1"/>
  <c r="F38" i="62"/>
  <c r="F299" i="62" s="1"/>
  <c r="F349" i="62" s="1"/>
  <c r="E38" i="62"/>
  <c r="D38" i="62"/>
  <c r="C38" i="62"/>
  <c r="G37" i="62"/>
  <c r="G298" i="62" s="1"/>
  <c r="G348" i="62" s="1"/>
  <c r="F37" i="62"/>
  <c r="F298" i="62" s="1"/>
  <c r="F348" i="62" s="1"/>
  <c r="E37" i="62"/>
  <c r="D37" i="62"/>
  <c r="C37" i="62"/>
  <c r="G36" i="62"/>
  <c r="G297" i="62" s="1"/>
  <c r="G347" i="62" s="1"/>
  <c r="F36" i="62"/>
  <c r="E36" i="62"/>
  <c r="E297" i="62" s="1"/>
  <c r="E347" i="62" s="1"/>
  <c r="D36" i="62"/>
  <c r="D297" i="62" s="1"/>
  <c r="D347" i="62" s="1"/>
  <c r="C36" i="62"/>
  <c r="C297" i="62" s="1"/>
  <c r="C347" i="62" s="1"/>
  <c r="G35" i="62"/>
  <c r="G296" i="62" s="1"/>
  <c r="G346" i="62" s="1"/>
  <c r="F35" i="62"/>
  <c r="F296" i="62" s="1"/>
  <c r="F346" i="62" s="1"/>
  <c r="E35" i="62"/>
  <c r="D35" i="62"/>
  <c r="C35" i="62"/>
  <c r="G34" i="62"/>
  <c r="G295" i="62" s="1"/>
  <c r="G345" i="62" s="1"/>
  <c r="F34" i="62"/>
  <c r="F295" i="62" s="1"/>
  <c r="F345" i="62" s="1"/>
  <c r="E34" i="62"/>
  <c r="E295" i="62" s="1"/>
  <c r="E345" i="62" s="1"/>
  <c r="D34" i="62"/>
  <c r="C34" i="62"/>
  <c r="G33" i="62"/>
  <c r="F33" i="62"/>
  <c r="E33" i="62"/>
  <c r="D33" i="62"/>
  <c r="C33" i="62"/>
  <c r="G32" i="62"/>
  <c r="G293" i="62" s="1"/>
  <c r="G343" i="62" s="1"/>
  <c r="F32" i="62"/>
  <c r="F293" i="62" s="1"/>
  <c r="F343" i="62" s="1"/>
  <c r="E32" i="62"/>
  <c r="D32" i="62"/>
  <c r="C32" i="62"/>
  <c r="B22" i="49" s="1"/>
  <c r="H28" i="62"/>
  <c r="G28" i="62"/>
  <c r="D28" i="62"/>
  <c r="G25" i="62"/>
  <c r="F25" i="62"/>
  <c r="E25" i="62"/>
  <c r="D25" i="62"/>
  <c r="C25" i="62"/>
  <c r="H21" i="62"/>
  <c r="G21" i="62"/>
  <c r="D21" i="62"/>
  <c r="H215" i="62"/>
  <c r="B363" i="62"/>
  <c r="B362" i="62"/>
  <c r="B361" i="62"/>
  <c r="B360" i="62"/>
  <c r="B359" i="62"/>
  <c r="B358" i="62"/>
  <c r="B357" i="62"/>
  <c r="B356" i="62"/>
  <c r="B355" i="62"/>
  <c r="B354" i="62"/>
  <c r="B353" i="62"/>
  <c r="B352" i="62"/>
  <c r="B351" i="62"/>
  <c r="B350" i="62"/>
  <c r="B349" i="62"/>
  <c r="B348" i="62"/>
  <c r="B347" i="62"/>
  <c r="B346" i="62"/>
  <c r="B345" i="62"/>
  <c r="B344" i="62"/>
  <c r="B343" i="62"/>
  <c r="B338" i="62"/>
  <c r="B337" i="62"/>
  <c r="B336" i="62"/>
  <c r="B335" i="62"/>
  <c r="B334" i="62"/>
  <c r="B333" i="62"/>
  <c r="B332" i="62"/>
  <c r="B331" i="62"/>
  <c r="B330" i="62"/>
  <c r="B329" i="62"/>
  <c r="B328" i="62"/>
  <c r="B327" i="62"/>
  <c r="B326" i="62"/>
  <c r="B325" i="62"/>
  <c r="B324" i="62"/>
  <c r="B323" i="62"/>
  <c r="B322" i="62"/>
  <c r="B321" i="62"/>
  <c r="B320" i="62"/>
  <c r="B319" i="62"/>
  <c r="B318" i="62"/>
  <c r="B313" i="62"/>
  <c r="B312" i="62"/>
  <c r="B311" i="62"/>
  <c r="B310" i="62"/>
  <c r="B309" i="62"/>
  <c r="B308" i="62"/>
  <c r="B307" i="62"/>
  <c r="B306" i="62"/>
  <c r="B305" i="62"/>
  <c r="B304" i="62"/>
  <c r="B303" i="62"/>
  <c r="B302" i="62"/>
  <c r="B301" i="62"/>
  <c r="B300" i="62"/>
  <c r="B299" i="62"/>
  <c r="B298" i="62"/>
  <c r="B297" i="62"/>
  <c r="B296" i="62"/>
  <c r="B295" i="62"/>
  <c r="B294" i="62"/>
  <c r="B293" i="62"/>
  <c r="B288" i="62"/>
  <c r="B287" i="62"/>
  <c r="B286" i="62"/>
  <c r="B285" i="62"/>
  <c r="B284" i="62"/>
  <c r="B283" i="62"/>
  <c r="B282" i="62"/>
  <c r="B281" i="62"/>
  <c r="B280" i="62"/>
  <c r="B279" i="62"/>
  <c r="B278" i="62"/>
  <c r="B277" i="62"/>
  <c r="B276" i="62"/>
  <c r="B275" i="62"/>
  <c r="B274" i="62"/>
  <c r="B273" i="62"/>
  <c r="B272" i="62"/>
  <c r="B271" i="62"/>
  <c r="B270" i="62"/>
  <c r="B269" i="62"/>
  <c r="B268" i="62"/>
  <c r="B263" i="62"/>
  <c r="B262" i="62"/>
  <c r="B261" i="62"/>
  <c r="B260" i="62"/>
  <c r="B259" i="62"/>
  <c r="B258" i="62"/>
  <c r="B257" i="62"/>
  <c r="B256" i="62"/>
  <c r="B255" i="62"/>
  <c r="B254" i="62"/>
  <c r="B253" i="62"/>
  <c r="B252" i="62"/>
  <c r="B251" i="62"/>
  <c r="B250" i="62"/>
  <c r="B249" i="62"/>
  <c r="B248" i="62"/>
  <c r="B247" i="62"/>
  <c r="B246" i="62"/>
  <c r="B245" i="62"/>
  <c r="B244" i="62"/>
  <c r="B243" i="62"/>
  <c r="B238" i="62"/>
  <c r="B237" i="62"/>
  <c r="B236" i="62"/>
  <c r="B235" i="62"/>
  <c r="B234" i="62"/>
  <c r="B233" i="62"/>
  <c r="B232" i="62"/>
  <c r="B231" i="62"/>
  <c r="B230" i="62"/>
  <c r="B229" i="62"/>
  <c r="B228" i="62"/>
  <c r="B227" i="62"/>
  <c r="B226" i="62"/>
  <c r="B225" i="62"/>
  <c r="B224" i="62"/>
  <c r="B223" i="62"/>
  <c r="B222" i="62"/>
  <c r="B221" i="62"/>
  <c r="B220" i="62"/>
  <c r="B219" i="62"/>
  <c r="B218" i="62"/>
  <c r="B213" i="62"/>
  <c r="B212" i="62"/>
  <c r="B211" i="62"/>
  <c r="B210" i="62"/>
  <c r="B209" i="62"/>
  <c r="B208" i="62"/>
  <c r="B207" i="62"/>
  <c r="B206" i="62"/>
  <c r="B205" i="62"/>
  <c r="B204" i="62"/>
  <c r="B203" i="62"/>
  <c r="B202" i="62"/>
  <c r="B201" i="62"/>
  <c r="B200" i="62"/>
  <c r="B199" i="62"/>
  <c r="B198" i="62"/>
  <c r="B197" i="62"/>
  <c r="B196" i="62"/>
  <c r="B195" i="62"/>
  <c r="B194" i="62"/>
  <c r="B193" i="62"/>
  <c r="B188" i="62"/>
  <c r="B187" i="62"/>
  <c r="B186" i="62"/>
  <c r="B185" i="62"/>
  <c r="B184" i="62"/>
  <c r="B183" i="62"/>
  <c r="B182" i="62"/>
  <c r="B181" i="62"/>
  <c r="B180" i="62"/>
  <c r="B179" i="62"/>
  <c r="B178" i="62"/>
  <c r="B177" i="62"/>
  <c r="B176" i="62"/>
  <c r="B175" i="62"/>
  <c r="B174" i="62"/>
  <c r="B173" i="62"/>
  <c r="B172" i="62"/>
  <c r="B171" i="62"/>
  <c r="B170" i="62"/>
  <c r="B169" i="62"/>
  <c r="B168" i="62"/>
  <c r="B163" i="62"/>
  <c r="B162" i="62"/>
  <c r="B161" i="62"/>
  <c r="B160" i="62"/>
  <c r="B159" i="62"/>
  <c r="B158" i="62"/>
  <c r="B157" i="62"/>
  <c r="B156" i="62"/>
  <c r="B155" i="62"/>
  <c r="B154" i="62"/>
  <c r="B153" i="62"/>
  <c r="B152" i="62"/>
  <c r="B151" i="62"/>
  <c r="B150" i="62"/>
  <c r="B149" i="62"/>
  <c r="B148" i="62"/>
  <c r="B147" i="62"/>
  <c r="B146" i="62"/>
  <c r="B145" i="62"/>
  <c r="B144" i="62"/>
  <c r="B143" i="62"/>
  <c r="B136" i="62"/>
  <c r="B135" i="62"/>
  <c r="B134" i="62"/>
  <c r="B133" i="62"/>
  <c r="B132" i="62"/>
  <c r="B131" i="62"/>
  <c r="B130" i="62"/>
  <c r="B129" i="62"/>
  <c r="B128" i="62"/>
  <c r="B127" i="62"/>
  <c r="B126" i="62"/>
  <c r="B125" i="62"/>
  <c r="B124" i="62"/>
  <c r="B123" i="62"/>
  <c r="B122" i="62"/>
  <c r="B121" i="62"/>
  <c r="B120" i="62"/>
  <c r="B119" i="62"/>
  <c r="B118" i="62"/>
  <c r="B117" i="62"/>
  <c r="B116" i="62"/>
  <c r="B111" i="62"/>
  <c r="B110" i="62"/>
  <c r="B109" i="62"/>
  <c r="B108" i="62"/>
  <c r="B107" i="62"/>
  <c r="B106" i="62"/>
  <c r="B105" i="62"/>
  <c r="B104" i="62"/>
  <c r="B103" i="62"/>
  <c r="B102" i="62"/>
  <c r="B101" i="62"/>
  <c r="B100" i="62"/>
  <c r="B99" i="62"/>
  <c r="B98" i="62"/>
  <c r="B97" i="62"/>
  <c r="B96" i="62"/>
  <c r="B95" i="62"/>
  <c r="B94" i="62"/>
  <c r="B93" i="62"/>
  <c r="B92" i="62"/>
  <c r="B91" i="62"/>
  <c r="B81" i="62"/>
  <c r="B80" i="62"/>
  <c r="B79" i="62"/>
  <c r="B78" i="62"/>
  <c r="B77" i="62"/>
  <c r="B76" i="62"/>
  <c r="B75" i="62"/>
  <c r="B74" i="62"/>
  <c r="B73" i="62"/>
  <c r="B72" i="62"/>
  <c r="B71" i="62"/>
  <c r="B70" i="62"/>
  <c r="B69" i="62"/>
  <c r="B68" i="62"/>
  <c r="B67" i="62"/>
  <c r="B66" i="62"/>
  <c r="B65" i="62"/>
  <c r="B64" i="62"/>
  <c r="B63" i="62"/>
  <c r="B62" i="62"/>
  <c r="B61" i="62"/>
  <c r="C307" i="62"/>
  <c r="C357" i="62" s="1"/>
  <c r="E309" i="62"/>
  <c r="E359" i="62" s="1"/>
  <c r="W39" i="56"/>
  <c r="X39" i="56"/>
  <c r="Y39" i="56"/>
  <c r="Z39" i="56"/>
  <c r="AA39" i="56"/>
  <c r="AB39" i="56"/>
  <c r="AC39" i="56"/>
  <c r="AD39" i="56"/>
  <c r="AE39" i="56"/>
  <c r="AF39" i="56"/>
  <c r="AG39" i="56"/>
  <c r="AH39" i="56"/>
  <c r="AI39" i="56"/>
  <c r="AJ39" i="56"/>
  <c r="AK39" i="56"/>
  <c r="AL39" i="56"/>
  <c r="AM39" i="56"/>
  <c r="AN39" i="56"/>
  <c r="AO39" i="56"/>
  <c r="AP39" i="56"/>
  <c r="AQ39" i="56"/>
  <c r="AR39" i="56"/>
  <c r="AS39" i="56"/>
  <c r="AT39" i="56"/>
  <c r="AU39" i="56"/>
  <c r="AV39" i="56"/>
  <c r="AW39" i="56"/>
  <c r="AX39" i="56"/>
  <c r="AY39" i="56"/>
  <c r="AZ39" i="56"/>
  <c r="BA39" i="56"/>
  <c r="BB39" i="56"/>
  <c r="BC39" i="56"/>
  <c r="BD39" i="56"/>
  <c r="BE39" i="56"/>
  <c r="BF39" i="56"/>
  <c r="BG39" i="56"/>
  <c r="BH39" i="56"/>
  <c r="BI39" i="56"/>
  <c r="BJ39" i="56"/>
  <c r="BK39" i="56"/>
  <c r="BL39" i="56"/>
  <c r="BM39" i="56"/>
  <c r="BN39" i="56"/>
  <c r="BO39" i="56"/>
  <c r="BP39" i="56"/>
  <c r="BQ39" i="56"/>
  <c r="BR39" i="56"/>
  <c r="BS39" i="56"/>
  <c r="BT39" i="56"/>
  <c r="BU39" i="56"/>
  <c r="BV39" i="56"/>
  <c r="BW39" i="56"/>
  <c r="BX39" i="56"/>
  <c r="BY39" i="56"/>
  <c r="BZ39" i="56"/>
  <c r="CA39" i="56"/>
  <c r="CB39" i="56"/>
  <c r="CC39" i="56"/>
  <c r="CD39" i="56"/>
  <c r="CE39" i="56"/>
  <c r="CF39" i="56"/>
  <c r="CG39" i="56"/>
  <c r="CH39" i="56"/>
  <c r="CI39" i="56"/>
  <c r="CJ39" i="56"/>
  <c r="CK39" i="56"/>
  <c r="CL39" i="56"/>
  <c r="CM39" i="56"/>
  <c r="CN39" i="56"/>
  <c r="CO39" i="56"/>
  <c r="CP39" i="56"/>
  <c r="CQ39" i="56"/>
  <c r="CR39" i="56"/>
  <c r="CS39" i="56"/>
  <c r="CT39" i="56"/>
  <c r="CU39" i="56"/>
  <c r="CV39" i="56"/>
  <c r="CW39" i="56"/>
  <c r="CX39" i="56"/>
  <c r="CY39" i="56"/>
  <c r="CZ39" i="56"/>
  <c r="DA39" i="56"/>
  <c r="DB39" i="56"/>
  <c r="DC39" i="56"/>
  <c r="DD39" i="56"/>
  <c r="DE39" i="56"/>
  <c r="DF39" i="56"/>
  <c r="DG39" i="56"/>
  <c r="DH39" i="56"/>
  <c r="DI39" i="56"/>
  <c r="DJ39" i="56"/>
  <c r="DK39" i="56"/>
  <c r="DL39" i="56"/>
  <c r="DM39" i="56"/>
  <c r="DN39" i="56"/>
  <c r="DO39" i="56"/>
  <c r="DP39" i="56"/>
  <c r="DQ39" i="56"/>
  <c r="DR39" i="56"/>
  <c r="DS39" i="56"/>
  <c r="DT39" i="56"/>
  <c r="DU39" i="56"/>
  <c r="DV39" i="56"/>
  <c r="DW39" i="56"/>
  <c r="DX39" i="56"/>
  <c r="DY39" i="56"/>
  <c r="DZ39" i="56"/>
  <c r="EA39" i="56"/>
  <c r="EB39" i="56"/>
  <c r="EC39" i="56"/>
  <c r="ED39" i="56"/>
  <c r="EE39" i="56"/>
  <c r="EF39" i="56"/>
  <c r="EG39" i="56"/>
  <c r="EH39" i="56"/>
  <c r="EI39" i="56"/>
  <c r="EJ39" i="56"/>
  <c r="EK39" i="56"/>
  <c r="EL39" i="56"/>
  <c r="EM39" i="56"/>
  <c r="EN39" i="56"/>
  <c r="EO39" i="56"/>
  <c r="EP39" i="56"/>
  <c r="EQ39" i="56"/>
  <c r="ER39" i="56"/>
  <c r="ES39" i="56"/>
  <c r="ET39" i="56"/>
  <c r="EU39" i="56"/>
  <c r="EV39" i="56"/>
  <c r="EW39" i="56"/>
  <c r="EX39" i="56"/>
  <c r="EY39" i="56"/>
  <c r="EZ39" i="56"/>
  <c r="FA39" i="56"/>
  <c r="FB39" i="56"/>
  <c r="FC39" i="56"/>
  <c r="FD39" i="56"/>
  <c r="FE39" i="56"/>
  <c r="FF39" i="56"/>
  <c r="FG39" i="56"/>
  <c r="FH39" i="56"/>
  <c r="FI39" i="56"/>
  <c r="FJ39" i="56"/>
  <c r="FK39" i="56"/>
  <c r="FL39" i="56"/>
  <c r="FM39" i="56"/>
  <c r="FN39" i="56"/>
  <c r="FO39" i="56"/>
  <c r="FP39" i="56"/>
  <c r="FQ39" i="56"/>
  <c r="FR39" i="56"/>
  <c r="FS39" i="56"/>
  <c r="FT39" i="56"/>
  <c r="FU39" i="56"/>
  <c r="FV39" i="56"/>
  <c r="FW39" i="56"/>
  <c r="FX39" i="56"/>
  <c r="FY39" i="56"/>
  <c r="FZ39" i="56"/>
  <c r="GA39" i="56"/>
  <c r="GB39" i="56"/>
  <c r="GC39" i="56"/>
  <c r="GD39" i="56"/>
  <c r="GE39" i="56"/>
  <c r="GF39" i="56"/>
  <c r="GG39" i="56"/>
  <c r="GH39" i="56"/>
  <c r="GI39" i="56"/>
  <c r="GJ39" i="56"/>
  <c r="GK39" i="56"/>
  <c r="GL39" i="56"/>
  <c r="GM39" i="56"/>
  <c r="GN39" i="56"/>
  <c r="GO39" i="56"/>
  <c r="GP39" i="56"/>
  <c r="GQ39" i="56"/>
  <c r="GR39" i="56"/>
  <c r="GS39" i="56"/>
  <c r="GT39" i="56"/>
  <c r="GU39" i="56"/>
  <c r="GV39" i="56"/>
  <c r="GW39" i="56"/>
  <c r="GX39" i="56"/>
  <c r="GY39" i="56"/>
  <c r="GZ39" i="56"/>
  <c r="HA39" i="56"/>
  <c r="HB39" i="56"/>
  <c r="HC39" i="56"/>
  <c r="HD39" i="56"/>
  <c r="HE39" i="56"/>
  <c r="HF39" i="56"/>
  <c r="HG39" i="56"/>
  <c r="HH39" i="56"/>
  <c r="HI39" i="56"/>
  <c r="HJ39" i="56"/>
  <c r="HK39" i="56"/>
  <c r="HL39" i="56"/>
  <c r="HM39" i="56"/>
  <c r="HN39" i="56"/>
  <c r="O39" i="56"/>
  <c r="P39" i="56"/>
  <c r="Q39" i="56"/>
  <c r="R39" i="56"/>
  <c r="S39" i="56"/>
  <c r="AH111" i="60"/>
  <c r="AH110" i="60"/>
  <c r="AH109" i="60"/>
  <c r="AH108" i="60"/>
  <c r="AH107" i="60"/>
  <c r="AH106" i="60"/>
  <c r="AH105" i="60"/>
  <c r="AH104" i="60"/>
  <c r="AH103" i="60"/>
  <c r="AH102" i="60"/>
  <c r="AH101" i="60"/>
  <c r="AH100" i="60"/>
  <c r="AH99" i="60"/>
  <c r="AI99" i="60"/>
  <c r="AH98" i="60"/>
  <c r="AI98" i="60"/>
  <c r="AH97" i="60"/>
  <c r="AI97" i="60"/>
  <c r="AH96" i="60"/>
  <c r="AI96" i="60"/>
  <c r="AH95" i="60"/>
  <c r="AI95" i="60"/>
  <c r="AH94" i="60"/>
  <c r="AI94" i="60"/>
  <c r="AH93" i="60"/>
  <c r="AI93" i="60"/>
  <c r="AH92" i="60"/>
  <c r="AI92" i="60"/>
  <c r="AH89" i="60"/>
  <c r="AH88" i="60"/>
  <c r="AI88" i="60"/>
  <c r="AH87" i="60"/>
  <c r="AI87" i="60"/>
  <c r="AH86" i="60"/>
  <c r="AI86" i="60"/>
  <c r="AH85" i="60"/>
  <c r="AH84" i="60"/>
  <c r="AH83" i="60"/>
  <c r="AH82" i="60"/>
  <c r="AH81" i="60"/>
  <c r="AH80" i="60"/>
  <c r="AH79" i="60"/>
  <c r="AH78" i="60"/>
  <c r="AH77" i="60"/>
  <c r="AH76" i="60"/>
  <c r="AH75" i="60"/>
  <c r="AH74" i="60"/>
  <c r="AH73" i="60"/>
  <c r="AH72" i="60"/>
  <c r="AH71" i="60"/>
  <c r="AH70" i="60"/>
  <c r="AI70" i="60"/>
  <c r="AH67" i="60"/>
  <c r="AH66" i="60"/>
  <c r="AI66" i="60"/>
  <c r="AH65" i="60"/>
  <c r="AI65" i="60"/>
  <c r="AH64" i="60"/>
  <c r="AI64" i="60"/>
  <c r="AH63" i="60"/>
  <c r="AH62" i="60"/>
  <c r="AH61" i="60"/>
  <c r="AH60" i="60"/>
  <c r="AH59" i="60"/>
  <c r="AH58" i="60"/>
  <c r="AH57" i="60"/>
  <c r="AH56" i="60"/>
  <c r="AH55" i="60"/>
  <c r="AH54" i="60"/>
  <c r="AH53" i="60"/>
  <c r="AH52" i="60"/>
  <c r="AH51" i="60"/>
  <c r="AH50" i="60"/>
  <c r="AH49" i="60"/>
  <c r="AH48" i="60"/>
  <c r="AI48" i="60"/>
  <c r="AH45" i="60"/>
  <c r="AH44" i="60"/>
  <c r="AH43" i="60"/>
  <c r="AH42" i="60"/>
  <c r="AH41" i="60"/>
  <c r="AH40" i="60"/>
  <c r="AH39" i="60"/>
  <c r="AH38" i="60"/>
  <c r="AH37" i="60"/>
  <c r="AH36" i="60"/>
  <c r="AH35" i="60"/>
  <c r="AH34" i="60"/>
  <c r="AH33" i="60"/>
  <c r="AH32" i="60"/>
  <c r="AH31" i="60"/>
  <c r="AH30" i="60"/>
  <c r="AH29" i="60"/>
  <c r="AH28" i="60"/>
  <c r="AH27" i="60"/>
  <c r="AH26" i="60"/>
  <c r="AI26" i="60"/>
  <c r="AH23" i="60"/>
  <c r="AI23" i="60"/>
  <c r="AH22" i="60"/>
  <c r="AI22" i="60"/>
  <c r="AH21" i="60"/>
  <c r="AI21" i="60"/>
  <c r="AH20" i="60"/>
  <c r="AI20" i="60"/>
  <c r="AH19" i="60"/>
  <c r="AI19" i="60"/>
  <c r="AH18" i="60"/>
  <c r="AI18" i="60"/>
  <c r="AH17" i="60"/>
  <c r="AI17" i="60"/>
  <c r="AH16" i="60"/>
  <c r="AI16" i="60"/>
  <c r="AH15" i="60"/>
  <c r="AI15" i="60"/>
  <c r="AH14" i="60"/>
  <c r="AI14" i="60"/>
  <c r="AH13" i="60"/>
  <c r="AI13" i="60"/>
  <c r="AH12" i="60"/>
  <c r="AI12" i="60"/>
  <c r="AH11" i="60"/>
  <c r="AI11" i="60"/>
  <c r="AH10" i="60"/>
  <c r="AI10" i="60"/>
  <c r="AH9" i="60"/>
  <c r="AI9" i="60"/>
  <c r="AH8" i="60"/>
  <c r="AI8" i="60"/>
  <c r="AH7" i="60"/>
  <c r="AI7" i="60"/>
  <c r="AH6" i="60"/>
  <c r="AI6" i="60"/>
  <c r="AH5" i="60"/>
  <c r="AI5" i="60"/>
  <c r="AI2" i="60"/>
  <c r="AI113" i="60" s="1"/>
  <c r="N113" i="60"/>
  <c r="H162" i="36"/>
  <c r="G162" i="36"/>
  <c r="F162" i="36"/>
  <c r="E162" i="36"/>
  <c r="D162" i="36"/>
  <c r="C162" i="36"/>
  <c r="H161" i="36"/>
  <c r="G161" i="36"/>
  <c r="F161" i="36"/>
  <c r="E161" i="36"/>
  <c r="D161" i="36"/>
  <c r="C161" i="36"/>
  <c r="H160" i="36"/>
  <c r="G160" i="36"/>
  <c r="F160" i="36"/>
  <c r="E160" i="36"/>
  <c r="D160" i="36"/>
  <c r="C160" i="36"/>
  <c r="H159" i="36"/>
  <c r="G159" i="36"/>
  <c r="F159" i="36"/>
  <c r="E159" i="36"/>
  <c r="D159" i="36"/>
  <c r="C159" i="36"/>
  <c r="H158" i="36"/>
  <c r="G158" i="36"/>
  <c r="F158" i="36"/>
  <c r="E158" i="36"/>
  <c r="D158" i="36"/>
  <c r="C158" i="36"/>
  <c r="H157" i="36"/>
  <c r="G157" i="36"/>
  <c r="F157" i="36"/>
  <c r="E157" i="36"/>
  <c r="D157" i="36"/>
  <c r="C157" i="36"/>
  <c r="H156" i="36"/>
  <c r="G156" i="36"/>
  <c r="F156" i="36"/>
  <c r="E156" i="36"/>
  <c r="D156" i="36"/>
  <c r="C156" i="36"/>
  <c r="H155" i="36"/>
  <c r="G155" i="36"/>
  <c r="F155" i="36"/>
  <c r="E155" i="36"/>
  <c r="D155" i="36"/>
  <c r="C155" i="36"/>
  <c r="H154" i="36"/>
  <c r="G154" i="36"/>
  <c r="F154" i="36"/>
  <c r="E154" i="36"/>
  <c r="D154" i="36"/>
  <c r="C154" i="36"/>
  <c r="H153" i="36"/>
  <c r="G153" i="36"/>
  <c r="F153" i="36"/>
  <c r="E153" i="36"/>
  <c r="D153" i="36"/>
  <c r="C153" i="36"/>
  <c r="H152" i="36"/>
  <c r="G152" i="36"/>
  <c r="F152" i="36"/>
  <c r="E152" i="36"/>
  <c r="D152" i="36"/>
  <c r="C152" i="36"/>
  <c r="H151" i="36"/>
  <c r="G151" i="36"/>
  <c r="F151" i="36"/>
  <c r="E151" i="36"/>
  <c r="D151" i="36"/>
  <c r="C151" i="36"/>
  <c r="H150" i="36"/>
  <c r="G150" i="36"/>
  <c r="F150" i="36"/>
  <c r="E150" i="36"/>
  <c r="D150" i="36"/>
  <c r="C150" i="36"/>
  <c r="H149" i="36"/>
  <c r="G149" i="36"/>
  <c r="F149" i="36"/>
  <c r="E149" i="36"/>
  <c r="D149" i="36"/>
  <c r="C149" i="36"/>
  <c r="H148" i="36"/>
  <c r="G148" i="36"/>
  <c r="F148" i="36"/>
  <c r="E148" i="36"/>
  <c r="D148" i="36"/>
  <c r="C148" i="36"/>
  <c r="H147" i="36"/>
  <c r="G147" i="36"/>
  <c r="F147" i="36"/>
  <c r="E147" i="36"/>
  <c r="D147" i="36"/>
  <c r="C147" i="36"/>
  <c r="H146" i="36"/>
  <c r="G146" i="36"/>
  <c r="F146" i="36"/>
  <c r="E146" i="36"/>
  <c r="D146" i="36"/>
  <c r="C146" i="36"/>
  <c r="H145" i="36"/>
  <c r="G145" i="36"/>
  <c r="F145" i="36"/>
  <c r="E145" i="36"/>
  <c r="D145" i="36"/>
  <c r="C145" i="36"/>
  <c r="H144" i="36"/>
  <c r="G144" i="36"/>
  <c r="F144" i="36"/>
  <c r="E144" i="36"/>
  <c r="D144" i="36"/>
  <c r="C144" i="36"/>
  <c r="H143" i="36"/>
  <c r="G143" i="36"/>
  <c r="F143" i="36"/>
  <c r="E143" i="36"/>
  <c r="D143" i="36"/>
  <c r="C143" i="36"/>
  <c r="G110" i="36"/>
  <c r="F110" i="36"/>
  <c r="E110" i="36"/>
  <c r="D110" i="36"/>
  <c r="C110" i="36"/>
  <c r="G109" i="36"/>
  <c r="F109" i="36"/>
  <c r="E109" i="36"/>
  <c r="D109" i="36"/>
  <c r="C109" i="36"/>
  <c r="G108" i="36"/>
  <c r="F108" i="36"/>
  <c r="E108" i="36"/>
  <c r="D108" i="36"/>
  <c r="C108" i="36"/>
  <c r="G107" i="36"/>
  <c r="F107" i="36"/>
  <c r="E107" i="36"/>
  <c r="D107" i="36"/>
  <c r="C107" i="36"/>
  <c r="G106" i="36"/>
  <c r="F106" i="36"/>
  <c r="E106" i="36"/>
  <c r="D106" i="36"/>
  <c r="C106" i="36"/>
  <c r="G105" i="36"/>
  <c r="F105" i="36"/>
  <c r="E105" i="36"/>
  <c r="D105" i="36"/>
  <c r="C105" i="36"/>
  <c r="G104" i="36"/>
  <c r="F104" i="36"/>
  <c r="E104" i="36"/>
  <c r="D104" i="36"/>
  <c r="C104" i="36"/>
  <c r="G103" i="36"/>
  <c r="F103" i="36"/>
  <c r="E103" i="36"/>
  <c r="D103" i="36"/>
  <c r="C103" i="36"/>
  <c r="G102" i="36"/>
  <c r="F102" i="36"/>
  <c r="E102" i="36"/>
  <c r="D102" i="36"/>
  <c r="C102" i="36"/>
  <c r="G101" i="36"/>
  <c r="F101" i="36"/>
  <c r="E101" i="36"/>
  <c r="D101" i="36"/>
  <c r="C101" i="36"/>
  <c r="G100" i="36"/>
  <c r="F100" i="36"/>
  <c r="E100" i="36"/>
  <c r="D100" i="36"/>
  <c r="C100" i="36"/>
  <c r="G99" i="36"/>
  <c r="F99" i="36"/>
  <c r="E99" i="36"/>
  <c r="D99" i="36"/>
  <c r="C99" i="36"/>
  <c r="G98" i="36"/>
  <c r="F98" i="36"/>
  <c r="E98" i="36"/>
  <c r="D98" i="36"/>
  <c r="C98" i="36"/>
  <c r="G97" i="36"/>
  <c r="F97" i="36"/>
  <c r="E97" i="36"/>
  <c r="D97" i="36"/>
  <c r="C97" i="36"/>
  <c r="G96" i="36"/>
  <c r="F96" i="36"/>
  <c r="E96" i="36"/>
  <c r="D96" i="36"/>
  <c r="C96" i="36"/>
  <c r="G95" i="36"/>
  <c r="F95" i="36"/>
  <c r="E95" i="36"/>
  <c r="D95" i="36"/>
  <c r="C95" i="36"/>
  <c r="G94" i="36"/>
  <c r="F94" i="36"/>
  <c r="E94" i="36"/>
  <c r="D94" i="36"/>
  <c r="C94" i="36"/>
  <c r="G93" i="36"/>
  <c r="F93" i="36"/>
  <c r="E93" i="36"/>
  <c r="D93" i="36"/>
  <c r="C93" i="36"/>
  <c r="G92" i="36"/>
  <c r="F92" i="36"/>
  <c r="E92" i="36"/>
  <c r="D92" i="36"/>
  <c r="C92" i="36"/>
  <c r="G91" i="36"/>
  <c r="F91" i="36"/>
  <c r="E91" i="36"/>
  <c r="D91" i="36"/>
  <c r="C91" i="36"/>
  <c r="H162" i="30"/>
  <c r="G162" i="30"/>
  <c r="F162" i="30"/>
  <c r="E162" i="30"/>
  <c r="D162" i="30"/>
  <c r="C162" i="30"/>
  <c r="H161" i="30"/>
  <c r="G161" i="30"/>
  <c r="F161" i="30"/>
  <c r="E161" i="30"/>
  <c r="D161" i="30"/>
  <c r="C161" i="30"/>
  <c r="H160" i="30"/>
  <c r="G160" i="30"/>
  <c r="F160" i="30"/>
  <c r="E160" i="30"/>
  <c r="D160" i="30"/>
  <c r="C160" i="30"/>
  <c r="H159" i="30"/>
  <c r="G159" i="30"/>
  <c r="F159" i="30"/>
  <c r="E159" i="30"/>
  <c r="D159" i="30"/>
  <c r="C159" i="30"/>
  <c r="H158" i="30"/>
  <c r="G158" i="30"/>
  <c r="F158" i="30"/>
  <c r="E158" i="30"/>
  <c r="D158" i="30"/>
  <c r="C158" i="30"/>
  <c r="H157" i="30"/>
  <c r="G157" i="30"/>
  <c r="F157" i="30"/>
  <c r="E157" i="30"/>
  <c r="D157" i="30"/>
  <c r="C157" i="30"/>
  <c r="H156" i="30"/>
  <c r="G156" i="30"/>
  <c r="F156" i="30"/>
  <c r="E156" i="30"/>
  <c r="D156" i="30"/>
  <c r="C156" i="30"/>
  <c r="H155" i="30"/>
  <c r="G155" i="30"/>
  <c r="F155" i="30"/>
  <c r="E155" i="30"/>
  <c r="D155" i="30"/>
  <c r="C155" i="30"/>
  <c r="H154" i="30"/>
  <c r="G154" i="30"/>
  <c r="F154" i="30"/>
  <c r="E154" i="30"/>
  <c r="D154" i="30"/>
  <c r="C154" i="30"/>
  <c r="H153" i="30"/>
  <c r="G153" i="30"/>
  <c r="F153" i="30"/>
  <c r="E153" i="30"/>
  <c r="D153" i="30"/>
  <c r="C153" i="30"/>
  <c r="H152" i="30"/>
  <c r="G152" i="30"/>
  <c r="F152" i="30"/>
  <c r="E152" i="30"/>
  <c r="D152" i="30"/>
  <c r="C152" i="30"/>
  <c r="H151" i="30"/>
  <c r="G151" i="30"/>
  <c r="F151" i="30"/>
  <c r="E151" i="30"/>
  <c r="D151" i="30"/>
  <c r="C151" i="30"/>
  <c r="H150" i="30"/>
  <c r="G150" i="30"/>
  <c r="F150" i="30"/>
  <c r="E150" i="30"/>
  <c r="D150" i="30"/>
  <c r="C150" i="30"/>
  <c r="H149" i="30"/>
  <c r="G149" i="30"/>
  <c r="F149" i="30"/>
  <c r="E149" i="30"/>
  <c r="D149" i="30"/>
  <c r="C149" i="30"/>
  <c r="H148" i="30"/>
  <c r="G148" i="30"/>
  <c r="F148" i="30"/>
  <c r="E148" i="30"/>
  <c r="D148" i="30"/>
  <c r="C148" i="30"/>
  <c r="H147" i="30"/>
  <c r="G147" i="30"/>
  <c r="F147" i="30"/>
  <c r="E147" i="30"/>
  <c r="D147" i="30"/>
  <c r="C147" i="30"/>
  <c r="H146" i="30"/>
  <c r="G146" i="30"/>
  <c r="F146" i="30"/>
  <c r="E146" i="30"/>
  <c r="D146" i="30"/>
  <c r="C146" i="30"/>
  <c r="H145" i="30"/>
  <c r="G145" i="30"/>
  <c r="F145" i="30"/>
  <c r="E145" i="30"/>
  <c r="D145" i="30"/>
  <c r="C145" i="30"/>
  <c r="H144" i="30"/>
  <c r="G144" i="30"/>
  <c r="F144" i="30"/>
  <c r="E144" i="30"/>
  <c r="D144" i="30"/>
  <c r="C144" i="30"/>
  <c r="H143" i="30"/>
  <c r="G143" i="30"/>
  <c r="F143" i="30"/>
  <c r="E143" i="30"/>
  <c r="D143" i="30"/>
  <c r="C143" i="30"/>
  <c r="G110" i="30"/>
  <c r="F110" i="30"/>
  <c r="E110" i="30"/>
  <c r="D110" i="30"/>
  <c r="C110" i="30"/>
  <c r="G109" i="30"/>
  <c r="F109" i="30"/>
  <c r="E109" i="30"/>
  <c r="D109" i="30"/>
  <c r="C109" i="30"/>
  <c r="G108" i="30"/>
  <c r="F108" i="30"/>
  <c r="E108" i="30"/>
  <c r="D108" i="30"/>
  <c r="C108" i="30"/>
  <c r="G107" i="30"/>
  <c r="F107" i="30"/>
  <c r="E107" i="30"/>
  <c r="D107" i="30"/>
  <c r="C107" i="30"/>
  <c r="G106" i="30"/>
  <c r="F106" i="30"/>
  <c r="E106" i="30"/>
  <c r="D106" i="30"/>
  <c r="C106" i="30"/>
  <c r="G105" i="30"/>
  <c r="F105" i="30"/>
  <c r="E105" i="30"/>
  <c r="D105" i="30"/>
  <c r="C105" i="30"/>
  <c r="G104" i="30"/>
  <c r="F104" i="30"/>
  <c r="E104" i="30"/>
  <c r="D104" i="30"/>
  <c r="C104" i="30"/>
  <c r="G103" i="30"/>
  <c r="F103" i="30"/>
  <c r="E103" i="30"/>
  <c r="D103" i="30"/>
  <c r="C103" i="30"/>
  <c r="G102" i="30"/>
  <c r="F102" i="30"/>
  <c r="E102" i="30"/>
  <c r="D102" i="30"/>
  <c r="C102" i="30"/>
  <c r="G101" i="30"/>
  <c r="F101" i="30"/>
  <c r="E101" i="30"/>
  <c r="D101" i="30"/>
  <c r="C101" i="30"/>
  <c r="G100" i="30"/>
  <c r="F100" i="30"/>
  <c r="E100" i="30"/>
  <c r="D100" i="30"/>
  <c r="C100" i="30"/>
  <c r="G99" i="30"/>
  <c r="F99" i="30"/>
  <c r="E99" i="30"/>
  <c r="D99" i="30"/>
  <c r="C99" i="30"/>
  <c r="G98" i="30"/>
  <c r="F98" i="30"/>
  <c r="E98" i="30"/>
  <c r="D98" i="30"/>
  <c r="C98" i="30"/>
  <c r="G97" i="30"/>
  <c r="F97" i="30"/>
  <c r="E97" i="30"/>
  <c r="D97" i="30"/>
  <c r="C97" i="30"/>
  <c r="G96" i="30"/>
  <c r="F96" i="30"/>
  <c r="E96" i="30"/>
  <c r="D96" i="30"/>
  <c r="C96" i="30"/>
  <c r="G95" i="30"/>
  <c r="F95" i="30"/>
  <c r="E95" i="30"/>
  <c r="D95" i="30"/>
  <c r="C95" i="30"/>
  <c r="G94" i="30"/>
  <c r="F94" i="30"/>
  <c r="E94" i="30"/>
  <c r="D94" i="30"/>
  <c r="C94" i="30"/>
  <c r="G93" i="30"/>
  <c r="F93" i="30"/>
  <c r="E93" i="30"/>
  <c r="D93" i="30"/>
  <c r="C93" i="30"/>
  <c r="G92" i="30"/>
  <c r="F92" i="30"/>
  <c r="E92" i="30"/>
  <c r="D92" i="30"/>
  <c r="C92" i="30"/>
  <c r="G91" i="30"/>
  <c r="F91" i="30"/>
  <c r="E91" i="30"/>
  <c r="D91" i="30"/>
  <c r="C91" i="30"/>
  <c r="C91" i="31"/>
  <c r="D91" i="31"/>
  <c r="E91" i="31"/>
  <c r="F91" i="31"/>
  <c r="G91" i="31"/>
  <c r="C92" i="31"/>
  <c r="D92" i="31"/>
  <c r="E92" i="31"/>
  <c r="F92" i="31"/>
  <c r="G92" i="31"/>
  <c r="C93" i="31"/>
  <c r="D93" i="31"/>
  <c r="E93" i="31"/>
  <c r="F93" i="31"/>
  <c r="G93" i="31"/>
  <c r="C94" i="31"/>
  <c r="D94" i="31"/>
  <c r="E94" i="31"/>
  <c r="F94" i="31"/>
  <c r="G94" i="31"/>
  <c r="C95" i="31"/>
  <c r="D95" i="31"/>
  <c r="E95" i="31"/>
  <c r="F95" i="31"/>
  <c r="G95" i="31"/>
  <c r="C96" i="31"/>
  <c r="D96" i="31"/>
  <c r="E96" i="31"/>
  <c r="F96" i="31"/>
  <c r="G96" i="31"/>
  <c r="C97" i="31"/>
  <c r="D97" i="31"/>
  <c r="E97" i="31"/>
  <c r="F97" i="31"/>
  <c r="G97" i="31"/>
  <c r="C98" i="31"/>
  <c r="D98" i="31"/>
  <c r="E98" i="31"/>
  <c r="F98" i="31"/>
  <c r="G98" i="31"/>
  <c r="C99" i="31"/>
  <c r="D99" i="31"/>
  <c r="E99" i="31"/>
  <c r="F99" i="31"/>
  <c r="G99" i="31"/>
  <c r="C100" i="31"/>
  <c r="D100" i="31"/>
  <c r="E100" i="31"/>
  <c r="F100" i="31"/>
  <c r="G100" i="31"/>
  <c r="C101" i="31"/>
  <c r="D101" i="31"/>
  <c r="E101" i="31"/>
  <c r="F101" i="31"/>
  <c r="G101" i="31"/>
  <c r="C102" i="31"/>
  <c r="D102" i="31"/>
  <c r="E102" i="31"/>
  <c r="F102" i="31"/>
  <c r="G102" i="31"/>
  <c r="C103" i="31"/>
  <c r="D103" i="31"/>
  <c r="E103" i="31"/>
  <c r="F103" i="31"/>
  <c r="G103" i="31"/>
  <c r="C104" i="31"/>
  <c r="D104" i="31"/>
  <c r="E104" i="31"/>
  <c r="F104" i="31"/>
  <c r="G104" i="31"/>
  <c r="C105" i="31"/>
  <c r="D105" i="31"/>
  <c r="E105" i="31"/>
  <c r="F105" i="31"/>
  <c r="G105" i="31"/>
  <c r="C106" i="31"/>
  <c r="D106" i="31"/>
  <c r="E106" i="31"/>
  <c r="F106" i="31"/>
  <c r="G106" i="31"/>
  <c r="C107" i="31"/>
  <c r="D107" i="31"/>
  <c r="E107" i="31"/>
  <c r="F107" i="31"/>
  <c r="G107" i="31"/>
  <c r="C108" i="31"/>
  <c r="D108" i="31"/>
  <c r="E108" i="31"/>
  <c r="F108" i="31"/>
  <c r="G108" i="31"/>
  <c r="C109" i="31"/>
  <c r="D109" i="31"/>
  <c r="E109" i="31"/>
  <c r="F109" i="31"/>
  <c r="G109" i="31"/>
  <c r="C110" i="31"/>
  <c r="D110" i="31"/>
  <c r="E110" i="31"/>
  <c r="F110" i="31"/>
  <c r="F135" i="31" s="1"/>
  <c r="G110" i="31"/>
  <c r="X115" i="60"/>
  <c r="AD114" i="60"/>
  <c r="AH2" i="60"/>
  <c r="AH113" i="60" s="1"/>
  <c r="H190" i="36"/>
  <c r="H215" i="36"/>
  <c r="D21" i="36"/>
  <c r="G21" i="36"/>
  <c r="H21" i="36"/>
  <c r="C25" i="36"/>
  <c r="D25" i="36"/>
  <c r="E25" i="36"/>
  <c r="F25" i="36"/>
  <c r="G25" i="36"/>
  <c r="D28" i="36"/>
  <c r="G28" i="36"/>
  <c r="H28" i="36"/>
  <c r="C32" i="36"/>
  <c r="D32" i="36"/>
  <c r="E32" i="36"/>
  <c r="D37" i="49" s="1"/>
  <c r="F32" i="36"/>
  <c r="F293" i="36" s="1"/>
  <c r="F343" i="36" s="1"/>
  <c r="G32" i="36"/>
  <c r="G293" i="36" s="1"/>
  <c r="G343" i="36" s="1"/>
  <c r="C33" i="36"/>
  <c r="D33" i="36"/>
  <c r="E33" i="36"/>
  <c r="F33" i="36"/>
  <c r="F294" i="36" s="1"/>
  <c r="F344" i="36" s="1"/>
  <c r="G33" i="36"/>
  <c r="G294" i="36" s="1"/>
  <c r="G344" i="36" s="1"/>
  <c r="C34" i="36"/>
  <c r="D34" i="36"/>
  <c r="E34" i="36"/>
  <c r="E295" i="36" s="1"/>
  <c r="E345" i="36" s="1"/>
  <c r="F34" i="36"/>
  <c r="F295" i="36" s="1"/>
  <c r="F345" i="36" s="1"/>
  <c r="G34" i="36"/>
  <c r="G295" i="36" s="1"/>
  <c r="G345" i="36" s="1"/>
  <c r="C35" i="36"/>
  <c r="D35" i="36"/>
  <c r="E35" i="36"/>
  <c r="F35" i="36"/>
  <c r="F296" i="36" s="1"/>
  <c r="F346" i="36" s="1"/>
  <c r="G35" i="36"/>
  <c r="G296" i="36" s="1"/>
  <c r="G346" i="36" s="1"/>
  <c r="C36" i="36"/>
  <c r="D36" i="36"/>
  <c r="E36" i="36"/>
  <c r="F36" i="36"/>
  <c r="F297" i="36" s="1"/>
  <c r="F347" i="36" s="1"/>
  <c r="G36" i="36"/>
  <c r="G297" i="36" s="1"/>
  <c r="G347" i="36" s="1"/>
  <c r="C37" i="36"/>
  <c r="D37" i="36"/>
  <c r="E37" i="36"/>
  <c r="E298" i="36" s="1"/>
  <c r="E348" i="36" s="1"/>
  <c r="F37" i="36"/>
  <c r="F298" i="36" s="1"/>
  <c r="F348" i="36" s="1"/>
  <c r="G37" i="36"/>
  <c r="G298" i="36" s="1"/>
  <c r="G348" i="36" s="1"/>
  <c r="C38" i="36"/>
  <c r="D38" i="36"/>
  <c r="E38" i="36"/>
  <c r="F38" i="36"/>
  <c r="F299" i="36" s="1"/>
  <c r="F349" i="36" s="1"/>
  <c r="G38" i="36"/>
  <c r="G299" i="36" s="1"/>
  <c r="G349" i="36" s="1"/>
  <c r="C39" i="36"/>
  <c r="C300" i="36" s="1"/>
  <c r="C350" i="36" s="1"/>
  <c r="D39" i="36"/>
  <c r="D300" i="36" s="1"/>
  <c r="D350" i="36" s="1"/>
  <c r="E39" i="36"/>
  <c r="E300" i="36" s="1"/>
  <c r="E350" i="36" s="1"/>
  <c r="F39" i="36"/>
  <c r="F300" i="36" s="1"/>
  <c r="F350" i="36" s="1"/>
  <c r="G39" i="36"/>
  <c r="C40" i="36"/>
  <c r="D40" i="36"/>
  <c r="E40" i="36"/>
  <c r="F40" i="36"/>
  <c r="F301" i="36" s="1"/>
  <c r="F351" i="36" s="1"/>
  <c r="G40" i="36"/>
  <c r="G301" i="36" s="1"/>
  <c r="G351" i="36" s="1"/>
  <c r="C41" i="36"/>
  <c r="D41" i="36"/>
  <c r="D302" i="36" s="1"/>
  <c r="D352" i="36" s="1"/>
  <c r="E41" i="36"/>
  <c r="E302" i="36" s="1"/>
  <c r="E352" i="36" s="1"/>
  <c r="F41" i="36"/>
  <c r="F302" i="36" s="1"/>
  <c r="F352" i="36" s="1"/>
  <c r="G41" i="36"/>
  <c r="G302" i="36" s="1"/>
  <c r="G352" i="36" s="1"/>
  <c r="C42" i="36"/>
  <c r="C303" i="36" s="1"/>
  <c r="C353" i="36" s="1"/>
  <c r="D42" i="36"/>
  <c r="D303" i="36" s="1"/>
  <c r="D353" i="36" s="1"/>
  <c r="E42" i="36"/>
  <c r="E303" i="36" s="1"/>
  <c r="E353" i="36" s="1"/>
  <c r="F42" i="36"/>
  <c r="F303" i="36" s="1"/>
  <c r="F353" i="36" s="1"/>
  <c r="G42" i="36"/>
  <c r="G303" i="36" s="1"/>
  <c r="G353" i="36" s="1"/>
  <c r="C43" i="36"/>
  <c r="C304" i="36" s="1"/>
  <c r="C354" i="36" s="1"/>
  <c r="D43" i="36"/>
  <c r="D304" i="36" s="1"/>
  <c r="D354" i="36" s="1"/>
  <c r="E43" i="36"/>
  <c r="E304" i="36" s="1"/>
  <c r="E354" i="36" s="1"/>
  <c r="F43" i="36"/>
  <c r="F304" i="36" s="1"/>
  <c r="F354" i="36" s="1"/>
  <c r="G43" i="36"/>
  <c r="C44" i="36"/>
  <c r="D44" i="36"/>
  <c r="D305" i="36" s="1"/>
  <c r="D355" i="36" s="1"/>
  <c r="E44" i="36"/>
  <c r="E305" i="36" s="1"/>
  <c r="E355" i="36" s="1"/>
  <c r="F44" i="36"/>
  <c r="G44" i="36"/>
  <c r="G305" i="36" s="1"/>
  <c r="G355" i="36" s="1"/>
  <c r="C45" i="36"/>
  <c r="D45" i="36"/>
  <c r="E45" i="36"/>
  <c r="F45" i="36"/>
  <c r="G45" i="36"/>
  <c r="C46" i="36"/>
  <c r="C307" i="36" s="1"/>
  <c r="C357" i="36" s="1"/>
  <c r="D46" i="36"/>
  <c r="D307" i="36" s="1"/>
  <c r="D357" i="36" s="1"/>
  <c r="E46" i="36"/>
  <c r="E307" i="36" s="1"/>
  <c r="E357" i="36" s="1"/>
  <c r="F46" i="36"/>
  <c r="F307" i="36" s="1"/>
  <c r="F357" i="36" s="1"/>
  <c r="G46" i="36"/>
  <c r="G307" i="36" s="1"/>
  <c r="G357" i="36" s="1"/>
  <c r="C47" i="36"/>
  <c r="D47" i="36"/>
  <c r="E47" i="36"/>
  <c r="F47" i="36"/>
  <c r="F308" i="36" s="1"/>
  <c r="F358" i="36" s="1"/>
  <c r="G47" i="36"/>
  <c r="C48" i="36"/>
  <c r="D48" i="36"/>
  <c r="E48" i="36"/>
  <c r="E309" i="36" s="1"/>
  <c r="E359" i="36" s="1"/>
  <c r="F48" i="36"/>
  <c r="F309" i="36" s="1"/>
  <c r="F359" i="36" s="1"/>
  <c r="G48" i="36"/>
  <c r="G309" i="36" s="1"/>
  <c r="G359" i="36" s="1"/>
  <c r="C49" i="36"/>
  <c r="D49" i="36"/>
  <c r="E49" i="36"/>
  <c r="E310" i="36" s="1"/>
  <c r="E360" i="36" s="1"/>
  <c r="F49" i="36"/>
  <c r="F310" i="36" s="1"/>
  <c r="F360" i="36" s="1"/>
  <c r="G49" i="36"/>
  <c r="G310" i="36" s="1"/>
  <c r="G360" i="36" s="1"/>
  <c r="C50" i="36"/>
  <c r="D50" i="36"/>
  <c r="E50" i="36"/>
  <c r="F50" i="36"/>
  <c r="F311" i="36" s="1"/>
  <c r="F361" i="36" s="1"/>
  <c r="G50" i="36"/>
  <c r="G311" i="36" s="1"/>
  <c r="G361" i="36" s="1"/>
  <c r="C51" i="36"/>
  <c r="D51" i="36"/>
  <c r="E51" i="36"/>
  <c r="F51" i="36"/>
  <c r="F312" i="36" s="1"/>
  <c r="F362" i="36" s="1"/>
  <c r="G51" i="36"/>
  <c r="G312" i="36" s="1"/>
  <c r="G362" i="36" s="1"/>
  <c r="D55" i="36"/>
  <c r="G55" i="36"/>
  <c r="H55" i="36"/>
  <c r="B61" i="36"/>
  <c r="C61" i="36"/>
  <c r="C116" i="36" s="1"/>
  <c r="D61" i="36"/>
  <c r="E61" i="36"/>
  <c r="F61" i="36"/>
  <c r="G61" i="36"/>
  <c r="B62" i="36"/>
  <c r="C62" i="36"/>
  <c r="D62" i="36"/>
  <c r="E62" i="36"/>
  <c r="F62" i="36"/>
  <c r="G62" i="36"/>
  <c r="B63" i="36"/>
  <c r="C63" i="36"/>
  <c r="D63" i="36"/>
  <c r="E63" i="36"/>
  <c r="F63" i="36"/>
  <c r="G63" i="36"/>
  <c r="B64" i="36"/>
  <c r="C64" i="36"/>
  <c r="D64" i="36"/>
  <c r="E64" i="36"/>
  <c r="F64" i="36"/>
  <c r="G64" i="36"/>
  <c r="B65" i="36"/>
  <c r="C65" i="36"/>
  <c r="D65" i="36"/>
  <c r="E65" i="36"/>
  <c r="F65" i="36"/>
  <c r="G65" i="36"/>
  <c r="B66" i="36"/>
  <c r="C66" i="36"/>
  <c r="D66" i="36"/>
  <c r="E66" i="36"/>
  <c r="F66" i="36"/>
  <c r="G66" i="36"/>
  <c r="B67" i="36"/>
  <c r="C67" i="36"/>
  <c r="D67" i="36"/>
  <c r="E67" i="36"/>
  <c r="F67" i="36"/>
  <c r="G67" i="36"/>
  <c r="B68" i="36"/>
  <c r="C68" i="36"/>
  <c r="D68" i="36"/>
  <c r="E68" i="36"/>
  <c r="F68" i="36"/>
  <c r="G68" i="36"/>
  <c r="B69" i="36"/>
  <c r="C69" i="36"/>
  <c r="D69" i="36"/>
  <c r="E69" i="36"/>
  <c r="F69" i="36"/>
  <c r="G69" i="36"/>
  <c r="B70" i="36"/>
  <c r="C70" i="36"/>
  <c r="D70" i="36"/>
  <c r="E70" i="36"/>
  <c r="F70" i="36"/>
  <c r="G70" i="36"/>
  <c r="B71" i="36"/>
  <c r="C71" i="36"/>
  <c r="D71" i="36"/>
  <c r="E71" i="36"/>
  <c r="F71" i="36"/>
  <c r="G71" i="36"/>
  <c r="B72" i="36"/>
  <c r="C72" i="36"/>
  <c r="D72" i="36"/>
  <c r="E72" i="36"/>
  <c r="F72" i="36"/>
  <c r="G72" i="36"/>
  <c r="B73" i="36"/>
  <c r="C73" i="36"/>
  <c r="D73" i="36"/>
  <c r="E73" i="36"/>
  <c r="F73" i="36"/>
  <c r="G73" i="36"/>
  <c r="B74" i="36"/>
  <c r="C74" i="36"/>
  <c r="D74" i="36"/>
  <c r="E74" i="36"/>
  <c r="F74" i="36"/>
  <c r="G74" i="36"/>
  <c r="B75" i="36"/>
  <c r="C75" i="36"/>
  <c r="D75" i="36"/>
  <c r="E75" i="36"/>
  <c r="F75" i="36"/>
  <c r="G75" i="36"/>
  <c r="B76" i="36"/>
  <c r="C76" i="36"/>
  <c r="D76" i="36"/>
  <c r="E76" i="36"/>
  <c r="F76" i="36"/>
  <c r="G76" i="36"/>
  <c r="B77" i="36"/>
  <c r="C77" i="36"/>
  <c r="D77" i="36"/>
  <c r="E77" i="36"/>
  <c r="F77" i="36"/>
  <c r="G77" i="36"/>
  <c r="B78" i="36"/>
  <c r="C78" i="36"/>
  <c r="D78" i="36"/>
  <c r="E78" i="36"/>
  <c r="F78" i="36"/>
  <c r="G78" i="36"/>
  <c r="B79" i="36"/>
  <c r="C79" i="36"/>
  <c r="D79" i="36"/>
  <c r="E79" i="36"/>
  <c r="F79" i="36"/>
  <c r="G79" i="36"/>
  <c r="B80" i="36"/>
  <c r="C80" i="36"/>
  <c r="D80" i="36"/>
  <c r="E80" i="36"/>
  <c r="F80" i="36"/>
  <c r="G80" i="36"/>
  <c r="B81" i="36"/>
  <c r="D84" i="36"/>
  <c r="G84" i="36"/>
  <c r="H84" i="36"/>
  <c r="B91" i="36"/>
  <c r="B92" i="36"/>
  <c r="B93" i="36"/>
  <c r="B94" i="36"/>
  <c r="B95" i="36"/>
  <c r="B96" i="36"/>
  <c r="B97" i="36"/>
  <c r="B98" i="36"/>
  <c r="B99" i="36"/>
  <c r="B100" i="36"/>
  <c r="B101" i="36"/>
  <c r="B102" i="36"/>
  <c r="B103" i="36"/>
  <c r="B104" i="36"/>
  <c r="B105" i="36"/>
  <c r="B106" i="36"/>
  <c r="B107" i="36"/>
  <c r="B108" i="36"/>
  <c r="B109" i="36"/>
  <c r="B110" i="36"/>
  <c r="B111" i="36"/>
  <c r="B116" i="36"/>
  <c r="B117" i="36"/>
  <c r="B118" i="36"/>
  <c r="B119" i="36"/>
  <c r="B120" i="36"/>
  <c r="B121" i="36"/>
  <c r="B122" i="36"/>
  <c r="B123" i="36"/>
  <c r="B124" i="36"/>
  <c r="B125" i="36"/>
  <c r="B126" i="36"/>
  <c r="B127" i="36"/>
  <c r="B128" i="36"/>
  <c r="B129" i="36"/>
  <c r="B130" i="36"/>
  <c r="B131" i="36"/>
  <c r="B132" i="36"/>
  <c r="B133" i="36"/>
  <c r="B134" i="36"/>
  <c r="B135" i="36"/>
  <c r="B136" i="36"/>
  <c r="B143" i="36"/>
  <c r="B144" i="36"/>
  <c r="B145" i="36"/>
  <c r="B146" i="36"/>
  <c r="B147" i="36"/>
  <c r="B148" i="36"/>
  <c r="B149" i="36"/>
  <c r="B150" i="36"/>
  <c r="B151" i="36"/>
  <c r="B152" i="36"/>
  <c r="B153" i="36"/>
  <c r="B154" i="36"/>
  <c r="B155" i="36"/>
  <c r="B156" i="36"/>
  <c r="B157" i="36"/>
  <c r="B158" i="36"/>
  <c r="B159" i="36"/>
  <c r="B160" i="36"/>
  <c r="B161" i="36"/>
  <c r="B162" i="36"/>
  <c r="B163" i="36"/>
  <c r="B168" i="36"/>
  <c r="B169" i="36"/>
  <c r="B170" i="36"/>
  <c r="B171" i="36"/>
  <c r="B172" i="36"/>
  <c r="B173" i="36"/>
  <c r="B174" i="36"/>
  <c r="B175" i="36"/>
  <c r="B176" i="36"/>
  <c r="B177" i="36"/>
  <c r="B178" i="36"/>
  <c r="B179" i="36"/>
  <c r="B180" i="36"/>
  <c r="B181" i="36"/>
  <c r="B182" i="36"/>
  <c r="B183" i="36"/>
  <c r="B184" i="36"/>
  <c r="B185" i="36"/>
  <c r="B186" i="36"/>
  <c r="B187" i="36"/>
  <c r="B188" i="36"/>
  <c r="B193" i="36"/>
  <c r="B194" i="36"/>
  <c r="B195" i="36"/>
  <c r="B196" i="36"/>
  <c r="B197" i="36"/>
  <c r="B198" i="36"/>
  <c r="B199" i="36"/>
  <c r="B200" i="36"/>
  <c r="B201" i="36"/>
  <c r="B202" i="36"/>
  <c r="B203" i="36"/>
  <c r="B204" i="36"/>
  <c r="B205" i="36"/>
  <c r="B206" i="36"/>
  <c r="B207" i="36"/>
  <c r="B208" i="36"/>
  <c r="B209" i="36"/>
  <c r="B210" i="36"/>
  <c r="B211" i="36"/>
  <c r="B212" i="36"/>
  <c r="B213" i="36"/>
  <c r="B218" i="36"/>
  <c r="B219" i="36"/>
  <c r="B220" i="36"/>
  <c r="B221" i="36"/>
  <c r="B222" i="36"/>
  <c r="B223" i="36"/>
  <c r="B224" i="36"/>
  <c r="B225" i="36"/>
  <c r="B226" i="36"/>
  <c r="B227" i="36"/>
  <c r="B228" i="36"/>
  <c r="B229" i="36"/>
  <c r="B230" i="36"/>
  <c r="B231" i="36"/>
  <c r="B232" i="36"/>
  <c r="B233" i="36"/>
  <c r="B234" i="36"/>
  <c r="B235" i="36"/>
  <c r="B236" i="36"/>
  <c r="B237" i="36"/>
  <c r="B238" i="36"/>
  <c r="B243" i="36"/>
  <c r="B244" i="36"/>
  <c r="B245" i="36"/>
  <c r="B246" i="36"/>
  <c r="B247" i="36"/>
  <c r="B248" i="36"/>
  <c r="B249" i="36"/>
  <c r="B250" i="36"/>
  <c r="B251" i="36"/>
  <c r="B252" i="36"/>
  <c r="B253" i="36"/>
  <c r="B254" i="36"/>
  <c r="B255" i="36"/>
  <c r="B256" i="36"/>
  <c r="B257" i="36"/>
  <c r="B258" i="36"/>
  <c r="B259" i="36"/>
  <c r="B260" i="36"/>
  <c r="B261" i="36"/>
  <c r="B262" i="36"/>
  <c r="B263" i="36"/>
  <c r="B268" i="36"/>
  <c r="B269" i="36"/>
  <c r="B270" i="36"/>
  <c r="B271" i="36"/>
  <c r="B272" i="36"/>
  <c r="B273" i="36"/>
  <c r="B274" i="36"/>
  <c r="B275" i="36"/>
  <c r="B276" i="36"/>
  <c r="B277" i="36"/>
  <c r="B278" i="36"/>
  <c r="B279" i="36"/>
  <c r="B280" i="36"/>
  <c r="B281" i="36"/>
  <c r="B282" i="36"/>
  <c r="B283" i="36"/>
  <c r="B284" i="36"/>
  <c r="B285" i="36"/>
  <c r="B286" i="36"/>
  <c r="B287" i="36"/>
  <c r="B288" i="36"/>
  <c r="B293" i="36"/>
  <c r="B294" i="36"/>
  <c r="B295" i="36"/>
  <c r="B296" i="36"/>
  <c r="B297" i="36"/>
  <c r="B298" i="36"/>
  <c r="B299" i="36"/>
  <c r="B300" i="36"/>
  <c r="B301" i="36"/>
  <c r="B302" i="36"/>
  <c r="B303" i="36"/>
  <c r="B304" i="36"/>
  <c r="B305" i="36"/>
  <c r="B306" i="36"/>
  <c r="B307" i="36"/>
  <c r="B308" i="36"/>
  <c r="B309" i="36"/>
  <c r="B310" i="36"/>
  <c r="B311" i="36"/>
  <c r="B312" i="36"/>
  <c r="B313" i="36"/>
  <c r="B318" i="36"/>
  <c r="B319" i="36"/>
  <c r="B320" i="36"/>
  <c r="B321" i="36"/>
  <c r="B322" i="36"/>
  <c r="B323" i="36"/>
  <c r="B324" i="36"/>
  <c r="B325" i="36"/>
  <c r="B326" i="36"/>
  <c r="B327" i="36"/>
  <c r="B328" i="36"/>
  <c r="B329" i="36"/>
  <c r="B330" i="36"/>
  <c r="B331" i="36"/>
  <c r="B332" i="36"/>
  <c r="B333" i="36"/>
  <c r="B334" i="36"/>
  <c r="B335" i="36"/>
  <c r="B336" i="36"/>
  <c r="B337" i="36"/>
  <c r="B338" i="36"/>
  <c r="B343" i="36"/>
  <c r="B344" i="36"/>
  <c r="B345" i="36"/>
  <c r="B346" i="36"/>
  <c r="B347" i="36"/>
  <c r="B348" i="36"/>
  <c r="B349" i="36"/>
  <c r="B350" i="36"/>
  <c r="B351" i="36"/>
  <c r="B352" i="36"/>
  <c r="B353" i="36"/>
  <c r="B354" i="36"/>
  <c r="B355" i="36"/>
  <c r="B356" i="36"/>
  <c r="B357" i="36"/>
  <c r="B358" i="36"/>
  <c r="B359" i="36"/>
  <c r="B360" i="36"/>
  <c r="B361" i="36"/>
  <c r="B362" i="36"/>
  <c r="B363" i="36"/>
  <c r="X2" i="60"/>
  <c r="X113" i="60" s="1"/>
  <c r="Z2" i="60"/>
  <c r="AA2" i="60"/>
  <c r="AB2" i="60"/>
  <c r="AB113" i="60" s="1"/>
  <c r="AC2" i="60"/>
  <c r="AC113" i="60" s="1"/>
  <c r="AD2" i="60"/>
  <c r="AD113" i="60" s="1"/>
  <c r="AE2" i="60"/>
  <c r="AF2" i="60"/>
  <c r="AG2" i="60"/>
  <c r="AG113" i="60" s="1"/>
  <c r="AG111" i="60"/>
  <c r="AG110" i="60"/>
  <c r="AG109" i="60"/>
  <c r="AG108" i="60"/>
  <c r="AG107" i="60"/>
  <c r="AG106" i="60"/>
  <c r="AG105" i="60"/>
  <c r="AG104" i="60"/>
  <c r="AG103" i="60"/>
  <c r="AG102" i="60"/>
  <c r="AG101" i="60"/>
  <c r="AG100" i="60"/>
  <c r="AG99" i="60"/>
  <c r="AG98" i="60"/>
  <c r="AG97" i="60"/>
  <c r="AG96" i="60"/>
  <c r="AG95" i="60"/>
  <c r="AG94" i="60"/>
  <c r="AG93" i="60"/>
  <c r="AG92" i="60"/>
  <c r="AG89" i="60"/>
  <c r="AG88" i="60"/>
  <c r="AG87" i="60"/>
  <c r="AG86" i="60"/>
  <c r="AG85" i="60"/>
  <c r="AG84" i="60"/>
  <c r="AG83" i="60"/>
  <c r="AG82" i="60"/>
  <c r="AG81" i="60"/>
  <c r="AG80" i="60"/>
  <c r="AG79" i="60"/>
  <c r="AG78" i="60"/>
  <c r="AG77" i="60"/>
  <c r="AG76" i="60"/>
  <c r="AG75" i="60"/>
  <c r="AG74" i="60"/>
  <c r="AG73" i="60"/>
  <c r="AG72" i="60"/>
  <c r="AG71" i="60"/>
  <c r="AG70" i="60"/>
  <c r="AG67" i="60"/>
  <c r="AG66" i="60"/>
  <c r="AG65" i="60"/>
  <c r="AG64" i="60"/>
  <c r="AG63" i="60"/>
  <c r="AG62" i="60"/>
  <c r="AG61" i="60"/>
  <c r="AG60" i="60"/>
  <c r="AG59" i="60"/>
  <c r="AG58" i="60"/>
  <c r="AG57" i="60"/>
  <c r="AG56" i="60"/>
  <c r="AG55" i="60"/>
  <c r="AG54" i="60"/>
  <c r="AG53" i="60"/>
  <c r="AG52" i="60"/>
  <c r="AG51" i="60"/>
  <c r="AG50" i="60"/>
  <c r="AG49" i="60"/>
  <c r="AG48" i="60"/>
  <c r="AG45" i="60"/>
  <c r="AG44" i="60"/>
  <c r="AG43" i="60"/>
  <c r="AG42" i="60"/>
  <c r="AG41" i="60"/>
  <c r="AG40" i="60"/>
  <c r="AG39" i="60"/>
  <c r="AG38" i="60"/>
  <c r="AG37" i="60"/>
  <c r="AG36" i="60"/>
  <c r="AG35" i="60"/>
  <c r="AG34" i="60"/>
  <c r="AG33" i="60"/>
  <c r="AG32" i="60"/>
  <c r="AG31" i="60"/>
  <c r="AG30" i="60"/>
  <c r="AG29" i="60"/>
  <c r="AG28" i="60"/>
  <c r="AG27" i="60"/>
  <c r="AG26" i="60"/>
  <c r="AG23" i="60"/>
  <c r="AG22" i="60"/>
  <c r="AG21" i="60"/>
  <c r="AG20" i="60"/>
  <c r="AG19" i="60"/>
  <c r="AG18" i="60"/>
  <c r="AG17" i="60"/>
  <c r="AG16" i="60"/>
  <c r="AG15" i="60"/>
  <c r="AG14" i="60"/>
  <c r="AG13" i="60"/>
  <c r="AG12" i="60"/>
  <c r="AG11" i="60"/>
  <c r="AG10" i="60"/>
  <c r="AG9" i="60"/>
  <c r="AG8" i="60"/>
  <c r="AG7" i="60"/>
  <c r="AG6" i="60"/>
  <c r="AG5" i="60"/>
  <c r="L113" i="60"/>
  <c r="X111" i="60"/>
  <c r="AA111" i="60"/>
  <c r="AB111" i="60"/>
  <c r="AC111" i="60"/>
  <c r="AD111" i="60"/>
  <c r="AE111" i="60"/>
  <c r="AF111" i="60"/>
  <c r="X110" i="60"/>
  <c r="AA110" i="60"/>
  <c r="AB110" i="60"/>
  <c r="AC110" i="60"/>
  <c r="AD110" i="60"/>
  <c r="AE110" i="60"/>
  <c r="AF110" i="60"/>
  <c r="X109" i="60"/>
  <c r="AA109" i="60"/>
  <c r="AB109" i="60"/>
  <c r="AC109" i="60"/>
  <c r="AD109" i="60"/>
  <c r="AE109" i="60"/>
  <c r="AF109" i="60"/>
  <c r="X108" i="60"/>
  <c r="AA108" i="60"/>
  <c r="AB108" i="60"/>
  <c r="AC108" i="60"/>
  <c r="AD108" i="60"/>
  <c r="AE108" i="60"/>
  <c r="AF108" i="60"/>
  <c r="X107" i="60"/>
  <c r="AA107" i="60"/>
  <c r="AB107" i="60"/>
  <c r="AC107" i="60"/>
  <c r="AD107" i="60"/>
  <c r="AE107" i="60"/>
  <c r="AF107" i="60"/>
  <c r="X106" i="60"/>
  <c r="AA106" i="60"/>
  <c r="AB106" i="60"/>
  <c r="AC106" i="60"/>
  <c r="AD106" i="60"/>
  <c r="AE106" i="60"/>
  <c r="AF106" i="60"/>
  <c r="X105" i="60"/>
  <c r="AA105" i="60"/>
  <c r="AB105" i="60"/>
  <c r="AC105" i="60"/>
  <c r="AD105" i="60"/>
  <c r="AE105" i="60"/>
  <c r="AF105" i="60"/>
  <c r="X104" i="60"/>
  <c r="AA104" i="60"/>
  <c r="AB104" i="60"/>
  <c r="AC104" i="60"/>
  <c r="AD104" i="60"/>
  <c r="AE104" i="60"/>
  <c r="AF104" i="60"/>
  <c r="X103" i="60"/>
  <c r="AA103" i="60"/>
  <c r="AB103" i="60"/>
  <c r="AC103" i="60"/>
  <c r="AD103" i="60"/>
  <c r="AE103" i="60"/>
  <c r="AF103" i="60"/>
  <c r="X102" i="60"/>
  <c r="AA102" i="60"/>
  <c r="AB102" i="60"/>
  <c r="AC102" i="60"/>
  <c r="AD102" i="60"/>
  <c r="AE102" i="60"/>
  <c r="AF102" i="60"/>
  <c r="X101" i="60"/>
  <c r="AA101" i="60"/>
  <c r="AB101" i="60"/>
  <c r="AC101" i="60"/>
  <c r="AD101" i="60"/>
  <c r="AE101" i="60"/>
  <c r="AF101" i="60"/>
  <c r="X100" i="60"/>
  <c r="AA100" i="60"/>
  <c r="AB100" i="60"/>
  <c r="AC100" i="60"/>
  <c r="AD100" i="60"/>
  <c r="AE100" i="60"/>
  <c r="AF100" i="60"/>
  <c r="X99" i="60"/>
  <c r="AA99" i="60"/>
  <c r="AB99" i="60"/>
  <c r="AC99" i="60"/>
  <c r="AD99" i="60"/>
  <c r="AE99" i="60"/>
  <c r="AF99" i="60"/>
  <c r="X98" i="60"/>
  <c r="AA98" i="60"/>
  <c r="AB98" i="60"/>
  <c r="AC98" i="60"/>
  <c r="AD98" i="60"/>
  <c r="AE98" i="60"/>
  <c r="AF98" i="60"/>
  <c r="X97" i="60"/>
  <c r="AA97" i="60"/>
  <c r="AB97" i="60"/>
  <c r="AC97" i="60"/>
  <c r="AD97" i="60"/>
  <c r="AE97" i="60"/>
  <c r="AF97" i="60"/>
  <c r="X96" i="60"/>
  <c r="AA96" i="60"/>
  <c r="AB96" i="60"/>
  <c r="AC96" i="60"/>
  <c r="AD96" i="60"/>
  <c r="AE96" i="60"/>
  <c r="AF96" i="60"/>
  <c r="X95" i="60"/>
  <c r="AA95" i="60"/>
  <c r="AB95" i="60"/>
  <c r="AC95" i="60"/>
  <c r="AD95" i="60"/>
  <c r="AE95" i="60"/>
  <c r="AF95" i="60"/>
  <c r="X94" i="60"/>
  <c r="AA94" i="60"/>
  <c r="AB94" i="60"/>
  <c r="AC94" i="60"/>
  <c r="AD94" i="60"/>
  <c r="AE94" i="60"/>
  <c r="AF94" i="60"/>
  <c r="X93" i="60"/>
  <c r="AA93" i="60"/>
  <c r="AB93" i="60"/>
  <c r="AC93" i="60"/>
  <c r="AD93" i="60"/>
  <c r="AE93" i="60"/>
  <c r="AF93" i="60"/>
  <c r="X92" i="60"/>
  <c r="AA92" i="60"/>
  <c r="AB92" i="60"/>
  <c r="AC92" i="60"/>
  <c r="AD92" i="60"/>
  <c r="AE92" i="60"/>
  <c r="AF92" i="60"/>
  <c r="X89" i="60"/>
  <c r="AA89" i="60"/>
  <c r="AB89" i="60"/>
  <c r="AC89" i="60"/>
  <c r="AD89" i="60"/>
  <c r="AE89" i="60"/>
  <c r="AF89" i="60"/>
  <c r="X88" i="60"/>
  <c r="AA88" i="60"/>
  <c r="AB88" i="60"/>
  <c r="AC88" i="60"/>
  <c r="AD88" i="60"/>
  <c r="AE88" i="60"/>
  <c r="AF88" i="60"/>
  <c r="X87" i="60"/>
  <c r="AA87" i="60"/>
  <c r="AB87" i="60"/>
  <c r="AC87" i="60"/>
  <c r="AD87" i="60"/>
  <c r="AE87" i="60"/>
  <c r="AF87" i="60"/>
  <c r="X86" i="60"/>
  <c r="AA86" i="60"/>
  <c r="AB86" i="60"/>
  <c r="AC86" i="60"/>
  <c r="AD86" i="60"/>
  <c r="AE86" i="60"/>
  <c r="AF86" i="60"/>
  <c r="X85" i="60"/>
  <c r="AA85" i="60"/>
  <c r="AB85" i="60"/>
  <c r="AC85" i="60"/>
  <c r="AD85" i="60"/>
  <c r="AE85" i="60"/>
  <c r="AF85" i="60"/>
  <c r="X84" i="60"/>
  <c r="AA84" i="60"/>
  <c r="AB84" i="60"/>
  <c r="AC84" i="60"/>
  <c r="AD84" i="60"/>
  <c r="AE84" i="60"/>
  <c r="AF84" i="60"/>
  <c r="X83" i="60"/>
  <c r="AA83" i="60"/>
  <c r="AB83" i="60"/>
  <c r="AC83" i="60"/>
  <c r="AD83" i="60"/>
  <c r="AE83" i="60"/>
  <c r="AF83" i="60"/>
  <c r="X82" i="60"/>
  <c r="AA82" i="60"/>
  <c r="AB82" i="60"/>
  <c r="AC82" i="60"/>
  <c r="AD82" i="60"/>
  <c r="AE82" i="60"/>
  <c r="AF82" i="60"/>
  <c r="X81" i="60"/>
  <c r="AA81" i="60"/>
  <c r="AB81" i="60"/>
  <c r="AC81" i="60"/>
  <c r="AD81" i="60"/>
  <c r="AE81" i="60"/>
  <c r="AF81" i="60"/>
  <c r="X80" i="60"/>
  <c r="AA80" i="60"/>
  <c r="AB80" i="60"/>
  <c r="AC80" i="60"/>
  <c r="AD80" i="60"/>
  <c r="AE80" i="60"/>
  <c r="AF80" i="60"/>
  <c r="X79" i="60"/>
  <c r="AA79" i="60"/>
  <c r="AB79" i="60"/>
  <c r="AC79" i="60"/>
  <c r="AD79" i="60"/>
  <c r="AE79" i="60"/>
  <c r="AF79" i="60"/>
  <c r="X78" i="60"/>
  <c r="AA78" i="60"/>
  <c r="AB78" i="60"/>
  <c r="AC78" i="60"/>
  <c r="AD78" i="60"/>
  <c r="AE78" i="60"/>
  <c r="AF78" i="60"/>
  <c r="X77" i="60"/>
  <c r="AA77" i="60"/>
  <c r="AB77" i="60"/>
  <c r="AC77" i="60"/>
  <c r="AD77" i="60"/>
  <c r="AE77" i="60"/>
  <c r="AF77" i="60"/>
  <c r="X76" i="60"/>
  <c r="AA76" i="60"/>
  <c r="AB76" i="60"/>
  <c r="AC76" i="60"/>
  <c r="AD76" i="60"/>
  <c r="AE76" i="60"/>
  <c r="AF76" i="60"/>
  <c r="X75" i="60"/>
  <c r="AA75" i="60"/>
  <c r="AB75" i="60"/>
  <c r="AC75" i="60"/>
  <c r="AD75" i="60"/>
  <c r="AE75" i="60"/>
  <c r="AF75" i="60"/>
  <c r="X74" i="60"/>
  <c r="AA74" i="60"/>
  <c r="AB74" i="60"/>
  <c r="AC74" i="60"/>
  <c r="AD74" i="60"/>
  <c r="AE74" i="60"/>
  <c r="AF74" i="60"/>
  <c r="X73" i="60"/>
  <c r="AA73" i="60"/>
  <c r="AB73" i="60"/>
  <c r="AC73" i="60"/>
  <c r="AD73" i="60"/>
  <c r="AE73" i="60"/>
  <c r="AF73" i="60"/>
  <c r="X72" i="60"/>
  <c r="AA72" i="60"/>
  <c r="AB72" i="60"/>
  <c r="AC72" i="60"/>
  <c r="AD72" i="60"/>
  <c r="AE72" i="60"/>
  <c r="AF72" i="60"/>
  <c r="X71" i="60"/>
  <c r="AA71" i="60"/>
  <c r="AB71" i="60"/>
  <c r="AC71" i="60"/>
  <c r="AD71" i="60"/>
  <c r="AE71" i="60"/>
  <c r="AF71" i="60"/>
  <c r="X70" i="60"/>
  <c r="AA70" i="60"/>
  <c r="AB70" i="60"/>
  <c r="AC70" i="60"/>
  <c r="AD70" i="60"/>
  <c r="AE70" i="60"/>
  <c r="AF70" i="60"/>
  <c r="X67" i="60"/>
  <c r="AA67" i="60"/>
  <c r="AB67" i="60"/>
  <c r="AC67" i="60"/>
  <c r="AD67" i="60"/>
  <c r="AE67" i="60"/>
  <c r="AF67" i="60"/>
  <c r="X66" i="60"/>
  <c r="AA66" i="60"/>
  <c r="AB66" i="60"/>
  <c r="AC66" i="60"/>
  <c r="AD66" i="60"/>
  <c r="AE66" i="60"/>
  <c r="AF66" i="60"/>
  <c r="X65" i="60"/>
  <c r="AA65" i="60"/>
  <c r="AB65" i="60"/>
  <c r="AC65" i="60"/>
  <c r="AD65" i="60"/>
  <c r="AE65" i="60"/>
  <c r="AF65" i="60"/>
  <c r="X64" i="60"/>
  <c r="AA64" i="60"/>
  <c r="AB64" i="60"/>
  <c r="AC64" i="60"/>
  <c r="AD64" i="60"/>
  <c r="AE64" i="60"/>
  <c r="AF64" i="60"/>
  <c r="X63" i="60"/>
  <c r="AA63" i="60"/>
  <c r="AB63" i="60"/>
  <c r="AC63" i="60"/>
  <c r="AD63" i="60"/>
  <c r="AE63" i="60"/>
  <c r="AF63" i="60"/>
  <c r="X62" i="60"/>
  <c r="AA62" i="60"/>
  <c r="AB62" i="60"/>
  <c r="AC62" i="60"/>
  <c r="AD62" i="60"/>
  <c r="AE62" i="60"/>
  <c r="AF62" i="60"/>
  <c r="X61" i="60"/>
  <c r="AA61" i="60"/>
  <c r="AB61" i="60"/>
  <c r="AC61" i="60"/>
  <c r="AD61" i="60"/>
  <c r="AE61" i="60"/>
  <c r="AF61" i="60"/>
  <c r="X60" i="60"/>
  <c r="AA60" i="60"/>
  <c r="AB60" i="60"/>
  <c r="AC60" i="60"/>
  <c r="AD60" i="60"/>
  <c r="AE60" i="60"/>
  <c r="AF60" i="60"/>
  <c r="X59" i="60"/>
  <c r="AA59" i="60"/>
  <c r="AB59" i="60"/>
  <c r="AC59" i="60"/>
  <c r="AD59" i="60"/>
  <c r="AE59" i="60"/>
  <c r="AF59" i="60"/>
  <c r="X58" i="60"/>
  <c r="AA58" i="60"/>
  <c r="AB58" i="60"/>
  <c r="AC58" i="60"/>
  <c r="AD58" i="60"/>
  <c r="AE58" i="60"/>
  <c r="AF58" i="60"/>
  <c r="X57" i="60"/>
  <c r="AA57" i="60"/>
  <c r="AB57" i="60"/>
  <c r="AC57" i="60"/>
  <c r="AD57" i="60"/>
  <c r="AE57" i="60"/>
  <c r="AF57" i="60"/>
  <c r="X56" i="60"/>
  <c r="AA56" i="60"/>
  <c r="AB56" i="60"/>
  <c r="AC56" i="60"/>
  <c r="AD56" i="60"/>
  <c r="AE56" i="60"/>
  <c r="AF56" i="60"/>
  <c r="X55" i="60"/>
  <c r="AA55" i="60"/>
  <c r="AB55" i="60"/>
  <c r="AC55" i="60"/>
  <c r="AD55" i="60"/>
  <c r="AE55" i="60"/>
  <c r="AF55" i="60"/>
  <c r="X54" i="60"/>
  <c r="AA54" i="60"/>
  <c r="AB54" i="60"/>
  <c r="AC54" i="60"/>
  <c r="AD54" i="60"/>
  <c r="AE54" i="60"/>
  <c r="AF54" i="60"/>
  <c r="X53" i="60"/>
  <c r="AA53" i="60"/>
  <c r="AB53" i="60"/>
  <c r="AC53" i="60"/>
  <c r="AD53" i="60"/>
  <c r="AE53" i="60"/>
  <c r="AF53" i="60"/>
  <c r="X52" i="60"/>
  <c r="AA52" i="60"/>
  <c r="AB52" i="60"/>
  <c r="AC52" i="60"/>
  <c r="AD52" i="60"/>
  <c r="AE52" i="60"/>
  <c r="AF52" i="60"/>
  <c r="X51" i="60"/>
  <c r="AA51" i="60"/>
  <c r="AB51" i="60"/>
  <c r="AC51" i="60"/>
  <c r="AD51" i="60"/>
  <c r="AE51" i="60"/>
  <c r="AF51" i="60"/>
  <c r="X50" i="60"/>
  <c r="AA50" i="60"/>
  <c r="AB50" i="60"/>
  <c r="AC50" i="60"/>
  <c r="AD50" i="60"/>
  <c r="AE50" i="60"/>
  <c r="AF50" i="60"/>
  <c r="X49" i="60"/>
  <c r="AA49" i="60"/>
  <c r="AB49" i="60"/>
  <c r="AC49" i="60"/>
  <c r="AD49" i="60"/>
  <c r="AE49" i="60"/>
  <c r="AF49" i="60"/>
  <c r="X48" i="60"/>
  <c r="AA48" i="60"/>
  <c r="AB48" i="60"/>
  <c r="AC48" i="60"/>
  <c r="AD48" i="60"/>
  <c r="AE48" i="60"/>
  <c r="AF48" i="60"/>
  <c r="X45" i="60"/>
  <c r="AA45" i="60"/>
  <c r="AB45" i="60"/>
  <c r="AC45" i="60"/>
  <c r="AD45" i="60"/>
  <c r="AE45" i="60"/>
  <c r="AF45" i="60"/>
  <c r="X44" i="60"/>
  <c r="AA44" i="60"/>
  <c r="AB44" i="60"/>
  <c r="AC44" i="60"/>
  <c r="AD44" i="60"/>
  <c r="AE44" i="60"/>
  <c r="AF44" i="60"/>
  <c r="X43" i="60"/>
  <c r="AA43" i="60"/>
  <c r="AB43" i="60"/>
  <c r="AC43" i="60"/>
  <c r="AD43" i="60"/>
  <c r="AE43" i="60"/>
  <c r="AF43" i="60"/>
  <c r="X42" i="60"/>
  <c r="AA42" i="60"/>
  <c r="AB42" i="60"/>
  <c r="AC42" i="60"/>
  <c r="AD42" i="60"/>
  <c r="AE42" i="60"/>
  <c r="AF42" i="60"/>
  <c r="X41" i="60"/>
  <c r="AA41" i="60"/>
  <c r="AB41" i="60"/>
  <c r="AC41" i="60"/>
  <c r="AD41" i="60"/>
  <c r="AE41" i="60"/>
  <c r="AF41" i="60"/>
  <c r="X40" i="60"/>
  <c r="AA40" i="60"/>
  <c r="AB40" i="60"/>
  <c r="AC40" i="60"/>
  <c r="AD40" i="60"/>
  <c r="AE40" i="60"/>
  <c r="AF40" i="60"/>
  <c r="X39" i="60"/>
  <c r="AA39" i="60"/>
  <c r="AB39" i="60"/>
  <c r="AC39" i="60"/>
  <c r="AD39" i="60"/>
  <c r="AE39" i="60"/>
  <c r="AF39" i="60"/>
  <c r="X38" i="60"/>
  <c r="AA38" i="60"/>
  <c r="AB38" i="60"/>
  <c r="AC38" i="60"/>
  <c r="AD38" i="60"/>
  <c r="AE38" i="60"/>
  <c r="AF38" i="60"/>
  <c r="X37" i="60"/>
  <c r="AA37" i="60"/>
  <c r="AB37" i="60"/>
  <c r="AC37" i="60"/>
  <c r="AD37" i="60"/>
  <c r="AE37" i="60"/>
  <c r="AF37" i="60"/>
  <c r="X36" i="60"/>
  <c r="AA36" i="60"/>
  <c r="AB36" i="60"/>
  <c r="AC36" i="60"/>
  <c r="AD36" i="60"/>
  <c r="AE36" i="60"/>
  <c r="AF36" i="60"/>
  <c r="X35" i="60"/>
  <c r="AA35" i="60"/>
  <c r="AB35" i="60"/>
  <c r="AC35" i="60"/>
  <c r="AD35" i="60"/>
  <c r="AE35" i="60"/>
  <c r="AF35" i="60"/>
  <c r="X34" i="60"/>
  <c r="AA34" i="60"/>
  <c r="AB34" i="60"/>
  <c r="AC34" i="60"/>
  <c r="AD34" i="60"/>
  <c r="AE34" i="60"/>
  <c r="AF34" i="60"/>
  <c r="X33" i="60"/>
  <c r="AA33" i="60"/>
  <c r="AB33" i="60"/>
  <c r="AC33" i="60"/>
  <c r="AD33" i="60"/>
  <c r="AE33" i="60"/>
  <c r="AF33" i="60"/>
  <c r="X32" i="60"/>
  <c r="AA32" i="60"/>
  <c r="AB32" i="60"/>
  <c r="AC32" i="60"/>
  <c r="AD32" i="60"/>
  <c r="AE32" i="60"/>
  <c r="AF32" i="60"/>
  <c r="X31" i="60"/>
  <c r="AA31" i="60"/>
  <c r="AB31" i="60"/>
  <c r="AC31" i="60"/>
  <c r="AD31" i="60"/>
  <c r="AE31" i="60"/>
  <c r="AF31" i="60"/>
  <c r="X30" i="60"/>
  <c r="AA30" i="60"/>
  <c r="AB30" i="60"/>
  <c r="AC30" i="60"/>
  <c r="AD30" i="60"/>
  <c r="AE30" i="60"/>
  <c r="AF30" i="60"/>
  <c r="X29" i="60"/>
  <c r="AA29" i="60"/>
  <c r="AB29" i="60"/>
  <c r="AC29" i="60"/>
  <c r="AD29" i="60"/>
  <c r="AE29" i="60"/>
  <c r="AF29" i="60"/>
  <c r="X28" i="60"/>
  <c r="AA28" i="60"/>
  <c r="AB28" i="60"/>
  <c r="AC28" i="60"/>
  <c r="AD28" i="60"/>
  <c r="AE28" i="60"/>
  <c r="AF28" i="60"/>
  <c r="X27" i="60"/>
  <c r="AA27" i="60"/>
  <c r="AB27" i="60"/>
  <c r="AC27" i="60"/>
  <c r="AD27" i="60"/>
  <c r="AE27" i="60"/>
  <c r="AF27" i="60"/>
  <c r="X26" i="60"/>
  <c r="AA26" i="60"/>
  <c r="AB26" i="60"/>
  <c r="AC26" i="60"/>
  <c r="AD26" i="60"/>
  <c r="AE26" i="60"/>
  <c r="AF26" i="60"/>
  <c r="AA23" i="60"/>
  <c r="AB23" i="60"/>
  <c r="AC23" i="60"/>
  <c r="AD23" i="60"/>
  <c r="AE23" i="60"/>
  <c r="AF23" i="60"/>
  <c r="AA22" i="60"/>
  <c r="AB22" i="60"/>
  <c r="AC22" i="60"/>
  <c r="AD22" i="60"/>
  <c r="AE22" i="60"/>
  <c r="AF22" i="60"/>
  <c r="AA21" i="60"/>
  <c r="AB21" i="60"/>
  <c r="AC21" i="60"/>
  <c r="AD21" i="60"/>
  <c r="AE21" i="60"/>
  <c r="AF21" i="60"/>
  <c r="AA20" i="60"/>
  <c r="AB20" i="60"/>
  <c r="AC20" i="60"/>
  <c r="AD20" i="60"/>
  <c r="AE20" i="60"/>
  <c r="AF20" i="60"/>
  <c r="AA19" i="60"/>
  <c r="AB19" i="60"/>
  <c r="AC19" i="60"/>
  <c r="AD19" i="60"/>
  <c r="AE19" i="60"/>
  <c r="AF19" i="60"/>
  <c r="AA18" i="60"/>
  <c r="AB18" i="60"/>
  <c r="AC18" i="60"/>
  <c r="AD18" i="60"/>
  <c r="AE18" i="60"/>
  <c r="AF18" i="60"/>
  <c r="AA17" i="60"/>
  <c r="AB17" i="60"/>
  <c r="AC17" i="60"/>
  <c r="AD17" i="60"/>
  <c r="AE17" i="60"/>
  <c r="AF17" i="60"/>
  <c r="AA16" i="60"/>
  <c r="AB16" i="60"/>
  <c r="AC16" i="60"/>
  <c r="AD16" i="60"/>
  <c r="AE16" i="60"/>
  <c r="AF16" i="60"/>
  <c r="AA15" i="60"/>
  <c r="AB15" i="60"/>
  <c r="AC15" i="60"/>
  <c r="AD15" i="60"/>
  <c r="AE15" i="60"/>
  <c r="AF15" i="60"/>
  <c r="AA14" i="60"/>
  <c r="AB14" i="60"/>
  <c r="AC14" i="60"/>
  <c r="AD14" i="60"/>
  <c r="AE14" i="60"/>
  <c r="AF14" i="60"/>
  <c r="AA13" i="60"/>
  <c r="AB13" i="60"/>
  <c r="AC13" i="60"/>
  <c r="AD13" i="60"/>
  <c r="AE13" i="60"/>
  <c r="AF13" i="60"/>
  <c r="AA12" i="60"/>
  <c r="AB12" i="60"/>
  <c r="AC12" i="60"/>
  <c r="AD12" i="60"/>
  <c r="AE12" i="60"/>
  <c r="AF12" i="60"/>
  <c r="AA11" i="60"/>
  <c r="AB11" i="60"/>
  <c r="AC11" i="60"/>
  <c r="AD11" i="60"/>
  <c r="AE11" i="60"/>
  <c r="AF11" i="60"/>
  <c r="AA10" i="60"/>
  <c r="AB10" i="60"/>
  <c r="AC10" i="60"/>
  <c r="AD10" i="60"/>
  <c r="AE10" i="60"/>
  <c r="AF10" i="60"/>
  <c r="AA9" i="60"/>
  <c r="AB9" i="60"/>
  <c r="AC9" i="60"/>
  <c r="AD9" i="60"/>
  <c r="AE9" i="60"/>
  <c r="AF9" i="60"/>
  <c r="AA8" i="60"/>
  <c r="AB8" i="60"/>
  <c r="AC8" i="60"/>
  <c r="AD8" i="60"/>
  <c r="AE8" i="60"/>
  <c r="AF8" i="60"/>
  <c r="AA7" i="60"/>
  <c r="AB7" i="60"/>
  <c r="AC7" i="60"/>
  <c r="AD7" i="60"/>
  <c r="AE7" i="60"/>
  <c r="AF7" i="60"/>
  <c r="AA6" i="60"/>
  <c r="AB6" i="60"/>
  <c r="AC6" i="60"/>
  <c r="AD6" i="60"/>
  <c r="AE6" i="60"/>
  <c r="AF6" i="60"/>
  <c r="AA5" i="60"/>
  <c r="AB5" i="60"/>
  <c r="AC5" i="60"/>
  <c r="AD5" i="60"/>
  <c r="AE5" i="60"/>
  <c r="AF5" i="60"/>
  <c r="G110" i="28"/>
  <c r="G109" i="28"/>
  <c r="G108" i="28"/>
  <c r="G107" i="28"/>
  <c r="G106" i="28"/>
  <c r="G131" i="28" s="1"/>
  <c r="G105" i="28"/>
  <c r="G104" i="28"/>
  <c r="G103" i="28"/>
  <c r="G102" i="28"/>
  <c r="G101" i="28"/>
  <c r="G100" i="28"/>
  <c r="G99" i="28"/>
  <c r="G98" i="28"/>
  <c r="G123" i="28" s="1"/>
  <c r="G97" i="28"/>
  <c r="C91" i="34"/>
  <c r="D91" i="34"/>
  <c r="E91" i="34"/>
  <c r="F91" i="34"/>
  <c r="G91" i="34"/>
  <c r="C92" i="34"/>
  <c r="D92" i="34"/>
  <c r="E92" i="34"/>
  <c r="F92" i="34"/>
  <c r="G92" i="34"/>
  <c r="C93" i="34"/>
  <c r="D93" i="34"/>
  <c r="E93" i="34"/>
  <c r="F93" i="34"/>
  <c r="G93" i="34"/>
  <c r="G118" i="34" s="1"/>
  <c r="C94" i="34"/>
  <c r="D94" i="34"/>
  <c r="E94" i="34"/>
  <c r="F94" i="34"/>
  <c r="G94" i="34"/>
  <c r="C95" i="34"/>
  <c r="D95" i="34"/>
  <c r="E95" i="34"/>
  <c r="E120" i="34" s="1"/>
  <c r="F95" i="34"/>
  <c r="G95" i="34"/>
  <c r="C96" i="34"/>
  <c r="D96" i="34"/>
  <c r="E96" i="34"/>
  <c r="F96" i="34"/>
  <c r="G96" i="34"/>
  <c r="C97" i="34"/>
  <c r="C122" i="34" s="1"/>
  <c r="D97" i="34"/>
  <c r="E97" i="34"/>
  <c r="F97" i="34"/>
  <c r="G97" i="34"/>
  <c r="C98" i="34"/>
  <c r="D98" i="34"/>
  <c r="E98" i="34"/>
  <c r="F98" i="34"/>
  <c r="G98" i="34"/>
  <c r="C99" i="34"/>
  <c r="D99" i="34"/>
  <c r="E99" i="34"/>
  <c r="F99" i="34"/>
  <c r="G99" i="34"/>
  <c r="C100" i="34"/>
  <c r="D100" i="34"/>
  <c r="D125" i="34" s="1"/>
  <c r="E100" i="34"/>
  <c r="F100" i="34"/>
  <c r="G100" i="34"/>
  <c r="C101" i="34"/>
  <c r="D101" i="34"/>
  <c r="E101" i="34"/>
  <c r="F101" i="34"/>
  <c r="G101" i="34"/>
  <c r="C102" i="34"/>
  <c r="D102" i="34"/>
  <c r="E102" i="34"/>
  <c r="F102" i="34"/>
  <c r="G102" i="34"/>
  <c r="C103" i="34"/>
  <c r="D103" i="34"/>
  <c r="E103" i="34"/>
  <c r="E128" i="34" s="1"/>
  <c r="F103" i="34"/>
  <c r="G103" i="34"/>
  <c r="C104" i="34"/>
  <c r="D104" i="34"/>
  <c r="E104" i="34"/>
  <c r="F104" i="34"/>
  <c r="G104" i="34"/>
  <c r="C105" i="34"/>
  <c r="C130" i="34" s="1"/>
  <c r="D105" i="34"/>
  <c r="E105" i="34"/>
  <c r="F105" i="34"/>
  <c r="G105" i="34"/>
  <c r="C106" i="34"/>
  <c r="D106" i="34"/>
  <c r="E106" i="34"/>
  <c r="F106" i="34"/>
  <c r="F131" i="34" s="1"/>
  <c r="G106" i="34"/>
  <c r="C107" i="34"/>
  <c r="D107" i="34"/>
  <c r="E107" i="34"/>
  <c r="F107" i="34"/>
  <c r="G107" i="34"/>
  <c r="C108" i="34"/>
  <c r="D108" i="34"/>
  <c r="E108" i="34"/>
  <c r="F108" i="34"/>
  <c r="G108" i="34"/>
  <c r="C109" i="34"/>
  <c r="D109" i="34"/>
  <c r="E109" i="34"/>
  <c r="F109" i="34"/>
  <c r="G109" i="34"/>
  <c r="C110" i="34"/>
  <c r="D110" i="34"/>
  <c r="E110" i="34"/>
  <c r="F110" i="34"/>
  <c r="G110" i="34"/>
  <c r="H143" i="34"/>
  <c r="H144" i="34"/>
  <c r="H145" i="34"/>
  <c r="H146" i="34"/>
  <c r="H147" i="34"/>
  <c r="H148" i="34"/>
  <c r="H149" i="34"/>
  <c r="H150" i="34"/>
  <c r="H151" i="34"/>
  <c r="H152" i="34"/>
  <c r="H153" i="34"/>
  <c r="H154" i="34"/>
  <c r="H155" i="34"/>
  <c r="H156" i="34"/>
  <c r="H157" i="34"/>
  <c r="H158" i="34"/>
  <c r="H159" i="34"/>
  <c r="H160" i="34"/>
  <c r="H161" i="34"/>
  <c r="H162" i="34"/>
  <c r="C154" i="31"/>
  <c r="C153" i="31"/>
  <c r="C152" i="31"/>
  <c r="C151" i="31"/>
  <c r="C150" i="31"/>
  <c r="C149" i="31"/>
  <c r="C148" i="31"/>
  <c r="C147" i="31"/>
  <c r="C146" i="31"/>
  <c r="C145" i="31"/>
  <c r="C144" i="31"/>
  <c r="C143" i="31"/>
  <c r="AA113" i="60"/>
  <c r="H84" i="41"/>
  <c r="G84" i="41"/>
  <c r="H55" i="41"/>
  <c r="G55" i="41"/>
  <c r="H84" i="40"/>
  <c r="G84" i="40"/>
  <c r="H55" i="40"/>
  <c r="G55" i="40"/>
  <c r="H84" i="39"/>
  <c r="G84" i="39"/>
  <c r="H55" i="39"/>
  <c r="G55" i="39"/>
  <c r="H84" i="38"/>
  <c r="G84" i="38"/>
  <c r="H55" i="38"/>
  <c r="G55" i="38"/>
  <c r="H84" i="35"/>
  <c r="G84" i="35"/>
  <c r="H55" i="35"/>
  <c r="G55" i="35"/>
  <c r="H84" i="34"/>
  <c r="G84" i="34"/>
  <c r="H55" i="34"/>
  <c r="G55" i="34"/>
  <c r="H84" i="33"/>
  <c r="G84" i="33"/>
  <c r="H55" i="33"/>
  <c r="G55" i="33"/>
  <c r="H84" i="59"/>
  <c r="G84" i="59"/>
  <c r="H55" i="59"/>
  <c r="G55" i="59"/>
  <c r="H84" i="32"/>
  <c r="G84" i="32"/>
  <c r="H55" i="32"/>
  <c r="G55" i="32"/>
  <c r="H84" i="31"/>
  <c r="G84" i="31"/>
  <c r="H55" i="31"/>
  <c r="G55" i="31"/>
  <c r="H84" i="30"/>
  <c r="G84" i="30"/>
  <c r="H55" i="30"/>
  <c r="G55" i="30"/>
  <c r="H84" i="29"/>
  <c r="G84" i="29"/>
  <c r="H55" i="29"/>
  <c r="G55" i="29"/>
  <c r="H84" i="28"/>
  <c r="G84" i="28"/>
  <c r="H55" i="28"/>
  <c r="G55" i="28"/>
  <c r="H84" i="27"/>
  <c r="G84" i="27"/>
  <c r="H55" i="27"/>
  <c r="G55" i="27"/>
  <c r="H84" i="26"/>
  <c r="G84" i="26"/>
  <c r="H55" i="26"/>
  <c r="G55" i="26"/>
  <c r="H84" i="25"/>
  <c r="G84" i="25"/>
  <c r="H55" i="25"/>
  <c r="G55" i="25"/>
  <c r="H84" i="24"/>
  <c r="G84" i="24"/>
  <c r="H55" i="24"/>
  <c r="G55" i="24"/>
  <c r="H84" i="23"/>
  <c r="G84" i="23"/>
  <c r="G55" i="23"/>
  <c r="H55" i="23"/>
  <c r="H84" i="22"/>
  <c r="G84" i="22"/>
  <c r="H55" i="22"/>
  <c r="G55" i="22"/>
  <c r="H84" i="21"/>
  <c r="G84" i="21"/>
  <c r="H55" i="21"/>
  <c r="G55" i="21"/>
  <c r="H84" i="57"/>
  <c r="G84" i="57"/>
  <c r="H55" i="57"/>
  <c r="G55" i="57"/>
  <c r="H84" i="20"/>
  <c r="G84" i="20"/>
  <c r="H55" i="20"/>
  <c r="G55" i="20"/>
  <c r="H84" i="19"/>
  <c r="G84" i="19"/>
  <c r="H55" i="19"/>
  <c r="G55" i="19"/>
  <c r="H84" i="18"/>
  <c r="G84" i="18"/>
  <c r="H55" i="18"/>
  <c r="G55" i="18"/>
  <c r="H84" i="17"/>
  <c r="G84" i="17"/>
  <c r="H55" i="17"/>
  <c r="G55" i="17"/>
  <c r="H84" i="16"/>
  <c r="G84" i="16"/>
  <c r="H55" i="16"/>
  <c r="G55" i="16"/>
  <c r="H84" i="15"/>
  <c r="G84" i="15"/>
  <c r="H55" i="15"/>
  <c r="G55" i="15"/>
  <c r="H84" i="14"/>
  <c r="G84" i="14"/>
  <c r="H55" i="14"/>
  <c r="G55" i="14"/>
  <c r="H84" i="12"/>
  <c r="G84" i="12"/>
  <c r="H55" i="12"/>
  <c r="G55" i="12"/>
  <c r="H84" i="11"/>
  <c r="G84" i="11"/>
  <c r="H55" i="11"/>
  <c r="G55" i="11"/>
  <c r="H84" i="10"/>
  <c r="G84" i="10"/>
  <c r="H55" i="10"/>
  <c r="G55" i="10"/>
  <c r="H84" i="9"/>
  <c r="G84" i="9"/>
  <c r="H55" i="9"/>
  <c r="G55" i="9"/>
  <c r="H84" i="6"/>
  <c r="H55" i="6"/>
  <c r="G84" i="6"/>
  <c r="G55" i="6"/>
  <c r="G28" i="6"/>
  <c r="D84" i="41"/>
  <c r="D55" i="41"/>
  <c r="D84" i="40"/>
  <c r="D55" i="40"/>
  <c r="D84" i="39"/>
  <c r="D55" i="39"/>
  <c r="D84" i="38"/>
  <c r="D55" i="38"/>
  <c r="D84" i="35"/>
  <c r="D55" i="35"/>
  <c r="D84" i="34"/>
  <c r="D55" i="34"/>
  <c r="D84" i="33"/>
  <c r="D55" i="33"/>
  <c r="D84" i="59"/>
  <c r="D55" i="59"/>
  <c r="D84" i="32"/>
  <c r="D55" i="32"/>
  <c r="D84" i="31"/>
  <c r="D55" i="31"/>
  <c r="D21" i="31"/>
  <c r="D84" i="30"/>
  <c r="D55" i="30"/>
  <c r="D84" i="29"/>
  <c r="D55" i="29"/>
  <c r="D84" i="28"/>
  <c r="D55" i="28"/>
  <c r="D21" i="28"/>
  <c r="D84" i="27"/>
  <c r="D55" i="27"/>
  <c r="D84" i="26"/>
  <c r="D55" i="26"/>
  <c r="D84" i="25"/>
  <c r="D55" i="25"/>
  <c r="D84" i="24"/>
  <c r="D55" i="24"/>
  <c r="D84" i="23"/>
  <c r="D55" i="23"/>
  <c r="D84" i="22"/>
  <c r="D55" i="22"/>
  <c r="D84" i="21"/>
  <c r="D55" i="21"/>
  <c r="D84" i="57"/>
  <c r="D55" i="57"/>
  <c r="D84" i="20"/>
  <c r="D55" i="20"/>
  <c r="D84" i="19"/>
  <c r="D55" i="19"/>
  <c r="D84" i="18"/>
  <c r="D55" i="18"/>
  <c r="D84" i="17"/>
  <c r="D55" i="17"/>
  <c r="D84" i="16"/>
  <c r="D55" i="16"/>
  <c r="D84" i="15"/>
  <c r="D55" i="15"/>
  <c r="D84" i="14"/>
  <c r="D55" i="14"/>
  <c r="D84" i="12"/>
  <c r="D55" i="12"/>
  <c r="D84" i="11"/>
  <c r="D55" i="11"/>
  <c r="D84" i="10"/>
  <c r="D55" i="10"/>
  <c r="D84" i="9"/>
  <c r="D55" i="9"/>
  <c r="C154" i="9"/>
  <c r="C153" i="9"/>
  <c r="C152" i="9"/>
  <c r="C151" i="9"/>
  <c r="C150" i="9"/>
  <c r="C149" i="9"/>
  <c r="C148" i="9"/>
  <c r="C147" i="9"/>
  <c r="C146" i="9"/>
  <c r="C145" i="9"/>
  <c r="C144" i="9"/>
  <c r="C143" i="9"/>
  <c r="G109" i="9"/>
  <c r="G108" i="9"/>
  <c r="G107" i="9"/>
  <c r="G106" i="9"/>
  <c r="G105" i="9"/>
  <c r="G104" i="9"/>
  <c r="G103" i="9"/>
  <c r="G128" i="9" s="1"/>
  <c r="G102" i="9"/>
  <c r="G101" i="9"/>
  <c r="G100" i="9"/>
  <c r="G99" i="9"/>
  <c r="G98" i="9"/>
  <c r="G97" i="9"/>
  <c r="D21" i="9"/>
  <c r="D84" i="6"/>
  <c r="D55" i="6"/>
  <c r="F158" i="9"/>
  <c r="E152" i="9"/>
  <c r="D146" i="9"/>
  <c r="H144" i="9"/>
  <c r="J144" i="9" s="1"/>
  <c r="G110" i="9"/>
  <c r="C110" i="9"/>
  <c r="F102" i="9"/>
  <c r="F127" i="9" s="1"/>
  <c r="E96" i="9"/>
  <c r="C80" i="9"/>
  <c r="G78" i="9"/>
  <c r="F72" i="9"/>
  <c r="E66" i="9"/>
  <c r="C47" i="9"/>
  <c r="G45" i="9"/>
  <c r="F39" i="9"/>
  <c r="F300" i="9" s="1"/>
  <c r="F350" i="9" s="1"/>
  <c r="E33" i="9"/>
  <c r="F158" i="10"/>
  <c r="C154" i="10"/>
  <c r="C153" i="10"/>
  <c r="E152" i="10"/>
  <c r="C152" i="10"/>
  <c r="C151" i="10"/>
  <c r="C150" i="10"/>
  <c r="C149" i="10"/>
  <c r="C148" i="10"/>
  <c r="C147" i="10"/>
  <c r="D146" i="10"/>
  <c r="C146" i="10"/>
  <c r="C145" i="10"/>
  <c r="H144" i="10"/>
  <c r="C144" i="10"/>
  <c r="C143" i="10"/>
  <c r="G110" i="10"/>
  <c r="C110" i="10"/>
  <c r="G109" i="10"/>
  <c r="G108" i="10"/>
  <c r="G133" i="10" s="1"/>
  <c r="G107" i="10"/>
  <c r="G106" i="10"/>
  <c r="G105" i="10"/>
  <c r="G130" i="10" s="1"/>
  <c r="G104" i="10"/>
  <c r="G103" i="10"/>
  <c r="G128" i="10" s="1"/>
  <c r="G102" i="10"/>
  <c r="F102" i="10"/>
  <c r="G101" i="10"/>
  <c r="G126" i="10" s="1"/>
  <c r="G100" i="10"/>
  <c r="G125" i="10" s="1"/>
  <c r="G99" i="10"/>
  <c r="G98" i="10"/>
  <c r="G97" i="10"/>
  <c r="E96" i="10"/>
  <c r="C47" i="10"/>
  <c r="G45" i="10"/>
  <c r="F39" i="10"/>
  <c r="E33" i="10"/>
  <c r="D21" i="10"/>
  <c r="F158" i="11"/>
  <c r="C154" i="11"/>
  <c r="C153" i="11"/>
  <c r="E152" i="11"/>
  <c r="C152" i="11"/>
  <c r="C151" i="11"/>
  <c r="C150" i="11"/>
  <c r="C149" i="11"/>
  <c r="C148" i="11"/>
  <c r="C147" i="11"/>
  <c r="D146" i="11"/>
  <c r="C146" i="11"/>
  <c r="C145" i="11"/>
  <c r="H144" i="11"/>
  <c r="C144" i="11"/>
  <c r="C143" i="11"/>
  <c r="G110" i="11"/>
  <c r="C110" i="11"/>
  <c r="G109" i="11"/>
  <c r="G108" i="11"/>
  <c r="G107" i="11"/>
  <c r="G106" i="11"/>
  <c r="G105" i="11"/>
  <c r="G104" i="11"/>
  <c r="G103" i="11"/>
  <c r="G102" i="11"/>
  <c r="F102" i="11"/>
  <c r="G101" i="11"/>
  <c r="G100" i="11"/>
  <c r="G99" i="11"/>
  <c r="G98" i="11"/>
  <c r="G97" i="11"/>
  <c r="E96" i="11"/>
  <c r="E121" i="11" s="1"/>
  <c r="C80" i="11"/>
  <c r="G78" i="11"/>
  <c r="F72" i="11"/>
  <c r="E66" i="11"/>
  <c r="C47" i="11"/>
  <c r="G45" i="11"/>
  <c r="F39" i="11"/>
  <c r="E33" i="11"/>
  <c r="D21" i="11"/>
  <c r="F158" i="12"/>
  <c r="C154" i="12"/>
  <c r="C153" i="12"/>
  <c r="E152" i="12"/>
  <c r="C152" i="12"/>
  <c r="C151" i="12"/>
  <c r="C150" i="12"/>
  <c r="C149" i="12"/>
  <c r="C148" i="12"/>
  <c r="C147" i="12"/>
  <c r="D146" i="12"/>
  <c r="C146" i="12"/>
  <c r="C145" i="12"/>
  <c r="H144" i="12"/>
  <c r="C144" i="12"/>
  <c r="C143" i="12"/>
  <c r="G110" i="12"/>
  <c r="C110" i="12"/>
  <c r="G109" i="12"/>
  <c r="G108" i="12"/>
  <c r="G107" i="12"/>
  <c r="G106" i="12"/>
  <c r="G105" i="12"/>
  <c r="G130" i="12" s="1"/>
  <c r="G104" i="12"/>
  <c r="G103" i="12"/>
  <c r="G102" i="12"/>
  <c r="F102" i="12"/>
  <c r="G101" i="12"/>
  <c r="G100" i="12"/>
  <c r="G99" i="12"/>
  <c r="G98" i="12"/>
  <c r="G97" i="12"/>
  <c r="E96" i="12"/>
  <c r="C80" i="12"/>
  <c r="G78" i="12"/>
  <c r="F72" i="12"/>
  <c r="E66" i="12"/>
  <c r="C47" i="12"/>
  <c r="G45" i="12"/>
  <c r="F39" i="12"/>
  <c r="E33" i="12"/>
  <c r="D21" i="12"/>
  <c r="F158" i="14"/>
  <c r="C154" i="14"/>
  <c r="C153" i="14"/>
  <c r="E152" i="14"/>
  <c r="C152" i="14"/>
  <c r="C151" i="14"/>
  <c r="C150" i="14"/>
  <c r="C149" i="14"/>
  <c r="C148" i="14"/>
  <c r="C147" i="14"/>
  <c r="D146" i="14"/>
  <c r="C146" i="14"/>
  <c r="C145" i="14"/>
  <c r="H144" i="14"/>
  <c r="C144" i="14"/>
  <c r="C143" i="14"/>
  <c r="G110" i="14"/>
  <c r="C110" i="14"/>
  <c r="G109" i="14"/>
  <c r="G108" i="14"/>
  <c r="G107" i="14"/>
  <c r="G132" i="14" s="1"/>
  <c r="G106" i="14"/>
  <c r="G105" i="14"/>
  <c r="G104" i="14"/>
  <c r="G103" i="14"/>
  <c r="G102" i="14"/>
  <c r="F102" i="14"/>
  <c r="G101" i="14"/>
  <c r="G100" i="14"/>
  <c r="G125" i="14" s="1"/>
  <c r="G99" i="14"/>
  <c r="G98" i="14"/>
  <c r="G97" i="14"/>
  <c r="E96" i="14"/>
  <c r="C80" i="14"/>
  <c r="G78" i="14"/>
  <c r="F72" i="14"/>
  <c r="E66" i="14"/>
  <c r="E121" i="14" s="1"/>
  <c r="C47" i="14"/>
  <c r="G45" i="14"/>
  <c r="F39" i="14"/>
  <c r="E33" i="14"/>
  <c r="D21" i="14"/>
  <c r="F158" i="15"/>
  <c r="C154" i="15"/>
  <c r="C153" i="15"/>
  <c r="E152" i="15"/>
  <c r="C152" i="15"/>
  <c r="C151" i="15"/>
  <c r="C150" i="15"/>
  <c r="C149" i="15"/>
  <c r="C148" i="15"/>
  <c r="C147" i="15"/>
  <c r="D146" i="15"/>
  <c r="C146" i="15"/>
  <c r="C145" i="15"/>
  <c r="H144" i="15"/>
  <c r="C144" i="15"/>
  <c r="C143" i="15"/>
  <c r="G110" i="15"/>
  <c r="C110" i="15"/>
  <c r="G109" i="15"/>
  <c r="G108" i="15"/>
  <c r="G107" i="15"/>
  <c r="G106" i="15"/>
  <c r="G105" i="15"/>
  <c r="G104" i="15"/>
  <c r="G103" i="15"/>
  <c r="G102" i="15"/>
  <c r="F102" i="15"/>
  <c r="F127" i="15" s="1"/>
  <c r="G101" i="15"/>
  <c r="G100" i="15"/>
  <c r="G99" i="15"/>
  <c r="G98" i="15"/>
  <c r="G97" i="15"/>
  <c r="E96" i="15"/>
  <c r="C80" i="15"/>
  <c r="C135" i="15" s="1"/>
  <c r="G78" i="15"/>
  <c r="F72" i="15"/>
  <c r="E66" i="15"/>
  <c r="C47" i="15"/>
  <c r="G45" i="15"/>
  <c r="F39" i="15"/>
  <c r="E33" i="15"/>
  <c r="D21" i="15"/>
  <c r="F158" i="16"/>
  <c r="C154" i="16"/>
  <c r="C153" i="16"/>
  <c r="E152" i="16"/>
  <c r="C152" i="16"/>
  <c r="C151" i="16"/>
  <c r="C150" i="16"/>
  <c r="C149" i="16"/>
  <c r="C148" i="16"/>
  <c r="C147" i="16"/>
  <c r="D146" i="16"/>
  <c r="C146" i="16"/>
  <c r="C145" i="16"/>
  <c r="H144" i="16"/>
  <c r="C144" i="16"/>
  <c r="C143" i="16"/>
  <c r="G110" i="16"/>
  <c r="C110" i="16"/>
  <c r="G109" i="16"/>
  <c r="G108" i="16"/>
  <c r="G107" i="16"/>
  <c r="G106" i="16"/>
  <c r="G105" i="16"/>
  <c r="G104" i="16"/>
  <c r="G103" i="16"/>
  <c r="G128" i="16" s="1"/>
  <c r="G102" i="16"/>
  <c r="F102" i="16"/>
  <c r="G101" i="16"/>
  <c r="G100" i="16"/>
  <c r="G99" i="16"/>
  <c r="G98" i="16"/>
  <c r="G97" i="16"/>
  <c r="E96" i="16"/>
  <c r="E121" i="16" s="1"/>
  <c r="C80" i="16"/>
  <c r="G78" i="16"/>
  <c r="F72" i="16"/>
  <c r="E66" i="16"/>
  <c r="C47" i="16"/>
  <c r="G45" i="16"/>
  <c r="F39" i="16"/>
  <c r="E33" i="16"/>
  <c r="D21" i="16"/>
  <c r="F158" i="17"/>
  <c r="C154" i="17"/>
  <c r="C153" i="17"/>
  <c r="E152" i="17"/>
  <c r="C152" i="17"/>
  <c r="C151" i="17"/>
  <c r="C150" i="17"/>
  <c r="C149" i="17"/>
  <c r="C148" i="17"/>
  <c r="C147" i="17"/>
  <c r="D146" i="17"/>
  <c r="C146" i="17"/>
  <c r="C145" i="17"/>
  <c r="H144" i="17"/>
  <c r="C144" i="17"/>
  <c r="C143" i="17"/>
  <c r="G110" i="17"/>
  <c r="C110" i="17"/>
  <c r="G109" i="17"/>
  <c r="G108" i="17"/>
  <c r="G107" i="17"/>
  <c r="G106" i="17"/>
  <c r="G105" i="17"/>
  <c r="G104" i="17"/>
  <c r="G103" i="17"/>
  <c r="G102" i="17"/>
  <c r="F102" i="17"/>
  <c r="G101" i="17"/>
  <c r="G100" i="17"/>
  <c r="G99" i="17"/>
  <c r="G98" i="17"/>
  <c r="G97" i="17"/>
  <c r="E96" i="17"/>
  <c r="C80" i="17"/>
  <c r="G78" i="17"/>
  <c r="F72" i="17"/>
  <c r="E66" i="17"/>
  <c r="C47" i="17"/>
  <c r="G45" i="17"/>
  <c r="F39" i="17"/>
  <c r="E33" i="17"/>
  <c r="D21" i="17"/>
  <c r="F158" i="18"/>
  <c r="C154" i="18"/>
  <c r="C153" i="18"/>
  <c r="E152" i="18"/>
  <c r="C152" i="18"/>
  <c r="C151" i="18"/>
  <c r="C150" i="18"/>
  <c r="C149" i="18"/>
  <c r="C148" i="18"/>
  <c r="C147" i="18"/>
  <c r="D146" i="18"/>
  <c r="C146" i="18"/>
  <c r="C145" i="18"/>
  <c r="H144" i="18"/>
  <c r="C144" i="18"/>
  <c r="C143" i="18"/>
  <c r="G110" i="18"/>
  <c r="C110" i="18"/>
  <c r="G109" i="18"/>
  <c r="G108" i="18"/>
  <c r="G107" i="18"/>
  <c r="G106" i="18"/>
  <c r="G105" i="18"/>
  <c r="G104" i="18"/>
  <c r="G103" i="18"/>
  <c r="G102" i="18"/>
  <c r="F102" i="18"/>
  <c r="G101" i="18"/>
  <c r="G100" i="18"/>
  <c r="G125" i="18" s="1"/>
  <c r="G99" i="18"/>
  <c r="G98" i="18"/>
  <c r="G97" i="18"/>
  <c r="E96" i="18"/>
  <c r="C80" i="18"/>
  <c r="G78" i="18"/>
  <c r="F72" i="18"/>
  <c r="E66" i="18"/>
  <c r="C47" i="18"/>
  <c r="G45" i="18"/>
  <c r="F39" i="18"/>
  <c r="E33" i="18"/>
  <c r="D21" i="18"/>
  <c r="F158" i="19"/>
  <c r="C154" i="19"/>
  <c r="C153" i="19"/>
  <c r="E152" i="19"/>
  <c r="C152" i="19"/>
  <c r="C151" i="19"/>
  <c r="C150" i="19"/>
  <c r="C149" i="19"/>
  <c r="C148" i="19"/>
  <c r="C147" i="19"/>
  <c r="D146" i="19"/>
  <c r="C146" i="19"/>
  <c r="C145" i="19"/>
  <c r="H144" i="19"/>
  <c r="C144" i="19"/>
  <c r="C143" i="19"/>
  <c r="G110" i="19"/>
  <c r="C110" i="19"/>
  <c r="G109" i="19"/>
  <c r="G134" i="19" s="1"/>
  <c r="G108" i="19"/>
  <c r="G107" i="19"/>
  <c r="G106" i="19"/>
  <c r="G105" i="19"/>
  <c r="G104" i="19"/>
  <c r="G103" i="19"/>
  <c r="G102" i="19"/>
  <c r="F102" i="19"/>
  <c r="F127" i="19" s="1"/>
  <c r="G101" i="19"/>
  <c r="G100" i="19"/>
  <c r="G99" i="19"/>
  <c r="G98" i="19"/>
  <c r="G97" i="19"/>
  <c r="E96" i="19"/>
  <c r="C80" i="19"/>
  <c r="C135" i="19" s="1"/>
  <c r="G78" i="19"/>
  <c r="G133" i="19" s="1"/>
  <c r="F72" i="19"/>
  <c r="E66" i="19"/>
  <c r="C47" i="19"/>
  <c r="G45" i="19"/>
  <c r="F39" i="19"/>
  <c r="E33" i="19"/>
  <c r="D21" i="19"/>
  <c r="F158" i="20"/>
  <c r="C154" i="20"/>
  <c r="C153" i="20"/>
  <c r="E152" i="20"/>
  <c r="C152" i="20"/>
  <c r="C151" i="20"/>
  <c r="C150" i="20"/>
  <c r="C149" i="20"/>
  <c r="C148" i="20"/>
  <c r="C147" i="20"/>
  <c r="D146" i="20"/>
  <c r="C146" i="20"/>
  <c r="C145" i="20"/>
  <c r="H144" i="20"/>
  <c r="C144" i="20"/>
  <c r="C143" i="20"/>
  <c r="G110" i="20"/>
  <c r="C110" i="20"/>
  <c r="G109" i="20"/>
  <c r="G108" i="20"/>
  <c r="G107" i="20"/>
  <c r="G106" i="20"/>
  <c r="G105" i="20"/>
  <c r="G104" i="20"/>
  <c r="G103" i="20"/>
  <c r="G102" i="20"/>
  <c r="F102" i="20"/>
  <c r="G101" i="20"/>
  <c r="G100" i="20"/>
  <c r="G99" i="20"/>
  <c r="G98" i="20"/>
  <c r="G97" i="20"/>
  <c r="E96" i="20"/>
  <c r="E121" i="20" s="1"/>
  <c r="C80" i="20"/>
  <c r="G78" i="20"/>
  <c r="F72" i="20"/>
  <c r="E66" i="20"/>
  <c r="C47" i="20"/>
  <c r="G45" i="20"/>
  <c r="F39" i="20"/>
  <c r="E33" i="20"/>
  <c r="D21" i="20"/>
  <c r="F158" i="57"/>
  <c r="C154" i="57"/>
  <c r="C153" i="57"/>
  <c r="E152" i="57"/>
  <c r="C152" i="57"/>
  <c r="C151" i="57"/>
  <c r="C150" i="57"/>
  <c r="C149" i="57"/>
  <c r="C148" i="57"/>
  <c r="C147" i="57"/>
  <c r="D146" i="57"/>
  <c r="C146" i="57"/>
  <c r="C145" i="57"/>
  <c r="H144" i="57"/>
  <c r="C144" i="57"/>
  <c r="C143" i="57"/>
  <c r="G110" i="57"/>
  <c r="C110" i="57"/>
  <c r="G109" i="57"/>
  <c r="G108" i="57"/>
  <c r="G107" i="57"/>
  <c r="G106" i="57"/>
  <c r="G105" i="57"/>
  <c r="G104" i="57"/>
  <c r="G103" i="57"/>
  <c r="G102" i="57"/>
  <c r="F102" i="57"/>
  <c r="G101" i="57"/>
  <c r="G100" i="57"/>
  <c r="G99" i="57"/>
  <c r="G98" i="57"/>
  <c r="G97" i="57"/>
  <c r="E96" i="57"/>
  <c r="C80" i="57"/>
  <c r="C135" i="57" s="1"/>
  <c r="G78" i="57"/>
  <c r="F72" i="57"/>
  <c r="E66" i="57"/>
  <c r="C47" i="57"/>
  <c r="G45" i="57"/>
  <c r="F39" i="57"/>
  <c r="E33" i="57"/>
  <c r="D21" i="57"/>
  <c r="F158" i="21"/>
  <c r="C154" i="21"/>
  <c r="C153" i="21"/>
  <c r="E152" i="21"/>
  <c r="C152" i="21"/>
  <c r="C151" i="21"/>
  <c r="C150" i="21"/>
  <c r="C149" i="21"/>
  <c r="C148" i="21"/>
  <c r="C147" i="21"/>
  <c r="D146" i="21"/>
  <c r="C146" i="21"/>
  <c r="C145" i="21"/>
  <c r="H144" i="21"/>
  <c r="C144" i="21"/>
  <c r="C143" i="21"/>
  <c r="G110" i="21"/>
  <c r="C110" i="21"/>
  <c r="G109" i="21"/>
  <c r="G108" i="21"/>
  <c r="G107" i="21"/>
  <c r="G106" i="21"/>
  <c r="G105" i="21"/>
  <c r="G104" i="21"/>
  <c r="G103" i="21"/>
  <c r="G102" i="21"/>
  <c r="F102" i="21"/>
  <c r="G101" i="21"/>
  <c r="G100" i="21"/>
  <c r="G99" i="21"/>
  <c r="G98" i="21"/>
  <c r="G97" i="21"/>
  <c r="E96" i="21"/>
  <c r="C80" i="21"/>
  <c r="G78" i="21"/>
  <c r="F72" i="21"/>
  <c r="E66" i="21"/>
  <c r="C47" i="21"/>
  <c r="G45" i="21"/>
  <c r="F39" i="21"/>
  <c r="E33" i="21"/>
  <c r="D21" i="21"/>
  <c r="F158" i="22"/>
  <c r="C154" i="22"/>
  <c r="C153" i="22"/>
  <c r="E152" i="22"/>
  <c r="C152" i="22"/>
  <c r="C151" i="22"/>
  <c r="C150" i="22"/>
  <c r="C149" i="22"/>
  <c r="C148" i="22"/>
  <c r="C147" i="22"/>
  <c r="D146" i="22"/>
  <c r="C146" i="22"/>
  <c r="C145" i="22"/>
  <c r="H144" i="22"/>
  <c r="C144" i="22"/>
  <c r="C143" i="22"/>
  <c r="G110" i="22"/>
  <c r="C110" i="22"/>
  <c r="G109" i="22"/>
  <c r="G134" i="22" s="1"/>
  <c r="G108" i="22"/>
  <c r="G107" i="22"/>
  <c r="G106" i="22"/>
  <c r="G105" i="22"/>
  <c r="G104" i="22"/>
  <c r="G103" i="22"/>
  <c r="G102" i="22"/>
  <c r="F102" i="22"/>
  <c r="F127" i="22" s="1"/>
  <c r="G101" i="22"/>
  <c r="G100" i="22"/>
  <c r="G99" i="22"/>
  <c r="G98" i="22"/>
  <c r="G97" i="22"/>
  <c r="E96" i="22"/>
  <c r="C80" i="22"/>
  <c r="G78" i="22"/>
  <c r="G133" i="22" s="1"/>
  <c r="F72" i="22"/>
  <c r="E66" i="22"/>
  <c r="C47" i="22"/>
  <c r="G45" i="22"/>
  <c r="F39" i="22"/>
  <c r="E33" i="22"/>
  <c r="D21" i="22"/>
  <c r="F158" i="23"/>
  <c r="C154" i="23"/>
  <c r="C153" i="23"/>
  <c r="E152" i="23"/>
  <c r="C152" i="23"/>
  <c r="C151" i="23"/>
  <c r="C150" i="23"/>
  <c r="C149" i="23"/>
  <c r="C148" i="23"/>
  <c r="C147" i="23"/>
  <c r="D146" i="23"/>
  <c r="C146" i="23"/>
  <c r="C145" i="23"/>
  <c r="H144" i="23"/>
  <c r="C144" i="23"/>
  <c r="C143" i="23"/>
  <c r="G110" i="23"/>
  <c r="C110" i="23"/>
  <c r="G109" i="23"/>
  <c r="G108" i="23"/>
  <c r="G107" i="23"/>
  <c r="G106" i="23"/>
  <c r="G105" i="23"/>
  <c r="G104" i="23"/>
  <c r="G103" i="23"/>
  <c r="G102" i="23"/>
  <c r="F102" i="23"/>
  <c r="G101" i="23"/>
  <c r="G100" i="23"/>
  <c r="G99" i="23"/>
  <c r="G98" i="23"/>
  <c r="G97" i="23"/>
  <c r="E96" i="23"/>
  <c r="C80" i="23"/>
  <c r="G78" i="23"/>
  <c r="F72" i="23"/>
  <c r="E66" i="23"/>
  <c r="C47" i="23"/>
  <c r="G45" i="23"/>
  <c r="F39" i="23"/>
  <c r="E33" i="23"/>
  <c r="D21" i="23"/>
  <c r="F158" i="24"/>
  <c r="C154" i="24"/>
  <c r="C153" i="24"/>
  <c r="E152" i="24"/>
  <c r="C152" i="24"/>
  <c r="C151" i="24"/>
  <c r="C150" i="24"/>
  <c r="C149" i="24"/>
  <c r="C148" i="24"/>
  <c r="C147" i="24"/>
  <c r="D146" i="24"/>
  <c r="C146" i="24"/>
  <c r="C145" i="24"/>
  <c r="H144" i="24"/>
  <c r="C144" i="24"/>
  <c r="C143" i="24"/>
  <c r="G110" i="24"/>
  <c r="C110" i="24"/>
  <c r="G109" i="24"/>
  <c r="G108" i="24"/>
  <c r="G107" i="24"/>
  <c r="G106" i="24"/>
  <c r="G105" i="24"/>
  <c r="G104" i="24"/>
  <c r="G103" i="24"/>
  <c r="G102" i="24"/>
  <c r="F102" i="24"/>
  <c r="G101" i="24"/>
  <c r="G100" i="24"/>
  <c r="G99" i="24"/>
  <c r="G98" i="24"/>
  <c r="G97" i="24"/>
  <c r="E96" i="24"/>
  <c r="C80" i="24"/>
  <c r="G78" i="24"/>
  <c r="F72" i="24"/>
  <c r="E66" i="24"/>
  <c r="C47" i="24"/>
  <c r="G45" i="24"/>
  <c r="F39" i="24"/>
  <c r="E33" i="24"/>
  <c r="D21" i="24"/>
  <c r="F158" i="25"/>
  <c r="C154" i="25"/>
  <c r="C153" i="25"/>
  <c r="E152" i="25"/>
  <c r="C152" i="25"/>
  <c r="C151" i="25"/>
  <c r="C150" i="25"/>
  <c r="C149" i="25"/>
  <c r="C148" i="25"/>
  <c r="C147" i="25"/>
  <c r="D146" i="25"/>
  <c r="C146" i="25"/>
  <c r="C145" i="25"/>
  <c r="H144" i="25"/>
  <c r="C144" i="25"/>
  <c r="C143" i="25"/>
  <c r="G110" i="25"/>
  <c r="C110" i="25"/>
  <c r="C135" i="25" s="1"/>
  <c r="G109" i="25"/>
  <c r="G108" i="25"/>
  <c r="G107" i="25"/>
  <c r="G106" i="25"/>
  <c r="G105" i="25"/>
  <c r="G104" i="25"/>
  <c r="G103" i="25"/>
  <c r="G102" i="25"/>
  <c r="G127" i="25" s="1"/>
  <c r="F102" i="25"/>
  <c r="G101" i="25"/>
  <c r="G100" i="25"/>
  <c r="G99" i="25"/>
  <c r="G98" i="25"/>
  <c r="G97" i="25"/>
  <c r="E96" i="25"/>
  <c r="C80" i="25"/>
  <c r="G78" i="25"/>
  <c r="F72" i="25"/>
  <c r="E66" i="25"/>
  <c r="C47" i="25"/>
  <c r="G45" i="25"/>
  <c r="F39" i="25"/>
  <c r="E33" i="25"/>
  <c r="D21" i="25"/>
  <c r="F158" i="26"/>
  <c r="C154" i="26"/>
  <c r="C153" i="26"/>
  <c r="E152" i="26"/>
  <c r="C152" i="26"/>
  <c r="C151" i="26"/>
  <c r="C150" i="26"/>
  <c r="C149" i="26"/>
  <c r="C148" i="26"/>
  <c r="C147" i="26"/>
  <c r="D146" i="26"/>
  <c r="C146" i="26"/>
  <c r="C145" i="26"/>
  <c r="H144" i="26"/>
  <c r="C144" i="26"/>
  <c r="C143" i="26"/>
  <c r="G110" i="26"/>
  <c r="C110" i="26"/>
  <c r="G109" i="26"/>
  <c r="G108" i="26"/>
  <c r="G107" i="26"/>
  <c r="G106" i="26"/>
  <c r="G105" i="26"/>
  <c r="G104" i="26"/>
  <c r="G103" i="26"/>
  <c r="G102" i="26"/>
  <c r="F102" i="26"/>
  <c r="G101" i="26"/>
  <c r="G100" i="26"/>
  <c r="G99" i="26"/>
  <c r="G98" i="26"/>
  <c r="G97" i="26"/>
  <c r="E96" i="26"/>
  <c r="C80" i="26"/>
  <c r="G78" i="26"/>
  <c r="G133" i="26" s="1"/>
  <c r="F72" i="26"/>
  <c r="E66" i="26"/>
  <c r="C47" i="26"/>
  <c r="G45" i="26"/>
  <c r="F39" i="26"/>
  <c r="E33" i="26"/>
  <c r="D21" i="26"/>
  <c r="F158" i="27"/>
  <c r="C154" i="27"/>
  <c r="C153" i="27"/>
  <c r="E152" i="27"/>
  <c r="C152" i="27"/>
  <c r="C151" i="27"/>
  <c r="C150" i="27"/>
  <c r="C149" i="27"/>
  <c r="C148" i="27"/>
  <c r="C147" i="27"/>
  <c r="D146" i="27"/>
  <c r="C146" i="27"/>
  <c r="C145" i="27"/>
  <c r="H144" i="27"/>
  <c r="C144" i="27"/>
  <c r="C143" i="27"/>
  <c r="G110" i="27"/>
  <c r="C110" i="27"/>
  <c r="C135" i="27" s="1"/>
  <c r="G109" i="27"/>
  <c r="G108" i="27"/>
  <c r="G107" i="27"/>
  <c r="G106" i="27"/>
  <c r="G105" i="27"/>
  <c r="G104" i="27"/>
  <c r="G103" i="27"/>
  <c r="G102" i="27"/>
  <c r="F102" i="27"/>
  <c r="G101" i="27"/>
  <c r="G126" i="27" s="1"/>
  <c r="G100" i="27"/>
  <c r="G99" i="27"/>
  <c r="G98" i="27"/>
  <c r="G97" i="27"/>
  <c r="E96" i="27"/>
  <c r="C80" i="27"/>
  <c r="G78" i="27"/>
  <c r="F72" i="27"/>
  <c r="E66" i="27"/>
  <c r="C47" i="27"/>
  <c r="G45" i="27"/>
  <c r="F39" i="27"/>
  <c r="E33" i="27"/>
  <c r="D21" i="27"/>
  <c r="C110" i="28"/>
  <c r="F102" i="28"/>
  <c r="E96" i="28"/>
  <c r="C80" i="28"/>
  <c r="G78" i="28"/>
  <c r="F72" i="28"/>
  <c r="E66" i="28"/>
  <c r="C47" i="28"/>
  <c r="G45" i="28"/>
  <c r="F39" i="28"/>
  <c r="E33" i="28"/>
  <c r="F158" i="29"/>
  <c r="C154" i="29"/>
  <c r="C153" i="29"/>
  <c r="E152" i="29"/>
  <c r="C152" i="29"/>
  <c r="C151" i="29"/>
  <c r="C150" i="29"/>
  <c r="C149" i="29"/>
  <c r="C148" i="29"/>
  <c r="C147" i="29"/>
  <c r="D146" i="29"/>
  <c r="C146" i="29"/>
  <c r="C145" i="29"/>
  <c r="H144" i="29"/>
  <c r="C144" i="29"/>
  <c r="C143" i="29"/>
  <c r="G110" i="29"/>
  <c r="C110" i="29"/>
  <c r="G109" i="29"/>
  <c r="G108" i="29"/>
  <c r="G107" i="29"/>
  <c r="G106" i="29"/>
  <c r="G105" i="29"/>
  <c r="G104" i="29"/>
  <c r="G103" i="29"/>
  <c r="G102" i="29"/>
  <c r="F102" i="29"/>
  <c r="G101" i="29"/>
  <c r="G100" i="29"/>
  <c r="G99" i="29"/>
  <c r="G98" i="29"/>
  <c r="G97" i="29"/>
  <c r="E96" i="29"/>
  <c r="C80" i="29"/>
  <c r="G78" i="29"/>
  <c r="F72" i="29"/>
  <c r="E66" i="29"/>
  <c r="C47" i="29"/>
  <c r="G45" i="29"/>
  <c r="F39" i="29"/>
  <c r="E33" i="29"/>
  <c r="D21" i="29"/>
  <c r="C80" i="30"/>
  <c r="G78" i="30"/>
  <c r="F72" i="30"/>
  <c r="E66" i="30"/>
  <c r="C47" i="30"/>
  <c r="G45" i="30"/>
  <c r="F39" i="30"/>
  <c r="E33" i="30"/>
  <c r="D21" i="30"/>
  <c r="F158" i="31"/>
  <c r="E152" i="31"/>
  <c r="D146" i="31"/>
  <c r="H144" i="31"/>
  <c r="C80" i="31"/>
  <c r="G78" i="31"/>
  <c r="F72" i="31"/>
  <c r="E66" i="31"/>
  <c r="E121" i="31" s="1"/>
  <c r="C47" i="31"/>
  <c r="G45" i="31"/>
  <c r="F39" i="31"/>
  <c r="E33" i="31"/>
  <c r="F158" i="32"/>
  <c r="C154" i="32"/>
  <c r="C153" i="32"/>
  <c r="E152" i="32"/>
  <c r="C152" i="32"/>
  <c r="C151" i="32"/>
  <c r="C150" i="32"/>
  <c r="C149" i="32"/>
  <c r="C148" i="32"/>
  <c r="C147" i="32"/>
  <c r="D146" i="32"/>
  <c r="C146" i="32"/>
  <c r="C145" i="32"/>
  <c r="H144" i="32"/>
  <c r="C144" i="32"/>
  <c r="C143" i="32"/>
  <c r="G110" i="32"/>
  <c r="C110" i="32"/>
  <c r="G109" i="32"/>
  <c r="G108" i="32"/>
  <c r="G107" i="32"/>
  <c r="G106" i="32"/>
  <c r="G105" i="32"/>
  <c r="G104" i="32"/>
  <c r="G103" i="32"/>
  <c r="G102" i="32"/>
  <c r="F102" i="32"/>
  <c r="G101" i="32"/>
  <c r="G100" i="32"/>
  <c r="G99" i="32"/>
  <c r="G98" i="32"/>
  <c r="G97" i="32"/>
  <c r="E96" i="32"/>
  <c r="C80" i="32"/>
  <c r="G78" i="32"/>
  <c r="F72" i="32"/>
  <c r="E66" i="32"/>
  <c r="E121" i="32" s="1"/>
  <c r="C47" i="32"/>
  <c r="G45" i="32"/>
  <c r="F39" i="32"/>
  <c r="E33" i="32"/>
  <c r="F158" i="59"/>
  <c r="C154" i="59"/>
  <c r="C153" i="59"/>
  <c r="E152" i="59"/>
  <c r="C152" i="59"/>
  <c r="C151" i="59"/>
  <c r="C150" i="59"/>
  <c r="C149" i="59"/>
  <c r="C148" i="59"/>
  <c r="C147" i="59"/>
  <c r="D146" i="59"/>
  <c r="C146" i="59"/>
  <c r="C145" i="59"/>
  <c r="H144" i="59"/>
  <c r="C144" i="59"/>
  <c r="C143" i="59"/>
  <c r="G110" i="59"/>
  <c r="C110" i="59"/>
  <c r="G109" i="59"/>
  <c r="G108" i="59"/>
  <c r="G107" i="59"/>
  <c r="G106" i="59"/>
  <c r="G105" i="59"/>
  <c r="G104" i="59"/>
  <c r="G103" i="59"/>
  <c r="G102" i="59"/>
  <c r="F102" i="59"/>
  <c r="G101" i="59"/>
  <c r="G100" i="59"/>
  <c r="G99" i="59"/>
  <c r="G98" i="59"/>
  <c r="G97" i="59"/>
  <c r="E96" i="59"/>
  <c r="C80" i="59"/>
  <c r="G78" i="59"/>
  <c r="F72" i="59"/>
  <c r="E66" i="59"/>
  <c r="C47" i="59"/>
  <c r="G45" i="59"/>
  <c r="F39" i="59"/>
  <c r="F300" i="59" s="1"/>
  <c r="F350" i="59" s="1"/>
  <c r="E33" i="59"/>
  <c r="D21" i="59"/>
  <c r="F158" i="33"/>
  <c r="C154" i="33"/>
  <c r="C153" i="33"/>
  <c r="E152" i="33"/>
  <c r="C152" i="33"/>
  <c r="C151" i="33"/>
  <c r="C150" i="33"/>
  <c r="C149" i="33"/>
  <c r="C148" i="33"/>
  <c r="C147" i="33"/>
  <c r="D146" i="33"/>
  <c r="C146" i="33"/>
  <c r="C145" i="33"/>
  <c r="H144" i="33"/>
  <c r="C144" i="33"/>
  <c r="C143" i="33"/>
  <c r="G110" i="33"/>
  <c r="C110" i="33"/>
  <c r="C135" i="33" s="1"/>
  <c r="G109" i="33"/>
  <c r="G108" i="33"/>
  <c r="G107" i="33"/>
  <c r="G106" i="33"/>
  <c r="G105" i="33"/>
  <c r="G104" i="33"/>
  <c r="G103" i="33"/>
  <c r="G102" i="33"/>
  <c r="G127" i="33" s="1"/>
  <c r="F102" i="33"/>
  <c r="G101" i="33"/>
  <c r="G100" i="33"/>
  <c r="G99" i="33"/>
  <c r="G98" i="33"/>
  <c r="G97" i="33"/>
  <c r="E96" i="33"/>
  <c r="C80" i="33"/>
  <c r="H80" i="33" s="1"/>
  <c r="G78" i="33"/>
  <c r="F72" i="33"/>
  <c r="E66" i="33"/>
  <c r="C47" i="33"/>
  <c r="G45" i="33"/>
  <c r="F39" i="33"/>
  <c r="E33" i="33"/>
  <c r="D21" i="33"/>
  <c r="F158" i="34"/>
  <c r="C154" i="34"/>
  <c r="C153" i="34"/>
  <c r="E152" i="34"/>
  <c r="C152" i="34"/>
  <c r="C151" i="34"/>
  <c r="C150" i="34"/>
  <c r="C149" i="34"/>
  <c r="C148" i="34"/>
  <c r="C147" i="34"/>
  <c r="D146" i="34"/>
  <c r="C146" i="34"/>
  <c r="C145" i="34"/>
  <c r="C144" i="34"/>
  <c r="C143" i="34"/>
  <c r="C80" i="34"/>
  <c r="C135" i="34" s="1"/>
  <c r="G78" i="34"/>
  <c r="F72" i="34"/>
  <c r="F127" i="34" s="1"/>
  <c r="E66" i="34"/>
  <c r="C47" i="34"/>
  <c r="G45" i="34"/>
  <c r="F39" i="34"/>
  <c r="E33" i="34"/>
  <c r="D21" i="34"/>
  <c r="F158" i="35"/>
  <c r="C154" i="35"/>
  <c r="C153" i="35"/>
  <c r="E152" i="35"/>
  <c r="C152" i="35"/>
  <c r="C151" i="35"/>
  <c r="C150" i="35"/>
  <c r="C149" i="35"/>
  <c r="C148" i="35"/>
  <c r="C147" i="35"/>
  <c r="D146" i="35"/>
  <c r="C146" i="35"/>
  <c r="C145" i="35"/>
  <c r="H144" i="35"/>
  <c r="C144" i="35"/>
  <c r="C143" i="35"/>
  <c r="G110" i="35"/>
  <c r="C110" i="35"/>
  <c r="G109" i="35"/>
  <c r="G108" i="35"/>
  <c r="G107" i="35"/>
  <c r="G106" i="35"/>
  <c r="G105" i="35"/>
  <c r="G104" i="35"/>
  <c r="G103" i="35"/>
  <c r="G102" i="35"/>
  <c r="F102" i="35"/>
  <c r="G101" i="35"/>
  <c r="G100" i="35"/>
  <c r="G99" i="35"/>
  <c r="G98" i="35"/>
  <c r="G97" i="35"/>
  <c r="G122" i="35" s="1"/>
  <c r="E96" i="35"/>
  <c r="C80" i="35"/>
  <c r="G78" i="35"/>
  <c r="F72" i="35"/>
  <c r="E66" i="35"/>
  <c r="C47" i="35"/>
  <c r="G45" i="35"/>
  <c r="F39" i="35"/>
  <c r="E33" i="35"/>
  <c r="D21" i="35"/>
  <c r="F158" i="38"/>
  <c r="C154" i="38"/>
  <c r="C153" i="38"/>
  <c r="E152" i="38"/>
  <c r="C152" i="38"/>
  <c r="C151" i="38"/>
  <c r="C150" i="38"/>
  <c r="C149" i="38"/>
  <c r="C148" i="38"/>
  <c r="C147" i="38"/>
  <c r="D146" i="38"/>
  <c r="C146" i="38"/>
  <c r="C145" i="38"/>
  <c r="H144" i="38"/>
  <c r="C144" i="38"/>
  <c r="C143" i="38"/>
  <c r="G110" i="38"/>
  <c r="C110" i="38"/>
  <c r="G109" i="38"/>
  <c r="G108" i="38"/>
  <c r="G107" i="38"/>
  <c r="G106" i="38"/>
  <c r="G131" i="38" s="1"/>
  <c r="G105" i="38"/>
  <c r="G104" i="38"/>
  <c r="G103" i="38"/>
  <c r="G102" i="38"/>
  <c r="F102" i="38"/>
  <c r="G101" i="38"/>
  <c r="G100" i="38"/>
  <c r="G99" i="38"/>
  <c r="G98" i="38"/>
  <c r="G97" i="38"/>
  <c r="E96" i="38"/>
  <c r="C80" i="38"/>
  <c r="G78" i="38"/>
  <c r="F72" i="38"/>
  <c r="E66" i="38"/>
  <c r="C47" i="38"/>
  <c r="G45" i="38"/>
  <c r="F39" i="38"/>
  <c r="E33" i="38"/>
  <c r="D21" i="38"/>
  <c r="F158" i="39"/>
  <c r="C154" i="39"/>
  <c r="C153" i="39"/>
  <c r="E152" i="39"/>
  <c r="C152" i="39"/>
  <c r="C151" i="39"/>
  <c r="C150" i="39"/>
  <c r="C149" i="39"/>
  <c r="C148" i="39"/>
  <c r="C147" i="39"/>
  <c r="D146" i="39"/>
  <c r="C146" i="39"/>
  <c r="C145" i="39"/>
  <c r="H144" i="39"/>
  <c r="C144" i="39"/>
  <c r="C143" i="39"/>
  <c r="G110" i="39"/>
  <c r="C110" i="39"/>
  <c r="G109" i="39"/>
  <c r="G108" i="39"/>
  <c r="G107" i="39"/>
  <c r="G106" i="39"/>
  <c r="G105" i="39"/>
  <c r="G104" i="39"/>
  <c r="G103" i="39"/>
  <c r="G102" i="39"/>
  <c r="F102" i="39"/>
  <c r="G101" i="39"/>
  <c r="G100" i="39"/>
  <c r="G99" i="39"/>
  <c r="G98" i="39"/>
  <c r="G97" i="39"/>
  <c r="E96" i="39"/>
  <c r="C80" i="39"/>
  <c r="G78" i="39"/>
  <c r="F72" i="39"/>
  <c r="E66" i="39"/>
  <c r="C47" i="39"/>
  <c r="G45" i="39"/>
  <c r="F39" i="39"/>
  <c r="E33" i="39"/>
  <c r="D21" i="39"/>
  <c r="F158" i="40"/>
  <c r="C154" i="40"/>
  <c r="C153" i="40"/>
  <c r="E152" i="40"/>
  <c r="C152" i="40"/>
  <c r="C151" i="40"/>
  <c r="C150" i="40"/>
  <c r="C149" i="40"/>
  <c r="C148" i="40"/>
  <c r="C147" i="40"/>
  <c r="D146" i="40"/>
  <c r="C146" i="40"/>
  <c r="C145" i="40"/>
  <c r="H144" i="40"/>
  <c r="C144" i="40"/>
  <c r="C143" i="40"/>
  <c r="G110" i="40"/>
  <c r="C110" i="40"/>
  <c r="C135" i="40" s="1"/>
  <c r="G109" i="40"/>
  <c r="G108" i="40"/>
  <c r="G107" i="40"/>
  <c r="G106" i="40"/>
  <c r="G105" i="40"/>
  <c r="G104" i="40"/>
  <c r="G103" i="40"/>
  <c r="G102" i="40"/>
  <c r="F102" i="40"/>
  <c r="G101" i="40"/>
  <c r="G100" i="40"/>
  <c r="G99" i="40"/>
  <c r="G98" i="40"/>
  <c r="G97" i="40"/>
  <c r="E96" i="40"/>
  <c r="C80" i="40"/>
  <c r="G78" i="40"/>
  <c r="F72" i="40"/>
  <c r="E66" i="40"/>
  <c r="C47" i="40"/>
  <c r="G45" i="40"/>
  <c r="F39" i="40"/>
  <c r="E33" i="40"/>
  <c r="D21" i="40"/>
  <c r="F158" i="41"/>
  <c r="C154" i="41"/>
  <c r="C153" i="41"/>
  <c r="E152" i="41"/>
  <c r="C152" i="41"/>
  <c r="C151" i="41"/>
  <c r="C150" i="41"/>
  <c r="C149" i="41"/>
  <c r="C148" i="41"/>
  <c r="C147" i="41"/>
  <c r="D146" i="41"/>
  <c r="C146" i="41"/>
  <c r="C145" i="41"/>
  <c r="H144" i="41"/>
  <c r="C144" i="41"/>
  <c r="C143" i="41"/>
  <c r="G110" i="41"/>
  <c r="C110" i="41"/>
  <c r="G109" i="41"/>
  <c r="G108" i="41"/>
  <c r="G107" i="41"/>
  <c r="G106" i="41"/>
  <c r="G105" i="41"/>
  <c r="G104" i="41"/>
  <c r="G103" i="41"/>
  <c r="G102" i="41"/>
  <c r="F102" i="41"/>
  <c r="G101" i="41"/>
  <c r="G100" i="41"/>
  <c r="G99" i="41"/>
  <c r="G98" i="41"/>
  <c r="G97" i="41"/>
  <c r="G122" i="41" s="1"/>
  <c r="E96" i="41"/>
  <c r="C80" i="41"/>
  <c r="G78" i="41"/>
  <c r="F72" i="41"/>
  <c r="E66" i="41"/>
  <c r="C47" i="41"/>
  <c r="G45" i="41"/>
  <c r="F39" i="41"/>
  <c r="F300" i="41" s="1"/>
  <c r="F350" i="41" s="1"/>
  <c r="E33" i="41"/>
  <c r="D21" i="41"/>
  <c r="F158" i="6"/>
  <c r="C154" i="6"/>
  <c r="C153" i="6"/>
  <c r="E152" i="6"/>
  <c r="C152" i="6"/>
  <c r="C151" i="6"/>
  <c r="C150" i="6"/>
  <c r="C149" i="6"/>
  <c r="C148" i="6"/>
  <c r="C147" i="6"/>
  <c r="D146" i="6"/>
  <c r="C146" i="6"/>
  <c r="C145" i="6"/>
  <c r="H144" i="6"/>
  <c r="C144" i="6"/>
  <c r="C143" i="6"/>
  <c r="G110" i="6"/>
  <c r="C110" i="6"/>
  <c r="G109" i="6"/>
  <c r="G108" i="6"/>
  <c r="G107" i="6"/>
  <c r="G106" i="6"/>
  <c r="G105" i="6"/>
  <c r="G104" i="6"/>
  <c r="G129" i="6" s="1"/>
  <c r="G103" i="6"/>
  <c r="G102" i="6"/>
  <c r="F102" i="6"/>
  <c r="G101" i="6"/>
  <c r="G100" i="6"/>
  <c r="G99" i="6"/>
  <c r="G98" i="6"/>
  <c r="G97" i="6"/>
  <c r="G122" i="6" s="1"/>
  <c r="E96" i="6"/>
  <c r="E121" i="6" s="1"/>
  <c r="C47" i="6"/>
  <c r="G45" i="6"/>
  <c r="F39" i="6"/>
  <c r="E33" i="6"/>
  <c r="D21" i="6"/>
  <c r="H162" i="59"/>
  <c r="G162" i="59"/>
  <c r="F162" i="59"/>
  <c r="E162" i="59"/>
  <c r="D162" i="59"/>
  <c r="C162" i="59"/>
  <c r="H161" i="59"/>
  <c r="G161" i="59"/>
  <c r="F161" i="59"/>
  <c r="E161" i="59"/>
  <c r="D161" i="59"/>
  <c r="C161" i="59"/>
  <c r="H160" i="59"/>
  <c r="G160" i="59"/>
  <c r="F160" i="59"/>
  <c r="E160" i="59"/>
  <c r="D160" i="59"/>
  <c r="C160" i="59"/>
  <c r="H159" i="59"/>
  <c r="G159" i="59"/>
  <c r="F159" i="59"/>
  <c r="E159" i="59"/>
  <c r="D159" i="59"/>
  <c r="C159" i="59"/>
  <c r="H158" i="59"/>
  <c r="G158" i="59"/>
  <c r="E158" i="59"/>
  <c r="D158" i="59"/>
  <c r="C158" i="59"/>
  <c r="H157" i="59"/>
  <c r="G157" i="59"/>
  <c r="F157" i="59"/>
  <c r="E157" i="59"/>
  <c r="D157" i="59"/>
  <c r="C157" i="59"/>
  <c r="H156" i="59"/>
  <c r="G156" i="59"/>
  <c r="F156" i="59"/>
  <c r="E156" i="59"/>
  <c r="D156" i="59"/>
  <c r="C156" i="59"/>
  <c r="H155" i="59"/>
  <c r="G155" i="59"/>
  <c r="F155" i="59"/>
  <c r="E155" i="59"/>
  <c r="D155" i="59"/>
  <c r="C155" i="59"/>
  <c r="H154" i="59"/>
  <c r="G154" i="59"/>
  <c r="F154" i="59"/>
  <c r="E154" i="59"/>
  <c r="D154" i="59"/>
  <c r="H153" i="59"/>
  <c r="G153" i="59"/>
  <c r="F153" i="59"/>
  <c r="E153" i="59"/>
  <c r="D153" i="59"/>
  <c r="H152" i="59"/>
  <c r="G152" i="59"/>
  <c r="F152" i="59"/>
  <c r="D152" i="59"/>
  <c r="H151" i="59"/>
  <c r="G151" i="59"/>
  <c r="F151" i="59"/>
  <c r="E151" i="59"/>
  <c r="D151" i="59"/>
  <c r="H150" i="59"/>
  <c r="G150" i="59"/>
  <c r="F150" i="59"/>
  <c r="E150" i="59"/>
  <c r="D150" i="59"/>
  <c r="H149" i="59"/>
  <c r="G149" i="59"/>
  <c r="F149" i="59"/>
  <c r="E149" i="59"/>
  <c r="D149" i="59"/>
  <c r="H148" i="59"/>
  <c r="G148" i="59"/>
  <c r="F148" i="59"/>
  <c r="E148" i="59"/>
  <c r="D148" i="59"/>
  <c r="H147" i="59"/>
  <c r="G147" i="59"/>
  <c r="F147" i="59"/>
  <c r="E147" i="59"/>
  <c r="D147" i="59"/>
  <c r="H146" i="59"/>
  <c r="G146" i="59"/>
  <c r="F146" i="59"/>
  <c r="E146" i="59"/>
  <c r="H145" i="59"/>
  <c r="G145" i="59"/>
  <c r="F145" i="59"/>
  <c r="E145" i="59"/>
  <c r="D145" i="59"/>
  <c r="G144" i="59"/>
  <c r="F144" i="59"/>
  <c r="E144" i="59"/>
  <c r="D144" i="59"/>
  <c r="H143" i="59"/>
  <c r="G143" i="59"/>
  <c r="F143" i="59"/>
  <c r="E143" i="59"/>
  <c r="D143" i="59"/>
  <c r="F110" i="59"/>
  <c r="E110" i="59"/>
  <c r="D110" i="59"/>
  <c r="F109" i="59"/>
  <c r="E109" i="59"/>
  <c r="D109" i="59"/>
  <c r="C109" i="59"/>
  <c r="F108" i="59"/>
  <c r="E108" i="59"/>
  <c r="D108" i="59"/>
  <c r="C108" i="59"/>
  <c r="F107" i="59"/>
  <c r="E107" i="59"/>
  <c r="D107" i="59"/>
  <c r="C107" i="59"/>
  <c r="F106" i="59"/>
  <c r="E106" i="59"/>
  <c r="D106" i="59"/>
  <c r="C106" i="59"/>
  <c r="F105" i="59"/>
  <c r="E105" i="59"/>
  <c r="D105" i="59"/>
  <c r="C105" i="59"/>
  <c r="F104" i="59"/>
  <c r="E104" i="59"/>
  <c r="D104" i="59"/>
  <c r="C104" i="59"/>
  <c r="F103" i="59"/>
  <c r="E103" i="59"/>
  <c r="D103" i="59"/>
  <c r="C103" i="59"/>
  <c r="E102" i="59"/>
  <c r="D102" i="59"/>
  <c r="C102" i="59"/>
  <c r="F101" i="59"/>
  <c r="E101" i="59"/>
  <c r="D101" i="59"/>
  <c r="C101" i="59"/>
  <c r="F100" i="59"/>
  <c r="E100" i="59"/>
  <c r="D100" i="59"/>
  <c r="C100" i="59"/>
  <c r="F99" i="59"/>
  <c r="E99" i="59"/>
  <c r="D99" i="59"/>
  <c r="C99" i="59"/>
  <c r="F98" i="59"/>
  <c r="E98" i="59"/>
  <c r="D98" i="59"/>
  <c r="C98" i="59"/>
  <c r="F97" i="59"/>
  <c r="E97" i="59"/>
  <c r="D97" i="59"/>
  <c r="C97" i="59"/>
  <c r="G96" i="59"/>
  <c r="F96" i="59"/>
  <c r="D96" i="59"/>
  <c r="C96" i="59"/>
  <c r="G95" i="59"/>
  <c r="F95" i="59"/>
  <c r="E95" i="59"/>
  <c r="D95" i="59"/>
  <c r="C95" i="59"/>
  <c r="G94" i="59"/>
  <c r="F94" i="59"/>
  <c r="E94" i="59"/>
  <c r="D94" i="59"/>
  <c r="C94" i="59"/>
  <c r="G93" i="59"/>
  <c r="F93" i="59"/>
  <c r="E93" i="59"/>
  <c r="D93" i="59"/>
  <c r="C93" i="59"/>
  <c r="G92" i="59"/>
  <c r="F92" i="59"/>
  <c r="E92" i="59"/>
  <c r="D92" i="59"/>
  <c r="C92" i="59"/>
  <c r="G91" i="59"/>
  <c r="F91" i="59"/>
  <c r="E91" i="59"/>
  <c r="D91" i="59"/>
  <c r="C91" i="59"/>
  <c r="G80" i="59"/>
  <c r="F80" i="59"/>
  <c r="E80" i="59"/>
  <c r="D80" i="59"/>
  <c r="G79" i="59"/>
  <c r="F79" i="59"/>
  <c r="E79" i="59"/>
  <c r="D79" i="59"/>
  <c r="C79" i="59"/>
  <c r="F78" i="59"/>
  <c r="E78" i="59"/>
  <c r="D78" i="59"/>
  <c r="C78" i="59"/>
  <c r="G77" i="59"/>
  <c r="F77" i="59"/>
  <c r="E77" i="59"/>
  <c r="D77" i="59"/>
  <c r="C77" i="59"/>
  <c r="G76" i="59"/>
  <c r="F76" i="59"/>
  <c r="E76" i="59"/>
  <c r="D76" i="59"/>
  <c r="C76" i="59"/>
  <c r="G75" i="59"/>
  <c r="F75" i="59"/>
  <c r="E75" i="59"/>
  <c r="D75" i="59"/>
  <c r="C75" i="59"/>
  <c r="G74" i="59"/>
  <c r="F74" i="59"/>
  <c r="E74" i="59"/>
  <c r="D74" i="59"/>
  <c r="C74" i="59"/>
  <c r="G73" i="59"/>
  <c r="F73" i="59"/>
  <c r="E73" i="59"/>
  <c r="D73" i="59"/>
  <c r="C73" i="59"/>
  <c r="G72" i="59"/>
  <c r="E72" i="59"/>
  <c r="D72" i="59"/>
  <c r="C72" i="59"/>
  <c r="G71" i="59"/>
  <c r="F71" i="59"/>
  <c r="E71" i="59"/>
  <c r="D71" i="59"/>
  <c r="C71" i="59"/>
  <c r="G70" i="59"/>
  <c r="G125" i="59" s="1"/>
  <c r="F70" i="59"/>
  <c r="E70" i="59"/>
  <c r="D70" i="59"/>
  <c r="C70" i="59"/>
  <c r="G69" i="59"/>
  <c r="F69" i="59"/>
  <c r="E69" i="59"/>
  <c r="D69" i="59"/>
  <c r="C69" i="59"/>
  <c r="G68" i="59"/>
  <c r="F68" i="59"/>
  <c r="E68" i="59"/>
  <c r="D68" i="59"/>
  <c r="C68" i="59"/>
  <c r="G67" i="59"/>
  <c r="F67" i="59"/>
  <c r="E67" i="59"/>
  <c r="D67" i="59"/>
  <c r="C67" i="59"/>
  <c r="G66" i="59"/>
  <c r="G121" i="59" s="1"/>
  <c r="F66" i="59"/>
  <c r="D66" i="59"/>
  <c r="C66" i="59"/>
  <c r="G65" i="59"/>
  <c r="G120" i="59" s="1"/>
  <c r="F65" i="59"/>
  <c r="E65" i="59"/>
  <c r="D65" i="59"/>
  <c r="C65" i="59"/>
  <c r="G64" i="59"/>
  <c r="F64" i="59"/>
  <c r="E64" i="59"/>
  <c r="E119" i="59" s="1"/>
  <c r="D64" i="59"/>
  <c r="C64" i="59"/>
  <c r="G63" i="59"/>
  <c r="F63" i="59"/>
  <c r="E63" i="59"/>
  <c r="D63" i="59"/>
  <c r="C63" i="59"/>
  <c r="G62" i="59"/>
  <c r="F62" i="59"/>
  <c r="F117" i="59" s="1"/>
  <c r="E62" i="59"/>
  <c r="D62" i="59"/>
  <c r="C62" i="59"/>
  <c r="G61" i="59"/>
  <c r="F61" i="59"/>
  <c r="E61" i="59"/>
  <c r="D61" i="59"/>
  <c r="C61" i="59"/>
  <c r="G51" i="59"/>
  <c r="G312" i="59" s="1"/>
  <c r="G362" i="59" s="1"/>
  <c r="F51" i="59"/>
  <c r="F312" i="59" s="1"/>
  <c r="F362" i="59" s="1"/>
  <c r="E51" i="59"/>
  <c r="E312" i="59" s="1"/>
  <c r="E362" i="59" s="1"/>
  <c r="D51" i="59"/>
  <c r="C51" i="59"/>
  <c r="G50" i="59"/>
  <c r="G311" i="59" s="1"/>
  <c r="G361" i="59" s="1"/>
  <c r="F50" i="59"/>
  <c r="F311" i="59" s="1"/>
  <c r="F361" i="59" s="1"/>
  <c r="E50" i="59"/>
  <c r="E311" i="59" s="1"/>
  <c r="E361" i="59" s="1"/>
  <c r="D50" i="59"/>
  <c r="C50" i="59"/>
  <c r="G49" i="59"/>
  <c r="G310" i="59" s="1"/>
  <c r="G360" i="59" s="1"/>
  <c r="F49" i="59"/>
  <c r="F310" i="59" s="1"/>
  <c r="F360" i="59" s="1"/>
  <c r="E49" i="59"/>
  <c r="E310" i="59" s="1"/>
  <c r="E360" i="59" s="1"/>
  <c r="D49" i="59"/>
  <c r="C49" i="59"/>
  <c r="G48" i="59"/>
  <c r="F48" i="59"/>
  <c r="F309" i="59" s="1"/>
  <c r="F359" i="59" s="1"/>
  <c r="E48" i="59"/>
  <c r="E309" i="59" s="1"/>
  <c r="E359" i="59" s="1"/>
  <c r="D48" i="59"/>
  <c r="D309" i="59" s="1"/>
  <c r="D359" i="59" s="1"/>
  <c r="C48" i="59"/>
  <c r="C309" i="59" s="1"/>
  <c r="C359" i="59" s="1"/>
  <c r="G47" i="59"/>
  <c r="G308" i="59" s="1"/>
  <c r="G358" i="59" s="1"/>
  <c r="F47" i="59"/>
  <c r="F308" i="59" s="1"/>
  <c r="F358" i="59" s="1"/>
  <c r="E47" i="59"/>
  <c r="D47" i="59"/>
  <c r="G46" i="59"/>
  <c r="G307" i="59" s="1"/>
  <c r="G357" i="59" s="1"/>
  <c r="F46" i="59"/>
  <c r="F307" i="59" s="1"/>
  <c r="F357" i="59" s="1"/>
  <c r="E46" i="59"/>
  <c r="E307" i="59" s="1"/>
  <c r="E357" i="59" s="1"/>
  <c r="D46" i="59"/>
  <c r="D307" i="59" s="1"/>
  <c r="D357" i="59" s="1"/>
  <c r="C46" i="59"/>
  <c r="F45" i="59"/>
  <c r="E45" i="59"/>
  <c r="D45" i="59"/>
  <c r="C45" i="59"/>
  <c r="G44" i="59"/>
  <c r="G305" i="59" s="1"/>
  <c r="G355" i="59" s="1"/>
  <c r="F44" i="59"/>
  <c r="E44" i="59"/>
  <c r="E305" i="59" s="1"/>
  <c r="E355" i="59" s="1"/>
  <c r="D44" i="59"/>
  <c r="D305" i="59" s="1"/>
  <c r="D355" i="59" s="1"/>
  <c r="C44" i="59"/>
  <c r="G43" i="59"/>
  <c r="G304" i="59" s="1"/>
  <c r="G354" i="59" s="1"/>
  <c r="F43" i="59"/>
  <c r="F304" i="59" s="1"/>
  <c r="F354" i="59" s="1"/>
  <c r="E43" i="59"/>
  <c r="E304" i="59" s="1"/>
  <c r="E354" i="59" s="1"/>
  <c r="D43" i="59"/>
  <c r="C43" i="59"/>
  <c r="G42" i="59"/>
  <c r="G303" i="59" s="1"/>
  <c r="G353" i="59" s="1"/>
  <c r="F42" i="59"/>
  <c r="E42" i="59"/>
  <c r="E303" i="59" s="1"/>
  <c r="E353" i="59" s="1"/>
  <c r="D42" i="59"/>
  <c r="D303" i="59" s="1"/>
  <c r="D353" i="59" s="1"/>
  <c r="C42" i="59"/>
  <c r="C303" i="59" s="1"/>
  <c r="C353" i="59" s="1"/>
  <c r="G41" i="59"/>
  <c r="F41" i="59"/>
  <c r="F302" i="59" s="1"/>
  <c r="F352" i="59" s="1"/>
  <c r="E41" i="59"/>
  <c r="E302" i="59" s="1"/>
  <c r="E352" i="59" s="1"/>
  <c r="D41" i="59"/>
  <c r="D302" i="59" s="1"/>
  <c r="D352" i="59" s="1"/>
  <c r="C41" i="59"/>
  <c r="G40" i="59"/>
  <c r="F40" i="59"/>
  <c r="F301" i="59" s="1"/>
  <c r="F351" i="59" s="1"/>
  <c r="E40" i="59"/>
  <c r="D40" i="59"/>
  <c r="C40" i="59"/>
  <c r="G39" i="59"/>
  <c r="E39" i="59"/>
  <c r="E300" i="59" s="1"/>
  <c r="E350" i="59" s="1"/>
  <c r="D39" i="59"/>
  <c r="C39" i="59"/>
  <c r="G38" i="59"/>
  <c r="G299" i="59" s="1"/>
  <c r="G349" i="59" s="1"/>
  <c r="F38" i="59"/>
  <c r="E38" i="59"/>
  <c r="E299" i="59" s="1"/>
  <c r="E349" i="59" s="1"/>
  <c r="D38" i="59"/>
  <c r="C38" i="59"/>
  <c r="G37" i="59"/>
  <c r="G298" i="59" s="1"/>
  <c r="G348" i="59" s="1"/>
  <c r="F37" i="59"/>
  <c r="F298" i="59" s="1"/>
  <c r="F348" i="59" s="1"/>
  <c r="E37" i="59"/>
  <c r="D37" i="59"/>
  <c r="C37" i="59"/>
  <c r="G36" i="59"/>
  <c r="G297" i="59" s="1"/>
  <c r="G347" i="59" s="1"/>
  <c r="F36" i="59"/>
  <c r="F297" i="59" s="1"/>
  <c r="F347" i="59" s="1"/>
  <c r="E36" i="59"/>
  <c r="E297" i="59" s="1"/>
  <c r="E347" i="59" s="1"/>
  <c r="D36" i="59"/>
  <c r="C36" i="59"/>
  <c r="G35" i="59"/>
  <c r="G296" i="59" s="1"/>
  <c r="G346" i="59" s="1"/>
  <c r="F35" i="59"/>
  <c r="F296" i="59" s="1"/>
  <c r="F346" i="59" s="1"/>
  <c r="E35" i="59"/>
  <c r="D35" i="59"/>
  <c r="C35" i="59"/>
  <c r="G34" i="59"/>
  <c r="G295" i="59" s="1"/>
  <c r="G345" i="59" s="1"/>
  <c r="F34" i="59"/>
  <c r="E34" i="59"/>
  <c r="D34" i="59"/>
  <c r="C34" i="59"/>
  <c r="G33" i="59"/>
  <c r="F33" i="59"/>
  <c r="D33" i="59"/>
  <c r="C33" i="59"/>
  <c r="G32" i="59"/>
  <c r="G293" i="59" s="1"/>
  <c r="G343" i="59" s="1"/>
  <c r="F32" i="59"/>
  <c r="E33" i="49" s="1"/>
  <c r="E116" i="49" s="1"/>
  <c r="E32" i="59"/>
  <c r="D32" i="59"/>
  <c r="C32" i="59"/>
  <c r="H28" i="59"/>
  <c r="G28" i="59"/>
  <c r="D28" i="59"/>
  <c r="G25" i="59"/>
  <c r="F25" i="59"/>
  <c r="E25" i="59"/>
  <c r="D25" i="59"/>
  <c r="C25" i="59"/>
  <c r="H21" i="59"/>
  <c r="G21" i="59"/>
  <c r="H215" i="59"/>
  <c r="H240" i="59"/>
  <c r="H190" i="59"/>
  <c r="B363" i="59"/>
  <c r="B362" i="59"/>
  <c r="B361" i="59"/>
  <c r="B360" i="59"/>
  <c r="B359" i="59"/>
  <c r="B358" i="59"/>
  <c r="B357" i="59"/>
  <c r="B356" i="59"/>
  <c r="B355" i="59"/>
  <c r="B354" i="59"/>
  <c r="B353" i="59"/>
  <c r="B352" i="59"/>
  <c r="B351" i="59"/>
  <c r="B350" i="59"/>
  <c r="B349" i="59"/>
  <c r="B348" i="59"/>
  <c r="B347" i="59"/>
  <c r="B346" i="59"/>
  <c r="B345" i="59"/>
  <c r="B344" i="59"/>
  <c r="B343" i="59"/>
  <c r="B338" i="59"/>
  <c r="B337" i="59"/>
  <c r="B336" i="59"/>
  <c r="B335" i="59"/>
  <c r="B334" i="59"/>
  <c r="B333" i="59"/>
  <c r="B332" i="59"/>
  <c r="B331" i="59"/>
  <c r="B330" i="59"/>
  <c r="B329" i="59"/>
  <c r="B328" i="59"/>
  <c r="B327" i="59"/>
  <c r="B326" i="59"/>
  <c r="B325" i="59"/>
  <c r="B324" i="59"/>
  <c r="B323" i="59"/>
  <c r="B322" i="59"/>
  <c r="B321" i="59"/>
  <c r="B320" i="59"/>
  <c r="B319" i="59"/>
  <c r="B318" i="59"/>
  <c r="B313" i="59"/>
  <c r="B312" i="59"/>
  <c r="B311" i="59"/>
  <c r="B310" i="59"/>
  <c r="B309" i="59"/>
  <c r="B308" i="59"/>
  <c r="B307" i="59"/>
  <c r="B306" i="59"/>
  <c r="B305" i="59"/>
  <c r="B304" i="59"/>
  <c r="B303" i="59"/>
  <c r="B302" i="59"/>
  <c r="B301" i="59"/>
  <c r="B300" i="59"/>
  <c r="B299" i="59"/>
  <c r="B298" i="59"/>
  <c r="B297" i="59"/>
  <c r="B296" i="59"/>
  <c r="B295" i="59"/>
  <c r="B294" i="59"/>
  <c r="B293" i="59"/>
  <c r="B288" i="59"/>
  <c r="B287" i="59"/>
  <c r="B286" i="59"/>
  <c r="B285" i="59"/>
  <c r="B284" i="59"/>
  <c r="B283" i="59"/>
  <c r="B282" i="59"/>
  <c r="B281" i="59"/>
  <c r="B280" i="59"/>
  <c r="B279" i="59"/>
  <c r="B278" i="59"/>
  <c r="B277" i="59"/>
  <c r="B276" i="59"/>
  <c r="B275" i="59"/>
  <c r="B274" i="59"/>
  <c r="B273" i="59"/>
  <c r="B272" i="59"/>
  <c r="B271" i="59"/>
  <c r="B270" i="59"/>
  <c r="B269" i="59"/>
  <c r="B268" i="59"/>
  <c r="B263" i="59"/>
  <c r="B262" i="59"/>
  <c r="B261" i="59"/>
  <c r="B260" i="59"/>
  <c r="B259" i="59"/>
  <c r="B258" i="59"/>
  <c r="B257" i="59"/>
  <c r="B256" i="59"/>
  <c r="B255" i="59"/>
  <c r="B254" i="59"/>
  <c r="B253" i="59"/>
  <c r="B252" i="59"/>
  <c r="B251" i="59"/>
  <c r="B250" i="59"/>
  <c r="B249" i="59"/>
  <c r="B248" i="59"/>
  <c r="B247" i="59"/>
  <c r="B246" i="59"/>
  <c r="B245" i="59"/>
  <c r="B244" i="59"/>
  <c r="B243" i="59"/>
  <c r="B238" i="59"/>
  <c r="B237" i="59"/>
  <c r="B236" i="59"/>
  <c r="B235" i="59"/>
  <c r="B234" i="59"/>
  <c r="B233" i="59"/>
  <c r="B232" i="59"/>
  <c r="B231" i="59"/>
  <c r="B230" i="59"/>
  <c r="B229" i="59"/>
  <c r="B228" i="59"/>
  <c r="B227" i="59"/>
  <c r="B226" i="59"/>
  <c r="B225" i="59"/>
  <c r="B224" i="59"/>
  <c r="B223" i="59"/>
  <c r="B222" i="59"/>
  <c r="B221" i="59"/>
  <c r="B220" i="59"/>
  <c r="B219" i="59"/>
  <c r="B218" i="59"/>
  <c r="B213" i="59"/>
  <c r="B212" i="59"/>
  <c r="B211" i="59"/>
  <c r="B210" i="59"/>
  <c r="B209" i="59"/>
  <c r="B208" i="59"/>
  <c r="B207" i="59"/>
  <c r="B206" i="59"/>
  <c r="B205" i="59"/>
  <c r="B204" i="59"/>
  <c r="B203" i="59"/>
  <c r="B202" i="59"/>
  <c r="B201" i="59"/>
  <c r="B200" i="59"/>
  <c r="B199" i="59"/>
  <c r="B198" i="59"/>
  <c r="B197" i="59"/>
  <c r="B196" i="59"/>
  <c r="B195" i="59"/>
  <c r="B194" i="59"/>
  <c r="B193" i="59"/>
  <c r="B188" i="59"/>
  <c r="B187" i="59"/>
  <c r="B186" i="59"/>
  <c r="B185" i="59"/>
  <c r="B184" i="59"/>
  <c r="B183" i="59"/>
  <c r="B182" i="59"/>
  <c r="B181" i="59"/>
  <c r="B180" i="59"/>
  <c r="B179" i="59"/>
  <c r="B178" i="59"/>
  <c r="B177" i="59"/>
  <c r="B176" i="59"/>
  <c r="B175" i="59"/>
  <c r="B174" i="59"/>
  <c r="B173" i="59"/>
  <c r="B172" i="59"/>
  <c r="B171" i="59"/>
  <c r="B170" i="59"/>
  <c r="B169" i="59"/>
  <c r="B168" i="59"/>
  <c r="B163" i="59"/>
  <c r="B162" i="59"/>
  <c r="B161" i="59"/>
  <c r="B160" i="59"/>
  <c r="B159" i="59"/>
  <c r="B158" i="59"/>
  <c r="B157" i="59"/>
  <c r="B156" i="59"/>
  <c r="B155" i="59"/>
  <c r="B154" i="59"/>
  <c r="B153" i="59"/>
  <c r="B152" i="59"/>
  <c r="B151" i="59"/>
  <c r="B150" i="59"/>
  <c r="B149" i="59"/>
  <c r="B148" i="59"/>
  <c r="B147" i="59"/>
  <c r="B146" i="59"/>
  <c r="B145" i="59"/>
  <c r="B144" i="59"/>
  <c r="B143" i="59"/>
  <c r="B136" i="59"/>
  <c r="B135" i="59"/>
  <c r="B134" i="59"/>
  <c r="B133" i="59"/>
  <c r="B132" i="59"/>
  <c r="B131" i="59"/>
  <c r="B130" i="59"/>
  <c r="B129" i="59"/>
  <c r="B128" i="59"/>
  <c r="B127" i="59"/>
  <c r="B126" i="59"/>
  <c r="B125" i="59"/>
  <c r="B124" i="59"/>
  <c r="B123" i="59"/>
  <c r="B122" i="59"/>
  <c r="B121" i="59"/>
  <c r="B120" i="59"/>
  <c r="B119" i="59"/>
  <c r="B118" i="59"/>
  <c r="B117" i="59"/>
  <c r="B116" i="59"/>
  <c r="B111" i="59"/>
  <c r="B110" i="59"/>
  <c r="B109" i="59"/>
  <c r="B108" i="59"/>
  <c r="B107" i="59"/>
  <c r="B106" i="59"/>
  <c r="B105" i="59"/>
  <c r="B104" i="59"/>
  <c r="B103" i="59"/>
  <c r="B102" i="59"/>
  <c r="B101" i="59"/>
  <c r="B100" i="59"/>
  <c r="B99" i="59"/>
  <c r="B98" i="59"/>
  <c r="B97" i="59"/>
  <c r="B96" i="59"/>
  <c r="B95" i="59"/>
  <c r="B94" i="59"/>
  <c r="B93" i="59"/>
  <c r="B92" i="59"/>
  <c r="B91" i="59"/>
  <c r="B81" i="59"/>
  <c r="B80" i="59"/>
  <c r="B79" i="59"/>
  <c r="B78" i="59"/>
  <c r="B77" i="59"/>
  <c r="B76" i="59"/>
  <c r="B75" i="59"/>
  <c r="B74" i="59"/>
  <c r="B73" i="59"/>
  <c r="B72" i="59"/>
  <c r="B71" i="59"/>
  <c r="B70" i="59"/>
  <c r="B69" i="59"/>
  <c r="B68" i="59"/>
  <c r="B67" i="59"/>
  <c r="B66" i="59"/>
  <c r="B65" i="59"/>
  <c r="B64" i="59"/>
  <c r="B63" i="59"/>
  <c r="B62" i="59"/>
  <c r="B61" i="59"/>
  <c r="H162" i="57"/>
  <c r="G162" i="57"/>
  <c r="F162" i="57"/>
  <c r="E162" i="57"/>
  <c r="D162" i="57"/>
  <c r="C162" i="57"/>
  <c r="H161" i="57"/>
  <c r="G161" i="57"/>
  <c r="F161" i="57"/>
  <c r="E161" i="57"/>
  <c r="D161" i="57"/>
  <c r="C161" i="57"/>
  <c r="H160" i="57"/>
  <c r="G160" i="57"/>
  <c r="F160" i="57"/>
  <c r="E160" i="57"/>
  <c r="D160" i="57"/>
  <c r="C160" i="57"/>
  <c r="H159" i="57"/>
  <c r="G159" i="57"/>
  <c r="F159" i="57"/>
  <c r="E159" i="57"/>
  <c r="D159" i="57"/>
  <c r="C159" i="57"/>
  <c r="H158" i="57"/>
  <c r="G158" i="57"/>
  <c r="E158" i="57"/>
  <c r="D158" i="57"/>
  <c r="C158" i="57"/>
  <c r="H157" i="57"/>
  <c r="G157" i="57"/>
  <c r="F157" i="57"/>
  <c r="E157" i="57"/>
  <c r="D157" i="57"/>
  <c r="C157" i="57"/>
  <c r="H156" i="57"/>
  <c r="G156" i="57"/>
  <c r="F156" i="57"/>
  <c r="E156" i="57"/>
  <c r="D156" i="57"/>
  <c r="C156" i="57"/>
  <c r="H155" i="57"/>
  <c r="G155" i="57"/>
  <c r="F155" i="57"/>
  <c r="E155" i="57"/>
  <c r="D155" i="57"/>
  <c r="C155" i="57"/>
  <c r="H154" i="57"/>
  <c r="G154" i="57"/>
  <c r="F154" i="57"/>
  <c r="E154" i="57"/>
  <c r="D154" i="57"/>
  <c r="H153" i="57"/>
  <c r="G153" i="57"/>
  <c r="F153" i="57"/>
  <c r="E153" i="57"/>
  <c r="D153" i="57"/>
  <c r="H152" i="57"/>
  <c r="G152" i="57"/>
  <c r="F152" i="57"/>
  <c r="D152" i="57"/>
  <c r="H151" i="57"/>
  <c r="G151" i="57"/>
  <c r="F151" i="57"/>
  <c r="E151" i="57"/>
  <c r="D151" i="57"/>
  <c r="H150" i="57"/>
  <c r="G150" i="57"/>
  <c r="F150" i="57"/>
  <c r="E150" i="57"/>
  <c r="D150" i="57"/>
  <c r="H149" i="57"/>
  <c r="G149" i="57"/>
  <c r="F149" i="57"/>
  <c r="E149" i="57"/>
  <c r="D149" i="57"/>
  <c r="H148" i="57"/>
  <c r="G148" i="57"/>
  <c r="F148" i="57"/>
  <c r="E148" i="57"/>
  <c r="D148" i="57"/>
  <c r="H147" i="57"/>
  <c r="G147" i="57"/>
  <c r="F147" i="57"/>
  <c r="E147" i="57"/>
  <c r="D147" i="57"/>
  <c r="H146" i="57"/>
  <c r="G146" i="57"/>
  <c r="F146" i="57"/>
  <c r="E146" i="57"/>
  <c r="H145" i="57"/>
  <c r="G145" i="57"/>
  <c r="F145" i="57"/>
  <c r="E145" i="57"/>
  <c r="D145" i="57"/>
  <c r="G144" i="57"/>
  <c r="F144" i="57"/>
  <c r="E144" i="57"/>
  <c r="D144" i="57"/>
  <c r="H143" i="57"/>
  <c r="G143" i="57"/>
  <c r="F143" i="57"/>
  <c r="E143" i="57"/>
  <c r="D143" i="57"/>
  <c r="F110" i="57"/>
  <c r="E110" i="57"/>
  <c r="D110" i="57"/>
  <c r="F109" i="57"/>
  <c r="E109" i="57"/>
  <c r="D109" i="57"/>
  <c r="C109" i="57"/>
  <c r="F108" i="57"/>
  <c r="E108" i="57"/>
  <c r="D108" i="57"/>
  <c r="C108" i="57"/>
  <c r="F107" i="57"/>
  <c r="E107" i="57"/>
  <c r="D107" i="57"/>
  <c r="C107" i="57"/>
  <c r="F106" i="57"/>
  <c r="E106" i="57"/>
  <c r="D106" i="57"/>
  <c r="C106" i="57"/>
  <c r="F105" i="57"/>
  <c r="E105" i="57"/>
  <c r="D105" i="57"/>
  <c r="C105" i="57"/>
  <c r="F104" i="57"/>
  <c r="E104" i="57"/>
  <c r="D104" i="57"/>
  <c r="C104" i="57"/>
  <c r="F103" i="57"/>
  <c r="E103" i="57"/>
  <c r="D103" i="57"/>
  <c r="C103" i="57"/>
  <c r="E102" i="57"/>
  <c r="D102" i="57"/>
  <c r="C102" i="57"/>
  <c r="F101" i="57"/>
  <c r="E101" i="57"/>
  <c r="D101" i="57"/>
  <c r="C101" i="57"/>
  <c r="F100" i="57"/>
  <c r="E100" i="57"/>
  <c r="D100" i="57"/>
  <c r="C100" i="57"/>
  <c r="F99" i="57"/>
  <c r="E99" i="57"/>
  <c r="D99" i="57"/>
  <c r="C99" i="57"/>
  <c r="F98" i="57"/>
  <c r="E98" i="57"/>
  <c r="D98" i="57"/>
  <c r="C98" i="57"/>
  <c r="F97" i="57"/>
  <c r="E97" i="57"/>
  <c r="D97" i="57"/>
  <c r="C97" i="57"/>
  <c r="G96" i="57"/>
  <c r="F96" i="57"/>
  <c r="D96" i="57"/>
  <c r="C96" i="57"/>
  <c r="G95" i="57"/>
  <c r="F95" i="57"/>
  <c r="E95" i="57"/>
  <c r="D95" i="57"/>
  <c r="C95" i="57"/>
  <c r="G94" i="57"/>
  <c r="F94" i="57"/>
  <c r="E94" i="57"/>
  <c r="D94" i="57"/>
  <c r="C94" i="57"/>
  <c r="G93" i="57"/>
  <c r="F93" i="57"/>
  <c r="E93" i="57"/>
  <c r="D93" i="57"/>
  <c r="C93" i="57"/>
  <c r="G92" i="57"/>
  <c r="F92" i="57"/>
  <c r="E92" i="57"/>
  <c r="D92" i="57"/>
  <c r="C92" i="57"/>
  <c r="G91" i="57"/>
  <c r="F91" i="57"/>
  <c r="E91" i="57"/>
  <c r="D91" i="57"/>
  <c r="C91" i="57"/>
  <c r="G80" i="57"/>
  <c r="F80" i="57"/>
  <c r="E80" i="57"/>
  <c r="D80" i="57"/>
  <c r="G79" i="57"/>
  <c r="F79" i="57"/>
  <c r="E79" i="57"/>
  <c r="D79" i="57"/>
  <c r="C79" i="57"/>
  <c r="F78" i="57"/>
  <c r="E78" i="57"/>
  <c r="D78" i="57"/>
  <c r="C78" i="57"/>
  <c r="G77" i="57"/>
  <c r="F77" i="57"/>
  <c r="E77" i="57"/>
  <c r="D77" i="57"/>
  <c r="C77" i="57"/>
  <c r="G76" i="57"/>
  <c r="F76" i="57"/>
  <c r="E76" i="57"/>
  <c r="D76" i="57"/>
  <c r="C76" i="57"/>
  <c r="G75" i="57"/>
  <c r="F75" i="57"/>
  <c r="F130" i="57" s="1"/>
  <c r="E75" i="57"/>
  <c r="D75" i="57"/>
  <c r="C75" i="57"/>
  <c r="G74" i="57"/>
  <c r="F74" i="57"/>
  <c r="E74" i="57"/>
  <c r="D74" i="57"/>
  <c r="C74" i="57"/>
  <c r="G73" i="57"/>
  <c r="F73" i="57"/>
  <c r="E73" i="57"/>
  <c r="D73" i="57"/>
  <c r="C73" i="57"/>
  <c r="G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D66" i="57"/>
  <c r="C66" i="57"/>
  <c r="G65" i="57"/>
  <c r="F65" i="57"/>
  <c r="E65" i="57"/>
  <c r="D65" i="57"/>
  <c r="C65" i="57"/>
  <c r="G64" i="57"/>
  <c r="F64" i="57"/>
  <c r="F119" i="57" s="1"/>
  <c r="E64" i="57"/>
  <c r="D64" i="57"/>
  <c r="C64" i="57"/>
  <c r="G63" i="57"/>
  <c r="G118" i="57" s="1"/>
  <c r="F63" i="57"/>
  <c r="F118" i="57" s="1"/>
  <c r="E63" i="57"/>
  <c r="D63" i="57"/>
  <c r="D118" i="57" s="1"/>
  <c r="C63" i="57"/>
  <c r="G62" i="57"/>
  <c r="F62" i="57"/>
  <c r="E62" i="57"/>
  <c r="E117" i="57" s="1"/>
  <c r="D62" i="57"/>
  <c r="C62" i="57"/>
  <c r="G61" i="57"/>
  <c r="F61" i="57"/>
  <c r="E61" i="57"/>
  <c r="D61" i="57"/>
  <c r="C61" i="57"/>
  <c r="G51" i="57"/>
  <c r="G312" i="57" s="1"/>
  <c r="G362" i="57" s="1"/>
  <c r="F51" i="57"/>
  <c r="F312" i="57" s="1"/>
  <c r="F362" i="57" s="1"/>
  <c r="E51" i="57"/>
  <c r="D51" i="57"/>
  <c r="C51" i="57"/>
  <c r="G50" i="57"/>
  <c r="G311" i="57" s="1"/>
  <c r="G361" i="57" s="1"/>
  <c r="F50" i="57"/>
  <c r="F311" i="57" s="1"/>
  <c r="F361" i="57" s="1"/>
  <c r="E50" i="57"/>
  <c r="D50" i="57"/>
  <c r="C50" i="57"/>
  <c r="G49" i="57"/>
  <c r="G310" i="57" s="1"/>
  <c r="G360" i="57" s="1"/>
  <c r="F49" i="57"/>
  <c r="F310" i="57" s="1"/>
  <c r="F360" i="57" s="1"/>
  <c r="E49" i="57"/>
  <c r="E310" i="57" s="1"/>
  <c r="E360" i="57" s="1"/>
  <c r="D49" i="57"/>
  <c r="C49" i="57"/>
  <c r="C310" i="57" s="1"/>
  <c r="C360" i="57" s="1"/>
  <c r="G48" i="57"/>
  <c r="G309" i="57" s="1"/>
  <c r="G359" i="57" s="1"/>
  <c r="F48" i="57"/>
  <c r="E48" i="57"/>
  <c r="D48" i="57"/>
  <c r="C48" i="57"/>
  <c r="C309" i="57" s="1"/>
  <c r="C359" i="57" s="1"/>
  <c r="G47" i="57"/>
  <c r="G308" i="57" s="1"/>
  <c r="G358" i="57" s="1"/>
  <c r="F47" i="57"/>
  <c r="F308" i="57" s="1"/>
  <c r="F358" i="57" s="1"/>
  <c r="E47" i="57"/>
  <c r="D47" i="57"/>
  <c r="G46" i="57"/>
  <c r="G307" i="57" s="1"/>
  <c r="G357" i="57" s="1"/>
  <c r="F46" i="57"/>
  <c r="F307" i="57" s="1"/>
  <c r="F357" i="57" s="1"/>
  <c r="E46" i="57"/>
  <c r="D46" i="57"/>
  <c r="C46" i="57"/>
  <c r="C307" i="57" s="1"/>
  <c r="C357" i="57" s="1"/>
  <c r="F45" i="57"/>
  <c r="F306" i="57" s="1"/>
  <c r="F356" i="57" s="1"/>
  <c r="E45" i="57"/>
  <c r="D45" i="57"/>
  <c r="C45" i="57"/>
  <c r="C306" i="57" s="1"/>
  <c r="C356" i="57" s="1"/>
  <c r="G44" i="57"/>
  <c r="G305" i="57" s="1"/>
  <c r="G355" i="57" s="1"/>
  <c r="F44" i="57"/>
  <c r="F305" i="57" s="1"/>
  <c r="F355" i="57" s="1"/>
  <c r="E44" i="57"/>
  <c r="E305" i="57" s="1"/>
  <c r="E355" i="57" s="1"/>
  <c r="D44" i="57"/>
  <c r="C44" i="57"/>
  <c r="C305" i="57" s="1"/>
  <c r="C355" i="57" s="1"/>
  <c r="G43" i="57"/>
  <c r="G304" i="57" s="1"/>
  <c r="G354" i="57" s="1"/>
  <c r="F43" i="57"/>
  <c r="F304" i="57" s="1"/>
  <c r="F354" i="57" s="1"/>
  <c r="E43" i="57"/>
  <c r="E304" i="57" s="1"/>
  <c r="E354" i="57" s="1"/>
  <c r="D43" i="57"/>
  <c r="D304" i="57" s="1"/>
  <c r="D354" i="57" s="1"/>
  <c r="C43" i="57"/>
  <c r="G42" i="57"/>
  <c r="G303" i="57" s="1"/>
  <c r="G353" i="57" s="1"/>
  <c r="F42" i="57"/>
  <c r="F303" i="57" s="1"/>
  <c r="F353" i="57" s="1"/>
  <c r="E42" i="57"/>
  <c r="E303" i="57" s="1"/>
  <c r="E353" i="57" s="1"/>
  <c r="D42" i="57"/>
  <c r="D303" i="57" s="1"/>
  <c r="D353" i="57" s="1"/>
  <c r="C42" i="57"/>
  <c r="G41" i="57"/>
  <c r="G302" i="57" s="1"/>
  <c r="G352" i="57" s="1"/>
  <c r="F41" i="57"/>
  <c r="F302" i="57" s="1"/>
  <c r="F352" i="57" s="1"/>
  <c r="E41" i="57"/>
  <c r="E302" i="57" s="1"/>
  <c r="E352" i="57" s="1"/>
  <c r="D41" i="57"/>
  <c r="D302" i="57" s="1"/>
  <c r="D352" i="57" s="1"/>
  <c r="C41" i="57"/>
  <c r="G40" i="57"/>
  <c r="G301" i="57" s="1"/>
  <c r="G351" i="57" s="1"/>
  <c r="F40" i="57"/>
  <c r="E40" i="57"/>
  <c r="E301" i="57" s="1"/>
  <c r="E351" i="57" s="1"/>
  <c r="D40" i="57"/>
  <c r="C40" i="57"/>
  <c r="G39" i="57"/>
  <c r="G300" i="57" s="1"/>
  <c r="G350" i="57" s="1"/>
  <c r="E39" i="57"/>
  <c r="E300" i="57" s="1"/>
  <c r="E350" i="57" s="1"/>
  <c r="D39" i="57"/>
  <c r="D300" i="57" s="1"/>
  <c r="D350" i="57" s="1"/>
  <c r="C39" i="57"/>
  <c r="C300" i="57" s="1"/>
  <c r="C350" i="57" s="1"/>
  <c r="G38" i="57"/>
  <c r="G299" i="57" s="1"/>
  <c r="G349" i="57" s="1"/>
  <c r="F38" i="57"/>
  <c r="F299" i="57" s="1"/>
  <c r="F349" i="57" s="1"/>
  <c r="E38" i="57"/>
  <c r="D38" i="57"/>
  <c r="C38" i="57"/>
  <c r="G37" i="57"/>
  <c r="G298" i="57" s="1"/>
  <c r="G348" i="57" s="1"/>
  <c r="F37" i="57"/>
  <c r="F298" i="57" s="1"/>
  <c r="F348" i="57" s="1"/>
  <c r="E37" i="57"/>
  <c r="D37" i="57"/>
  <c r="C37" i="57"/>
  <c r="G36" i="57"/>
  <c r="G297" i="57" s="1"/>
  <c r="G347" i="57" s="1"/>
  <c r="F36" i="57"/>
  <c r="F297" i="57" s="1"/>
  <c r="F347" i="57" s="1"/>
  <c r="E36" i="57"/>
  <c r="D36" i="57"/>
  <c r="D297" i="57" s="1"/>
  <c r="D347" i="57" s="1"/>
  <c r="C36" i="57"/>
  <c r="C297" i="57" s="1"/>
  <c r="C347" i="57" s="1"/>
  <c r="G35" i="57"/>
  <c r="F35" i="57"/>
  <c r="F296" i="57" s="1"/>
  <c r="F346" i="57" s="1"/>
  <c r="E35" i="57"/>
  <c r="D35" i="57"/>
  <c r="C35" i="57"/>
  <c r="G34" i="57"/>
  <c r="F34" i="57"/>
  <c r="F295" i="57" s="1"/>
  <c r="F345" i="57" s="1"/>
  <c r="E34" i="57"/>
  <c r="D34" i="57"/>
  <c r="C34" i="57"/>
  <c r="G33" i="57"/>
  <c r="G294" i="57" s="1"/>
  <c r="G344" i="57" s="1"/>
  <c r="F33" i="57"/>
  <c r="D33" i="57"/>
  <c r="C33" i="57"/>
  <c r="G32" i="57"/>
  <c r="G293" i="57" s="1"/>
  <c r="G343" i="57" s="1"/>
  <c r="F32" i="57"/>
  <c r="F293" i="57" s="1"/>
  <c r="F343" i="57" s="1"/>
  <c r="E32" i="57"/>
  <c r="D32" i="57"/>
  <c r="C19" i="49" s="1"/>
  <c r="C32" i="57"/>
  <c r="B19" i="49" s="1"/>
  <c r="H28" i="57"/>
  <c r="G28" i="57"/>
  <c r="D28" i="57"/>
  <c r="G25" i="57"/>
  <c r="F25" i="57"/>
  <c r="E25" i="57"/>
  <c r="D25" i="57"/>
  <c r="C25" i="57"/>
  <c r="H215" i="57"/>
  <c r="H240" i="57"/>
  <c r="H190" i="57"/>
  <c r="B363" i="57"/>
  <c r="B362" i="57"/>
  <c r="B361" i="57"/>
  <c r="B360" i="57"/>
  <c r="B359" i="57"/>
  <c r="B358" i="57"/>
  <c r="B357" i="57"/>
  <c r="B356" i="57"/>
  <c r="B355" i="57"/>
  <c r="B354" i="57"/>
  <c r="B353" i="57"/>
  <c r="B352" i="57"/>
  <c r="B351" i="57"/>
  <c r="B350" i="57"/>
  <c r="B349" i="57"/>
  <c r="B348" i="57"/>
  <c r="B347" i="57"/>
  <c r="B346" i="57"/>
  <c r="B345" i="57"/>
  <c r="B344" i="57"/>
  <c r="B343" i="57"/>
  <c r="B338" i="57"/>
  <c r="B337" i="57"/>
  <c r="B336" i="57"/>
  <c r="B335" i="57"/>
  <c r="B334" i="57"/>
  <c r="B333" i="57"/>
  <c r="B332" i="57"/>
  <c r="B331" i="57"/>
  <c r="B330" i="57"/>
  <c r="B329" i="57"/>
  <c r="B328" i="57"/>
  <c r="B327" i="57"/>
  <c r="B326" i="57"/>
  <c r="B325" i="57"/>
  <c r="B324" i="57"/>
  <c r="B323" i="57"/>
  <c r="B322" i="57"/>
  <c r="B321" i="57"/>
  <c r="B320" i="57"/>
  <c r="B319" i="57"/>
  <c r="B318" i="57"/>
  <c r="B313" i="57"/>
  <c r="B312" i="57"/>
  <c r="B311" i="57"/>
  <c r="B310" i="57"/>
  <c r="B309" i="57"/>
  <c r="B308" i="57"/>
  <c r="B307" i="57"/>
  <c r="B306" i="57"/>
  <c r="B305" i="57"/>
  <c r="B304" i="57"/>
  <c r="B303" i="57"/>
  <c r="B302" i="57"/>
  <c r="B301" i="57"/>
  <c r="B300" i="57"/>
  <c r="B299" i="57"/>
  <c r="B298" i="57"/>
  <c r="B297" i="57"/>
  <c r="B296" i="57"/>
  <c r="B295" i="57"/>
  <c r="B294" i="57"/>
  <c r="B293" i="57"/>
  <c r="B288" i="57"/>
  <c r="B287" i="57"/>
  <c r="B286" i="57"/>
  <c r="B285" i="57"/>
  <c r="B284" i="57"/>
  <c r="B283" i="57"/>
  <c r="B282" i="57"/>
  <c r="B281" i="57"/>
  <c r="B280" i="57"/>
  <c r="B279" i="57"/>
  <c r="B278" i="57"/>
  <c r="B277" i="57"/>
  <c r="B276" i="57"/>
  <c r="B275" i="57"/>
  <c r="B274" i="57"/>
  <c r="B273" i="57"/>
  <c r="B272" i="57"/>
  <c r="B271" i="57"/>
  <c r="B270" i="57"/>
  <c r="B269" i="57"/>
  <c r="B268" i="57"/>
  <c r="B263" i="57"/>
  <c r="B262" i="57"/>
  <c r="B261" i="57"/>
  <c r="B260" i="57"/>
  <c r="B259" i="57"/>
  <c r="B258" i="57"/>
  <c r="B257" i="57"/>
  <c r="B256" i="57"/>
  <c r="B255" i="57"/>
  <c r="B254" i="57"/>
  <c r="B253" i="57"/>
  <c r="B252" i="57"/>
  <c r="B251" i="57"/>
  <c r="B250" i="57"/>
  <c r="B249" i="57"/>
  <c r="B248" i="57"/>
  <c r="B247" i="57"/>
  <c r="B246" i="57"/>
  <c r="B245" i="57"/>
  <c r="B244" i="57"/>
  <c r="B243" i="57"/>
  <c r="B238" i="57"/>
  <c r="B237" i="57"/>
  <c r="B236" i="57"/>
  <c r="B235" i="57"/>
  <c r="B234" i="57"/>
  <c r="B233" i="57"/>
  <c r="B232" i="57"/>
  <c r="B231" i="57"/>
  <c r="B230" i="57"/>
  <c r="B229" i="57"/>
  <c r="B228" i="57"/>
  <c r="B227" i="57"/>
  <c r="B226" i="57"/>
  <c r="B225" i="57"/>
  <c r="B224" i="57"/>
  <c r="B223" i="57"/>
  <c r="B222" i="57"/>
  <c r="B221" i="57"/>
  <c r="B220" i="57"/>
  <c r="B219" i="57"/>
  <c r="B218" i="57"/>
  <c r="B213" i="57"/>
  <c r="B212" i="57"/>
  <c r="B211" i="57"/>
  <c r="B210" i="57"/>
  <c r="B209" i="57"/>
  <c r="B208" i="57"/>
  <c r="B207" i="57"/>
  <c r="B206" i="57"/>
  <c r="B205" i="57"/>
  <c r="B204" i="57"/>
  <c r="B203" i="57"/>
  <c r="B202" i="57"/>
  <c r="B201" i="57"/>
  <c r="B200" i="57"/>
  <c r="B199" i="57"/>
  <c r="B198" i="57"/>
  <c r="B197" i="57"/>
  <c r="B196" i="57"/>
  <c r="B195" i="57"/>
  <c r="B194" i="57"/>
  <c r="B193" i="57"/>
  <c r="B188" i="57"/>
  <c r="B187" i="57"/>
  <c r="B186" i="57"/>
  <c r="B185" i="57"/>
  <c r="B184" i="57"/>
  <c r="B183" i="57"/>
  <c r="B182" i="57"/>
  <c r="B181" i="57"/>
  <c r="B180" i="57"/>
  <c r="B179" i="57"/>
  <c r="B178" i="57"/>
  <c r="B177" i="57"/>
  <c r="B176" i="57"/>
  <c r="B175" i="57"/>
  <c r="B174" i="57"/>
  <c r="B173" i="57"/>
  <c r="B172" i="57"/>
  <c r="B171" i="57"/>
  <c r="B170" i="57"/>
  <c r="B169" i="57"/>
  <c r="B168" i="57"/>
  <c r="B163" i="57"/>
  <c r="B162" i="57"/>
  <c r="B161" i="57"/>
  <c r="B160" i="57"/>
  <c r="B159" i="57"/>
  <c r="B158" i="57"/>
  <c r="B157" i="57"/>
  <c r="B156" i="57"/>
  <c r="B155" i="57"/>
  <c r="B154" i="57"/>
  <c r="B153" i="57"/>
  <c r="B152" i="57"/>
  <c r="B151" i="57"/>
  <c r="B150" i="57"/>
  <c r="B149" i="57"/>
  <c r="B148" i="57"/>
  <c r="B147" i="57"/>
  <c r="B146" i="57"/>
  <c r="B145" i="57"/>
  <c r="B144" i="57"/>
  <c r="B143" i="57"/>
  <c r="B136" i="57"/>
  <c r="B135" i="57"/>
  <c r="B134" i="57"/>
  <c r="B133" i="57"/>
  <c r="B132" i="57"/>
  <c r="B131" i="57"/>
  <c r="B130" i="57"/>
  <c r="B129" i="57"/>
  <c r="B128" i="57"/>
  <c r="B127" i="57"/>
  <c r="B126" i="57"/>
  <c r="B125" i="57"/>
  <c r="B124" i="57"/>
  <c r="B123" i="57"/>
  <c r="B122" i="57"/>
  <c r="B121" i="57"/>
  <c r="B120" i="57"/>
  <c r="B119" i="57"/>
  <c r="B118" i="57"/>
  <c r="B117" i="57"/>
  <c r="B116" i="57"/>
  <c r="B111" i="57"/>
  <c r="B110" i="57"/>
  <c r="B109" i="57"/>
  <c r="B108" i="57"/>
  <c r="B107" i="57"/>
  <c r="B106" i="57"/>
  <c r="B105" i="57"/>
  <c r="B104" i="57"/>
  <c r="B103" i="57"/>
  <c r="B102" i="57"/>
  <c r="B101" i="57"/>
  <c r="B100" i="57"/>
  <c r="B99" i="57"/>
  <c r="B98" i="57"/>
  <c r="B97" i="57"/>
  <c r="B96" i="57"/>
  <c r="B95" i="57"/>
  <c r="B94" i="57"/>
  <c r="B93" i="57"/>
  <c r="B92" i="57"/>
  <c r="B91" i="57"/>
  <c r="B81" i="57"/>
  <c r="B80" i="57"/>
  <c r="B79" i="57"/>
  <c r="B78" i="57"/>
  <c r="B77" i="57"/>
  <c r="B76" i="57"/>
  <c r="B75" i="57"/>
  <c r="B74" i="57"/>
  <c r="B73" i="57"/>
  <c r="B72" i="57"/>
  <c r="B71" i="57"/>
  <c r="B70" i="57"/>
  <c r="B69" i="57"/>
  <c r="B68" i="57"/>
  <c r="B67" i="57"/>
  <c r="B66" i="57"/>
  <c r="B65" i="57"/>
  <c r="B64" i="57"/>
  <c r="B63" i="57"/>
  <c r="B62" i="57"/>
  <c r="B61" i="57"/>
  <c r="H21" i="57"/>
  <c r="G21" i="57"/>
  <c r="C122" i="57"/>
  <c r="A3" i="47"/>
  <c r="A221" i="46"/>
  <c r="A197" i="46"/>
  <c r="B173" i="46"/>
  <c r="A149" i="46"/>
  <c r="A125" i="46"/>
  <c r="A101" i="46"/>
  <c r="A77" i="46"/>
  <c r="A53" i="46"/>
  <c r="A2" i="46"/>
  <c r="B2" i="37" s="1"/>
  <c r="A1" i="46"/>
  <c r="B1" i="37" s="1"/>
  <c r="B1" i="40"/>
  <c r="B1" i="6"/>
  <c r="B2" i="12"/>
  <c r="B2" i="57"/>
  <c r="B2" i="28"/>
  <c r="B2" i="35"/>
  <c r="G80" i="41"/>
  <c r="F80" i="41"/>
  <c r="E80" i="41"/>
  <c r="D80" i="41"/>
  <c r="G79" i="41"/>
  <c r="F79" i="41"/>
  <c r="E79" i="41"/>
  <c r="D79" i="41"/>
  <c r="C79" i="41"/>
  <c r="F78" i="41"/>
  <c r="E78" i="41"/>
  <c r="D78" i="41"/>
  <c r="C78" i="41"/>
  <c r="G77" i="41"/>
  <c r="F77" i="41"/>
  <c r="E77" i="41"/>
  <c r="D77" i="41"/>
  <c r="C77" i="41"/>
  <c r="G76" i="41"/>
  <c r="F76" i="41"/>
  <c r="E76" i="41"/>
  <c r="D76" i="41"/>
  <c r="C76" i="41"/>
  <c r="G75" i="41"/>
  <c r="F75" i="41"/>
  <c r="E75" i="41"/>
  <c r="D75" i="41"/>
  <c r="C75" i="41"/>
  <c r="G74" i="41"/>
  <c r="F74" i="41"/>
  <c r="E74" i="41"/>
  <c r="D74" i="41"/>
  <c r="C74" i="41"/>
  <c r="G73" i="41"/>
  <c r="G128" i="41" s="1"/>
  <c r="F73" i="41"/>
  <c r="E73" i="41"/>
  <c r="D73" i="41"/>
  <c r="C73" i="41"/>
  <c r="G72" i="41"/>
  <c r="E72" i="41"/>
  <c r="D72" i="41"/>
  <c r="C72" i="41"/>
  <c r="G71" i="41"/>
  <c r="F71" i="41"/>
  <c r="E71" i="41"/>
  <c r="D71" i="41"/>
  <c r="C71" i="41"/>
  <c r="G70" i="41"/>
  <c r="F70" i="41"/>
  <c r="E70" i="41"/>
  <c r="D70" i="41"/>
  <c r="C70" i="41"/>
  <c r="G69" i="41"/>
  <c r="F69" i="41"/>
  <c r="E69" i="41"/>
  <c r="D69" i="41"/>
  <c r="C69" i="41"/>
  <c r="G68" i="41"/>
  <c r="F68" i="41"/>
  <c r="E68" i="41"/>
  <c r="D68" i="41"/>
  <c r="C68" i="41"/>
  <c r="G67" i="41"/>
  <c r="F67" i="41"/>
  <c r="E67" i="41"/>
  <c r="D67" i="41"/>
  <c r="C67" i="41"/>
  <c r="G66" i="41"/>
  <c r="F66" i="41"/>
  <c r="D66" i="41"/>
  <c r="C66" i="41"/>
  <c r="G65" i="41"/>
  <c r="F65" i="41"/>
  <c r="E65" i="41"/>
  <c r="D65" i="41"/>
  <c r="C65" i="41"/>
  <c r="G64" i="41"/>
  <c r="F64" i="41"/>
  <c r="E64" i="41"/>
  <c r="D64" i="41"/>
  <c r="C64" i="41"/>
  <c r="G63" i="41"/>
  <c r="F63" i="41"/>
  <c r="E63" i="41"/>
  <c r="D63" i="41"/>
  <c r="C63" i="41"/>
  <c r="G62" i="41"/>
  <c r="F62" i="41"/>
  <c r="E62" i="41"/>
  <c r="D62" i="41"/>
  <c r="C62" i="41"/>
  <c r="G61" i="41"/>
  <c r="F61" i="41"/>
  <c r="E61" i="41"/>
  <c r="D61" i="41"/>
  <c r="C61" i="41"/>
  <c r="G51" i="41"/>
  <c r="F51" i="41"/>
  <c r="E51" i="41"/>
  <c r="D51" i="41"/>
  <c r="C51" i="41"/>
  <c r="G50" i="41"/>
  <c r="F50" i="41"/>
  <c r="E50" i="41"/>
  <c r="D50" i="41"/>
  <c r="C50" i="41"/>
  <c r="G49" i="41"/>
  <c r="F49" i="41"/>
  <c r="F310" i="41" s="1"/>
  <c r="F360" i="41" s="1"/>
  <c r="E49" i="41"/>
  <c r="E310" i="41" s="1"/>
  <c r="E360" i="41" s="1"/>
  <c r="D49" i="41"/>
  <c r="C49" i="41"/>
  <c r="G48" i="41"/>
  <c r="F48" i="41"/>
  <c r="E48" i="41"/>
  <c r="D48" i="41"/>
  <c r="C48" i="41"/>
  <c r="H48" i="41" s="1"/>
  <c r="H309" i="41" s="1"/>
  <c r="R40" i="48" s="1"/>
  <c r="G47" i="41"/>
  <c r="G308" i="41" s="1"/>
  <c r="G358" i="41" s="1"/>
  <c r="F47" i="41"/>
  <c r="E47" i="41"/>
  <c r="D47" i="41"/>
  <c r="G46" i="41"/>
  <c r="F46" i="41"/>
  <c r="E46" i="41"/>
  <c r="D46" i="41"/>
  <c r="D307" i="41" s="1"/>
  <c r="D357" i="41" s="1"/>
  <c r="C46" i="41"/>
  <c r="F45" i="41"/>
  <c r="E45" i="41"/>
  <c r="D45" i="41"/>
  <c r="C45" i="41"/>
  <c r="G44" i="41"/>
  <c r="F44" i="41"/>
  <c r="E44" i="41"/>
  <c r="E305" i="41" s="1"/>
  <c r="E355" i="41" s="1"/>
  <c r="D44" i="41"/>
  <c r="C44" i="41"/>
  <c r="G43" i="41"/>
  <c r="F43" i="41"/>
  <c r="E43" i="41"/>
  <c r="D43" i="41"/>
  <c r="C43" i="41"/>
  <c r="G42" i="41"/>
  <c r="G303" i="41" s="1"/>
  <c r="G353" i="41" s="1"/>
  <c r="F42" i="41"/>
  <c r="E42" i="41"/>
  <c r="D42" i="41"/>
  <c r="C42" i="41"/>
  <c r="G41" i="41"/>
  <c r="F41" i="41"/>
  <c r="E41" i="41"/>
  <c r="D41" i="41"/>
  <c r="D302" i="41" s="1"/>
  <c r="D352" i="41" s="1"/>
  <c r="C41" i="41"/>
  <c r="G40" i="41"/>
  <c r="F40" i="41"/>
  <c r="E40" i="41"/>
  <c r="D40" i="41"/>
  <c r="C40" i="41"/>
  <c r="G39" i="41"/>
  <c r="E39" i="41"/>
  <c r="E300" i="41" s="1"/>
  <c r="E350" i="41" s="1"/>
  <c r="D39" i="41"/>
  <c r="C39" i="41"/>
  <c r="G38" i="41"/>
  <c r="F38" i="41"/>
  <c r="E38" i="41"/>
  <c r="D38" i="41"/>
  <c r="C38" i="41"/>
  <c r="G37" i="41"/>
  <c r="H37" i="41" s="1"/>
  <c r="F37" i="41"/>
  <c r="F298" i="41" s="1"/>
  <c r="F348" i="41" s="1"/>
  <c r="E37" i="41"/>
  <c r="D37" i="41"/>
  <c r="C37" i="41"/>
  <c r="G36" i="41"/>
  <c r="F36" i="41"/>
  <c r="E36" i="41"/>
  <c r="D36" i="41"/>
  <c r="C36" i="41"/>
  <c r="G35" i="41"/>
  <c r="F35" i="41"/>
  <c r="E35" i="41"/>
  <c r="D35" i="41"/>
  <c r="C35" i="41"/>
  <c r="G34" i="41"/>
  <c r="F34" i="41"/>
  <c r="F295" i="41" s="1"/>
  <c r="F345" i="41" s="1"/>
  <c r="E34" i="41"/>
  <c r="D34" i="41"/>
  <c r="C34" i="41"/>
  <c r="G33" i="41"/>
  <c r="F33" i="41"/>
  <c r="D33" i="41"/>
  <c r="C33" i="41"/>
  <c r="G32" i="41"/>
  <c r="G293" i="41" s="1"/>
  <c r="G343" i="41" s="1"/>
  <c r="F32" i="41"/>
  <c r="E32" i="41"/>
  <c r="D32" i="41"/>
  <c r="C32" i="41"/>
  <c r="G25" i="41"/>
  <c r="F25" i="41"/>
  <c r="E25" i="41"/>
  <c r="D25" i="41"/>
  <c r="C25" i="41"/>
  <c r="H28" i="41"/>
  <c r="G28" i="41"/>
  <c r="D28" i="41"/>
  <c r="H21" i="41"/>
  <c r="G21" i="41"/>
  <c r="H215" i="41"/>
  <c r="H240" i="41"/>
  <c r="H190" i="41"/>
  <c r="G80" i="40"/>
  <c r="F80" i="40"/>
  <c r="E80" i="40"/>
  <c r="D80" i="40"/>
  <c r="G79" i="40"/>
  <c r="F79" i="40"/>
  <c r="E79" i="40"/>
  <c r="D79" i="40"/>
  <c r="C79" i="40"/>
  <c r="F78" i="40"/>
  <c r="E78" i="40"/>
  <c r="D78" i="40"/>
  <c r="C78" i="40"/>
  <c r="G77" i="40"/>
  <c r="F77" i="40"/>
  <c r="H77" i="40" s="1"/>
  <c r="E77" i="40"/>
  <c r="D77" i="40"/>
  <c r="C77" i="40"/>
  <c r="G76" i="40"/>
  <c r="F76" i="40"/>
  <c r="E76" i="40"/>
  <c r="D76" i="40"/>
  <c r="C76" i="40"/>
  <c r="G75" i="40"/>
  <c r="F75" i="40"/>
  <c r="E75" i="40"/>
  <c r="D75" i="40"/>
  <c r="C75" i="40"/>
  <c r="G74" i="40"/>
  <c r="F74" i="40"/>
  <c r="E74" i="40"/>
  <c r="D74" i="40"/>
  <c r="C74" i="40"/>
  <c r="G73" i="40"/>
  <c r="F73" i="40"/>
  <c r="E73" i="40"/>
  <c r="D73" i="40"/>
  <c r="C73" i="40"/>
  <c r="G72" i="40"/>
  <c r="G127" i="40" s="1"/>
  <c r="E72" i="40"/>
  <c r="D72" i="40"/>
  <c r="C72" i="40"/>
  <c r="G71" i="40"/>
  <c r="F71" i="40"/>
  <c r="E71" i="40"/>
  <c r="D71" i="40"/>
  <c r="C71" i="40"/>
  <c r="G70" i="40"/>
  <c r="F70" i="40"/>
  <c r="E70" i="40"/>
  <c r="D70" i="40"/>
  <c r="C70" i="40"/>
  <c r="G69" i="40"/>
  <c r="F69" i="40"/>
  <c r="E69" i="40"/>
  <c r="D69" i="40"/>
  <c r="C69" i="40"/>
  <c r="G68" i="40"/>
  <c r="F68" i="40"/>
  <c r="E68" i="40"/>
  <c r="D68" i="40"/>
  <c r="C68" i="40"/>
  <c r="G67" i="40"/>
  <c r="F67" i="40"/>
  <c r="E67" i="40"/>
  <c r="D67" i="40"/>
  <c r="C67" i="40"/>
  <c r="G66" i="40"/>
  <c r="F66" i="40"/>
  <c r="D66" i="40"/>
  <c r="C66" i="40"/>
  <c r="H66" i="40" s="1"/>
  <c r="G65" i="40"/>
  <c r="F65" i="40"/>
  <c r="E65" i="40"/>
  <c r="D65" i="40"/>
  <c r="C65" i="40"/>
  <c r="G64" i="40"/>
  <c r="F64" i="40"/>
  <c r="E64" i="40"/>
  <c r="D64" i="40"/>
  <c r="C64" i="40"/>
  <c r="G63" i="40"/>
  <c r="F63" i="40"/>
  <c r="E63" i="40"/>
  <c r="D63" i="40"/>
  <c r="C63" i="40"/>
  <c r="G62" i="40"/>
  <c r="F62" i="40"/>
  <c r="E62" i="40"/>
  <c r="D62" i="40"/>
  <c r="C62" i="40"/>
  <c r="G61" i="40"/>
  <c r="F61" i="40"/>
  <c r="E61" i="40"/>
  <c r="D61" i="40"/>
  <c r="C61" i="40"/>
  <c r="G51" i="40"/>
  <c r="F51" i="40"/>
  <c r="E51" i="40"/>
  <c r="D51" i="40"/>
  <c r="C51" i="40"/>
  <c r="G50" i="40"/>
  <c r="F50" i="40"/>
  <c r="E50" i="40"/>
  <c r="D50" i="40"/>
  <c r="C50" i="40"/>
  <c r="G49" i="40"/>
  <c r="F49" i="40"/>
  <c r="E49" i="40"/>
  <c r="D49" i="40"/>
  <c r="C49" i="40"/>
  <c r="G48" i="40"/>
  <c r="F48" i="40"/>
  <c r="E48" i="40"/>
  <c r="D48" i="40"/>
  <c r="C48" i="40"/>
  <c r="G47" i="40"/>
  <c r="F47" i="40"/>
  <c r="E47" i="40"/>
  <c r="D47" i="40"/>
  <c r="G46" i="40"/>
  <c r="F46" i="40"/>
  <c r="E46" i="40"/>
  <c r="D46" i="40"/>
  <c r="C46" i="40"/>
  <c r="F45" i="40"/>
  <c r="E45" i="40"/>
  <c r="D45" i="40"/>
  <c r="C45" i="40"/>
  <c r="G44" i="40"/>
  <c r="F44" i="40"/>
  <c r="E44" i="40"/>
  <c r="D44" i="40"/>
  <c r="C44" i="40"/>
  <c r="G43" i="40"/>
  <c r="H43" i="40" s="1"/>
  <c r="F43" i="40"/>
  <c r="F304" i="40" s="1"/>
  <c r="F354" i="40" s="1"/>
  <c r="E43" i="40"/>
  <c r="D43" i="40"/>
  <c r="C43" i="40"/>
  <c r="G42" i="40"/>
  <c r="F42" i="40"/>
  <c r="E42" i="40"/>
  <c r="D42" i="40"/>
  <c r="D303" i="40" s="1"/>
  <c r="D353" i="40" s="1"/>
  <c r="C42" i="40"/>
  <c r="G41" i="40"/>
  <c r="F41" i="40"/>
  <c r="E41" i="40"/>
  <c r="D41" i="40"/>
  <c r="C41" i="40"/>
  <c r="G40" i="40"/>
  <c r="F40" i="40"/>
  <c r="F301" i="40" s="1"/>
  <c r="F351" i="40" s="1"/>
  <c r="E40" i="40"/>
  <c r="D40" i="40"/>
  <c r="C40" i="40"/>
  <c r="G39" i="40"/>
  <c r="E39" i="40"/>
  <c r="D39" i="40"/>
  <c r="C39" i="40"/>
  <c r="G38" i="40"/>
  <c r="G299" i="40" s="1"/>
  <c r="G349" i="40" s="1"/>
  <c r="F38" i="40"/>
  <c r="E38" i="40"/>
  <c r="D38" i="40"/>
  <c r="C38" i="40"/>
  <c r="G37" i="40"/>
  <c r="F37" i="40"/>
  <c r="E37" i="40"/>
  <c r="D37" i="40"/>
  <c r="C37" i="40"/>
  <c r="G36" i="40"/>
  <c r="F36" i="40"/>
  <c r="E36" i="40"/>
  <c r="D36" i="40"/>
  <c r="C36" i="40"/>
  <c r="G35" i="40"/>
  <c r="F35" i="40"/>
  <c r="E35" i="40"/>
  <c r="D35" i="40"/>
  <c r="C35" i="40"/>
  <c r="G34" i="40"/>
  <c r="F34" i="40"/>
  <c r="E34" i="40"/>
  <c r="D34" i="40"/>
  <c r="C34" i="40"/>
  <c r="G33" i="40"/>
  <c r="G294" i="40" s="1"/>
  <c r="G344" i="40" s="1"/>
  <c r="F33" i="40"/>
  <c r="D33" i="40"/>
  <c r="C33" i="40"/>
  <c r="G32" i="40"/>
  <c r="F32" i="40"/>
  <c r="E41" i="49" s="1"/>
  <c r="E32" i="40"/>
  <c r="D32" i="40"/>
  <c r="C41" i="49" s="1"/>
  <c r="C32" i="40"/>
  <c r="H28" i="40"/>
  <c r="G28" i="40"/>
  <c r="D28" i="40"/>
  <c r="G25" i="40"/>
  <c r="F25" i="40"/>
  <c r="E25" i="40"/>
  <c r="D25" i="40"/>
  <c r="C25" i="40"/>
  <c r="H21" i="40"/>
  <c r="G21" i="40"/>
  <c r="H215" i="40"/>
  <c r="H240" i="40"/>
  <c r="H190" i="40"/>
  <c r="G80" i="39"/>
  <c r="F80" i="39"/>
  <c r="E80" i="39"/>
  <c r="D80" i="39"/>
  <c r="G79" i="39"/>
  <c r="F79" i="39"/>
  <c r="E79" i="39"/>
  <c r="D79" i="39"/>
  <c r="C79" i="39"/>
  <c r="F78" i="39"/>
  <c r="E78" i="39"/>
  <c r="D78" i="39"/>
  <c r="C78" i="39"/>
  <c r="G77" i="39"/>
  <c r="F77" i="39"/>
  <c r="E77" i="39"/>
  <c r="D77" i="39"/>
  <c r="C77" i="39"/>
  <c r="H77" i="39" s="1"/>
  <c r="G76" i="39"/>
  <c r="F76" i="39"/>
  <c r="E76" i="39"/>
  <c r="D76" i="39"/>
  <c r="C76" i="39"/>
  <c r="G75" i="39"/>
  <c r="F75" i="39"/>
  <c r="E75" i="39"/>
  <c r="D75" i="39"/>
  <c r="C75" i="39"/>
  <c r="G74" i="39"/>
  <c r="F74" i="39"/>
  <c r="E74" i="39"/>
  <c r="D74" i="39"/>
  <c r="C74" i="39"/>
  <c r="G73" i="39"/>
  <c r="F73" i="39"/>
  <c r="E73" i="39"/>
  <c r="D73" i="39"/>
  <c r="C73" i="39"/>
  <c r="G72" i="39"/>
  <c r="E72" i="39"/>
  <c r="D72" i="39"/>
  <c r="C72" i="39"/>
  <c r="G71" i="39"/>
  <c r="F71" i="39"/>
  <c r="E71" i="39"/>
  <c r="D71" i="39"/>
  <c r="C71" i="39"/>
  <c r="G70" i="39"/>
  <c r="F70" i="39"/>
  <c r="E70" i="39"/>
  <c r="D70" i="39"/>
  <c r="C70" i="39"/>
  <c r="G69" i="39"/>
  <c r="F69" i="39"/>
  <c r="E69" i="39"/>
  <c r="D69" i="39"/>
  <c r="C69" i="39"/>
  <c r="G68" i="39"/>
  <c r="G123" i="39" s="1"/>
  <c r="F68" i="39"/>
  <c r="E68" i="39"/>
  <c r="D68" i="39"/>
  <c r="C68" i="39"/>
  <c r="G67" i="39"/>
  <c r="F67" i="39"/>
  <c r="E67" i="39"/>
  <c r="D67" i="39"/>
  <c r="C67" i="39"/>
  <c r="G66" i="39"/>
  <c r="F66" i="39"/>
  <c r="D66" i="39"/>
  <c r="C66" i="39"/>
  <c r="G65" i="39"/>
  <c r="F65" i="39"/>
  <c r="E65" i="39"/>
  <c r="D65" i="39"/>
  <c r="C65" i="39"/>
  <c r="G64" i="39"/>
  <c r="F64" i="39"/>
  <c r="E64" i="39"/>
  <c r="D64" i="39"/>
  <c r="C64" i="39"/>
  <c r="G63" i="39"/>
  <c r="F63" i="39"/>
  <c r="E63" i="39"/>
  <c r="D63" i="39"/>
  <c r="C63" i="39"/>
  <c r="G62" i="39"/>
  <c r="F62" i="39"/>
  <c r="E62" i="39"/>
  <c r="D62" i="39"/>
  <c r="H62" i="39" s="1"/>
  <c r="C62" i="39"/>
  <c r="G61" i="39"/>
  <c r="F61" i="39"/>
  <c r="E61" i="39"/>
  <c r="D61" i="39"/>
  <c r="C61" i="39"/>
  <c r="G51" i="39"/>
  <c r="F51" i="39"/>
  <c r="F312" i="39" s="1"/>
  <c r="F362" i="39" s="1"/>
  <c r="E51" i="39"/>
  <c r="D51" i="39"/>
  <c r="C51" i="39"/>
  <c r="G50" i="39"/>
  <c r="F50" i="39"/>
  <c r="E50" i="39"/>
  <c r="D50" i="39"/>
  <c r="C50" i="39"/>
  <c r="G49" i="39"/>
  <c r="G310" i="39" s="1"/>
  <c r="G360" i="39" s="1"/>
  <c r="F49" i="39"/>
  <c r="E49" i="39"/>
  <c r="D49" i="39"/>
  <c r="C49" i="39"/>
  <c r="G48" i="39"/>
  <c r="F48" i="39"/>
  <c r="E48" i="39"/>
  <c r="E309" i="39" s="1"/>
  <c r="E359" i="39" s="1"/>
  <c r="D48" i="39"/>
  <c r="C48" i="39"/>
  <c r="G47" i="39"/>
  <c r="F47" i="39"/>
  <c r="E47" i="39"/>
  <c r="D47" i="39"/>
  <c r="G46" i="39"/>
  <c r="F46" i="39"/>
  <c r="F307" i="39" s="1"/>
  <c r="F357" i="39" s="1"/>
  <c r="E46" i="39"/>
  <c r="D46" i="39"/>
  <c r="C46" i="39"/>
  <c r="F45" i="39"/>
  <c r="E45" i="39"/>
  <c r="D45" i="39"/>
  <c r="C45" i="39"/>
  <c r="G44" i="39"/>
  <c r="G305" i="39" s="1"/>
  <c r="G355" i="39" s="1"/>
  <c r="F44" i="39"/>
  <c r="E44" i="39"/>
  <c r="D44" i="39"/>
  <c r="C44" i="39"/>
  <c r="G43" i="39"/>
  <c r="F43" i="39"/>
  <c r="E43" i="39"/>
  <c r="D43" i="39"/>
  <c r="C43" i="39"/>
  <c r="G42" i="39"/>
  <c r="F42" i="39"/>
  <c r="E42" i="39"/>
  <c r="D42" i="39"/>
  <c r="C42" i="39"/>
  <c r="G41" i="39"/>
  <c r="F41" i="39"/>
  <c r="F302" i="39" s="1"/>
  <c r="F352" i="39" s="1"/>
  <c r="E41" i="39"/>
  <c r="D41" i="39"/>
  <c r="C41" i="39"/>
  <c r="G40" i="39"/>
  <c r="F40" i="39"/>
  <c r="E40" i="39"/>
  <c r="D40" i="39"/>
  <c r="C40" i="39"/>
  <c r="H351" i="39" s="1"/>
  <c r="G39" i="39"/>
  <c r="E39" i="39"/>
  <c r="D39" i="39"/>
  <c r="C39" i="39"/>
  <c r="G38" i="39"/>
  <c r="F38" i="39"/>
  <c r="E38" i="39"/>
  <c r="D38" i="39"/>
  <c r="C38" i="39"/>
  <c r="G37" i="39"/>
  <c r="F37" i="39"/>
  <c r="E37" i="39"/>
  <c r="D37" i="39"/>
  <c r="C37" i="39"/>
  <c r="G36" i="39"/>
  <c r="F36" i="39"/>
  <c r="F297" i="39" s="1"/>
  <c r="F347" i="39" s="1"/>
  <c r="E36" i="39"/>
  <c r="D36" i="39"/>
  <c r="C36" i="39"/>
  <c r="G35" i="39"/>
  <c r="F35" i="39"/>
  <c r="E35" i="39"/>
  <c r="D35" i="39"/>
  <c r="C35" i="39"/>
  <c r="G34" i="39"/>
  <c r="G295" i="39" s="1"/>
  <c r="G345" i="39" s="1"/>
  <c r="F34" i="39"/>
  <c r="E34" i="39"/>
  <c r="D34" i="39"/>
  <c r="C34" i="39"/>
  <c r="G33" i="39"/>
  <c r="F33" i="39"/>
  <c r="D33" i="39"/>
  <c r="C33" i="39"/>
  <c r="G32" i="39"/>
  <c r="F32" i="39"/>
  <c r="E32" i="39"/>
  <c r="D32" i="39"/>
  <c r="C32" i="39"/>
  <c r="H28" i="39"/>
  <c r="G28" i="39"/>
  <c r="D28" i="39"/>
  <c r="G25" i="39"/>
  <c r="F25" i="39"/>
  <c r="E25" i="39"/>
  <c r="D25" i="39"/>
  <c r="C25" i="39"/>
  <c r="H21" i="39"/>
  <c r="G21" i="39"/>
  <c r="H215" i="39"/>
  <c r="H240" i="39"/>
  <c r="G80" i="38"/>
  <c r="F80" i="38"/>
  <c r="E80" i="38"/>
  <c r="D80" i="38"/>
  <c r="G79" i="38"/>
  <c r="F79" i="38"/>
  <c r="E79" i="38"/>
  <c r="D79" i="38"/>
  <c r="C79" i="38"/>
  <c r="F78" i="38"/>
  <c r="E78" i="38"/>
  <c r="D78" i="38"/>
  <c r="C78" i="38"/>
  <c r="G77" i="38"/>
  <c r="G81" i="38" s="1"/>
  <c r="F77" i="38"/>
  <c r="E77" i="38"/>
  <c r="D77" i="38"/>
  <c r="C77" i="38"/>
  <c r="G76" i="38"/>
  <c r="F76" i="38"/>
  <c r="E76" i="38"/>
  <c r="D76" i="38"/>
  <c r="C76" i="38"/>
  <c r="G75" i="38"/>
  <c r="F75" i="38"/>
  <c r="E75" i="38"/>
  <c r="D75" i="38"/>
  <c r="C75" i="38"/>
  <c r="G74" i="38"/>
  <c r="F74" i="38"/>
  <c r="E74" i="38"/>
  <c r="D74" i="38"/>
  <c r="C74" i="38"/>
  <c r="G73" i="38"/>
  <c r="F73" i="38"/>
  <c r="E73" i="38"/>
  <c r="D73" i="38"/>
  <c r="C73" i="38"/>
  <c r="H73" i="38" s="1"/>
  <c r="G72" i="38"/>
  <c r="E72" i="38"/>
  <c r="D72" i="38"/>
  <c r="C72" i="38"/>
  <c r="G71" i="38"/>
  <c r="F71" i="38"/>
  <c r="E71" i="38"/>
  <c r="D71" i="38"/>
  <c r="C71" i="38"/>
  <c r="G70" i="38"/>
  <c r="F70" i="38"/>
  <c r="E70" i="38"/>
  <c r="D70" i="38"/>
  <c r="C70" i="38"/>
  <c r="G69" i="38"/>
  <c r="F69" i="38"/>
  <c r="E69" i="38"/>
  <c r="D69" i="38"/>
  <c r="C69" i="38"/>
  <c r="G68" i="38"/>
  <c r="F68" i="38"/>
  <c r="E68" i="38"/>
  <c r="D68" i="38"/>
  <c r="C68" i="38"/>
  <c r="G67" i="38"/>
  <c r="F67" i="38"/>
  <c r="E67" i="38"/>
  <c r="D67" i="38"/>
  <c r="C67" i="38"/>
  <c r="G66" i="38"/>
  <c r="F66" i="38"/>
  <c r="D66" i="38"/>
  <c r="C66" i="38"/>
  <c r="G65" i="38"/>
  <c r="F65" i="38"/>
  <c r="E65" i="38"/>
  <c r="D65" i="38"/>
  <c r="C65" i="38"/>
  <c r="G64" i="38"/>
  <c r="F64" i="38"/>
  <c r="E64" i="38"/>
  <c r="D64" i="38"/>
  <c r="C64" i="38"/>
  <c r="G63" i="38"/>
  <c r="F63" i="38"/>
  <c r="E63" i="38"/>
  <c r="D63" i="38"/>
  <c r="C63" i="38"/>
  <c r="G62" i="38"/>
  <c r="F62" i="38"/>
  <c r="E62" i="38"/>
  <c r="D62" i="38"/>
  <c r="C62" i="38"/>
  <c r="G61" i="38"/>
  <c r="F61" i="38"/>
  <c r="E61" i="38"/>
  <c r="D61" i="38"/>
  <c r="C61" i="38"/>
  <c r="G51" i="38"/>
  <c r="F51" i="38"/>
  <c r="E51" i="38"/>
  <c r="D51" i="38"/>
  <c r="C51" i="38"/>
  <c r="G50" i="38"/>
  <c r="G311" i="38" s="1"/>
  <c r="G361" i="38" s="1"/>
  <c r="F50" i="38"/>
  <c r="F311" i="38" s="1"/>
  <c r="F361" i="38" s="1"/>
  <c r="E50" i="38"/>
  <c r="D50" i="38"/>
  <c r="C50" i="38"/>
  <c r="G49" i="38"/>
  <c r="F49" i="38"/>
  <c r="E49" i="38"/>
  <c r="D49" i="38"/>
  <c r="C49" i="38"/>
  <c r="C310" i="38" s="1"/>
  <c r="C360" i="38" s="1"/>
  <c r="G48" i="38"/>
  <c r="F48" i="38"/>
  <c r="E48" i="38"/>
  <c r="D48" i="38"/>
  <c r="C48" i="38"/>
  <c r="G47" i="38"/>
  <c r="F47" i="38"/>
  <c r="E47" i="38"/>
  <c r="D47" i="38"/>
  <c r="G46" i="38"/>
  <c r="F46" i="38"/>
  <c r="E46" i="38"/>
  <c r="D46" i="38"/>
  <c r="C46" i="38"/>
  <c r="F45" i="38"/>
  <c r="E45" i="38"/>
  <c r="D45" i="38"/>
  <c r="C45" i="38"/>
  <c r="G44" i="38"/>
  <c r="F44" i="38"/>
  <c r="E44" i="38"/>
  <c r="D44" i="38"/>
  <c r="C44" i="38"/>
  <c r="H44" i="38" s="1"/>
  <c r="G43" i="38"/>
  <c r="F43" i="38"/>
  <c r="E43" i="38"/>
  <c r="D43" i="38"/>
  <c r="C43" i="38"/>
  <c r="G42" i="38"/>
  <c r="F42" i="38"/>
  <c r="E42" i="38"/>
  <c r="E303" i="38" s="1"/>
  <c r="E353" i="38" s="1"/>
  <c r="D42" i="38"/>
  <c r="D303" i="38" s="1"/>
  <c r="D353" i="38" s="1"/>
  <c r="C42" i="38"/>
  <c r="G41" i="38"/>
  <c r="F41" i="38"/>
  <c r="E41" i="38"/>
  <c r="D41" i="38"/>
  <c r="C41" i="38"/>
  <c r="G40" i="38"/>
  <c r="G301" i="38" s="1"/>
  <c r="G351" i="38" s="1"/>
  <c r="F40" i="38"/>
  <c r="F301" i="38" s="1"/>
  <c r="F351" i="38" s="1"/>
  <c r="E40" i="38"/>
  <c r="D40" i="38"/>
  <c r="C40" i="38"/>
  <c r="G39" i="38"/>
  <c r="E39" i="38"/>
  <c r="D39" i="38"/>
  <c r="C39" i="38"/>
  <c r="H350" i="38" s="1"/>
  <c r="G38" i="38"/>
  <c r="G299" i="38" s="1"/>
  <c r="G349" i="38" s="1"/>
  <c r="F38" i="38"/>
  <c r="E38" i="38"/>
  <c r="D38" i="38"/>
  <c r="C38" i="38"/>
  <c r="G37" i="38"/>
  <c r="F37" i="38"/>
  <c r="E37" i="38"/>
  <c r="D37" i="38"/>
  <c r="C37" i="38"/>
  <c r="G36" i="38"/>
  <c r="F36" i="38"/>
  <c r="E36" i="38"/>
  <c r="D36" i="38"/>
  <c r="C36" i="38"/>
  <c r="G35" i="38"/>
  <c r="F35" i="38"/>
  <c r="E35" i="38"/>
  <c r="D35" i="38"/>
  <c r="C35" i="38"/>
  <c r="G34" i="38"/>
  <c r="F34" i="38"/>
  <c r="E34" i="38"/>
  <c r="D34" i="38"/>
  <c r="C34" i="38"/>
  <c r="G33" i="38"/>
  <c r="F33" i="38"/>
  <c r="D33" i="38"/>
  <c r="C33" i="38"/>
  <c r="G32" i="38"/>
  <c r="F32" i="38"/>
  <c r="E39" i="49" s="1"/>
  <c r="E32" i="38"/>
  <c r="D39" i="49" s="1"/>
  <c r="D32" i="38"/>
  <c r="C32" i="38"/>
  <c r="H28" i="38"/>
  <c r="G28" i="38"/>
  <c r="D28" i="38"/>
  <c r="G25" i="38"/>
  <c r="F25" i="38"/>
  <c r="E25" i="38"/>
  <c r="D25" i="38"/>
  <c r="C25" i="38"/>
  <c r="H21" i="38"/>
  <c r="G21" i="38"/>
  <c r="H240" i="38"/>
  <c r="H190" i="38"/>
  <c r="G80" i="35"/>
  <c r="F80" i="35"/>
  <c r="E80" i="35"/>
  <c r="D80" i="35"/>
  <c r="G79" i="35"/>
  <c r="F79" i="35"/>
  <c r="E79" i="35"/>
  <c r="D79" i="35"/>
  <c r="C79" i="35"/>
  <c r="F78" i="35"/>
  <c r="E78" i="35"/>
  <c r="D78" i="35"/>
  <c r="C78" i="35"/>
  <c r="G77" i="35"/>
  <c r="F77" i="35"/>
  <c r="E77" i="35"/>
  <c r="D77" i="35"/>
  <c r="C77" i="35"/>
  <c r="G76" i="35"/>
  <c r="F76" i="35"/>
  <c r="E76" i="35"/>
  <c r="D76" i="35"/>
  <c r="C76" i="35"/>
  <c r="G75" i="35"/>
  <c r="F75" i="35"/>
  <c r="E75" i="35"/>
  <c r="D75" i="35"/>
  <c r="C75" i="35"/>
  <c r="G74" i="35"/>
  <c r="F74" i="35"/>
  <c r="E74" i="35"/>
  <c r="D74" i="35"/>
  <c r="C74" i="35"/>
  <c r="G73" i="35"/>
  <c r="F73" i="35"/>
  <c r="E73" i="35"/>
  <c r="D73" i="35"/>
  <c r="C73" i="35"/>
  <c r="G72" i="35"/>
  <c r="E72" i="35"/>
  <c r="D72" i="35"/>
  <c r="C72" i="35"/>
  <c r="H72" i="35" s="1"/>
  <c r="G71" i="35"/>
  <c r="G126" i="35" s="1"/>
  <c r="F71" i="35"/>
  <c r="E71" i="35"/>
  <c r="D71" i="35"/>
  <c r="C71" i="35"/>
  <c r="G70" i="35"/>
  <c r="F70" i="35"/>
  <c r="E70" i="35"/>
  <c r="D70" i="35"/>
  <c r="C70" i="35"/>
  <c r="G69" i="35"/>
  <c r="F69" i="35"/>
  <c r="E69" i="35"/>
  <c r="D69" i="35"/>
  <c r="C69" i="35"/>
  <c r="G68" i="35"/>
  <c r="F68" i="35"/>
  <c r="E68" i="35"/>
  <c r="D68" i="35"/>
  <c r="C68" i="35"/>
  <c r="G67" i="35"/>
  <c r="F67" i="35"/>
  <c r="E67" i="35"/>
  <c r="D67" i="35"/>
  <c r="H67" i="35" s="1"/>
  <c r="C67" i="35"/>
  <c r="G66" i="35"/>
  <c r="F66" i="35"/>
  <c r="D66" i="35"/>
  <c r="C66" i="35"/>
  <c r="G65" i="35"/>
  <c r="F65" i="35"/>
  <c r="E65" i="35"/>
  <c r="D65" i="35"/>
  <c r="C65" i="35"/>
  <c r="G64" i="35"/>
  <c r="F64" i="35"/>
  <c r="E64" i="35"/>
  <c r="D64" i="35"/>
  <c r="C64" i="35"/>
  <c r="G63" i="35"/>
  <c r="F63" i="35"/>
  <c r="E63" i="35"/>
  <c r="D63" i="35"/>
  <c r="C63" i="35"/>
  <c r="G62" i="35"/>
  <c r="F62" i="35"/>
  <c r="E62" i="35"/>
  <c r="D62" i="35"/>
  <c r="C62" i="35"/>
  <c r="G61" i="35"/>
  <c r="F61" i="35"/>
  <c r="E61" i="35"/>
  <c r="D61" i="35"/>
  <c r="C61" i="35"/>
  <c r="G51" i="35"/>
  <c r="F51" i="35"/>
  <c r="F312" i="35" s="1"/>
  <c r="F362" i="35" s="1"/>
  <c r="E51" i="35"/>
  <c r="E312" i="35" s="1"/>
  <c r="E362" i="35" s="1"/>
  <c r="D51" i="35"/>
  <c r="C51" i="35"/>
  <c r="G50" i="35"/>
  <c r="F50" i="35"/>
  <c r="E50" i="35"/>
  <c r="D50" i="35"/>
  <c r="C50" i="35"/>
  <c r="G49" i="35"/>
  <c r="F49" i="35"/>
  <c r="E49" i="35"/>
  <c r="D49" i="35"/>
  <c r="C49" i="35"/>
  <c r="G48" i="35"/>
  <c r="F48" i="35"/>
  <c r="E48" i="35"/>
  <c r="E309" i="35" s="1"/>
  <c r="E359" i="35" s="1"/>
  <c r="D48" i="35"/>
  <c r="D309" i="35" s="1"/>
  <c r="D359" i="35" s="1"/>
  <c r="C48" i="35"/>
  <c r="G47" i="35"/>
  <c r="F47" i="35"/>
  <c r="E47" i="35"/>
  <c r="D47" i="35"/>
  <c r="G46" i="35"/>
  <c r="F46" i="35"/>
  <c r="F307" i="35" s="1"/>
  <c r="F357" i="35" s="1"/>
  <c r="E46" i="35"/>
  <c r="D46" i="35"/>
  <c r="C46" i="35"/>
  <c r="F45" i="35"/>
  <c r="E45" i="35"/>
  <c r="D45" i="35"/>
  <c r="C45" i="35"/>
  <c r="G44" i="35"/>
  <c r="G305" i="35" s="1"/>
  <c r="G355" i="35" s="1"/>
  <c r="F44" i="35"/>
  <c r="F305" i="35" s="1"/>
  <c r="F355" i="35" s="1"/>
  <c r="E44" i="35"/>
  <c r="D44" i="35"/>
  <c r="C44" i="35"/>
  <c r="G43" i="35"/>
  <c r="F43" i="35"/>
  <c r="E43" i="35"/>
  <c r="D43" i="35"/>
  <c r="D304" i="35" s="1"/>
  <c r="D354" i="35" s="1"/>
  <c r="C43" i="35"/>
  <c r="G42" i="35"/>
  <c r="F42" i="35"/>
  <c r="E42" i="35"/>
  <c r="D42" i="35"/>
  <c r="C42" i="35"/>
  <c r="G41" i="35"/>
  <c r="F41" i="35"/>
  <c r="H41" i="35" s="1"/>
  <c r="E41" i="35"/>
  <c r="D41" i="35"/>
  <c r="C41" i="35"/>
  <c r="G40" i="35"/>
  <c r="F40" i="35"/>
  <c r="E40" i="35"/>
  <c r="D40" i="35"/>
  <c r="C40" i="35"/>
  <c r="G39" i="35"/>
  <c r="E39" i="35"/>
  <c r="D39" i="35"/>
  <c r="C39" i="35"/>
  <c r="G38" i="35"/>
  <c r="F38" i="35"/>
  <c r="E38" i="35"/>
  <c r="D38" i="35"/>
  <c r="C38" i="35"/>
  <c r="G37" i="35"/>
  <c r="F37" i="35"/>
  <c r="E37" i="35"/>
  <c r="D37" i="35"/>
  <c r="C37" i="35"/>
  <c r="G36" i="35"/>
  <c r="F36" i="35"/>
  <c r="E36" i="35"/>
  <c r="D36" i="35"/>
  <c r="C36" i="35"/>
  <c r="G35" i="35"/>
  <c r="F35" i="35"/>
  <c r="E35" i="35"/>
  <c r="D35" i="35"/>
  <c r="C35" i="35"/>
  <c r="G34" i="35"/>
  <c r="G295" i="35" s="1"/>
  <c r="G345" i="35" s="1"/>
  <c r="F34" i="35"/>
  <c r="E34" i="35"/>
  <c r="D34" i="35"/>
  <c r="C34" i="35"/>
  <c r="G33" i="35"/>
  <c r="F33" i="35"/>
  <c r="D33" i="35"/>
  <c r="H33" i="35" s="1"/>
  <c r="C33" i="35"/>
  <c r="G32" i="35"/>
  <c r="F32" i="35"/>
  <c r="E32" i="35"/>
  <c r="D32" i="35"/>
  <c r="C32" i="35"/>
  <c r="H28" i="35"/>
  <c r="G28" i="35"/>
  <c r="D28" i="35"/>
  <c r="G25" i="35"/>
  <c r="F25" i="35"/>
  <c r="E25" i="35"/>
  <c r="D25" i="35"/>
  <c r="C25" i="35"/>
  <c r="H21" i="35"/>
  <c r="G21" i="35"/>
  <c r="G80" i="34"/>
  <c r="G135" i="34" s="1"/>
  <c r="F80" i="34"/>
  <c r="E80" i="34"/>
  <c r="D80" i="34"/>
  <c r="G79" i="34"/>
  <c r="F79" i="34"/>
  <c r="F134" i="34" s="1"/>
  <c r="E79" i="34"/>
  <c r="D79" i="34"/>
  <c r="C79" i="34"/>
  <c r="F78" i="34"/>
  <c r="E78" i="34"/>
  <c r="E133" i="34" s="1"/>
  <c r="D78" i="34"/>
  <c r="C78" i="34"/>
  <c r="G77" i="34"/>
  <c r="F77" i="34"/>
  <c r="E77" i="34"/>
  <c r="E132" i="34" s="1"/>
  <c r="D77" i="34"/>
  <c r="C77" i="34"/>
  <c r="G76" i="34"/>
  <c r="G131" i="34" s="1"/>
  <c r="F76" i="34"/>
  <c r="E76" i="34"/>
  <c r="D76" i="34"/>
  <c r="C76" i="34"/>
  <c r="G75" i="34"/>
  <c r="G130" i="34" s="1"/>
  <c r="F75" i="34"/>
  <c r="E75" i="34"/>
  <c r="D75" i="34"/>
  <c r="C75" i="34"/>
  <c r="G74" i="34"/>
  <c r="F74" i="34"/>
  <c r="E74" i="34"/>
  <c r="D74" i="34"/>
  <c r="D129" i="34" s="1"/>
  <c r="C74" i="34"/>
  <c r="C129" i="34" s="1"/>
  <c r="G73" i="34"/>
  <c r="F73" i="34"/>
  <c r="F128" i="34" s="1"/>
  <c r="E73" i="34"/>
  <c r="D73" i="34"/>
  <c r="C73" i="34"/>
  <c r="G72" i="34"/>
  <c r="E72" i="34"/>
  <c r="D72" i="34"/>
  <c r="D127" i="34" s="1"/>
  <c r="C72" i="34"/>
  <c r="G71" i="34"/>
  <c r="F71" i="34"/>
  <c r="E71" i="34"/>
  <c r="D71" i="34"/>
  <c r="C71" i="34"/>
  <c r="C126" i="34" s="1"/>
  <c r="G70" i="34"/>
  <c r="F70" i="34"/>
  <c r="E70" i="34"/>
  <c r="D70" i="34"/>
  <c r="C70" i="34"/>
  <c r="G69" i="34"/>
  <c r="F69" i="34"/>
  <c r="E69" i="34"/>
  <c r="E124" i="34" s="1"/>
  <c r="D69" i="34"/>
  <c r="C69" i="34"/>
  <c r="C124" i="34" s="1"/>
  <c r="G68" i="34"/>
  <c r="F68" i="34"/>
  <c r="E68" i="34"/>
  <c r="D68" i="34"/>
  <c r="C68" i="34"/>
  <c r="G67" i="34"/>
  <c r="F67" i="34"/>
  <c r="E67" i="34"/>
  <c r="E122" i="34" s="1"/>
  <c r="D67" i="34"/>
  <c r="C67" i="34"/>
  <c r="G66" i="34"/>
  <c r="F66" i="34"/>
  <c r="D66" i="34"/>
  <c r="C66" i="34"/>
  <c r="G65" i="34"/>
  <c r="G120" i="34" s="1"/>
  <c r="F65" i="34"/>
  <c r="E65" i="34"/>
  <c r="D65" i="34"/>
  <c r="C65" i="34"/>
  <c r="G64" i="34"/>
  <c r="F64" i="34"/>
  <c r="E64" i="34"/>
  <c r="D64" i="34"/>
  <c r="D119" i="34" s="1"/>
  <c r="C64" i="34"/>
  <c r="C119" i="34" s="1"/>
  <c r="G63" i="34"/>
  <c r="F63" i="34"/>
  <c r="E63" i="34"/>
  <c r="D63" i="34"/>
  <c r="C63" i="34"/>
  <c r="G62" i="34"/>
  <c r="F62" i="34"/>
  <c r="F117" i="34" s="1"/>
  <c r="E62" i="34"/>
  <c r="E117" i="34" s="1"/>
  <c r="D62" i="34"/>
  <c r="C62" i="34"/>
  <c r="G61" i="34"/>
  <c r="F61" i="34"/>
  <c r="E61" i="34"/>
  <c r="D61" i="34"/>
  <c r="C61" i="34"/>
  <c r="H61" i="34" s="1"/>
  <c r="G51" i="34"/>
  <c r="F51" i="34"/>
  <c r="E51" i="34"/>
  <c r="D51" i="34"/>
  <c r="C51" i="34"/>
  <c r="G50" i="34"/>
  <c r="F50" i="34"/>
  <c r="E50" i="34"/>
  <c r="D50" i="34"/>
  <c r="C50" i="34"/>
  <c r="G49" i="34"/>
  <c r="F49" i="34"/>
  <c r="E49" i="34"/>
  <c r="D49" i="34"/>
  <c r="C49" i="34"/>
  <c r="G48" i="34"/>
  <c r="G309" i="34" s="1"/>
  <c r="G359" i="34" s="1"/>
  <c r="F48" i="34"/>
  <c r="F309" i="34" s="1"/>
  <c r="F359" i="34" s="1"/>
  <c r="E48" i="34"/>
  <c r="D48" i="34"/>
  <c r="C48" i="34"/>
  <c r="G47" i="34"/>
  <c r="F47" i="34"/>
  <c r="E47" i="34"/>
  <c r="D47" i="34"/>
  <c r="G46" i="34"/>
  <c r="F46" i="34"/>
  <c r="E46" i="34"/>
  <c r="D46" i="34"/>
  <c r="C46" i="34"/>
  <c r="F45" i="34"/>
  <c r="E45" i="34"/>
  <c r="D45" i="34"/>
  <c r="C45" i="34"/>
  <c r="G44" i="34"/>
  <c r="F44" i="34"/>
  <c r="E44" i="34"/>
  <c r="D44" i="34"/>
  <c r="C44" i="34"/>
  <c r="G43" i="34"/>
  <c r="F43" i="34"/>
  <c r="E43" i="34"/>
  <c r="E304" i="34" s="1"/>
  <c r="E354" i="34" s="1"/>
  <c r="D43" i="34"/>
  <c r="C43" i="34"/>
  <c r="G42" i="34"/>
  <c r="F42" i="34"/>
  <c r="E42" i="34"/>
  <c r="D42" i="34"/>
  <c r="C42" i="34"/>
  <c r="C303" i="34" s="1"/>
  <c r="C353" i="34" s="1"/>
  <c r="G41" i="34"/>
  <c r="G302" i="34" s="1"/>
  <c r="G352" i="34" s="1"/>
  <c r="F41" i="34"/>
  <c r="E41" i="34"/>
  <c r="D41" i="34"/>
  <c r="C41" i="34"/>
  <c r="G40" i="34"/>
  <c r="F40" i="34"/>
  <c r="E40" i="34"/>
  <c r="E301" i="34" s="1"/>
  <c r="E351" i="34" s="1"/>
  <c r="D40" i="34"/>
  <c r="C40" i="34"/>
  <c r="G39" i="34"/>
  <c r="E39" i="34"/>
  <c r="D39" i="34"/>
  <c r="C39" i="34"/>
  <c r="G38" i="34"/>
  <c r="F38" i="34"/>
  <c r="E38" i="34"/>
  <c r="D38" i="34"/>
  <c r="C38" i="34"/>
  <c r="G37" i="34"/>
  <c r="F37" i="34"/>
  <c r="E37" i="34"/>
  <c r="D37" i="34"/>
  <c r="C37" i="34"/>
  <c r="G36" i="34"/>
  <c r="F36" i="34"/>
  <c r="E36" i="34"/>
  <c r="D36" i="34"/>
  <c r="C36" i="34"/>
  <c r="G35" i="34"/>
  <c r="F35" i="34"/>
  <c r="E35" i="34"/>
  <c r="D35" i="34"/>
  <c r="C35" i="34"/>
  <c r="G34" i="34"/>
  <c r="F34" i="34"/>
  <c r="E34" i="34"/>
  <c r="D34" i="34"/>
  <c r="C34" i="34"/>
  <c r="G33" i="34"/>
  <c r="G294" i="34" s="1"/>
  <c r="G344" i="34" s="1"/>
  <c r="F33" i="34"/>
  <c r="D33" i="34"/>
  <c r="C33" i="34"/>
  <c r="G32" i="34"/>
  <c r="F32" i="34"/>
  <c r="E32" i="34"/>
  <c r="D32" i="34"/>
  <c r="C32" i="34"/>
  <c r="H28" i="34"/>
  <c r="G28" i="34"/>
  <c r="D28" i="34"/>
  <c r="G25" i="34"/>
  <c r="F25" i="34"/>
  <c r="E25" i="34"/>
  <c r="D25" i="34"/>
  <c r="C25" i="34"/>
  <c r="H21" i="34"/>
  <c r="G21" i="34"/>
  <c r="H215" i="34"/>
  <c r="G80" i="33"/>
  <c r="F80" i="33"/>
  <c r="E80" i="33"/>
  <c r="D80" i="33"/>
  <c r="G79" i="33"/>
  <c r="G134" i="33" s="1"/>
  <c r="F79" i="33"/>
  <c r="E79" i="33"/>
  <c r="D79" i="33"/>
  <c r="C79" i="33"/>
  <c r="F78" i="33"/>
  <c r="E78" i="33"/>
  <c r="D78" i="33"/>
  <c r="C78" i="33"/>
  <c r="H78" i="33" s="1"/>
  <c r="G77" i="33"/>
  <c r="F77" i="33"/>
  <c r="E77" i="33"/>
  <c r="D77" i="33"/>
  <c r="C77" i="33"/>
  <c r="G76" i="33"/>
  <c r="F76" i="33"/>
  <c r="E76" i="33"/>
  <c r="D76" i="33"/>
  <c r="C76" i="33"/>
  <c r="G75" i="33"/>
  <c r="F75" i="33"/>
  <c r="E75" i="33"/>
  <c r="D75" i="33"/>
  <c r="C75" i="33"/>
  <c r="G74" i="33"/>
  <c r="F74" i="33"/>
  <c r="E74" i="33"/>
  <c r="D74" i="33"/>
  <c r="C74" i="33"/>
  <c r="G73" i="33"/>
  <c r="F73" i="33"/>
  <c r="E73" i="33"/>
  <c r="D73" i="33"/>
  <c r="C73" i="33"/>
  <c r="G72" i="33"/>
  <c r="E72" i="33"/>
  <c r="D72" i="33"/>
  <c r="C72" i="33"/>
  <c r="G71" i="33"/>
  <c r="F71" i="33"/>
  <c r="E71" i="33"/>
  <c r="D71" i="33"/>
  <c r="C71" i="33"/>
  <c r="G70" i="33"/>
  <c r="F70" i="33"/>
  <c r="E70" i="33"/>
  <c r="D70" i="33"/>
  <c r="C70" i="33"/>
  <c r="G69" i="33"/>
  <c r="G124" i="33" s="1"/>
  <c r="F69" i="33"/>
  <c r="E69" i="33"/>
  <c r="D69" i="33"/>
  <c r="C69" i="33"/>
  <c r="G68" i="33"/>
  <c r="F68" i="33"/>
  <c r="E68" i="33"/>
  <c r="D68" i="33"/>
  <c r="C68" i="33"/>
  <c r="G67" i="33"/>
  <c r="F67" i="33"/>
  <c r="E67" i="33"/>
  <c r="D67" i="33"/>
  <c r="C67" i="33"/>
  <c r="G66" i="33"/>
  <c r="F66" i="33"/>
  <c r="D66" i="33"/>
  <c r="C66" i="33"/>
  <c r="G65" i="33"/>
  <c r="F65" i="33"/>
  <c r="E65" i="33"/>
  <c r="D65" i="33"/>
  <c r="C65" i="33"/>
  <c r="G64" i="33"/>
  <c r="F64" i="33"/>
  <c r="E64" i="33"/>
  <c r="D64" i="33"/>
  <c r="C64" i="33"/>
  <c r="G63" i="33"/>
  <c r="F63" i="33"/>
  <c r="E63" i="33"/>
  <c r="D63" i="33"/>
  <c r="C63" i="33"/>
  <c r="G62" i="33"/>
  <c r="F62" i="33"/>
  <c r="E62" i="33"/>
  <c r="D62" i="33"/>
  <c r="C62" i="33"/>
  <c r="G61" i="33"/>
  <c r="F61" i="33"/>
  <c r="E61" i="33"/>
  <c r="D61" i="33"/>
  <c r="C61" i="33"/>
  <c r="G51" i="33"/>
  <c r="F51" i="33"/>
  <c r="E51" i="33"/>
  <c r="D51" i="33"/>
  <c r="C51" i="33"/>
  <c r="G50" i="33"/>
  <c r="G311" i="33" s="1"/>
  <c r="G361" i="33" s="1"/>
  <c r="F50" i="33"/>
  <c r="E50" i="33"/>
  <c r="D50" i="33"/>
  <c r="C50" i="33"/>
  <c r="G49" i="33"/>
  <c r="F49" i="33"/>
  <c r="E49" i="33"/>
  <c r="E310" i="33" s="1"/>
  <c r="E360" i="33" s="1"/>
  <c r="D49" i="33"/>
  <c r="C49" i="33"/>
  <c r="G48" i="33"/>
  <c r="F48" i="33"/>
  <c r="E48" i="33"/>
  <c r="D48" i="33"/>
  <c r="C48" i="33"/>
  <c r="G47" i="33"/>
  <c r="G308" i="33" s="1"/>
  <c r="G358" i="33" s="1"/>
  <c r="F47" i="33"/>
  <c r="F308" i="33" s="1"/>
  <c r="F358" i="33" s="1"/>
  <c r="E47" i="33"/>
  <c r="D47" i="33"/>
  <c r="G46" i="33"/>
  <c r="F46" i="33"/>
  <c r="E46" i="33"/>
  <c r="D46" i="33"/>
  <c r="C46" i="33"/>
  <c r="H46" i="33" s="1"/>
  <c r="H307" i="33" s="1"/>
  <c r="P32" i="48" s="1"/>
  <c r="F45" i="33"/>
  <c r="E45" i="33"/>
  <c r="D45" i="33"/>
  <c r="C45" i="33"/>
  <c r="G44" i="33"/>
  <c r="F44" i="33"/>
  <c r="E44" i="33"/>
  <c r="D44" i="33"/>
  <c r="C44" i="33"/>
  <c r="G43" i="33"/>
  <c r="F43" i="33"/>
  <c r="E43" i="33"/>
  <c r="D43" i="33"/>
  <c r="C43" i="33"/>
  <c r="G42" i="33"/>
  <c r="F42" i="33"/>
  <c r="F303" i="33" s="1"/>
  <c r="F353" i="33" s="1"/>
  <c r="E42" i="33"/>
  <c r="D42" i="33"/>
  <c r="C42" i="33"/>
  <c r="G41" i="33"/>
  <c r="F41" i="33"/>
  <c r="E41" i="33"/>
  <c r="D41" i="33"/>
  <c r="C41" i="33"/>
  <c r="C302" i="33" s="1"/>
  <c r="C352" i="33" s="1"/>
  <c r="G40" i="33"/>
  <c r="F40" i="33"/>
  <c r="E40" i="33"/>
  <c r="D40" i="33"/>
  <c r="C40" i="33"/>
  <c r="G39" i="33"/>
  <c r="E39" i="33"/>
  <c r="D39" i="33"/>
  <c r="D300" i="33" s="1"/>
  <c r="D350" i="33" s="1"/>
  <c r="C39" i="33"/>
  <c r="G38" i="33"/>
  <c r="F38" i="33"/>
  <c r="E38" i="33"/>
  <c r="D38" i="33"/>
  <c r="C38" i="33"/>
  <c r="G37" i="33"/>
  <c r="F37" i="33"/>
  <c r="F298" i="33" s="1"/>
  <c r="F348" i="33" s="1"/>
  <c r="E37" i="33"/>
  <c r="D37" i="33"/>
  <c r="C37" i="33"/>
  <c r="G36" i="33"/>
  <c r="F36" i="33"/>
  <c r="E36" i="33"/>
  <c r="D36" i="33"/>
  <c r="C36" i="33"/>
  <c r="G35" i="33"/>
  <c r="G296" i="33" s="1"/>
  <c r="G346" i="33" s="1"/>
  <c r="F35" i="33"/>
  <c r="E35" i="33"/>
  <c r="D35" i="33"/>
  <c r="C35" i="33"/>
  <c r="G34" i="33"/>
  <c r="F34" i="33"/>
  <c r="E34" i="33"/>
  <c r="D34" i="33"/>
  <c r="C34" i="33"/>
  <c r="G33" i="33"/>
  <c r="F33" i="33"/>
  <c r="D33" i="33"/>
  <c r="C33" i="33"/>
  <c r="G32" i="33"/>
  <c r="F32" i="33"/>
  <c r="E34" i="49" s="1"/>
  <c r="E32" i="33"/>
  <c r="D32" i="33"/>
  <c r="C32" i="33"/>
  <c r="H28" i="33"/>
  <c r="G28" i="33"/>
  <c r="D28" i="33"/>
  <c r="G25" i="33"/>
  <c r="F25" i="33"/>
  <c r="E25" i="33"/>
  <c r="D25" i="33"/>
  <c r="C25" i="33"/>
  <c r="H21" i="33"/>
  <c r="G21" i="33"/>
  <c r="G80" i="32"/>
  <c r="G135" i="32" s="1"/>
  <c r="F80" i="32"/>
  <c r="E80" i="32"/>
  <c r="D80" i="32"/>
  <c r="G79" i="32"/>
  <c r="F79" i="32"/>
  <c r="E79" i="32"/>
  <c r="D79" i="32"/>
  <c r="C79" i="32"/>
  <c r="F78" i="32"/>
  <c r="E78" i="32"/>
  <c r="D78" i="32"/>
  <c r="C78" i="32"/>
  <c r="G77" i="32"/>
  <c r="F77" i="32"/>
  <c r="E77" i="32"/>
  <c r="D77" i="32"/>
  <c r="C77" i="32"/>
  <c r="G76" i="32"/>
  <c r="G131" i="32" s="1"/>
  <c r="F76" i="32"/>
  <c r="E76" i="32"/>
  <c r="D76" i="32"/>
  <c r="C76" i="32"/>
  <c r="G75" i="32"/>
  <c r="F75" i="32"/>
  <c r="E75" i="32"/>
  <c r="D75" i="32"/>
  <c r="C75" i="32"/>
  <c r="G74" i="32"/>
  <c r="F74" i="32"/>
  <c r="E74" i="32"/>
  <c r="D74" i="32"/>
  <c r="C74" i="32"/>
  <c r="G73" i="32"/>
  <c r="F73" i="32"/>
  <c r="E73" i="32"/>
  <c r="D73" i="32"/>
  <c r="C73" i="32"/>
  <c r="G72" i="32"/>
  <c r="E72" i="32"/>
  <c r="D72" i="32"/>
  <c r="C72" i="32"/>
  <c r="G71" i="32"/>
  <c r="F71" i="32"/>
  <c r="E71" i="32"/>
  <c r="D71" i="32"/>
  <c r="C71" i="32"/>
  <c r="G70" i="32"/>
  <c r="F70" i="32"/>
  <c r="E70" i="32"/>
  <c r="D70" i="32"/>
  <c r="C70" i="32"/>
  <c r="G69" i="32"/>
  <c r="F69" i="32"/>
  <c r="E69" i="32"/>
  <c r="D69" i="32"/>
  <c r="C69" i="32"/>
  <c r="G68" i="32"/>
  <c r="F68" i="32"/>
  <c r="E68" i="32"/>
  <c r="D68" i="32"/>
  <c r="C68" i="32"/>
  <c r="G67" i="32"/>
  <c r="F67" i="32"/>
  <c r="E67" i="32"/>
  <c r="D67" i="32"/>
  <c r="C67" i="32"/>
  <c r="G66" i="32"/>
  <c r="F66" i="32"/>
  <c r="D66" i="32"/>
  <c r="C66" i="32"/>
  <c r="G65" i="32"/>
  <c r="F65" i="32"/>
  <c r="E65" i="32"/>
  <c r="D65" i="32"/>
  <c r="C65" i="32"/>
  <c r="G64" i="32"/>
  <c r="F64" i="32"/>
  <c r="E64" i="32"/>
  <c r="D64" i="32"/>
  <c r="C64" i="32"/>
  <c r="G63" i="32"/>
  <c r="F63" i="32"/>
  <c r="E63" i="32"/>
  <c r="D63" i="32"/>
  <c r="C63" i="32"/>
  <c r="G62" i="32"/>
  <c r="F62" i="32"/>
  <c r="E62" i="32"/>
  <c r="D62" i="32"/>
  <c r="C62" i="32"/>
  <c r="G61" i="32"/>
  <c r="F61" i="32"/>
  <c r="E61" i="32"/>
  <c r="D61" i="32"/>
  <c r="C61" i="32"/>
  <c r="G51" i="32"/>
  <c r="F51" i="32"/>
  <c r="E51" i="32"/>
  <c r="E312" i="32" s="1"/>
  <c r="E362" i="32" s="1"/>
  <c r="D51" i="32"/>
  <c r="D312" i="32" s="1"/>
  <c r="D362" i="32" s="1"/>
  <c r="C51" i="32"/>
  <c r="G50" i="32"/>
  <c r="F50" i="32"/>
  <c r="E50" i="32"/>
  <c r="D50" i="32"/>
  <c r="C50" i="32"/>
  <c r="G49" i="32"/>
  <c r="G310" i="32" s="1"/>
  <c r="G360" i="32" s="1"/>
  <c r="F49" i="32"/>
  <c r="E49" i="32"/>
  <c r="D49" i="32"/>
  <c r="C49" i="32"/>
  <c r="G48" i="32"/>
  <c r="F48" i="32"/>
  <c r="E48" i="32"/>
  <c r="D48" i="32"/>
  <c r="D309" i="32" s="1"/>
  <c r="D359" i="32" s="1"/>
  <c r="C48" i="32"/>
  <c r="G47" i="32"/>
  <c r="F47" i="32"/>
  <c r="E47" i="32"/>
  <c r="D47" i="32"/>
  <c r="G46" i="32"/>
  <c r="F46" i="32"/>
  <c r="E46" i="32"/>
  <c r="E307" i="32" s="1"/>
  <c r="E357" i="32" s="1"/>
  <c r="D46" i="32"/>
  <c r="C46" i="32"/>
  <c r="F45" i="32"/>
  <c r="E45" i="32"/>
  <c r="D45" i="32"/>
  <c r="C45" i="32"/>
  <c r="G44" i="32"/>
  <c r="F44" i="32"/>
  <c r="F305" i="32" s="1"/>
  <c r="F355" i="32" s="1"/>
  <c r="E44" i="32"/>
  <c r="D44" i="32"/>
  <c r="C44" i="32"/>
  <c r="G43" i="32"/>
  <c r="F43" i="32"/>
  <c r="E43" i="32"/>
  <c r="D43" i="32"/>
  <c r="C43" i="32"/>
  <c r="G42" i="32"/>
  <c r="F42" i="32"/>
  <c r="E42" i="32"/>
  <c r="D42" i="32"/>
  <c r="C42" i="32"/>
  <c r="G41" i="32"/>
  <c r="F41" i="32"/>
  <c r="E41" i="32"/>
  <c r="D41" i="32"/>
  <c r="C41" i="32"/>
  <c r="G40" i="32"/>
  <c r="F40" i="32"/>
  <c r="E40" i="32"/>
  <c r="D40" i="32"/>
  <c r="C40" i="32"/>
  <c r="G39" i="32"/>
  <c r="G300" i="32" s="1"/>
  <c r="G350" i="32" s="1"/>
  <c r="E39" i="32"/>
  <c r="D39" i="32"/>
  <c r="C39" i="32"/>
  <c r="G38" i="32"/>
  <c r="F38" i="32"/>
  <c r="E38" i="32"/>
  <c r="D38" i="32"/>
  <c r="C38" i="32"/>
  <c r="G37" i="32"/>
  <c r="G298" i="32" s="1"/>
  <c r="G348" i="32" s="1"/>
  <c r="F37" i="32"/>
  <c r="E37" i="32"/>
  <c r="D37" i="32"/>
  <c r="C37" i="32"/>
  <c r="G36" i="32"/>
  <c r="F36" i="32"/>
  <c r="E36" i="32"/>
  <c r="E297" i="32" s="1"/>
  <c r="E347" i="32" s="1"/>
  <c r="D36" i="32"/>
  <c r="C36" i="32"/>
  <c r="G35" i="32"/>
  <c r="F35" i="32"/>
  <c r="E35" i="32"/>
  <c r="D35" i="32"/>
  <c r="C35" i="32"/>
  <c r="G34" i="32"/>
  <c r="G295" i="32" s="1"/>
  <c r="G345" i="32" s="1"/>
  <c r="F34" i="32"/>
  <c r="E34" i="32"/>
  <c r="D34" i="32"/>
  <c r="C34" i="32"/>
  <c r="G33" i="32"/>
  <c r="F33" i="32"/>
  <c r="D33" i="32"/>
  <c r="C33" i="32"/>
  <c r="G32" i="32"/>
  <c r="F32" i="49" s="1"/>
  <c r="F32" i="32"/>
  <c r="E32" i="32"/>
  <c r="D32" i="32"/>
  <c r="C32" i="32"/>
  <c r="H28" i="32"/>
  <c r="G28" i="32"/>
  <c r="D28" i="32"/>
  <c r="G25" i="32"/>
  <c r="F25" i="32"/>
  <c r="E25" i="32"/>
  <c r="D25" i="32"/>
  <c r="C25" i="32"/>
  <c r="H21" i="32"/>
  <c r="G21" i="32"/>
  <c r="H240" i="32"/>
  <c r="G80" i="31"/>
  <c r="G135" i="31" s="1"/>
  <c r="F80" i="31"/>
  <c r="E80" i="31"/>
  <c r="E135" i="31" s="1"/>
  <c r="D80" i="31"/>
  <c r="G79" i="31"/>
  <c r="F79" i="31"/>
  <c r="E79" i="31"/>
  <c r="D79" i="31"/>
  <c r="D134" i="31" s="1"/>
  <c r="C79" i="31"/>
  <c r="F78" i="31"/>
  <c r="F133" i="31" s="1"/>
  <c r="E78" i="31"/>
  <c r="D78" i="31"/>
  <c r="C78" i="31"/>
  <c r="G77" i="31"/>
  <c r="F77" i="31"/>
  <c r="E77" i="31"/>
  <c r="E132" i="31" s="1"/>
  <c r="D77" i="31"/>
  <c r="D132" i="31" s="1"/>
  <c r="C77" i="31"/>
  <c r="C132" i="31" s="1"/>
  <c r="G76" i="31"/>
  <c r="F76" i="31"/>
  <c r="E76" i="31"/>
  <c r="D76" i="31"/>
  <c r="C76" i="31"/>
  <c r="G75" i="31"/>
  <c r="F75" i="31"/>
  <c r="E75" i="31"/>
  <c r="E130" i="31" s="1"/>
  <c r="D75" i="31"/>
  <c r="C75" i="31"/>
  <c r="G74" i="31"/>
  <c r="F74" i="31"/>
  <c r="E74" i="31"/>
  <c r="D74" i="31"/>
  <c r="C74" i="31"/>
  <c r="C129" i="31" s="1"/>
  <c r="G73" i="31"/>
  <c r="G128" i="31" s="1"/>
  <c r="F73" i="31"/>
  <c r="E73" i="31"/>
  <c r="D73" i="31"/>
  <c r="C73" i="31"/>
  <c r="G72" i="31"/>
  <c r="E72" i="31"/>
  <c r="E127" i="31" s="1"/>
  <c r="D72" i="31"/>
  <c r="D127" i="31" s="1"/>
  <c r="C72" i="31"/>
  <c r="G71" i="31"/>
  <c r="F71" i="31"/>
  <c r="E71" i="31"/>
  <c r="D71" i="31"/>
  <c r="C71" i="31"/>
  <c r="G70" i="31"/>
  <c r="G125" i="31" s="1"/>
  <c r="F70" i="31"/>
  <c r="E70" i="31"/>
  <c r="D70" i="31"/>
  <c r="C70" i="31"/>
  <c r="G69" i="31"/>
  <c r="F69" i="31"/>
  <c r="F124" i="31" s="1"/>
  <c r="E69" i="31"/>
  <c r="D69" i="31"/>
  <c r="D124" i="31" s="1"/>
  <c r="C69" i="31"/>
  <c r="C124" i="31" s="1"/>
  <c r="G68" i="31"/>
  <c r="F68" i="31"/>
  <c r="E68" i="31"/>
  <c r="D68" i="31"/>
  <c r="C68" i="31"/>
  <c r="G67" i="31"/>
  <c r="F67" i="31"/>
  <c r="F122" i="31" s="1"/>
  <c r="E67" i="31"/>
  <c r="D67" i="31"/>
  <c r="C67" i="31"/>
  <c r="G66" i="31"/>
  <c r="F66" i="31"/>
  <c r="D66" i="31"/>
  <c r="C66" i="31"/>
  <c r="G65" i="31"/>
  <c r="G120" i="31" s="1"/>
  <c r="F65" i="31"/>
  <c r="E65" i="31"/>
  <c r="D65" i="31"/>
  <c r="C65" i="31"/>
  <c r="G64" i="31"/>
  <c r="F64" i="31"/>
  <c r="E64" i="31"/>
  <c r="D64" i="31"/>
  <c r="D119" i="31" s="1"/>
  <c r="C64" i="31"/>
  <c r="C119" i="31" s="1"/>
  <c r="G63" i="31"/>
  <c r="F63" i="31"/>
  <c r="E63" i="31"/>
  <c r="D63" i="31"/>
  <c r="C63" i="31"/>
  <c r="G62" i="31"/>
  <c r="F62" i="31"/>
  <c r="F117" i="31" s="1"/>
  <c r="E62" i="31"/>
  <c r="D62" i="31"/>
  <c r="C62" i="31"/>
  <c r="G61" i="31"/>
  <c r="F61" i="31"/>
  <c r="E61" i="31"/>
  <c r="D61" i="31"/>
  <c r="C61" i="31"/>
  <c r="C116" i="31" s="1"/>
  <c r="G51" i="31"/>
  <c r="G312" i="31" s="1"/>
  <c r="G362" i="31" s="1"/>
  <c r="F51" i="31"/>
  <c r="E51" i="31"/>
  <c r="D51" i="31"/>
  <c r="C51" i="31"/>
  <c r="G50" i="31"/>
  <c r="F50" i="31"/>
  <c r="E50" i="31"/>
  <c r="D50" i="31"/>
  <c r="C50" i="31"/>
  <c r="G49" i="31"/>
  <c r="F49" i="31"/>
  <c r="E49" i="31"/>
  <c r="D49" i="31"/>
  <c r="C49" i="31"/>
  <c r="G48" i="31"/>
  <c r="H359" i="31" s="1"/>
  <c r="F48" i="31"/>
  <c r="E48" i="31"/>
  <c r="D48" i="31"/>
  <c r="C48" i="31"/>
  <c r="G47" i="31"/>
  <c r="F47" i="31"/>
  <c r="E47" i="31"/>
  <c r="D47" i="31"/>
  <c r="G46" i="31"/>
  <c r="F46" i="31"/>
  <c r="E46" i="31"/>
  <c r="D46" i="31"/>
  <c r="C46" i="31"/>
  <c r="F45" i="31"/>
  <c r="E45" i="31"/>
  <c r="D45" i="31"/>
  <c r="C45" i="31"/>
  <c r="G44" i="31"/>
  <c r="F44" i="31"/>
  <c r="E44" i="31"/>
  <c r="D44" i="31"/>
  <c r="C44" i="31"/>
  <c r="G43" i="31"/>
  <c r="F43" i="31"/>
  <c r="F304" i="31" s="1"/>
  <c r="F354" i="31" s="1"/>
  <c r="E43" i="31"/>
  <c r="D43" i="31"/>
  <c r="C43" i="31"/>
  <c r="G42" i="31"/>
  <c r="F42" i="31"/>
  <c r="E42" i="31"/>
  <c r="D42" i="31"/>
  <c r="C42" i="31"/>
  <c r="H42" i="31" s="1"/>
  <c r="H303" i="31" s="1"/>
  <c r="L29" i="48" s="1"/>
  <c r="G41" i="31"/>
  <c r="F41" i="31"/>
  <c r="E41" i="31"/>
  <c r="D41" i="31"/>
  <c r="C41" i="31"/>
  <c r="G40" i="31"/>
  <c r="F40" i="31"/>
  <c r="E40" i="31"/>
  <c r="E301" i="31" s="1"/>
  <c r="E351" i="31" s="1"/>
  <c r="D40" i="31"/>
  <c r="C40" i="31"/>
  <c r="G39" i="31"/>
  <c r="E39" i="31"/>
  <c r="D39" i="31"/>
  <c r="C39" i="31"/>
  <c r="G38" i="31"/>
  <c r="F38" i="31"/>
  <c r="F299" i="31" s="1"/>
  <c r="F349" i="31" s="1"/>
  <c r="E38" i="31"/>
  <c r="D38" i="31"/>
  <c r="C38" i="31"/>
  <c r="G37" i="31"/>
  <c r="F37" i="31"/>
  <c r="E37" i="31"/>
  <c r="D37" i="31"/>
  <c r="C37" i="31"/>
  <c r="G36" i="31"/>
  <c r="G297" i="31" s="1"/>
  <c r="G347" i="31" s="1"/>
  <c r="F36" i="31"/>
  <c r="E36" i="31"/>
  <c r="D36" i="31"/>
  <c r="C36" i="31"/>
  <c r="G35" i="31"/>
  <c r="F35" i="31"/>
  <c r="E35" i="31"/>
  <c r="D35" i="31"/>
  <c r="C35" i="31"/>
  <c r="G34" i="31"/>
  <c r="F34" i="31"/>
  <c r="E34" i="31"/>
  <c r="D34" i="31"/>
  <c r="C34" i="31"/>
  <c r="G33" i="31"/>
  <c r="G294" i="31" s="1"/>
  <c r="G344" i="31" s="1"/>
  <c r="F33" i="31"/>
  <c r="F294" i="31" s="1"/>
  <c r="F344" i="31" s="1"/>
  <c r="D33" i="31"/>
  <c r="C33" i="31"/>
  <c r="G32" i="31"/>
  <c r="F32" i="31"/>
  <c r="E32" i="31"/>
  <c r="D31" i="49" s="1"/>
  <c r="D32" i="31"/>
  <c r="C32" i="31"/>
  <c r="H28" i="31"/>
  <c r="G28" i="31"/>
  <c r="D28" i="31"/>
  <c r="G25" i="31"/>
  <c r="F25" i="31"/>
  <c r="E25" i="31"/>
  <c r="D25" i="31"/>
  <c r="C25" i="31"/>
  <c r="H21" i="31"/>
  <c r="G21" i="31"/>
  <c r="H215" i="31"/>
  <c r="H190" i="31"/>
  <c r="G80" i="30"/>
  <c r="F80" i="30"/>
  <c r="E80" i="30"/>
  <c r="D80" i="30"/>
  <c r="G79" i="30"/>
  <c r="F79" i="30"/>
  <c r="E79" i="30"/>
  <c r="E134" i="30" s="1"/>
  <c r="D79" i="30"/>
  <c r="C79" i="30"/>
  <c r="F78" i="30"/>
  <c r="E78" i="30"/>
  <c r="D78" i="30"/>
  <c r="C78" i="30"/>
  <c r="G77" i="30"/>
  <c r="F77" i="30"/>
  <c r="E77" i="30"/>
  <c r="D77" i="30"/>
  <c r="C77" i="30"/>
  <c r="G76" i="30"/>
  <c r="F76" i="30"/>
  <c r="E76" i="30"/>
  <c r="D76" i="30"/>
  <c r="C76" i="30"/>
  <c r="G75" i="30"/>
  <c r="F75" i="30"/>
  <c r="E75" i="30"/>
  <c r="D75" i="30"/>
  <c r="C75" i="30"/>
  <c r="G74" i="30"/>
  <c r="F74" i="30"/>
  <c r="E74" i="30"/>
  <c r="D74" i="30"/>
  <c r="C74" i="30"/>
  <c r="G73" i="30"/>
  <c r="F73" i="30"/>
  <c r="E73" i="30"/>
  <c r="D73" i="30"/>
  <c r="C73" i="30"/>
  <c r="G72" i="30"/>
  <c r="E72" i="30"/>
  <c r="D72" i="30"/>
  <c r="C72" i="30"/>
  <c r="C127" i="30" s="1"/>
  <c r="G71" i="30"/>
  <c r="F71" i="30"/>
  <c r="E71" i="30"/>
  <c r="E126" i="30" s="1"/>
  <c r="D71" i="30"/>
  <c r="C71" i="30"/>
  <c r="G70" i="30"/>
  <c r="F70" i="30"/>
  <c r="E70" i="30"/>
  <c r="E125" i="30" s="1"/>
  <c r="D70" i="30"/>
  <c r="C70" i="30"/>
  <c r="H70" i="30" s="1"/>
  <c r="G69" i="30"/>
  <c r="F69" i="30"/>
  <c r="E69" i="30"/>
  <c r="D69" i="30"/>
  <c r="C69" i="30"/>
  <c r="G68" i="30"/>
  <c r="G123" i="30" s="1"/>
  <c r="F68" i="30"/>
  <c r="E68" i="30"/>
  <c r="D68" i="30"/>
  <c r="D123" i="30" s="1"/>
  <c r="C68" i="30"/>
  <c r="G67" i="30"/>
  <c r="F67" i="30"/>
  <c r="E67" i="30"/>
  <c r="D67" i="30"/>
  <c r="C67" i="30"/>
  <c r="G66" i="30"/>
  <c r="F66" i="30"/>
  <c r="F121" i="30" s="1"/>
  <c r="D66" i="30"/>
  <c r="C66" i="30"/>
  <c r="G65" i="30"/>
  <c r="F65" i="30"/>
  <c r="E65" i="30"/>
  <c r="D65" i="30"/>
  <c r="C65" i="30"/>
  <c r="G64" i="30"/>
  <c r="F64" i="30"/>
  <c r="E64" i="30"/>
  <c r="D64" i="30"/>
  <c r="C64" i="30"/>
  <c r="G63" i="30"/>
  <c r="F63" i="30"/>
  <c r="E63" i="30"/>
  <c r="D63" i="30"/>
  <c r="C63" i="30"/>
  <c r="G62" i="30"/>
  <c r="F62" i="30"/>
  <c r="E62" i="30"/>
  <c r="D62" i="30"/>
  <c r="C62" i="30"/>
  <c r="G61" i="30"/>
  <c r="G116" i="30" s="1"/>
  <c r="F61" i="30"/>
  <c r="E61" i="30"/>
  <c r="D61" i="30"/>
  <c r="C61" i="30"/>
  <c r="G51" i="30"/>
  <c r="F51" i="30"/>
  <c r="E51" i="30"/>
  <c r="D51" i="30"/>
  <c r="C51" i="30"/>
  <c r="G50" i="30"/>
  <c r="F50" i="30"/>
  <c r="E50" i="30"/>
  <c r="D50" i="30"/>
  <c r="C50" i="30"/>
  <c r="G49" i="30"/>
  <c r="F49" i="30"/>
  <c r="E49" i="30"/>
  <c r="D49" i="30"/>
  <c r="C49" i="30"/>
  <c r="G48" i="30"/>
  <c r="F48" i="30"/>
  <c r="E48" i="30"/>
  <c r="D48" i="30"/>
  <c r="C48" i="30"/>
  <c r="H48" i="30" s="1"/>
  <c r="H309" i="30" s="1"/>
  <c r="R28" i="48" s="1"/>
  <c r="G47" i="30"/>
  <c r="F47" i="30"/>
  <c r="E47" i="30"/>
  <c r="D47" i="30"/>
  <c r="G46" i="30"/>
  <c r="F46" i="30"/>
  <c r="E46" i="30"/>
  <c r="D46" i="30"/>
  <c r="D307" i="30" s="1"/>
  <c r="D357" i="30" s="1"/>
  <c r="C46" i="30"/>
  <c r="F45" i="30"/>
  <c r="E45" i="30"/>
  <c r="D45" i="30"/>
  <c r="C45" i="30"/>
  <c r="G44" i="30"/>
  <c r="F44" i="30"/>
  <c r="E44" i="30"/>
  <c r="E305" i="30" s="1"/>
  <c r="E355" i="30" s="1"/>
  <c r="D44" i="30"/>
  <c r="C44" i="30"/>
  <c r="G43" i="30"/>
  <c r="F43" i="30"/>
  <c r="E43" i="30"/>
  <c r="D43" i="30"/>
  <c r="C43" i="30"/>
  <c r="G42" i="30"/>
  <c r="G303" i="30" s="1"/>
  <c r="G353" i="30" s="1"/>
  <c r="F42" i="30"/>
  <c r="E42" i="30"/>
  <c r="D42" i="30"/>
  <c r="C42" i="30"/>
  <c r="G41" i="30"/>
  <c r="F41" i="30"/>
  <c r="E41" i="30"/>
  <c r="D41" i="30"/>
  <c r="D302" i="30" s="1"/>
  <c r="D352" i="30" s="1"/>
  <c r="C41" i="30"/>
  <c r="G40" i="30"/>
  <c r="F40" i="30"/>
  <c r="E40" i="30"/>
  <c r="D40" i="30"/>
  <c r="C40" i="30"/>
  <c r="G39" i="30"/>
  <c r="E39" i="30"/>
  <c r="E300" i="30" s="1"/>
  <c r="E350" i="30" s="1"/>
  <c r="D39" i="30"/>
  <c r="C39" i="30"/>
  <c r="G38" i="30"/>
  <c r="F38" i="30"/>
  <c r="E38" i="30"/>
  <c r="D38" i="30"/>
  <c r="C38" i="30"/>
  <c r="G37" i="30"/>
  <c r="G298" i="30" s="1"/>
  <c r="G348" i="30" s="1"/>
  <c r="F37" i="30"/>
  <c r="E37" i="30"/>
  <c r="D37" i="30"/>
  <c r="C37" i="30"/>
  <c r="G36" i="30"/>
  <c r="F36" i="30"/>
  <c r="E36" i="30"/>
  <c r="D36" i="30"/>
  <c r="D297" i="30" s="1"/>
  <c r="D347" i="30" s="1"/>
  <c r="C36" i="30"/>
  <c r="G35" i="30"/>
  <c r="F35" i="30"/>
  <c r="E35" i="30"/>
  <c r="D35" i="30"/>
  <c r="C35" i="30"/>
  <c r="G34" i="30"/>
  <c r="F34" i="30"/>
  <c r="F295" i="30" s="1"/>
  <c r="F345" i="30" s="1"/>
  <c r="E34" i="30"/>
  <c r="D34" i="30"/>
  <c r="C34" i="30"/>
  <c r="G33" i="30"/>
  <c r="F33" i="30"/>
  <c r="D33" i="30"/>
  <c r="C33" i="30"/>
  <c r="G32" i="30"/>
  <c r="F30" i="49" s="1"/>
  <c r="F113" i="49" s="1"/>
  <c r="F32" i="30"/>
  <c r="E30" i="49" s="1"/>
  <c r="E113" i="49" s="1"/>
  <c r="E32" i="30"/>
  <c r="D32" i="30"/>
  <c r="C32" i="30"/>
  <c r="H28" i="30"/>
  <c r="G28" i="30"/>
  <c r="D28" i="30"/>
  <c r="G25" i="30"/>
  <c r="F25" i="30"/>
  <c r="E25" i="30"/>
  <c r="D25" i="30"/>
  <c r="C25" i="30"/>
  <c r="H21" i="30"/>
  <c r="G21" i="30"/>
  <c r="H215" i="30"/>
  <c r="H240" i="30"/>
  <c r="G80" i="29"/>
  <c r="G135" i="29" s="1"/>
  <c r="F80" i="29"/>
  <c r="E80" i="29"/>
  <c r="D80" i="29"/>
  <c r="G79" i="29"/>
  <c r="F79" i="29"/>
  <c r="E79" i="29"/>
  <c r="D79" i="29"/>
  <c r="C79" i="29"/>
  <c r="F78" i="29"/>
  <c r="E78" i="29"/>
  <c r="D78" i="29"/>
  <c r="C78" i="29"/>
  <c r="G77" i="29"/>
  <c r="F77" i="29"/>
  <c r="E77" i="29"/>
  <c r="D77" i="29"/>
  <c r="C77" i="29"/>
  <c r="G76" i="29"/>
  <c r="F76" i="29"/>
  <c r="E76" i="29"/>
  <c r="D76" i="29"/>
  <c r="C76" i="29"/>
  <c r="G75" i="29"/>
  <c r="F75" i="29"/>
  <c r="E75" i="29"/>
  <c r="D75" i="29"/>
  <c r="C75" i="29"/>
  <c r="G74" i="29"/>
  <c r="F74" i="29"/>
  <c r="E74" i="29"/>
  <c r="D74" i="29"/>
  <c r="C74" i="29"/>
  <c r="G73" i="29"/>
  <c r="F73" i="29"/>
  <c r="E73" i="29"/>
  <c r="D73" i="29"/>
  <c r="C73" i="29"/>
  <c r="G72" i="29"/>
  <c r="E72" i="29"/>
  <c r="D72" i="29"/>
  <c r="C72" i="29"/>
  <c r="G71" i="29"/>
  <c r="F71" i="29"/>
  <c r="E71" i="29"/>
  <c r="D71" i="29"/>
  <c r="C71" i="29"/>
  <c r="G70" i="29"/>
  <c r="G125" i="29" s="1"/>
  <c r="F70" i="29"/>
  <c r="E70" i="29"/>
  <c r="D70" i="29"/>
  <c r="C70" i="29"/>
  <c r="G69" i="29"/>
  <c r="F69" i="29"/>
  <c r="E69" i="29"/>
  <c r="D69" i="29"/>
  <c r="C69" i="29"/>
  <c r="G68" i="29"/>
  <c r="F68" i="29"/>
  <c r="E68" i="29"/>
  <c r="D68" i="29"/>
  <c r="C68" i="29"/>
  <c r="G67" i="29"/>
  <c r="F67" i="29"/>
  <c r="E67" i="29"/>
  <c r="D67" i="29"/>
  <c r="C67" i="29"/>
  <c r="G66" i="29"/>
  <c r="F66" i="29"/>
  <c r="D66" i="29"/>
  <c r="C66" i="29"/>
  <c r="G65" i="29"/>
  <c r="F65" i="29"/>
  <c r="E65" i="29"/>
  <c r="D65" i="29"/>
  <c r="C65" i="29"/>
  <c r="G64" i="29"/>
  <c r="F64" i="29"/>
  <c r="E64" i="29"/>
  <c r="D64" i="29"/>
  <c r="C64" i="29"/>
  <c r="G63" i="29"/>
  <c r="F63" i="29"/>
  <c r="E63" i="29"/>
  <c r="D63" i="29"/>
  <c r="C63" i="29"/>
  <c r="G62" i="29"/>
  <c r="F62" i="29"/>
  <c r="E62" i="29"/>
  <c r="D62" i="29"/>
  <c r="C62" i="29"/>
  <c r="G61" i="29"/>
  <c r="F61" i="29"/>
  <c r="E61" i="29"/>
  <c r="D61" i="29"/>
  <c r="C61" i="29"/>
  <c r="G51" i="29"/>
  <c r="G312" i="29" s="1"/>
  <c r="G362" i="29" s="1"/>
  <c r="F51" i="29"/>
  <c r="E51" i="29"/>
  <c r="D51" i="29"/>
  <c r="C51" i="29"/>
  <c r="G50" i="29"/>
  <c r="F50" i="29"/>
  <c r="E50" i="29"/>
  <c r="D50" i="29"/>
  <c r="C50" i="29"/>
  <c r="G49" i="29"/>
  <c r="F49" i="29"/>
  <c r="E49" i="29"/>
  <c r="D49" i="29"/>
  <c r="C49" i="29"/>
  <c r="G48" i="29"/>
  <c r="G309" i="29" s="1"/>
  <c r="G359" i="29" s="1"/>
  <c r="F48" i="29"/>
  <c r="E48" i="29"/>
  <c r="D48" i="29"/>
  <c r="C48" i="29"/>
  <c r="G47" i="29"/>
  <c r="F47" i="29"/>
  <c r="E47" i="29"/>
  <c r="D47" i="29"/>
  <c r="G46" i="29"/>
  <c r="H357" i="29" s="1"/>
  <c r="F46" i="29"/>
  <c r="E46" i="29"/>
  <c r="D46" i="29"/>
  <c r="C46" i="29"/>
  <c r="F45" i="29"/>
  <c r="E45" i="29"/>
  <c r="D45" i="29"/>
  <c r="C45" i="29"/>
  <c r="G44" i="29"/>
  <c r="F44" i="29"/>
  <c r="E44" i="29"/>
  <c r="D44" i="29"/>
  <c r="C44" i="29"/>
  <c r="G43" i="29"/>
  <c r="F43" i="29"/>
  <c r="F304" i="29" s="1"/>
  <c r="F354" i="29" s="1"/>
  <c r="E43" i="29"/>
  <c r="D43" i="29"/>
  <c r="C43" i="29"/>
  <c r="G42" i="29"/>
  <c r="F42" i="29"/>
  <c r="E42" i="29"/>
  <c r="D42" i="29"/>
  <c r="C42" i="29"/>
  <c r="C303" i="29" s="1"/>
  <c r="C353" i="29" s="1"/>
  <c r="G41" i="29"/>
  <c r="H352" i="29" s="1"/>
  <c r="F41" i="29"/>
  <c r="E41" i="29"/>
  <c r="D41" i="29"/>
  <c r="C41" i="29"/>
  <c r="G40" i="29"/>
  <c r="F40" i="29"/>
  <c r="E40" i="29"/>
  <c r="D40" i="29"/>
  <c r="C40" i="29"/>
  <c r="G39" i="29"/>
  <c r="E39" i="29"/>
  <c r="D39" i="29"/>
  <c r="C39" i="29"/>
  <c r="G38" i="29"/>
  <c r="F38" i="29"/>
  <c r="F299" i="29" s="1"/>
  <c r="F349" i="29" s="1"/>
  <c r="E38" i="29"/>
  <c r="E299" i="29" s="1"/>
  <c r="E349" i="29" s="1"/>
  <c r="D38" i="29"/>
  <c r="C38" i="29"/>
  <c r="G37" i="29"/>
  <c r="F37" i="29"/>
  <c r="E37" i="29"/>
  <c r="D37" i="29"/>
  <c r="C37" i="29"/>
  <c r="G36" i="29"/>
  <c r="H347" i="29" s="1"/>
  <c r="F36" i="29"/>
  <c r="E36" i="29"/>
  <c r="D36" i="29"/>
  <c r="C36" i="29"/>
  <c r="G35" i="29"/>
  <c r="F35" i="29"/>
  <c r="E35" i="29"/>
  <c r="D35" i="29"/>
  <c r="C35" i="29"/>
  <c r="G34" i="29"/>
  <c r="F34" i="29"/>
  <c r="E34" i="29"/>
  <c r="D34" i="29"/>
  <c r="C34" i="29"/>
  <c r="G33" i="29"/>
  <c r="G294" i="29" s="1"/>
  <c r="G344" i="29" s="1"/>
  <c r="F33" i="29"/>
  <c r="D33" i="29"/>
  <c r="C33" i="29"/>
  <c r="G32" i="29"/>
  <c r="F32" i="29"/>
  <c r="E32" i="29"/>
  <c r="D32" i="29"/>
  <c r="C32" i="29"/>
  <c r="B29" i="49" s="1"/>
  <c r="H28" i="29"/>
  <c r="G28" i="29"/>
  <c r="D28" i="29"/>
  <c r="G25" i="29"/>
  <c r="F25" i="29"/>
  <c r="E25" i="29"/>
  <c r="D25" i="29"/>
  <c r="C25" i="29"/>
  <c r="H21" i="29"/>
  <c r="G21" i="29"/>
  <c r="H215" i="29"/>
  <c r="H190" i="29"/>
  <c r="G80" i="28"/>
  <c r="G135" i="28" s="1"/>
  <c r="F80" i="28"/>
  <c r="E80" i="28"/>
  <c r="D80" i="28"/>
  <c r="G79" i="28"/>
  <c r="H79" i="28" s="1"/>
  <c r="F79" i="28"/>
  <c r="E79" i="28"/>
  <c r="D79" i="28"/>
  <c r="C79" i="28"/>
  <c r="F78" i="28"/>
  <c r="E78" i="28"/>
  <c r="D78" i="28"/>
  <c r="C78" i="28"/>
  <c r="G77" i="28"/>
  <c r="F77" i="28"/>
  <c r="E77" i="28"/>
  <c r="D77" i="28"/>
  <c r="C77" i="28"/>
  <c r="G76" i="28"/>
  <c r="F76" i="28"/>
  <c r="E76" i="28"/>
  <c r="D76" i="28"/>
  <c r="C76" i="28"/>
  <c r="G75" i="28"/>
  <c r="F75" i="28"/>
  <c r="E75" i="28"/>
  <c r="D75" i="28"/>
  <c r="C75" i="28"/>
  <c r="G74" i="28"/>
  <c r="G129" i="28" s="1"/>
  <c r="F74" i="28"/>
  <c r="E74" i="28"/>
  <c r="D74" i="28"/>
  <c r="C74" i="28"/>
  <c r="G73" i="28"/>
  <c r="F73" i="28"/>
  <c r="E73" i="28"/>
  <c r="D73" i="28"/>
  <c r="C73" i="28"/>
  <c r="G72" i="28"/>
  <c r="E72" i="28"/>
  <c r="D72" i="28"/>
  <c r="C72" i="28"/>
  <c r="G71" i="28"/>
  <c r="F71" i="28"/>
  <c r="E71" i="28"/>
  <c r="D71" i="28"/>
  <c r="C71" i="28"/>
  <c r="G70" i="28"/>
  <c r="F70" i="28"/>
  <c r="E70" i="28"/>
  <c r="D70" i="28"/>
  <c r="C70" i="28"/>
  <c r="H70" i="28" s="1"/>
  <c r="G69" i="28"/>
  <c r="G124" i="28" s="1"/>
  <c r="F69" i="28"/>
  <c r="E69" i="28"/>
  <c r="D69" i="28"/>
  <c r="C69" i="28"/>
  <c r="G68" i="28"/>
  <c r="F68" i="28"/>
  <c r="E68" i="28"/>
  <c r="D68" i="28"/>
  <c r="C68" i="28"/>
  <c r="G67" i="28"/>
  <c r="F67" i="28"/>
  <c r="E67" i="28"/>
  <c r="D67" i="28"/>
  <c r="C67" i="28"/>
  <c r="G66" i="28"/>
  <c r="F66" i="28"/>
  <c r="D66" i="28"/>
  <c r="C66" i="28"/>
  <c r="G65" i="28"/>
  <c r="F65" i="28"/>
  <c r="E65" i="28"/>
  <c r="D65" i="28"/>
  <c r="C65" i="28"/>
  <c r="G64" i="28"/>
  <c r="F64" i="28"/>
  <c r="E64" i="28"/>
  <c r="D64" i="28"/>
  <c r="C64" i="28"/>
  <c r="G63" i="28"/>
  <c r="F63" i="28"/>
  <c r="E63" i="28"/>
  <c r="D63" i="28"/>
  <c r="C63" i="28"/>
  <c r="G62" i="28"/>
  <c r="F62" i="28"/>
  <c r="E62" i="28"/>
  <c r="D62" i="28"/>
  <c r="C62" i="28"/>
  <c r="G61" i="28"/>
  <c r="F61" i="28"/>
  <c r="E61" i="28"/>
  <c r="D61" i="28"/>
  <c r="C61" i="28"/>
  <c r="G51" i="28"/>
  <c r="F51" i="28"/>
  <c r="E51" i="28"/>
  <c r="D51" i="28"/>
  <c r="C51" i="28"/>
  <c r="G50" i="28"/>
  <c r="F50" i="28"/>
  <c r="E50" i="28"/>
  <c r="D50" i="28"/>
  <c r="C50" i="28"/>
  <c r="G49" i="28"/>
  <c r="F49" i="28"/>
  <c r="F310" i="28" s="1"/>
  <c r="F360" i="28" s="1"/>
  <c r="E49" i="28"/>
  <c r="D49" i="28"/>
  <c r="C49" i="28"/>
  <c r="G48" i="28"/>
  <c r="F48" i="28"/>
  <c r="E48" i="28"/>
  <c r="D48" i="28"/>
  <c r="C48" i="28"/>
  <c r="H48" i="28" s="1"/>
  <c r="G47" i="28"/>
  <c r="F47" i="28"/>
  <c r="E47" i="28"/>
  <c r="D47" i="28"/>
  <c r="G46" i="28"/>
  <c r="F46" i="28"/>
  <c r="E46" i="28"/>
  <c r="D46" i="28"/>
  <c r="D307" i="28" s="1"/>
  <c r="D357" i="28" s="1"/>
  <c r="C46" i="28"/>
  <c r="F45" i="28"/>
  <c r="E45" i="28"/>
  <c r="D45" i="28"/>
  <c r="C45" i="28"/>
  <c r="G44" i="28"/>
  <c r="F44" i="28"/>
  <c r="E44" i="28"/>
  <c r="E305" i="28" s="1"/>
  <c r="E355" i="28" s="1"/>
  <c r="D44" i="28"/>
  <c r="C44" i="28"/>
  <c r="G43" i="28"/>
  <c r="F43" i="28"/>
  <c r="E43" i="28"/>
  <c r="D43" i="28"/>
  <c r="C43" i="28"/>
  <c r="G42" i="28"/>
  <c r="G303" i="28" s="1"/>
  <c r="G353" i="28" s="1"/>
  <c r="F42" i="28"/>
  <c r="E42" i="28"/>
  <c r="D42" i="28"/>
  <c r="C42" i="28"/>
  <c r="G41" i="28"/>
  <c r="F41" i="28"/>
  <c r="E41" i="28"/>
  <c r="D41" i="28"/>
  <c r="D302" i="28" s="1"/>
  <c r="D352" i="28" s="1"/>
  <c r="C41" i="28"/>
  <c r="G40" i="28"/>
  <c r="F40" i="28"/>
  <c r="E40" i="28"/>
  <c r="D40" i="28"/>
  <c r="C40" i="28"/>
  <c r="G39" i="28"/>
  <c r="E39" i="28"/>
  <c r="E300" i="28" s="1"/>
  <c r="E350" i="28" s="1"/>
  <c r="D39" i="28"/>
  <c r="D300" i="28" s="1"/>
  <c r="D350" i="28" s="1"/>
  <c r="C39" i="28"/>
  <c r="G38" i="28"/>
  <c r="F38" i="28"/>
  <c r="E38" i="28"/>
  <c r="D38" i="28"/>
  <c r="C38" i="28"/>
  <c r="G37" i="28"/>
  <c r="G298" i="28" s="1"/>
  <c r="G348" i="28" s="1"/>
  <c r="F37" i="28"/>
  <c r="F298" i="28" s="1"/>
  <c r="F348" i="28" s="1"/>
  <c r="E37" i="28"/>
  <c r="D37" i="28"/>
  <c r="C37" i="28"/>
  <c r="G36" i="28"/>
  <c r="F36" i="28"/>
  <c r="E36" i="28"/>
  <c r="D36" i="28"/>
  <c r="C36" i="28"/>
  <c r="G35" i="28"/>
  <c r="F35" i="28"/>
  <c r="E35" i="28"/>
  <c r="D35" i="28"/>
  <c r="C35" i="28"/>
  <c r="G34" i="28"/>
  <c r="F34" i="28"/>
  <c r="E34" i="28"/>
  <c r="D34" i="28"/>
  <c r="C34" i="28"/>
  <c r="G33" i="28"/>
  <c r="F33" i="28"/>
  <c r="D33" i="28"/>
  <c r="C33" i="28"/>
  <c r="G32" i="28"/>
  <c r="F28" i="49" s="1"/>
  <c r="F111" i="49" s="1"/>
  <c r="F32" i="28"/>
  <c r="E32" i="28"/>
  <c r="D32" i="28"/>
  <c r="C32" i="28"/>
  <c r="H28" i="28"/>
  <c r="G28" i="28"/>
  <c r="D28" i="28"/>
  <c r="G25" i="28"/>
  <c r="F25" i="28"/>
  <c r="E25" i="28"/>
  <c r="D25" i="28"/>
  <c r="C25" i="28"/>
  <c r="H21" i="28"/>
  <c r="G21" i="28"/>
  <c r="H240" i="28"/>
  <c r="G80" i="27"/>
  <c r="G135" i="27" s="1"/>
  <c r="F80" i="27"/>
  <c r="E80" i="27"/>
  <c r="D80" i="27"/>
  <c r="G79" i="27"/>
  <c r="F79" i="27"/>
  <c r="E79" i="27"/>
  <c r="D79" i="27"/>
  <c r="C79" i="27"/>
  <c r="F78" i="27"/>
  <c r="H78" i="27" s="1"/>
  <c r="E78" i="27"/>
  <c r="D78" i="27"/>
  <c r="C78" i="27"/>
  <c r="G77" i="27"/>
  <c r="F77" i="27"/>
  <c r="E77" i="27"/>
  <c r="D77" i="27"/>
  <c r="C77" i="27"/>
  <c r="G76" i="27"/>
  <c r="F76" i="27"/>
  <c r="E76" i="27"/>
  <c r="D76" i="27"/>
  <c r="C76" i="27"/>
  <c r="G75" i="27"/>
  <c r="F75" i="27"/>
  <c r="E75" i="27"/>
  <c r="D75" i="27"/>
  <c r="C75" i="27"/>
  <c r="G74" i="27"/>
  <c r="F74" i="27"/>
  <c r="E74" i="27"/>
  <c r="D74" i="27"/>
  <c r="C74" i="27"/>
  <c r="G73" i="27"/>
  <c r="H73" i="27" s="1"/>
  <c r="F73" i="27"/>
  <c r="E73" i="27"/>
  <c r="D73" i="27"/>
  <c r="C73" i="27"/>
  <c r="G72" i="27"/>
  <c r="E72" i="27"/>
  <c r="D72" i="27"/>
  <c r="C72" i="27"/>
  <c r="G71" i="27"/>
  <c r="F71" i="27"/>
  <c r="E71" i="27"/>
  <c r="D71" i="27"/>
  <c r="C71" i="27"/>
  <c r="G70" i="27"/>
  <c r="F70" i="27"/>
  <c r="E70" i="27"/>
  <c r="D70" i="27"/>
  <c r="C70" i="27"/>
  <c r="G69" i="27"/>
  <c r="F69" i="27"/>
  <c r="E69" i="27"/>
  <c r="D69" i="27"/>
  <c r="C69" i="27"/>
  <c r="H69" i="27" s="1"/>
  <c r="G68" i="27"/>
  <c r="H68" i="27" s="1"/>
  <c r="F68" i="27"/>
  <c r="E68" i="27"/>
  <c r="D68" i="27"/>
  <c r="C68" i="27"/>
  <c r="G67" i="27"/>
  <c r="F67" i="27"/>
  <c r="E67" i="27"/>
  <c r="D67" i="27"/>
  <c r="C67" i="27"/>
  <c r="G66" i="27"/>
  <c r="F66" i="27"/>
  <c r="D66" i="27"/>
  <c r="C66" i="27"/>
  <c r="G65" i="27"/>
  <c r="F65" i="27"/>
  <c r="E65" i="27"/>
  <c r="D65" i="27"/>
  <c r="C65" i="27"/>
  <c r="G64" i="27"/>
  <c r="F64" i="27"/>
  <c r="E64" i="27"/>
  <c r="D64" i="27"/>
  <c r="C64" i="27"/>
  <c r="G63" i="27"/>
  <c r="H63" i="27" s="1"/>
  <c r="F63" i="27"/>
  <c r="E63" i="27"/>
  <c r="D63" i="27"/>
  <c r="C63" i="27"/>
  <c r="G62" i="27"/>
  <c r="F62" i="27"/>
  <c r="E62" i="27"/>
  <c r="D62" i="27"/>
  <c r="C62" i="27"/>
  <c r="G61" i="27"/>
  <c r="F61" i="27"/>
  <c r="E61" i="27"/>
  <c r="D61" i="27"/>
  <c r="C61" i="27"/>
  <c r="G51" i="27"/>
  <c r="G312" i="27" s="1"/>
  <c r="G362" i="27" s="1"/>
  <c r="F51" i="27"/>
  <c r="E51" i="27"/>
  <c r="D51" i="27"/>
  <c r="C51" i="27"/>
  <c r="G50" i="27"/>
  <c r="F50" i="27"/>
  <c r="E50" i="27"/>
  <c r="D50" i="27"/>
  <c r="C50" i="27"/>
  <c r="G49" i="27"/>
  <c r="F49" i="27"/>
  <c r="E49" i="27"/>
  <c r="D49" i="27"/>
  <c r="C49" i="27"/>
  <c r="G48" i="27"/>
  <c r="F48" i="27"/>
  <c r="F309" i="27" s="1"/>
  <c r="F359" i="27" s="1"/>
  <c r="E48" i="27"/>
  <c r="D48" i="27"/>
  <c r="C48" i="27"/>
  <c r="G47" i="27"/>
  <c r="F47" i="27"/>
  <c r="E47" i="27"/>
  <c r="D47" i="27"/>
  <c r="G46" i="27"/>
  <c r="F46" i="27"/>
  <c r="E46" i="27"/>
  <c r="D46" i="27"/>
  <c r="C46" i="27"/>
  <c r="F45" i="27"/>
  <c r="E45" i="27"/>
  <c r="D45" i="27"/>
  <c r="C45" i="27"/>
  <c r="G44" i="27"/>
  <c r="G305" i="27" s="1"/>
  <c r="G355" i="27" s="1"/>
  <c r="F44" i="27"/>
  <c r="E44" i="27"/>
  <c r="D44" i="27"/>
  <c r="C44" i="27"/>
  <c r="G43" i="27"/>
  <c r="F43" i="27"/>
  <c r="E43" i="27"/>
  <c r="E304" i="27" s="1"/>
  <c r="E354" i="27" s="1"/>
  <c r="D43" i="27"/>
  <c r="C43" i="27"/>
  <c r="G42" i="27"/>
  <c r="F42" i="27"/>
  <c r="E42" i="27"/>
  <c r="D42" i="27"/>
  <c r="C42" i="27"/>
  <c r="G41" i="27"/>
  <c r="G302" i="27" s="1"/>
  <c r="G352" i="27" s="1"/>
  <c r="F41" i="27"/>
  <c r="E41" i="27"/>
  <c r="D41" i="27"/>
  <c r="C41" i="27"/>
  <c r="G40" i="27"/>
  <c r="F40" i="27"/>
  <c r="E40" i="27"/>
  <c r="D40" i="27"/>
  <c r="C40" i="27"/>
  <c r="G39" i="27"/>
  <c r="E39" i="27"/>
  <c r="D39" i="27"/>
  <c r="C39" i="27"/>
  <c r="G38" i="27"/>
  <c r="F38" i="27"/>
  <c r="E38" i="27"/>
  <c r="D38" i="27"/>
  <c r="C38" i="27"/>
  <c r="G37" i="27"/>
  <c r="F37" i="27"/>
  <c r="E37" i="27"/>
  <c r="D37" i="27"/>
  <c r="C37" i="27"/>
  <c r="G36" i="27"/>
  <c r="G297" i="27" s="1"/>
  <c r="G347" i="27" s="1"/>
  <c r="F36" i="27"/>
  <c r="E36" i="27"/>
  <c r="D36" i="27"/>
  <c r="C36" i="27"/>
  <c r="G35" i="27"/>
  <c r="F35" i="27"/>
  <c r="E35" i="27"/>
  <c r="D35" i="27"/>
  <c r="C35" i="27"/>
  <c r="G34" i="27"/>
  <c r="F34" i="27"/>
  <c r="E34" i="27"/>
  <c r="D34" i="27"/>
  <c r="C34" i="27"/>
  <c r="G33" i="27"/>
  <c r="F33" i="27"/>
  <c r="D33" i="27"/>
  <c r="C33" i="27"/>
  <c r="G32" i="27"/>
  <c r="F32" i="27"/>
  <c r="E32" i="27"/>
  <c r="D27" i="49" s="1"/>
  <c r="D32" i="27"/>
  <c r="C32" i="27"/>
  <c r="H28" i="27"/>
  <c r="G28" i="27"/>
  <c r="D28" i="27"/>
  <c r="G25" i="27"/>
  <c r="F25" i="27"/>
  <c r="E25" i="27"/>
  <c r="D25" i="27"/>
  <c r="C25" i="27"/>
  <c r="H21" i="27"/>
  <c r="G21" i="27"/>
  <c r="H190" i="27"/>
  <c r="G80" i="26"/>
  <c r="F80" i="26"/>
  <c r="E80" i="26"/>
  <c r="D80" i="26"/>
  <c r="G79" i="26"/>
  <c r="F79" i="26"/>
  <c r="E79" i="26"/>
  <c r="D79" i="26"/>
  <c r="C79" i="26"/>
  <c r="F78" i="26"/>
  <c r="E78" i="26"/>
  <c r="D78" i="26"/>
  <c r="C78" i="26"/>
  <c r="G77" i="26"/>
  <c r="F77" i="26"/>
  <c r="E77" i="26"/>
  <c r="D77" i="26"/>
  <c r="C77" i="26"/>
  <c r="G76" i="26"/>
  <c r="F76" i="26"/>
  <c r="E76" i="26"/>
  <c r="D76" i="26"/>
  <c r="C76" i="26"/>
  <c r="G75" i="26"/>
  <c r="F75" i="26"/>
  <c r="E75" i="26"/>
  <c r="D75" i="26"/>
  <c r="C75" i="26"/>
  <c r="G74" i="26"/>
  <c r="F74" i="26"/>
  <c r="E74" i="26"/>
  <c r="D74" i="26"/>
  <c r="C74" i="26"/>
  <c r="G73" i="26"/>
  <c r="F73" i="26"/>
  <c r="E73" i="26"/>
  <c r="D73" i="26"/>
  <c r="C73" i="26"/>
  <c r="H73" i="26" s="1"/>
  <c r="G72" i="26"/>
  <c r="E72" i="26"/>
  <c r="D72" i="26"/>
  <c r="C72" i="26"/>
  <c r="G71" i="26"/>
  <c r="F71" i="26"/>
  <c r="E71" i="26"/>
  <c r="D71" i="26"/>
  <c r="C71" i="26"/>
  <c r="G70" i="26"/>
  <c r="F70" i="26"/>
  <c r="E70" i="26"/>
  <c r="D70" i="26"/>
  <c r="C70" i="26"/>
  <c r="G69" i="26"/>
  <c r="F69" i="26"/>
  <c r="E69" i="26"/>
  <c r="D69" i="26"/>
  <c r="C69" i="26"/>
  <c r="G68" i="26"/>
  <c r="F68" i="26"/>
  <c r="E68" i="26"/>
  <c r="D68" i="26"/>
  <c r="C68" i="26"/>
  <c r="H68" i="26" s="1"/>
  <c r="G67" i="26"/>
  <c r="F67" i="26"/>
  <c r="E67" i="26"/>
  <c r="D67" i="26"/>
  <c r="C67" i="26"/>
  <c r="G66" i="26"/>
  <c r="F66" i="26"/>
  <c r="D66" i="26"/>
  <c r="C66" i="26"/>
  <c r="G65" i="26"/>
  <c r="F65" i="26"/>
  <c r="E65" i="26"/>
  <c r="D65" i="26"/>
  <c r="C65" i="26"/>
  <c r="G64" i="26"/>
  <c r="F64" i="26"/>
  <c r="E64" i="26"/>
  <c r="D64" i="26"/>
  <c r="C64" i="26"/>
  <c r="G63" i="26"/>
  <c r="F63" i="26"/>
  <c r="E63" i="26"/>
  <c r="D63" i="26"/>
  <c r="C63" i="26"/>
  <c r="H63" i="26" s="1"/>
  <c r="G62" i="26"/>
  <c r="H62" i="26" s="1"/>
  <c r="F62" i="26"/>
  <c r="E62" i="26"/>
  <c r="D62" i="26"/>
  <c r="C62" i="26"/>
  <c r="G61" i="26"/>
  <c r="F61" i="26"/>
  <c r="E61" i="26"/>
  <c r="H61" i="26" s="1"/>
  <c r="D61" i="26"/>
  <c r="C61" i="26"/>
  <c r="G51" i="26"/>
  <c r="F51" i="26"/>
  <c r="E51" i="26"/>
  <c r="D51" i="26"/>
  <c r="C51" i="26"/>
  <c r="G50" i="26"/>
  <c r="G311" i="26" s="1"/>
  <c r="G361" i="26" s="1"/>
  <c r="F50" i="26"/>
  <c r="E50" i="26"/>
  <c r="D50" i="26"/>
  <c r="C50" i="26"/>
  <c r="G49" i="26"/>
  <c r="F49" i="26"/>
  <c r="E49" i="26"/>
  <c r="D49" i="26"/>
  <c r="C49" i="26"/>
  <c r="G48" i="26"/>
  <c r="F48" i="26"/>
  <c r="E48" i="26"/>
  <c r="D48" i="26"/>
  <c r="C48" i="26"/>
  <c r="G47" i="26"/>
  <c r="F47" i="26"/>
  <c r="F308" i="26" s="1"/>
  <c r="F358" i="26" s="1"/>
  <c r="E47" i="26"/>
  <c r="D47" i="26"/>
  <c r="G46" i="26"/>
  <c r="F46" i="26"/>
  <c r="E46" i="26"/>
  <c r="D46" i="26"/>
  <c r="C46" i="26"/>
  <c r="F45" i="26"/>
  <c r="F306" i="26" s="1"/>
  <c r="F356" i="26" s="1"/>
  <c r="E45" i="26"/>
  <c r="E306" i="26" s="1"/>
  <c r="E356" i="26" s="1"/>
  <c r="D45" i="26"/>
  <c r="C45" i="26"/>
  <c r="G44" i="26"/>
  <c r="F44" i="26"/>
  <c r="E44" i="26"/>
  <c r="D44" i="26"/>
  <c r="C44" i="26"/>
  <c r="H44" i="26" s="1"/>
  <c r="H305" i="26" s="1"/>
  <c r="N24" i="48" s="1"/>
  <c r="G43" i="26"/>
  <c r="G304" i="26" s="1"/>
  <c r="G354" i="26" s="1"/>
  <c r="F43" i="26"/>
  <c r="E43" i="26"/>
  <c r="D43" i="26"/>
  <c r="C43" i="26"/>
  <c r="G42" i="26"/>
  <c r="F42" i="26"/>
  <c r="E42" i="26"/>
  <c r="E303" i="26" s="1"/>
  <c r="E353" i="26" s="1"/>
  <c r="D42" i="26"/>
  <c r="D303" i="26" s="1"/>
  <c r="D353" i="26" s="1"/>
  <c r="C42" i="26"/>
  <c r="G41" i="26"/>
  <c r="F41" i="26"/>
  <c r="E41" i="26"/>
  <c r="D41" i="26"/>
  <c r="C41" i="26"/>
  <c r="G40" i="26"/>
  <c r="G301" i="26" s="1"/>
  <c r="G351" i="26" s="1"/>
  <c r="F40" i="26"/>
  <c r="F301" i="26" s="1"/>
  <c r="F351" i="26" s="1"/>
  <c r="E40" i="26"/>
  <c r="D40" i="26"/>
  <c r="C40" i="26"/>
  <c r="G39" i="26"/>
  <c r="E39" i="26"/>
  <c r="D39" i="26"/>
  <c r="C39" i="26"/>
  <c r="H39" i="26" s="1"/>
  <c r="H300" i="26" s="1"/>
  <c r="G38" i="26"/>
  <c r="G299" i="26" s="1"/>
  <c r="G349" i="26" s="1"/>
  <c r="F38" i="26"/>
  <c r="E38" i="26"/>
  <c r="D38" i="26"/>
  <c r="C38" i="26"/>
  <c r="G37" i="26"/>
  <c r="F37" i="26"/>
  <c r="E37" i="26"/>
  <c r="D37" i="26"/>
  <c r="C37" i="26"/>
  <c r="G36" i="26"/>
  <c r="F36" i="26"/>
  <c r="E36" i="26"/>
  <c r="D36" i="26"/>
  <c r="C36" i="26"/>
  <c r="G35" i="26"/>
  <c r="F35" i="26"/>
  <c r="E35" i="26"/>
  <c r="D35" i="26"/>
  <c r="C35" i="26"/>
  <c r="G34" i="26"/>
  <c r="F34" i="26"/>
  <c r="E34" i="26"/>
  <c r="D34" i="26"/>
  <c r="C34" i="26"/>
  <c r="G33" i="26"/>
  <c r="F33" i="26"/>
  <c r="D33" i="26"/>
  <c r="C33" i="26"/>
  <c r="G32" i="26"/>
  <c r="F32" i="26"/>
  <c r="E32" i="26"/>
  <c r="D32" i="26"/>
  <c r="C26" i="49" s="1"/>
  <c r="C32" i="26"/>
  <c r="H28" i="26"/>
  <c r="G28" i="26"/>
  <c r="D28" i="26"/>
  <c r="G25" i="26"/>
  <c r="F25" i="26"/>
  <c r="E25" i="26"/>
  <c r="D25" i="26"/>
  <c r="C25" i="26"/>
  <c r="H21" i="26"/>
  <c r="G21" i="26"/>
  <c r="G80" i="25"/>
  <c r="F80" i="25"/>
  <c r="E80" i="25"/>
  <c r="D80" i="25"/>
  <c r="G79" i="25"/>
  <c r="H79" i="25" s="1"/>
  <c r="F79" i="25"/>
  <c r="E79" i="25"/>
  <c r="D79" i="25"/>
  <c r="C79" i="25"/>
  <c r="F78" i="25"/>
  <c r="E78" i="25"/>
  <c r="D78" i="25"/>
  <c r="C78" i="25"/>
  <c r="G77" i="25"/>
  <c r="F77" i="25"/>
  <c r="E77" i="25"/>
  <c r="D77" i="25"/>
  <c r="C77" i="25"/>
  <c r="G76" i="25"/>
  <c r="F76" i="25"/>
  <c r="E76" i="25"/>
  <c r="D76" i="25"/>
  <c r="C76" i="25"/>
  <c r="G75" i="25"/>
  <c r="F75" i="25"/>
  <c r="E75" i="25"/>
  <c r="D75" i="25"/>
  <c r="C75" i="25"/>
  <c r="H75" i="25" s="1"/>
  <c r="G74" i="25"/>
  <c r="H74" i="25" s="1"/>
  <c r="F74" i="25"/>
  <c r="E74" i="25"/>
  <c r="D74" i="25"/>
  <c r="C74" i="25"/>
  <c r="G73" i="25"/>
  <c r="F73" i="25"/>
  <c r="E73" i="25"/>
  <c r="D73" i="25"/>
  <c r="C73" i="25"/>
  <c r="G72" i="25"/>
  <c r="E72" i="25"/>
  <c r="D72" i="25"/>
  <c r="C72" i="25"/>
  <c r="G71" i="25"/>
  <c r="F71" i="25"/>
  <c r="F81" i="25" s="1"/>
  <c r="E71" i="25"/>
  <c r="D71" i="25"/>
  <c r="C71" i="25"/>
  <c r="G70" i="25"/>
  <c r="F70" i="25"/>
  <c r="E70" i="25"/>
  <c r="D70" i="25"/>
  <c r="C70" i="25"/>
  <c r="H70" i="25" s="1"/>
  <c r="G69" i="25"/>
  <c r="H69" i="25" s="1"/>
  <c r="F69" i="25"/>
  <c r="E69" i="25"/>
  <c r="D69" i="25"/>
  <c r="C69" i="25"/>
  <c r="G68" i="25"/>
  <c r="F68" i="25"/>
  <c r="E68" i="25"/>
  <c r="D68" i="25"/>
  <c r="C68" i="25"/>
  <c r="G67" i="25"/>
  <c r="F67" i="25"/>
  <c r="E67" i="25"/>
  <c r="D67" i="25"/>
  <c r="C67" i="25"/>
  <c r="G66" i="25"/>
  <c r="F66" i="25"/>
  <c r="D66" i="25"/>
  <c r="C66" i="25"/>
  <c r="G65" i="25"/>
  <c r="F65" i="25"/>
  <c r="E65" i="25"/>
  <c r="D65" i="25"/>
  <c r="C65" i="25"/>
  <c r="H65" i="25" s="1"/>
  <c r="G64" i="25"/>
  <c r="H64" i="25" s="1"/>
  <c r="F64" i="25"/>
  <c r="E64" i="25"/>
  <c r="D64" i="25"/>
  <c r="C64" i="25"/>
  <c r="G63" i="25"/>
  <c r="F63" i="25"/>
  <c r="E63" i="25"/>
  <c r="D63" i="25"/>
  <c r="C63" i="25"/>
  <c r="G62" i="25"/>
  <c r="F62" i="25"/>
  <c r="E62" i="25"/>
  <c r="D62" i="25"/>
  <c r="C62" i="25"/>
  <c r="G61" i="25"/>
  <c r="F61" i="25"/>
  <c r="E61" i="25"/>
  <c r="D61" i="25"/>
  <c r="C61" i="25"/>
  <c r="G51" i="25"/>
  <c r="F51" i="25"/>
  <c r="E51" i="25"/>
  <c r="D51" i="25"/>
  <c r="C51" i="25"/>
  <c r="G50" i="25"/>
  <c r="F50" i="25"/>
  <c r="E50" i="25"/>
  <c r="D50" i="25"/>
  <c r="C50" i="25"/>
  <c r="G49" i="25"/>
  <c r="F49" i="25"/>
  <c r="F310" i="25" s="1"/>
  <c r="F360" i="25" s="1"/>
  <c r="E49" i="25"/>
  <c r="D49" i="25"/>
  <c r="C49" i="25"/>
  <c r="G48" i="25"/>
  <c r="F48" i="25"/>
  <c r="E48" i="25"/>
  <c r="D48" i="25"/>
  <c r="C48" i="25"/>
  <c r="H48" i="25" s="1"/>
  <c r="H309" i="25" s="1"/>
  <c r="R23" i="48" s="1"/>
  <c r="G47" i="25"/>
  <c r="F47" i="25"/>
  <c r="E47" i="25"/>
  <c r="D47" i="25"/>
  <c r="G46" i="25"/>
  <c r="F46" i="25"/>
  <c r="E46" i="25"/>
  <c r="D46" i="25"/>
  <c r="H46" i="25" s="1"/>
  <c r="H307" i="25" s="1"/>
  <c r="P23" i="48" s="1"/>
  <c r="C46" i="25"/>
  <c r="F45" i="25"/>
  <c r="E45" i="25"/>
  <c r="D45" i="25"/>
  <c r="C45" i="25"/>
  <c r="G44" i="25"/>
  <c r="F44" i="25"/>
  <c r="E44" i="25"/>
  <c r="E305" i="25" s="1"/>
  <c r="E355" i="25" s="1"/>
  <c r="D44" i="25"/>
  <c r="C44" i="25"/>
  <c r="G43" i="25"/>
  <c r="F43" i="25"/>
  <c r="E43" i="25"/>
  <c r="D43" i="25"/>
  <c r="C43" i="25"/>
  <c r="G42" i="25"/>
  <c r="F42" i="25"/>
  <c r="E42" i="25"/>
  <c r="D42" i="25"/>
  <c r="C42" i="25"/>
  <c r="G41" i="25"/>
  <c r="F41" i="25"/>
  <c r="E41" i="25"/>
  <c r="D41" i="25"/>
  <c r="H41" i="25" s="1"/>
  <c r="C41" i="25"/>
  <c r="C302" i="25" s="1"/>
  <c r="C352" i="25" s="1"/>
  <c r="G40" i="25"/>
  <c r="F40" i="25"/>
  <c r="E40" i="25"/>
  <c r="D40" i="25"/>
  <c r="C40" i="25"/>
  <c r="G39" i="25"/>
  <c r="E39" i="25"/>
  <c r="E300" i="25" s="1"/>
  <c r="E350" i="25" s="1"/>
  <c r="D39" i="25"/>
  <c r="D300" i="25" s="1"/>
  <c r="D350" i="25" s="1"/>
  <c r="C39" i="25"/>
  <c r="G38" i="25"/>
  <c r="F38" i="25"/>
  <c r="E38" i="25"/>
  <c r="D38" i="25"/>
  <c r="C38" i="25"/>
  <c r="G37" i="25"/>
  <c r="G298" i="25" s="1"/>
  <c r="G348" i="25" s="1"/>
  <c r="F37" i="25"/>
  <c r="E37" i="25"/>
  <c r="D37" i="25"/>
  <c r="C37" i="25"/>
  <c r="G36" i="25"/>
  <c r="F36" i="25"/>
  <c r="E36" i="25"/>
  <c r="D36" i="25"/>
  <c r="C36" i="25"/>
  <c r="G35" i="25"/>
  <c r="F35" i="25"/>
  <c r="E35" i="25"/>
  <c r="D35" i="25"/>
  <c r="C35" i="25"/>
  <c r="G34" i="25"/>
  <c r="F34" i="25"/>
  <c r="E34" i="25"/>
  <c r="D34" i="25"/>
  <c r="C34" i="25"/>
  <c r="G33" i="25"/>
  <c r="F33" i="25"/>
  <c r="D33" i="25"/>
  <c r="C33" i="25"/>
  <c r="G32" i="25"/>
  <c r="F25" i="49" s="1"/>
  <c r="F103" i="49" s="1"/>
  <c r="F32" i="25"/>
  <c r="E32" i="25"/>
  <c r="D25" i="49" s="1"/>
  <c r="D32" i="25"/>
  <c r="C32" i="25"/>
  <c r="H28" i="25"/>
  <c r="G28" i="25"/>
  <c r="D28" i="25"/>
  <c r="G25" i="25"/>
  <c r="F25" i="25"/>
  <c r="E25" i="25"/>
  <c r="D25" i="25"/>
  <c r="C25" i="25"/>
  <c r="H21" i="25"/>
  <c r="G21" i="25"/>
  <c r="G80" i="24"/>
  <c r="F80" i="24"/>
  <c r="E80" i="24"/>
  <c r="D80" i="24"/>
  <c r="G79" i="24"/>
  <c r="F79" i="24"/>
  <c r="E79" i="24"/>
  <c r="D79" i="24"/>
  <c r="C79" i="24"/>
  <c r="F78" i="24"/>
  <c r="E78" i="24"/>
  <c r="D78" i="24"/>
  <c r="C78" i="24"/>
  <c r="G77" i="24"/>
  <c r="F77" i="24"/>
  <c r="E77" i="24"/>
  <c r="D77" i="24"/>
  <c r="C77" i="24"/>
  <c r="H77" i="24" s="1"/>
  <c r="G76" i="24"/>
  <c r="H76" i="24" s="1"/>
  <c r="F76" i="24"/>
  <c r="E76" i="24"/>
  <c r="D76" i="24"/>
  <c r="C76" i="24"/>
  <c r="G75" i="24"/>
  <c r="F75" i="24"/>
  <c r="E75" i="24"/>
  <c r="D75" i="24"/>
  <c r="C75" i="24"/>
  <c r="G74" i="24"/>
  <c r="F74" i="24"/>
  <c r="E74" i="24"/>
  <c r="D74" i="24"/>
  <c r="C74" i="24"/>
  <c r="G73" i="24"/>
  <c r="F73" i="24"/>
  <c r="E73" i="24"/>
  <c r="D73" i="24"/>
  <c r="C73" i="24"/>
  <c r="G72" i="24"/>
  <c r="G127" i="24" s="1"/>
  <c r="E72" i="24"/>
  <c r="D72" i="24"/>
  <c r="C72" i="24"/>
  <c r="G71" i="24"/>
  <c r="H71" i="24" s="1"/>
  <c r="F71" i="24"/>
  <c r="E71" i="24"/>
  <c r="D71" i="24"/>
  <c r="C71" i="24"/>
  <c r="G70" i="24"/>
  <c r="F70" i="24"/>
  <c r="E70" i="24"/>
  <c r="D70" i="24"/>
  <c r="C70" i="24"/>
  <c r="G69" i="24"/>
  <c r="F69" i="24"/>
  <c r="E69" i="24"/>
  <c r="D69" i="24"/>
  <c r="C69" i="24"/>
  <c r="G68" i="24"/>
  <c r="F68" i="24"/>
  <c r="E68" i="24"/>
  <c r="D68" i="24"/>
  <c r="C68" i="24"/>
  <c r="G67" i="24"/>
  <c r="F67" i="24"/>
  <c r="E67" i="24"/>
  <c r="D67" i="24"/>
  <c r="C67" i="24"/>
  <c r="G66" i="24"/>
  <c r="F66" i="24"/>
  <c r="D66" i="24"/>
  <c r="C66" i="24"/>
  <c r="G65" i="24"/>
  <c r="F65" i="24"/>
  <c r="E65" i="24"/>
  <c r="D65" i="24"/>
  <c r="C65" i="24"/>
  <c r="G64" i="24"/>
  <c r="F64" i="24"/>
  <c r="E64" i="24"/>
  <c r="D64" i="24"/>
  <c r="C64" i="24"/>
  <c r="G63" i="24"/>
  <c r="F63" i="24"/>
  <c r="E63" i="24"/>
  <c r="D63" i="24"/>
  <c r="C63" i="24"/>
  <c r="G62" i="24"/>
  <c r="F62" i="24"/>
  <c r="E62" i="24"/>
  <c r="D62" i="24"/>
  <c r="C62" i="24"/>
  <c r="G61" i="24"/>
  <c r="F61" i="24"/>
  <c r="E61" i="24"/>
  <c r="D61" i="24"/>
  <c r="C61" i="24"/>
  <c r="G51" i="24"/>
  <c r="F51" i="24"/>
  <c r="F312" i="24" s="1"/>
  <c r="F362" i="24" s="1"/>
  <c r="E51" i="24"/>
  <c r="D51" i="24"/>
  <c r="C51" i="24"/>
  <c r="G50" i="24"/>
  <c r="F50" i="24"/>
  <c r="E50" i="24"/>
  <c r="D50" i="24"/>
  <c r="C50" i="24"/>
  <c r="G49" i="24"/>
  <c r="G310" i="24" s="1"/>
  <c r="G360" i="24" s="1"/>
  <c r="F49" i="24"/>
  <c r="E49" i="24"/>
  <c r="D49" i="24"/>
  <c r="C49" i="24"/>
  <c r="G48" i="24"/>
  <c r="F48" i="24"/>
  <c r="E48" i="24"/>
  <c r="E309" i="24" s="1"/>
  <c r="E359" i="24" s="1"/>
  <c r="D48" i="24"/>
  <c r="C48" i="24"/>
  <c r="G47" i="24"/>
  <c r="F47" i="24"/>
  <c r="E47" i="24"/>
  <c r="D47" i="24"/>
  <c r="G46" i="24"/>
  <c r="F46" i="24"/>
  <c r="H357" i="24" s="1"/>
  <c r="E46" i="24"/>
  <c r="D46" i="24"/>
  <c r="C46" i="24"/>
  <c r="F45" i="24"/>
  <c r="E45" i="24"/>
  <c r="D45" i="24"/>
  <c r="C45" i="24"/>
  <c r="G44" i="24"/>
  <c r="G305" i="24" s="1"/>
  <c r="G355" i="24" s="1"/>
  <c r="F44" i="24"/>
  <c r="E44" i="24"/>
  <c r="D44" i="24"/>
  <c r="C44" i="24"/>
  <c r="G43" i="24"/>
  <c r="F43" i="24"/>
  <c r="E43" i="24"/>
  <c r="D43" i="24"/>
  <c r="C43" i="24"/>
  <c r="G42" i="24"/>
  <c r="F42" i="24"/>
  <c r="E42" i="24"/>
  <c r="D42" i="24"/>
  <c r="C42" i="24"/>
  <c r="G41" i="24"/>
  <c r="F41" i="24"/>
  <c r="F302" i="24" s="1"/>
  <c r="F352" i="24" s="1"/>
  <c r="E41" i="24"/>
  <c r="D41" i="24"/>
  <c r="C41" i="24"/>
  <c r="G40" i="24"/>
  <c r="F40" i="24"/>
  <c r="E40" i="24"/>
  <c r="D40" i="24"/>
  <c r="C40" i="24"/>
  <c r="H40" i="24" s="1"/>
  <c r="G39" i="24"/>
  <c r="H39" i="24" s="1"/>
  <c r="H300" i="24" s="1"/>
  <c r="I22" i="48" s="1"/>
  <c r="E39" i="24"/>
  <c r="D39" i="24"/>
  <c r="C39" i="24"/>
  <c r="G38" i="24"/>
  <c r="F38" i="24"/>
  <c r="E38" i="24"/>
  <c r="D38" i="24"/>
  <c r="D299" i="24" s="1"/>
  <c r="D349" i="24" s="1"/>
  <c r="C38" i="24"/>
  <c r="G37" i="24"/>
  <c r="F37" i="24"/>
  <c r="E37" i="24"/>
  <c r="D37" i="24"/>
  <c r="C37" i="24"/>
  <c r="G36" i="24"/>
  <c r="F36" i="24"/>
  <c r="E36" i="24"/>
  <c r="D36" i="24"/>
  <c r="C36" i="24"/>
  <c r="G35" i="24"/>
  <c r="F35" i="24"/>
  <c r="E35" i="24"/>
  <c r="D35" i="24"/>
  <c r="C35" i="24"/>
  <c r="G34" i="24"/>
  <c r="G295" i="24" s="1"/>
  <c r="G345" i="24" s="1"/>
  <c r="F34" i="24"/>
  <c r="E34" i="24"/>
  <c r="D34" i="24"/>
  <c r="C34" i="24"/>
  <c r="G33" i="24"/>
  <c r="F33" i="24"/>
  <c r="D33" i="24"/>
  <c r="C33" i="24"/>
  <c r="G32" i="24"/>
  <c r="F32" i="24"/>
  <c r="E32" i="24"/>
  <c r="D32" i="24"/>
  <c r="C32" i="24"/>
  <c r="H28" i="24"/>
  <c r="G28" i="24"/>
  <c r="D28" i="24"/>
  <c r="G25" i="24"/>
  <c r="F25" i="24"/>
  <c r="E25" i="24"/>
  <c r="D25" i="24"/>
  <c r="C25" i="24"/>
  <c r="H21" i="24"/>
  <c r="G21" i="24"/>
  <c r="G80" i="23"/>
  <c r="F80" i="23"/>
  <c r="E80" i="23"/>
  <c r="D80" i="23"/>
  <c r="G79" i="23"/>
  <c r="F79" i="23"/>
  <c r="E79" i="23"/>
  <c r="D79" i="23"/>
  <c r="C79" i="23"/>
  <c r="F78" i="23"/>
  <c r="E78" i="23"/>
  <c r="D78" i="23"/>
  <c r="C78" i="23"/>
  <c r="G77" i="23"/>
  <c r="F77" i="23"/>
  <c r="E77" i="23"/>
  <c r="D77" i="23"/>
  <c r="C77" i="23"/>
  <c r="G76" i="23"/>
  <c r="F76" i="23"/>
  <c r="E76" i="23"/>
  <c r="D76" i="23"/>
  <c r="C76" i="23"/>
  <c r="G75" i="23"/>
  <c r="F75" i="23"/>
  <c r="E75" i="23"/>
  <c r="D75" i="23"/>
  <c r="C75" i="23"/>
  <c r="G74" i="23"/>
  <c r="F74" i="23"/>
  <c r="E74" i="23"/>
  <c r="D74" i="23"/>
  <c r="C74" i="23"/>
  <c r="G73" i="23"/>
  <c r="F73" i="23"/>
  <c r="E73" i="23"/>
  <c r="D73" i="23"/>
  <c r="C73" i="23"/>
  <c r="G72" i="23"/>
  <c r="E72" i="23"/>
  <c r="D72" i="23"/>
  <c r="C72" i="23"/>
  <c r="G71" i="23"/>
  <c r="F71" i="23"/>
  <c r="E71" i="23"/>
  <c r="D71" i="23"/>
  <c r="C71" i="23"/>
  <c r="G70" i="23"/>
  <c r="F70" i="23"/>
  <c r="E70" i="23"/>
  <c r="D70" i="23"/>
  <c r="C70" i="23"/>
  <c r="G69" i="23"/>
  <c r="F69" i="23"/>
  <c r="E69" i="23"/>
  <c r="D69" i="23"/>
  <c r="C69" i="23"/>
  <c r="G68" i="23"/>
  <c r="G123" i="23" s="1"/>
  <c r="F68" i="23"/>
  <c r="E68" i="23"/>
  <c r="D68" i="23"/>
  <c r="C68" i="23"/>
  <c r="G67" i="23"/>
  <c r="F67" i="23"/>
  <c r="E67" i="23"/>
  <c r="D67" i="23"/>
  <c r="C67" i="23"/>
  <c r="G66" i="23"/>
  <c r="F66" i="23"/>
  <c r="D66" i="23"/>
  <c r="C66" i="23"/>
  <c r="G65" i="23"/>
  <c r="F65" i="23"/>
  <c r="E65" i="23"/>
  <c r="D65" i="23"/>
  <c r="C65" i="23"/>
  <c r="G64" i="23"/>
  <c r="F64" i="23"/>
  <c r="E64" i="23"/>
  <c r="D64" i="23"/>
  <c r="C64" i="23"/>
  <c r="G63" i="23"/>
  <c r="F63" i="23"/>
  <c r="E63" i="23"/>
  <c r="D63" i="23"/>
  <c r="C63" i="23"/>
  <c r="G62" i="23"/>
  <c r="F62" i="23"/>
  <c r="E62" i="23"/>
  <c r="D62" i="23"/>
  <c r="C62" i="23"/>
  <c r="G61" i="23"/>
  <c r="F61" i="23"/>
  <c r="E61" i="23"/>
  <c r="D61" i="23"/>
  <c r="C61" i="23"/>
  <c r="G51" i="23"/>
  <c r="G312" i="23" s="1"/>
  <c r="G362" i="23" s="1"/>
  <c r="F51" i="23"/>
  <c r="E51" i="23"/>
  <c r="D51" i="23"/>
  <c r="C51" i="23"/>
  <c r="G50" i="23"/>
  <c r="F50" i="23"/>
  <c r="E50" i="23"/>
  <c r="E311" i="23" s="1"/>
  <c r="E361" i="23" s="1"/>
  <c r="D50" i="23"/>
  <c r="D311" i="23" s="1"/>
  <c r="D361" i="23" s="1"/>
  <c r="C50" i="23"/>
  <c r="G49" i="23"/>
  <c r="F49" i="23"/>
  <c r="E49" i="23"/>
  <c r="D49" i="23"/>
  <c r="C49" i="23"/>
  <c r="G48" i="23"/>
  <c r="G309" i="23" s="1"/>
  <c r="G359" i="23" s="1"/>
  <c r="F48" i="23"/>
  <c r="E48" i="23"/>
  <c r="D48" i="23"/>
  <c r="C48" i="23"/>
  <c r="G47" i="23"/>
  <c r="F47" i="23"/>
  <c r="E47" i="23"/>
  <c r="D47" i="23"/>
  <c r="G46" i="23"/>
  <c r="F46" i="23"/>
  <c r="E46" i="23"/>
  <c r="D46" i="23"/>
  <c r="C46" i="23"/>
  <c r="F45" i="23"/>
  <c r="E45" i="23"/>
  <c r="D45" i="23"/>
  <c r="C45" i="23"/>
  <c r="G44" i="23"/>
  <c r="F44" i="23"/>
  <c r="E44" i="23"/>
  <c r="D44" i="23"/>
  <c r="C44" i="23"/>
  <c r="G43" i="23"/>
  <c r="F43" i="23"/>
  <c r="F304" i="23" s="1"/>
  <c r="F354" i="23" s="1"/>
  <c r="E43" i="23"/>
  <c r="E304" i="23" s="1"/>
  <c r="E354" i="23" s="1"/>
  <c r="D43" i="23"/>
  <c r="C43" i="23"/>
  <c r="G42" i="23"/>
  <c r="F42" i="23"/>
  <c r="E42" i="23"/>
  <c r="D42" i="23"/>
  <c r="C42" i="23"/>
  <c r="H42" i="23" s="1"/>
  <c r="H303" i="23" s="1"/>
  <c r="L21" i="48" s="1"/>
  <c r="G41" i="23"/>
  <c r="G302" i="23" s="1"/>
  <c r="G352" i="23" s="1"/>
  <c r="F41" i="23"/>
  <c r="E41" i="23"/>
  <c r="D41" i="23"/>
  <c r="C41" i="23"/>
  <c r="G40" i="23"/>
  <c r="F40" i="23"/>
  <c r="E40" i="23"/>
  <c r="E301" i="23" s="1"/>
  <c r="E351" i="23" s="1"/>
  <c r="D40" i="23"/>
  <c r="C40" i="23"/>
  <c r="G39" i="23"/>
  <c r="E39" i="23"/>
  <c r="D39" i="23"/>
  <c r="C39" i="23"/>
  <c r="G38" i="23"/>
  <c r="F38" i="23"/>
  <c r="F299" i="23" s="1"/>
  <c r="F349" i="23" s="1"/>
  <c r="E38" i="23"/>
  <c r="D38" i="23"/>
  <c r="C38" i="23"/>
  <c r="G37" i="23"/>
  <c r="F37" i="23"/>
  <c r="E37" i="23"/>
  <c r="D37" i="23"/>
  <c r="C37" i="23"/>
  <c r="G36" i="23"/>
  <c r="H347" i="23" s="1"/>
  <c r="F36" i="23"/>
  <c r="E36" i="23"/>
  <c r="D36" i="23"/>
  <c r="C36" i="23"/>
  <c r="G35" i="23"/>
  <c r="F35" i="23"/>
  <c r="E35" i="23"/>
  <c r="D35" i="23"/>
  <c r="C35" i="23"/>
  <c r="G34" i="23"/>
  <c r="F34" i="23"/>
  <c r="E34" i="23"/>
  <c r="D34" i="23"/>
  <c r="C34" i="23"/>
  <c r="G33" i="23"/>
  <c r="G294" i="23" s="1"/>
  <c r="G344" i="23" s="1"/>
  <c r="F33" i="23"/>
  <c r="D33" i="23"/>
  <c r="C33" i="23"/>
  <c r="G32" i="23"/>
  <c r="F32" i="23"/>
  <c r="E32" i="23"/>
  <c r="D32" i="23"/>
  <c r="C32" i="23"/>
  <c r="C52" i="23" s="1"/>
  <c r="H28" i="23"/>
  <c r="G28" i="23"/>
  <c r="D28" i="23"/>
  <c r="G25" i="23"/>
  <c r="F25" i="23"/>
  <c r="E25" i="23"/>
  <c r="D25" i="23"/>
  <c r="C25" i="23"/>
  <c r="H21" i="23"/>
  <c r="G21" i="23"/>
  <c r="G80" i="22"/>
  <c r="G135" i="22" s="1"/>
  <c r="F80" i="22"/>
  <c r="E80" i="22"/>
  <c r="D80" i="22"/>
  <c r="G79" i="22"/>
  <c r="F79" i="22"/>
  <c r="E79" i="22"/>
  <c r="D79" i="22"/>
  <c r="C79" i="22"/>
  <c r="F78" i="22"/>
  <c r="E78" i="22"/>
  <c r="D78" i="22"/>
  <c r="C78" i="22"/>
  <c r="G77" i="22"/>
  <c r="F77" i="22"/>
  <c r="E77" i="22"/>
  <c r="D77" i="22"/>
  <c r="C77" i="22"/>
  <c r="G76" i="22"/>
  <c r="G131" i="22" s="1"/>
  <c r="F76" i="22"/>
  <c r="E76" i="22"/>
  <c r="D76" i="22"/>
  <c r="C76" i="22"/>
  <c r="G75" i="22"/>
  <c r="F75" i="22"/>
  <c r="E75" i="22"/>
  <c r="D75" i="22"/>
  <c r="C75" i="22"/>
  <c r="G74" i="22"/>
  <c r="F74" i="22"/>
  <c r="E74" i="22"/>
  <c r="D74" i="22"/>
  <c r="C74" i="22"/>
  <c r="G73" i="22"/>
  <c r="F73" i="22"/>
  <c r="E73" i="22"/>
  <c r="D73" i="22"/>
  <c r="C73" i="22"/>
  <c r="H73" i="22" s="1"/>
  <c r="G72" i="22"/>
  <c r="H72" i="22" s="1"/>
  <c r="E72" i="22"/>
  <c r="D72" i="22"/>
  <c r="C72" i="22"/>
  <c r="G71" i="22"/>
  <c r="F71" i="22"/>
  <c r="E71" i="22"/>
  <c r="D71" i="22"/>
  <c r="C71" i="22"/>
  <c r="G70" i="22"/>
  <c r="F70" i="22"/>
  <c r="E70" i="22"/>
  <c r="D70" i="22"/>
  <c r="C70" i="22"/>
  <c r="G69" i="22"/>
  <c r="F69" i="22"/>
  <c r="E69" i="22"/>
  <c r="D69" i="22"/>
  <c r="C69" i="22"/>
  <c r="G68" i="22"/>
  <c r="F68" i="22"/>
  <c r="E68" i="22"/>
  <c r="D68" i="22"/>
  <c r="C68" i="22"/>
  <c r="G67" i="22"/>
  <c r="F67" i="22"/>
  <c r="E67" i="22"/>
  <c r="D67" i="22"/>
  <c r="C67" i="22"/>
  <c r="G66" i="22"/>
  <c r="F66" i="22"/>
  <c r="D66" i="22"/>
  <c r="C66" i="22"/>
  <c r="G65" i="22"/>
  <c r="F65" i="22"/>
  <c r="E65" i="22"/>
  <c r="D65" i="22"/>
  <c r="C65" i="22"/>
  <c r="G64" i="22"/>
  <c r="F64" i="22"/>
  <c r="E64" i="22"/>
  <c r="D64" i="22"/>
  <c r="C64" i="22"/>
  <c r="G63" i="22"/>
  <c r="F63" i="22"/>
  <c r="E63" i="22"/>
  <c r="D63" i="22"/>
  <c r="C63" i="22"/>
  <c r="G62" i="22"/>
  <c r="F62" i="22"/>
  <c r="E62" i="22"/>
  <c r="D62" i="22"/>
  <c r="C62" i="22"/>
  <c r="G61" i="22"/>
  <c r="F61" i="22"/>
  <c r="E61" i="22"/>
  <c r="D61" i="22"/>
  <c r="C61" i="22"/>
  <c r="G51" i="22"/>
  <c r="F51" i="22"/>
  <c r="E51" i="22"/>
  <c r="D51" i="22"/>
  <c r="C51" i="22"/>
  <c r="G50" i="22"/>
  <c r="G311" i="22" s="1"/>
  <c r="G361" i="22" s="1"/>
  <c r="F50" i="22"/>
  <c r="F311" i="22" s="1"/>
  <c r="F361" i="22" s="1"/>
  <c r="E50" i="22"/>
  <c r="D50" i="22"/>
  <c r="C50" i="22"/>
  <c r="G49" i="22"/>
  <c r="F49" i="22"/>
  <c r="E49" i="22"/>
  <c r="D49" i="22"/>
  <c r="C49" i="22"/>
  <c r="G48" i="22"/>
  <c r="F48" i="22"/>
  <c r="E48" i="22"/>
  <c r="D48" i="22"/>
  <c r="C48" i="22"/>
  <c r="G47" i="22"/>
  <c r="F47" i="22"/>
  <c r="F308" i="22" s="1"/>
  <c r="F358" i="22" s="1"/>
  <c r="E47" i="22"/>
  <c r="D47" i="22"/>
  <c r="G46" i="22"/>
  <c r="F46" i="22"/>
  <c r="E46" i="22"/>
  <c r="D46" i="22"/>
  <c r="C46" i="22"/>
  <c r="F45" i="22"/>
  <c r="F306" i="22" s="1"/>
  <c r="F356" i="22" s="1"/>
  <c r="E45" i="22"/>
  <c r="D45" i="22"/>
  <c r="C45" i="22"/>
  <c r="G44" i="22"/>
  <c r="F44" i="22"/>
  <c r="E44" i="22"/>
  <c r="D44" i="22"/>
  <c r="C44" i="22"/>
  <c r="H44" i="22" s="1"/>
  <c r="G43" i="22"/>
  <c r="F43" i="22"/>
  <c r="E43" i="22"/>
  <c r="D43" i="22"/>
  <c r="C43" i="22"/>
  <c r="G42" i="22"/>
  <c r="F42" i="22"/>
  <c r="E42" i="22"/>
  <c r="E303" i="22" s="1"/>
  <c r="E353" i="22" s="1"/>
  <c r="D42" i="22"/>
  <c r="C42" i="22"/>
  <c r="G41" i="22"/>
  <c r="F41" i="22"/>
  <c r="E41" i="22"/>
  <c r="D41" i="22"/>
  <c r="C41" i="22"/>
  <c r="G40" i="22"/>
  <c r="G301" i="22" s="1"/>
  <c r="G351" i="22" s="1"/>
  <c r="F40" i="22"/>
  <c r="F301" i="22" s="1"/>
  <c r="F351" i="22" s="1"/>
  <c r="E40" i="22"/>
  <c r="D40" i="22"/>
  <c r="C40" i="22"/>
  <c r="G39" i="22"/>
  <c r="E39" i="22"/>
  <c r="D39" i="22"/>
  <c r="C39" i="22"/>
  <c r="H39" i="22" s="1"/>
  <c r="H300" i="22" s="1"/>
  <c r="I19" i="48" s="1"/>
  <c r="G38" i="22"/>
  <c r="G299" i="22" s="1"/>
  <c r="G349" i="22" s="1"/>
  <c r="F38" i="22"/>
  <c r="E38" i="22"/>
  <c r="D38" i="22"/>
  <c r="C38" i="22"/>
  <c r="G37" i="22"/>
  <c r="F37" i="22"/>
  <c r="E37" i="22"/>
  <c r="D37" i="22"/>
  <c r="C37" i="22"/>
  <c r="G36" i="22"/>
  <c r="F36" i="22"/>
  <c r="E36" i="22"/>
  <c r="D36" i="22"/>
  <c r="C36" i="22"/>
  <c r="G35" i="22"/>
  <c r="G296" i="22" s="1"/>
  <c r="G346" i="22" s="1"/>
  <c r="F35" i="22"/>
  <c r="E35" i="22"/>
  <c r="D35" i="22"/>
  <c r="C35" i="22"/>
  <c r="G34" i="22"/>
  <c r="F34" i="22"/>
  <c r="E34" i="22"/>
  <c r="D34" i="22"/>
  <c r="C34" i="22"/>
  <c r="G33" i="22"/>
  <c r="F33" i="22"/>
  <c r="D33" i="22"/>
  <c r="C33" i="22"/>
  <c r="G32" i="22"/>
  <c r="F32" i="22"/>
  <c r="E32" i="22"/>
  <c r="D32" i="22"/>
  <c r="C32" i="22"/>
  <c r="H28" i="22"/>
  <c r="G28" i="22"/>
  <c r="D28" i="22"/>
  <c r="G25" i="22"/>
  <c r="F25" i="22"/>
  <c r="E25" i="22"/>
  <c r="D25" i="22"/>
  <c r="C25" i="22"/>
  <c r="H21" i="22"/>
  <c r="G21" i="22"/>
  <c r="G80" i="21"/>
  <c r="F80" i="21"/>
  <c r="E80" i="21"/>
  <c r="D80" i="21"/>
  <c r="G79" i="21"/>
  <c r="F79" i="21"/>
  <c r="E79" i="21"/>
  <c r="D79" i="21"/>
  <c r="C79" i="21"/>
  <c r="F78" i="21"/>
  <c r="E78" i="21"/>
  <c r="D78" i="21"/>
  <c r="C78" i="21"/>
  <c r="G77" i="21"/>
  <c r="F77" i="21"/>
  <c r="E77" i="21"/>
  <c r="D77" i="21"/>
  <c r="C77" i="21"/>
  <c r="G76" i="21"/>
  <c r="F76" i="21"/>
  <c r="E76" i="21"/>
  <c r="D76" i="21"/>
  <c r="C76" i="21"/>
  <c r="G75" i="21"/>
  <c r="F75" i="21"/>
  <c r="E75" i="21"/>
  <c r="D75" i="21"/>
  <c r="C75" i="21"/>
  <c r="G74" i="21"/>
  <c r="G129" i="21" s="1"/>
  <c r="F74" i="21"/>
  <c r="E74" i="21"/>
  <c r="D74" i="21"/>
  <c r="C74" i="21"/>
  <c r="G73" i="21"/>
  <c r="F73" i="21"/>
  <c r="E73" i="21"/>
  <c r="D73" i="21"/>
  <c r="C73" i="21"/>
  <c r="G72" i="21"/>
  <c r="E72" i="21"/>
  <c r="D72" i="21"/>
  <c r="C72" i="21"/>
  <c r="G71" i="21"/>
  <c r="F71" i="21"/>
  <c r="E71" i="21"/>
  <c r="D71" i="21"/>
  <c r="C71" i="21"/>
  <c r="G70" i="21"/>
  <c r="F70" i="21"/>
  <c r="E70" i="21"/>
  <c r="D70" i="21"/>
  <c r="C70" i="21"/>
  <c r="G69" i="21"/>
  <c r="G124" i="21" s="1"/>
  <c r="F69" i="21"/>
  <c r="E69" i="21"/>
  <c r="D69" i="21"/>
  <c r="C69" i="21"/>
  <c r="G68" i="21"/>
  <c r="F68" i="21"/>
  <c r="E68" i="21"/>
  <c r="D68" i="21"/>
  <c r="C68" i="21"/>
  <c r="G67" i="21"/>
  <c r="F67" i="21"/>
  <c r="E67" i="21"/>
  <c r="D67" i="21"/>
  <c r="C67" i="21"/>
  <c r="G66" i="21"/>
  <c r="F66" i="21"/>
  <c r="D66" i="21"/>
  <c r="C66" i="21"/>
  <c r="G65" i="21"/>
  <c r="F65" i="21"/>
  <c r="E65" i="21"/>
  <c r="D65" i="21"/>
  <c r="C65" i="21"/>
  <c r="G64" i="21"/>
  <c r="H64" i="21" s="1"/>
  <c r="F64" i="21"/>
  <c r="E64" i="21"/>
  <c r="D64" i="21"/>
  <c r="C64" i="21"/>
  <c r="G63" i="21"/>
  <c r="F63" i="21"/>
  <c r="E63" i="21"/>
  <c r="D63" i="21"/>
  <c r="C63" i="21"/>
  <c r="G62" i="21"/>
  <c r="F62" i="21"/>
  <c r="E62" i="21"/>
  <c r="D62" i="21"/>
  <c r="C62" i="21"/>
  <c r="G61" i="21"/>
  <c r="F61" i="21"/>
  <c r="E61" i="21"/>
  <c r="D61" i="21"/>
  <c r="C61" i="21"/>
  <c r="G51" i="21"/>
  <c r="F51" i="21"/>
  <c r="E51" i="21"/>
  <c r="D51" i="21"/>
  <c r="C51" i="21"/>
  <c r="G50" i="21"/>
  <c r="F50" i="21"/>
  <c r="E50" i="21"/>
  <c r="D50" i="21"/>
  <c r="C50" i="21"/>
  <c r="G49" i="21"/>
  <c r="F49" i="21"/>
  <c r="F310" i="21" s="1"/>
  <c r="F360" i="21" s="1"/>
  <c r="E49" i="21"/>
  <c r="D49" i="21"/>
  <c r="C49" i="21"/>
  <c r="G48" i="21"/>
  <c r="F48" i="21"/>
  <c r="E48" i="21"/>
  <c r="D48" i="21"/>
  <c r="C48" i="21"/>
  <c r="C309" i="21" s="1"/>
  <c r="C359" i="21" s="1"/>
  <c r="G47" i="21"/>
  <c r="F47" i="21"/>
  <c r="E47" i="21"/>
  <c r="D47" i="21"/>
  <c r="G46" i="21"/>
  <c r="F46" i="21"/>
  <c r="E46" i="21"/>
  <c r="D46" i="21"/>
  <c r="D307" i="21" s="1"/>
  <c r="D357" i="21" s="1"/>
  <c r="C46" i="21"/>
  <c r="C307" i="21" s="1"/>
  <c r="C357" i="21" s="1"/>
  <c r="F45" i="21"/>
  <c r="E45" i="21"/>
  <c r="D45" i="21"/>
  <c r="C45" i="21"/>
  <c r="G44" i="21"/>
  <c r="F44" i="21"/>
  <c r="E44" i="21"/>
  <c r="E305" i="21" s="1"/>
  <c r="E355" i="21" s="1"/>
  <c r="D44" i="21"/>
  <c r="C44" i="21"/>
  <c r="G43" i="21"/>
  <c r="F43" i="21"/>
  <c r="E43" i="21"/>
  <c r="D43" i="21"/>
  <c r="C43" i="21"/>
  <c r="G42" i="21"/>
  <c r="G303" i="21" s="1"/>
  <c r="G353" i="21" s="1"/>
  <c r="F42" i="21"/>
  <c r="E42" i="21"/>
  <c r="D42" i="21"/>
  <c r="C42" i="21"/>
  <c r="G41" i="21"/>
  <c r="F41" i="21"/>
  <c r="E41" i="21"/>
  <c r="D41" i="21"/>
  <c r="D302" i="21" s="1"/>
  <c r="D352" i="21" s="1"/>
  <c r="C41" i="21"/>
  <c r="C302" i="21" s="1"/>
  <c r="C352" i="21" s="1"/>
  <c r="G40" i="21"/>
  <c r="F40" i="21"/>
  <c r="E40" i="21"/>
  <c r="D40" i="21"/>
  <c r="C40" i="21"/>
  <c r="G39" i="21"/>
  <c r="E39" i="21"/>
  <c r="E300" i="21" s="1"/>
  <c r="E350" i="21" s="1"/>
  <c r="D39" i="21"/>
  <c r="C39" i="21"/>
  <c r="G38" i="21"/>
  <c r="F38" i="21"/>
  <c r="E38" i="21"/>
  <c r="D38" i="21"/>
  <c r="C38" i="21"/>
  <c r="G37" i="21"/>
  <c r="G298" i="21" s="1"/>
  <c r="G348" i="21" s="1"/>
  <c r="F37" i="21"/>
  <c r="E37" i="21"/>
  <c r="D37" i="21"/>
  <c r="C37" i="21"/>
  <c r="G36" i="21"/>
  <c r="F36" i="21"/>
  <c r="E36" i="21"/>
  <c r="D36" i="21"/>
  <c r="C36" i="21"/>
  <c r="G35" i="21"/>
  <c r="F35" i="21"/>
  <c r="E35" i="21"/>
  <c r="D35" i="21"/>
  <c r="C35" i="21"/>
  <c r="G34" i="21"/>
  <c r="F34" i="21"/>
  <c r="F295" i="21" s="1"/>
  <c r="F345" i="21" s="1"/>
  <c r="E34" i="21"/>
  <c r="D34" i="21"/>
  <c r="C34" i="21"/>
  <c r="G33" i="21"/>
  <c r="F33" i="21"/>
  <c r="D33" i="21"/>
  <c r="C33" i="21"/>
  <c r="G32" i="21"/>
  <c r="F20" i="49" s="1"/>
  <c r="F104" i="49" s="1"/>
  <c r="F32" i="21"/>
  <c r="E32" i="21"/>
  <c r="D32" i="21"/>
  <c r="C32" i="21"/>
  <c r="H28" i="21"/>
  <c r="G28" i="21"/>
  <c r="D28" i="21"/>
  <c r="G25" i="21"/>
  <c r="F25" i="21"/>
  <c r="E25" i="21"/>
  <c r="D25" i="21"/>
  <c r="C25" i="21"/>
  <c r="H21" i="21"/>
  <c r="G21" i="21"/>
  <c r="G80" i="20"/>
  <c r="F80" i="20"/>
  <c r="E80" i="20"/>
  <c r="D80" i="20"/>
  <c r="G79" i="20"/>
  <c r="F79" i="20"/>
  <c r="E79" i="20"/>
  <c r="D79" i="20"/>
  <c r="C79" i="20"/>
  <c r="F78" i="20"/>
  <c r="E78" i="20"/>
  <c r="D78" i="20"/>
  <c r="C78" i="20"/>
  <c r="G77" i="20"/>
  <c r="F77" i="20"/>
  <c r="E77" i="20"/>
  <c r="D77" i="20"/>
  <c r="C77" i="20"/>
  <c r="G76" i="20"/>
  <c r="H76" i="20" s="1"/>
  <c r="F76" i="20"/>
  <c r="E76" i="20"/>
  <c r="D76" i="20"/>
  <c r="C76" i="20"/>
  <c r="G75" i="20"/>
  <c r="F75" i="20"/>
  <c r="E75" i="20"/>
  <c r="D75" i="20"/>
  <c r="C75" i="20"/>
  <c r="G74" i="20"/>
  <c r="F74" i="20"/>
  <c r="E74" i="20"/>
  <c r="D74" i="20"/>
  <c r="C74" i="20"/>
  <c r="G73" i="20"/>
  <c r="G128" i="20" s="1"/>
  <c r="F73" i="20"/>
  <c r="E73" i="20"/>
  <c r="D73" i="20"/>
  <c r="C73" i="20"/>
  <c r="G72" i="20"/>
  <c r="E72" i="20"/>
  <c r="D72" i="20"/>
  <c r="C72" i="20"/>
  <c r="G71" i="20"/>
  <c r="F71" i="20"/>
  <c r="E71" i="20"/>
  <c r="D71" i="20"/>
  <c r="C71" i="20"/>
  <c r="G70" i="20"/>
  <c r="F70" i="20"/>
  <c r="E70" i="20"/>
  <c r="D70" i="20"/>
  <c r="C70" i="20"/>
  <c r="G69" i="20"/>
  <c r="F69" i="20"/>
  <c r="E69" i="20"/>
  <c r="D69" i="20"/>
  <c r="C69" i="20"/>
  <c r="G68" i="20"/>
  <c r="F68" i="20"/>
  <c r="E68" i="20"/>
  <c r="D68" i="20"/>
  <c r="C68" i="20"/>
  <c r="G67" i="20"/>
  <c r="F67" i="20"/>
  <c r="E67" i="20"/>
  <c r="D67" i="20"/>
  <c r="C67" i="20"/>
  <c r="G66" i="20"/>
  <c r="F66" i="20"/>
  <c r="D66" i="20"/>
  <c r="C66" i="20"/>
  <c r="G65" i="20"/>
  <c r="F65" i="20"/>
  <c r="E65" i="20"/>
  <c r="D65" i="20"/>
  <c r="C65" i="20"/>
  <c r="G64" i="20"/>
  <c r="F64" i="20"/>
  <c r="E64" i="20"/>
  <c r="D64" i="20"/>
  <c r="C64" i="20"/>
  <c r="G63" i="20"/>
  <c r="F63" i="20"/>
  <c r="E63" i="20"/>
  <c r="D63" i="20"/>
  <c r="C63" i="20"/>
  <c r="G62" i="20"/>
  <c r="F62" i="20"/>
  <c r="E62" i="20"/>
  <c r="D62" i="20"/>
  <c r="C62" i="20"/>
  <c r="G61" i="20"/>
  <c r="F61" i="20"/>
  <c r="E61" i="20"/>
  <c r="D61" i="20"/>
  <c r="C61" i="20"/>
  <c r="G51" i="20"/>
  <c r="F51" i="20"/>
  <c r="F312" i="20" s="1"/>
  <c r="F362" i="20" s="1"/>
  <c r="E51" i="20"/>
  <c r="D51" i="20"/>
  <c r="C51" i="20"/>
  <c r="G50" i="20"/>
  <c r="F50" i="20"/>
  <c r="E50" i="20"/>
  <c r="D50" i="20"/>
  <c r="C50" i="20"/>
  <c r="G49" i="20"/>
  <c r="G310" i="20" s="1"/>
  <c r="G360" i="20" s="1"/>
  <c r="F49" i="20"/>
  <c r="E49" i="20"/>
  <c r="D49" i="20"/>
  <c r="C49" i="20"/>
  <c r="G48" i="20"/>
  <c r="F48" i="20"/>
  <c r="E48" i="20"/>
  <c r="E309" i="20" s="1"/>
  <c r="E359" i="20" s="1"/>
  <c r="D48" i="20"/>
  <c r="C48" i="20"/>
  <c r="G47" i="20"/>
  <c r="F47" i="20"/>
  <c r="E47" i="20"/>
  <c r="D47" i="20"/>
  <c r="G46" i="20"/>
  <c r="F46" i="20"/>
  <c r="F307" i="20" s="1"/>
  <c r="F357" i="20" s="1"/>
  <c r="E46" i="20"/>
  <c r="D46" i="20"/>
  <c r="C46" i="20"/>
  <c r="F45" i="20"/>
  <c r="E45" i="20"/>
  <c r="D45" i="20"/>
  <c r="C45" i="20"/>
  <c r="G44" i="20"/>
  <c r="G305" i="20" s="1"/>
  <c r="G355" i="20" s="1"/>
  <c r="F44" i="20"/>
  <c r="E44" i="20"/>
  <c r="D44" i="20"/>
  <c r="C44" i="20"/>
  <c r="G43" i="20"/>
  <c r="F43" i="20"/>
  <c r="E43" i="20"/>
  <c r="D43" i="20"/>
  <c r="H354" i="20" s="1"/>
  <c r="C43" i="20"/>
  <c r="C304" i="20" s="1"/>
  <c r="C354" i="20" s="1"/>
  <c r="G42" i="20"/>
  <c r="F42" i="20"/>
  <c r="E42" i="20"/>
  <c r="D42" i="20"/>
  <c r="C42" i="20"/>
  <c r="G41" i="20"/>
  <c r="F41" i="20"/>
  <c r="F302" i="20" s="1"/>
  <c r="F352" i="20" s="1"/>
  <c r="E41" i="20"/>
  <c r="D41" i="20"/>
  <c r="C41" i="20"/>
  <c r="G40" i="20"/>
  <c r="F40" i="20"/>
  <c r="E40" i="20"/>
  <c r="D40" i="20"/>
  <c r="C40" i="20"/>
  <c r="G39" i="20"/>
  <c r="G300" i="20" s="1"/>
  <c r="G350" i="20" s="1"/>
  <c r="E39" i="20"/>
  <c r="D39" i="20"/>
  <c r="C39" i="20"/>
  <c r="G38" i="20"/>
  <c r="F38" i="20"/>
  <c r="E38" i="20"/>
  <c r="D38" i="20"/>
  <c r="C38" i="20"/>
  <c r="G37" i="20"/>
  <c r="F37" i="20"/>
  <c r="E37" i="20"/>
  <c r="D37" i="20"/>
  <c r="C37" i="20"/>
  <c r="G36" i="20"/>
  <c r="F36" i="20"/>
  <c r="F297" i="20" s="1"/>
  <c r="F347" i="20" s="1"/>
  <c r="E36" i="20"/>
  <c r="D36" i="20"/>
  <c r="C36" i="20"/>
  <c r="G35" i="20"/>
  <c r="F35" i="20"/>
  <c r="E35" i="20"/>
  <c r="D35" i="20"/>
  <c r="C35" i="20"/>
  <c r="G34" i="20"/>
  <c r="G295" i="20" s="1"/>
  <c r="G345" i="20" s="1"/>
  <c r="F34" i="20"/>
  <c r="E34" i="20"/>
  <c r="D34" i="20"/>
  <c r="C34" i="20"/>
  <c r="G33" i="20"/>
  <c r="F33" i="20"/>
  <c r="D33" i="20"/>
  <c r="C33" i="20"/>
  <c r="G32" i="20"/>
  <c r="F32" i="20"/>
  <c r="E32" i="20"/>
  <c r="D32" i="20"/>
  <c r="C32" i="20"/>
  <c r="H28" i="20"/>
  <c r="G28" i="20"/>
  <c r="D28" i="20"/>
  <c r="G25" i="20"/>
  <c r="F25" i="20"/>
  <c r="E25" i="20"/>
  <c r="D25" i="20"/>
  <c r="C25" i="20"/>
  <c r="H21" i="20"/>
  <c r="G21" i="20"/>
  <c r="H215" i="20"/>
  <c r="G80" i="19"/>
  <c r="G135" i="19" s="1"/>
  <c r="F80" i="19"/>
  <c r="E80" i="19"/>
  <c r="D80" i="19"/>
  <c r="G79" i="19"/>
  <c r="F79" i="19"/>
  <c r="E79" i="19"/>
  <c r="H79" i="19" s="1"/>
  <c r="D79" i="19"/>
  <c r="C79" i="19"/>
  <c r="F78" i="19"/>
  <c r="E78" i="19"/>
  <c r="D78" i="19"/>
  <c r="C78" i="19"/>
  <c r="G77" i="19"/>
  <c r="F77" i="19"/>
  <c r="E77" i="19"/>
  <c r="D77" i="19"/>
  <c r="C77" i="19"/>
  <c r="G76" i="19"/>
  <c r="F76" i="19"/>
  <c r="E76" i="19"/>
  <c r="D76" i="19"/>
  <c r="C76" i="19"/>
  <c r="G75" i="19"/>
  <c r="F75" i="19"/>
  <c r="E75" i="19"/>
  <c r="D75" i="19"/>
  <c r="C75" i="19"/>
  <c r="G74" i="19"/>
  <c r="F74" i="19"/>
  <c r="E74" i="19"/>
  <c r="D74" i="19"/>
  <c r="C74" i="19"/>
  <c r="G73" i="19"/>
  <c r="F73" i="19"/>
  <c r="E73" i="19"/>
  <c r="D73" i="19"/>
  <c r="C73" i="19"/>
  <c r="G72" i="19"/>
  <c r="E72" i="19"/>
  <c r="D72" i="19"/>
  <c r="C72" i="19"/>
  <c r="G71" i="19"/>
  <c r="F71" i="19"/>
  <c r="E71" i="19"/>
  <c r="D71" i="19"/>
  <c r="C71" i="19"/>
  <c r="G70" i="19"/>
  <c r="F70" i="19"/>
  <c r="E70" i="19"/>
  <c r="D70" i="19"/>
  <c r="C70" i="19"/>
  <c r="G69" i="19"/>
  <c r="F69" i="19"/>
  <c r="E69" i="19"/>
  <c r="D69" i="19"/>
  <c r="C69" i="19"/>
  <c r="G68" i="19"/>
  <c r="G123" i="19" s="1"/>
  <c r="F68" i="19"/>
  <c r="E68" i="19"/>
  <c r="D68" i="19"/>
  <c r="C68" i="19"/>
  <c r="G67" i="19"/>
  <c r="G122" i="19" s="1"/>
  <c r="F67" i="19"/>
  <c r="E67" i="19"/>
  <c r="D67" i="19"/>
  <c r="C67" i="19"/>
  <c r="G66" i="19"/>
  <c r="F66" i="19"/>
  <c r="D66" i="19"/>
  <c r="C66" i="19"/>
  <c r="H66" i="19" s="1"/>
  <c r="G65" i="19"/>
  <c r="F65" i="19"/>
  <c r="E65" i="19"/>
  <c r="D65" i="19"/>
  <c r="C65" i="19"/>
  <c r="G64" i="19"/>
  <c r="F64" i="19"/>
  <c r="E64" i="19"/>
  <c r="D64" i="19"/>
  <c r="C64" i="19"/>
  <c r="G63" i="19"/>
  <c r="F63" i="19"/>
  <c r="E63" i="19"/>
  <c r="D63" i="19"/>
  <c r="C63" i="19"/>
  <c r="G62" i="19"/>
  <c r="F62" i="19"/>
  <c r="E62" i="19"/>
  <c r="D62" i="19"/>
  <c r="C62" i="19"/>
  <c r="G61" i="19"/>
  <c r="F61" i="19"/>
  <c r="E61" i="19"/>
  <c r="D61" i="19"/>
  <c r="C61" i="19"/>
  <c r="G51" i="19"/>
  <c r="F51" i="19"/>
  <c r="E51" i="19"/>
  <c r="D51" i="19"/>
  <c r="C51" i="19"/>
  <c r="G50" i="19"/>
  <c r="F50" i="19"/>
  <c r="F311" i="19" s="1"/>
  <c r="F361" i="19" s="1"/>
  <c r="E50" i="19"/>
  <c r="D50" i="19"/>
  <c r="C50" i="19"/>
  <c r="G49" i="19"/>
  <c r="F49" i="19"/>
  <c r="E49" i="19"/>
  <c r="D49" i="19"/>
  <c r="C49" i="19"/>
  <c r="C310" i="19" s="1"/>
  <c r="C360" i="19" s="1"/>
  <c r="G48" i="19"/>
  <c r="G309" i="19" s="1"/>
  <c r="G359" i="19" s="1"/>
  <c r="F48" i="19"/>
  <c r="E48" i="19"/>
  <c r="D48" i="19"/>
  <c r="C48" i="19"/>
  <c r="G47" i="19"/>
  <c r="F47" i="19"/>
  <c r="E47" i="19"/>
  <c r="D47" i="19"/>
  <c r="G46" i="19"/>
  <c r="F46" i="19"/>
  <c r="E46" i="19"/>
  <c r="D46" i="19"/>
  <c r="C46" i="19"/>
  <c r="F45" i="19"/>
  <c r="E45" i="19"/>
  <c r="D45" i="19"/>
  <c r="C45" i="19"/>
  <c r="G44" i="19"/>
  <c r="F44" i="19"/>
  <c r="E44" i="19"/>
  <c r="D44" i="19"/>
  <c r="C44" i="19"/>
  <c r="G43" i="19"/>
  <c r="G304" i="19" s="1"/>
  <c r="G354" i="19" s="1"/>
  <c r="F43" i="19"/>
  <c r="E43" i="19"/>
  <c r="D43" i="19"/>
  <c r="C43" i="19"/>
  <c r="G42" i="19"/>
  <c r="F42" i="19"/>
  <c r="E42" i="19"/>
  <c r="D42" i="19"/>
  <c r="D303" i="19" s="1"/>
  <c r="D353" i="19" s="1"/>
  <c r="C42" i="19"/>
  <c r="G41" i="19"/>
  <c r="F41" i="19"/>
  <c r="E41" i="19"/>
  <c r="D41" i="19"/>
  <c r="C41" i="19"/>
  <c r="G40" i="19"/>
  <c r="F40" i="19"/>
  <c r="F301" i="19" s="1"/>
  <c r="F351" i="19" s="1"/>
  <c r="E40" i="19"/>
  <c r="D40" i="19"/>
  <c r="C40" i="19"/>
  <c r="G39" i="19"/>
  <c r="E39" i="19"/>
  <c r="D39" i="19"/>
  <c r="C39" i="19"/>
  <c r="G38" i="19"/>
  <c r="G299" i="19" s="1"/>
  <c r="G349" i="19" s="1"/>
  <c r="F38" i="19"/>
  <c r="F299" i="19" s="1"/>
  <c r="F349" i="19" s="1"/>
  <c r="E38" i="19"/>
  <c r="D38" i="19"/>
  <c r="C38" i="19"/>
  <c r="G37" i="19"/>
  <c r="F37" i="19"/>
  <c r="E37" i="19"/>
  <c r="D37" i="19"/>
  <c r="C37" i="19"/>
  <c r="G36" i="19"/>
  <c r="F36" i="19"/>
  <c r="E36" i="19"/>
  <c r="D36" i="19"/>
  <c r="C36" i="19"/>
  <c r="G35" i="19"/>
  <c r="F35" i="19"/>
  <c r="E35" i="19"/>
  <c r="D35" i="19"/>
  <c r="C35" i="19"/>
  <c r="G34" i="19"/>
  <c r="F34" i="19"/>
  <c r="E34" i="19"/>
  <c r="D34" i="19"/>
  <c r="C34" i="19"/>
  <c r="G33" i="19"/>
  <c r="G294" i="19" s="1"/>
  <c r="G344" i="19" s="1"/>
  <c r="F33" i="19"/>
  <c r="D33" i="19"/>
  <c r="C33" i="19"/>
  <c r="G32" i="19"/>
  <c r="F32" i="19"/>
  <c r="E32" i="19"/>
  <c r="D17" i="49" s="1"/>
  <c r="D32" i="19"/>
  <c r="C17" i="49" s="1"/>
  <c r="C32" i="19"/>
  <c r="H28" i="19"/>
  <c r="G28" i="19"/>
  <c r="D28" i="19"/>
  <c r="G25" i="19"/>
  <c r="F25" i="19"/>
  <c r="E25" i="19"/>
  <c r="D25" i="19"/>
  <c r="C25" i="19"/>
  <c r="H21" i="19"/>
  <c r="G21" i="19"/>
  <c r="G80" i="18"/>
  <c r="F80" i="18"/>
  <c r="E80" i="18"/>
  <c r="D80" i="18"/>
  <c r="G79" i="18"/>
  <c r="F79" i="18"/>
  <c r="E79" i="18"/>
  <c r="D79" i="18"/>
  <c r="C79" i="18"/>
  <c r="F78" i="18"/>
  <c r="E78" i="18"/>
  <c r="D78" i="18"/>
  <c r="C78" i="18"/>
  <c r="G77" i="18"/>
  <c r="F77" i="18"/>
  <c r="E77" i="18"/>
  <c r="D77" i="18"/>
  <c r="C77" i="18"/>
  <c r="G76" i="18"/>
  <c r="F76" i="18"/>
  <c r="E76" i="18"/>
  <c r="D76" i="18"/>
  <c r="C76" i="18"/>
  <c r="G75" i="18"/>
  <c r="F75" i="18"/>
  <c r="E75" i="18"/>
  <c r="D75" i="18"/>
  <c r="C75" i="18"/>
  <c r="G74" i="18"/>
  <c r="G129" i="18" s="1"/>
  <c r="F74" i="18"/>
  <c r="E74" i="18"/>
  <c r="D74" i="18"/>
  <c r="C74" i="18"/>
  <c r="G73" i="18"/>
  <c r="F73" i="18"/>
  <c r="E73" i="18"/>
  <c r="D73" i="18"/>
  <c r="C73" i="18"/>
  <c r="G72" i="18"/>
  <c r="E72" i="18"/>
  <c r="D72" i="18"/>
  <c r="C72" i="18"/>
  <c r="G71" i="18"/>
  <c r="F71" i="18"/>
  <c r="E71" i="18"/>
  <c r="D71" i="18"/>
  <c r="C71" i="18"/>
  <c r="G70" i="18"/>
  <c r="F70" i="18"/>
  <c r="E70" i="18"/>
  <c r="D70" i="18"/>
  <c r="C70" i="18"/>
  <c r="G69" i="18"/>
  <c r="G124" i="18" s="1"/>
  <c r="F69" i="18"/>
  <c r="E69" i="18"/>
  <c r="D69" i="18"/>
  <c r="C69" i="18"/>
  <c r="G68" i="18"/>
  <c r="F68" i="18"/>
  <c r="E68" i="18"/>
  <c r="D68" i="18"/>
  <c r="C68" i="18"/>
  <c r="G67" i="18"/>
  <c r="G122" i="18" s="1"/>
  <c r="F67" i="18"/>
  <c r="E67" i="18"/>
  <c r="D67" i="18"/>
  <c r="C67" i="18"/>
  <c r="G66" i="18"/>
  <c r="F66" i="18"/>
  <c r="D66" i="18"/>
  <c r="C66" i="18"/>
  <c r="G65" i="18"/>
  <c r="F65" i="18"/>
  <c r="E65" i="18"/>
  <c r="D65" i="18"/>
  <c r="C65" i="18"/>
  <c r="G64" i="18"/>
  <c r="F64" i="18"/>
  <c r="E64" i="18"/>
  <c r="D64" i="18"/>
  <c r="C64" i="18"/>
  <c r="G63" i="18"/>
  <c r="F63" i="18"/>
  <c r="E63" i="18"/>
  <c r="D63" i="18"/>
  <c r="C63" i="18"/>
  <c r="G62" i="18"/>
  <c r="F62" i="18"/>
  <c r="E62" i="18"/>
  <c r="D62" i="18"/>
  <c r="C62" i="18"/>
  <c r="G61" i="18"/>
  <c r="F61" i="18"/>
  <c r="E61" i="18"/>
  <c r="D61" i="18"/>
  <c r="C61" i="18"/>
  <c r="G51" i="18"/>
  <c r="F51" i="18"/>
  <c r="E51" i="18"/>
  <c r="D51" i="18"/>
  <c r="C51" i="18"/>
  <c r="H362" i="18" s="1"/>
  <c r="G50" i="18"/>
  <c r="G311" i="18" s="1"/>
  <c r="G361" i="18" s="1"/>
  <c r="F50" i="18"/>
  <c r="E50" i="18"/>
  <c r="D50" i="18"/>
  <c r="C50" i="18"/>
  <c r="G49" i="18"/>
  <c r="F49" i="18"/>
  <c r="E49" i="18"/>
  <c r="E310" i="18" s="1"/>
  <c r="E360" i="18" s="1"/>
  <c r="D49" i="18"/>
  <c r="C49" i="18"/>
  <c r="G48" i="18"/>
  <c r="F48" i="18"/>
  <c r="E48" i="18"/>
  <c r="D48" i="18"/>
  <c r="C48" i="18"/>
  <c r="G47" i="18"/>
  <c r="G308" i="18" s="1"/>
  <c r="G358" i="18" s="1"/>
  <c r="F47" i="18"/>
  <c r="F308" i="18" s="1"/>
  <c r="F358" i="18" s="1"/>
  <c r="E47" i="18"/>
  <c r="D47" i="18"/>
  <c r="G46" i="18"/>
  <c r="F46" i="18"/>
  <c r="E46" i="18"/>
  <c r="D46" i="18"/>
  <c r="C46" i="18"/>
  <c r="C307" i="18" s="1"/>
  <c r="C357" i="18" s="1"/>
  <c r="F45" i="18"/>
  <c r="E45" i="18"/>
  <c r="D45" i="18"/>
  <c r="C45" i="18"/>
  <c r="G44" i="18"/>
  <c r="F44" i="18"/>
  <c r="E44" i="18"/>
  <c r="D44" i="18"/>
  <c r="D305" i="18" s="1"/>
  <c r="D355" i="18" s="1"/>
  <c r="C44" i="18"/>
  <c r="G43" i="18"/>
  <c r="F43" i="18"/>
  <c r="E43" i="18"/>
  <c r="D43" i="18"/>
  <c r="C43" i="18"/>
  <c r="G42" i="18"/>
  <c r="F42" i="18"/>
  <c r="F303" i="18" s="1"/>
  <c r="F353" i="18" s="1"/>
  <c r="E42" i="18"/>
  <c r="D42" i="18"/>
  <c r="C42" i="18"/>
  <c r="G41" i="18"/>
  <c r="F41" i="18"/>
  <c r="E41" i="18"/>
  <c r="D41" i="18"/>
  <c r="C41" i="18"/>
  <c r="G40" i="18"/>
  <c r="F40" i="18"/>
  <c r="E40" i="18"/>
  <c r="D40" i="18"/>
  <c r="C40" i="18"/>
  <c r="G39" i="18"/>
  <c r="E39" i="18"/>
  <c r="D39" i="18"/>
  <c r="D300" i="18" s="1"/>
  <c r="D350" i="18" s="1"/>
  <c r="C39" i="18"/>
  <c r="G38" i="18"/>
  <c r="F38" i="18"/>
  <c r="E38" i="18"/>
  <c r="D38" i="18"/>
  <c r="C38" i="18"/>
  <c r="G37" i="18"/>
  <c r="F37" i="18"/>
  <c r="E37" i="18"/>
  <c r="D37" i="18"/>
  <c r="C37" i="18"/>
  <c r="G36" i="18"/>
  <c r="F36" i="18"/>
  <c r="E36" i="18"/>
  <c r="D36" i="18"/>
  <c r="C36" i="18"/>
  <c r="G35" i="18"/>
  <c r="F35" i="18"/>
  <c r="E35" i="18"/>
  <c r="D35" i="18"/>
  <c r="C35" i="18"/>
  <c r="G34" i="18"/>
  <c r="F34" i="18"/>
  <c r="E34" i="18"/>
  <c r="E295" i="18" s="1"/>
  <c r="E345" i="18" s="1"/>
  <c r="D34" i="18"/>
  <c r="D295" i="18" s="1"/>
  <c r="D345" i="18" s="1"/>
  <c r="C34" i="18"/>
  <c r="G33" i="18"/>
  <c r="F33" i="18"/>
  <c r="D33" i="18"/>
  <c r="C33" i="18"/>
  <c r="G32" i="18"/>
  <c r="F32" i="18"/>
  <c r="E32" i="18"/>
  <c r="D16" i="49" s="1"/>
  <c r="D32" i="18"/>
  <c r="C32" i="18"/>
  <c r="H28" i="18"/>
  <c r="G28" i="18"/>
  <c r="D28" i="18"/>
  <c r="G25" i="18"/>
  <c r="F25" i="18"/>
  <c r="E25" i="18"/>
  <c r="D25" i="18"/>
  <c r="C25" i="18"/>
  <c r="H21" i="18"/>
  <c r="G21" i="18"/>
  <c r="H215" i="18"/>
  <c r="G80" i="17"/>
  <c r="F80" i="17"/>
  <c r="E80" i="17"/>
  <c r="D80" i="17"/>
  <c r="G79" i="17"/>
  <c r="F79" i="17"/>
  <c r="E79" i="17"/>
  <c r="D79" i="17"/>
  <c r="C79" i="17"/>
  <c r="F78" i="17"/>
  <c r="E78" i="17"/>
  <c r="D78" i="17"/>
  <c r="C78" i="17"/>
  <c r="G77" i="17"/>
  <c r="F77" i="17"/>
  <c r="E77" i="17"/>
  <c r="D77" i="17"/>
  <c r="C77" i="17"/>
  <c r="H77" i="17" s="1"/>
  <c r="G76" i="17"/>
  <c r="F76" i="17"/>
  <c r="E76" i="17"/>
  <c r="D76" i="17"/>
  <c r="C76" i="17"/>
  <c r="G75" i="17"/>
  <c r="F75" i="17"/>
  <c r="E75" i="17"/>
  <c r="D75" i="17"/>
  <c r="C75" i="17"/>
  <c r="G74" i="17"/>
  <c r="F74" i="17"/>
  <c r="E74" i="17"/>
  <c r="D74" i="17"/>
  <c r="C74" i="17"/>
  <c r="G73" i="17"/>
  <c r="F73" i="17"/>
  <c r="E73" i="17"/>
  <c r="D73" i="17"/>
  <c r="C73" i="17"/>
  <c r="G72" i="17"/>
  <c r="E72" i="17"/>
  <c r="D72" i="17"/>
  <c r="C72" i="17"/>
  <c r="G71" i="17"/>
  <c r="F71" i="17"/>
  <c r="E71" i="17"/>
  <c r="D71" i="17"/>
  <c r="C71" i="17"/>
  <c r="G70" i="17"/>
  <c r="F70" i="17"/>
  <c r="E70" i="17"/>
  <c r="D70" i="17"/>
  <c r="C70" i="17"/>
  <c r="G69" i="17"/>
  <c r="F69" i="17"/>
  <c r="E69" i="17"/>
  <c r="D69" i="17"/>
  <c r="C69" i="17"/>
  <c r="G68" i="17"/>
  <c r="G123" i="17" s="1"/>
  <c r="F68" i="17"/>
  <c r="E68" i="17"/>
  <c r="D68" i="17"/>
  <c r="C68" i="17"/>
  <c r="G67" i="17"/>
  <c r="F67" i="17"/>
  <c r="E67" i="17"/>
  <c r="D67" i="17"/>
  <c r="C67" i="17"/>
  <c r="G66" i="17"/>
  <c r="F66" i="17"/>
  <c r="D66" i="17"/>
  <c r="C66" i="17"/>
  <c r="G65" i="17"/>
  <c r="F65" i="17"/>
  <c r="E65" i="17"/>
  <c r="D65" i="17"/>
  <c r="C65" i="17"/>
  <c r="G64" i="17"/>
  <c r="F64" i="17"/>
  <c r="E64" i="17"/>
  <c r="D64" i="17"/>
  <c r="C64" i="17"/>
  <c r="G63" i="17"/>
  <c r="F63" i="17"/>
  <c r="E63" i="17"/>
  <c r="D63" i="17"/>
  <c r="C63" i="17"/>
  <c r="G62" i="17"/>
  <c r="F62" i="17"/>
  <c r="E62" i="17"/>
  <c r="D62" i="17"/>
  <c r="C62" i="17"/>
  <c r="G61" i="17"/>
  <c r="F61" i="17"/>
  <c r="E61" i="17"/>
  <c r="D61" i="17"/>
  <c r="C61" i="17"/>
  <c r="G51" i="17"/>
  <c r="F51" i="17"/>
  <c r="F312" i="17" s="1"/>
  <c r="F362" i="17" s="1"/>
  <c r="E51" i="17"/>
  <c r="D51" i="17"/>
  <c r="C51" i="17"/>
  <c r="G50" i="17"/>
  <c r="F50" i="17"/>
  <c r="E50" i="17"/>
  <c r="D50" i="17"/>
  <c r="C50" i="17"/>
  <c r="H50" i="17" s="1"/>
  <c r="G49" i="17"/>
  <c r="G310" i="17" s="1"/>
  <c r="G360" i="17" s="1"/>
  <c r="F49" i="17"/>
  <c r="E49" i="17"/>
  <c r="D49" i="17"/>
  <c r="C49" i="17"/>
  <c r="G48" i="17"/>
  <c r="F48" i="17"/>
  <c r="E48" i="17"/>
  <c r="E309" i="17" s="1"/>
  <c r="E359" i="17" s="1"/>
  <c r="D48" i="17"/>
  <c r="D309" i="17" s="1"/>
  <c r="D359" i="17" s="1"/>
  <c r="C48" i="17"/>
  <c r="G47" i="17"/>
  <c r="F47" i="17"/>
  <c r="E47" i="17"/>
  <c r="D47" i="17"/>
  <c r="G46" i="17"/>
  <c r="F46" i="17"/>
  <c r="F307" i="17" s="1"/>
  <c r="F357" i="17" s="1"/>
  <c r="E46" i="17"/>
  <c r="D46" i="17"/>
  <c r="C46" i="17"/>
  <c r="F45" i="17"/>
  <c r="E45" i="17"/>
  <c r="D45" i="17"/>
  <c r="C45" i="17"/>
  <c r="G44" i="17"/>
  <c r="G305" i="17" s="1"/>
  <c r="G355" i="17" s="1"/>
  <c r="F44" i="17"/>
  <c r="F305" i="17" s="1"/>
  <c r="F355" i="17" s="1"/>
  <c r="E44" i="17"/>
  <c r="D44" i="17"/>
  <c r="C44" i="17"/>
  <c r="G43" i="17"/>
  <c r="F43" i="17"/>
  <c r="E43" i="17"/>
  <c r="D43" i="17"/>
  <c r="D304" i="17" s="1"/>
  <c r="D354" i="17" s="1"/>
  <c r="C43" i="17"/>
  <c r="C304" i="17" s="1"/>
  <c r="C354" i="17" s="1"/>
  <c r="G42" i="17"/>
  <c r="F42" i="17"/>
  <c r="E42" i="17"/>
  <c r="D42" i="17"/>
  <c r="C42" i="17"/>
  <c r="G41" i="17"/>
  <c r="F41" i="17"/>
  <c r="F302" i="17" s="1"/>
  <c r="F352" i="17" s="1"/>
  <c r="E41" i="17"/>
  <c r="E302" i="17" s="1"/>
  <c r="E352" i="17" s="1"/>
  <c r="D41" i="17"/>
  <c r="C41" i="17"/>
  <c r="G40" i="17"/>
  <c r="F40" i="17"/>
  <c r="E40" i="17"/>
  <c r="D40" i="17"/>
  <c r="C40" i="17"/>
  <c r="H40" i="17" s="1"/>
  <c r="H301" i="17" s="1"/>
  <c r="J13" i="48" s="1"/>
  <c r="G39" i="17"/>
  <c r="E39" i="17"/>
  <c r="D39" i="17"/>
  <c r="C39" i="17"/>
  <c r="G38" i="17"/>
  <c r="F38" i="17"/>
  <c r="E38" i="17"/>
  <c r="D38" i="17"/>
  <c r="C38" i="17"/>
  <c r="G37" i="17"/>
  <c r="F37" i="17"/>
  <c r="E37" i="17"/>
  <c r="D37" i="17"/>
  <c r="C37" i="17"/>
  <c r="G36" i="17"/>
  <c r="F36" i="17"/>
  <c r="E36" i="17"/>
  <c r="D36" i="17"/>
  <c r="C36" i="17"/>
  <c r="G35" i="17"/>
  <c r="F35" i="17"/>
  <c r="E35" i="17"/>
  <c r="D35" i="17"/>
  <c r="C35" i="17"/>
  <c r="H35" i="17" s="1"/>
  <c r="G34" i="17"/>
  <c r="G295" i="17" s="1"/>
  <c r="G345" i="17" s="1"/>
  <c r="F34" i="17"/>
  <c r="E34" i="17"/>
  <c r="D34" i="17"/>
  <c r="C34" i="17"/>
  <c r="G33" i="17"/>
  <c r="F33" i="17"/>
  <c r="D33" i="17"/>
  <c r="C33" i="17"/>
  <c r="G32" i="17"/>
  <c r="F15" i="49" s="1"/>
  <c r="F32" i="17"/>
  <c r="E32" i="17"/>
  <c r="D15" i="49" s="1"/>
  <c r="D32" i="17"/>
  <c r="C32" i="17"/>
  <c r="H28" i="17"/>
  <c r="G28" i="17"/>
  <c r="D28" i="17"/>
  <c r="G25" i="17"/>
  <c r="F25" i="17"/>
  <c r="E25" i="17"/>
  <c r="D25" i="17"/>
  <c r="C25" i="17"/>
  <c r="H21" i="17"/>
  <c r="G21" i="17"/>
  <c r="H215" i="17"/>
  <c r="H240" i="17"/>
  <c r="H190" i="17"/>
  <c r="G80" i="16"/>
  <c r="F80" i="16"/>
  <c r="E80" i="16"/>
  <c r="D80" i="16"/>
  <c r="G79" i="16"/>
  <c r="F79" i="16"/>
  <c r="E79" i="16"/>
  <c r="D79" i="16"/>
  <c r="C79" i="16"/>
  <c r="F78" i="16"/>
  <c r="E78" i="16"/>
  <c r="D78" i="16"/>
  <c r="C78" i="16"/>
  <c r="G77" i="16"/>
  <c r="F77" i="16"/>
  <c r="E77" i="16"/>
  <c r="D77" i="16"/>
  <c r="C77" i="16"/>
  <c r="G76" i="16"/>
  <c r="F76" i="16"/>
  <c r="E76" i="16"/>
  <c r="D76" i="16"/>
  <c r="C76" i="16"/>
  <c r="G75" i="16"/>
  <c r="F75" i="16"/>
  <c r="E75" i="16"/>
  <c r="D75" i="16"/>
  <c r="C75" i="16"/>
  <c r="G74" i="16"/>
  <c r="F74" i="16"/>
  <c r="E74" i="16"/>
  <c r="D74" i="16"/>
  <c r="C74" i="16"/>
  <c r="G73" i="16"/>
  <c r="F73" i="16"/>
  <c r="E73" i="16"/>
  <c r="D73" i="16"/>
  <c r="C73" i="16"/>
  <c r="G72" i="16"/>
  <c r="E72" i="16"/>
  <c r="D72" i="16"/>
  <c r="C72" i="16"/>
  <c r="G71" i="16"/>
  <c r="F71" i="16"/>
  <c r="E71" i="16"/>
  <c r="D71" i="16"/>
  <c r="C71" i="16"/>
  <c r="G70" i="16"/>
  <c r="F70" i="16"/>
  <c r="E70" i="16"/>
  <c r="D70" i="16"/>
  <c r="C70" i="16"/>
  <c r="G69" i="16"/>
  <c r="F69" i="16"/>
  <c r="E69" i="16"/>
  <c r="D69" i="16"/>
  <c r="C69" i="16"/>
  <c r="G68" i="16"/>
  <c r="F68" i="16"/>
  <c r="E68" i="16"/>
  <c r="D68" i="16"/>
  <c r="C68" i="16"/>
  <c r="G67" i="16"/>
  <c r="F67" i="16"/>
  <c r="E67" i="16"/>
  <c r="D67" i="16"/>
  <c r="C67" i="16"/>
  <c r="G66" i="16"/>
  <c r="F66" i="16"/>
  <c r="D66" i="16"/>
  <c r="C66" i="16"/>
  <c r="G65" i="16"/>
  <c r="F65" i="16"/>
  <c r="E65" i="16"/>
  <c r="D65" i="16"/>
  <c r="C65" i="16"/>
  <c r="G64" i="16"/>
  <c r="F64" i="16"/>
  <c r="E64" i="16"/>
  <c r="D64" i="16"/>
  <c r="C64" i="16"/>
  <c r="G63" i="16"/>
  <c r="F63" i="16"/>
  <c r="E63" i="16"/>
  <c r="D63" i="16"/>
  <c r="C63" i="16"/>
  <c r="G62" i="16"/>
  <c r="F62" i="16"/>
  <c r="E62" i="16"/>
  <c r="D62" i="16"/>
  <c r="C62" i="16"/>
  <c r="G61" i="16"/>
  <c r="F61" i="16"/>
  <c r="E61" i="16"/>
  <c r="D61" i="16"/>
  <c r="C61" i="16"/>
  <c r="G51" i="16"/>
  <c r="F51" i="16"/>
  <c r="E51" i="16"/>
  <c r="D51" i="16"/>
  <c r="C51" i="16"/>
  <c r="G50" i="16"/>
  <c r="G311" i="16" s="1"/>
  <c r="G361" i="16" s="1"/>
  <c r="F50" i="16"/>
  <c r="E50" i="16"/>
  <c r="D50" i="16"/>
  <c r="C50" i="16"/>
  <c r="G49" i="16"/>
  <c r="F49" i="16"/>
  <c r="E49" i="16"/>
  <c r="E310" i="16" s="1"/>
  <c r="E360" i="16" s="1"/>
  <c r="D49" i="16"/>
  <c r="C49" i="16"/>
  <c r="G48" i="16"/>
  <c r="F48" i="16"/>
  <c r="E48" i="16"/>
  <c r="D48" i="16"/>
  <c r="C48" i="16"/>
  <c r="G47" i="16"/>
  <c r="G308" i="16" s="1"/>
  <c r="G358" i="16" s="1"/>
  <c r="F47" i="16"/>
  <c r="E47" i="16"/>
  <c r="D47" i="16"/>
  <c r="G46" i="16"/>
  <c r="F46" i="16"/>
  <c r="E46" i="16"/>
  <c r="D46" i="16"/>
  <c r="C46" i="16"/>
  <c r="H357" i="16" s="1"/>
  <c r="F45" i="16"/>
  <c r="F306" i="16" s="1"/>
  <c r="F356" i="16" s="1"/>
  <c r="E45" i="16"/>
  <c r="D45" i="16"/>
  <c r="C45" i="16"/>
  <c r="G44" i="16"/>
  <c r="F44" i="16"/>
  <c r="E44" i="16"/>
  <c r="D44" i="16"/>
  <c r="D305" i="16" s="1"/>
  <c r="D355" i="16" s="1"/>
  <c r="C44" i="16"/>
  <c r="G43" i="16"/>
  <c r="F43" i="16"/>
  <c r="E43" i="16"/>
  <c r="D43" i="16"/>
  <c r="C43" i="16"/>
  <c r="G42" i="16"/>
  <c r="F42" i="16"/>
  <c r="H353" i="16" s="1"/>
  <c r="E42" i="16"/>
  <c r="E303" i="16" s="1"/>
  <c r="E353" i="16" s="1"/>
  <c r="D42" i="16"/>
  <c r="C42" i="16"/>
  <c r="G41" i="16"/>
  <c r="F41" i="16"/>
  <c r="E41" i="16"/>
  <c r="D41" i="16"/>
  <c r="C41" i="16"/>
  <c r="G40" i="16"/>
  <c r="G301" i="16" s="1"/>
  <c r="G351" i="16" s="1"/>
  <c r="F40" i="16"/>
  <c r="E40" i="16"/>
  <c r="D40" i="16"/>
  <c r="C40" i="16"/>
  <c r="G39" i="16"/>
  <c r="E39" i="16"/>
  <c r="D39" i="16"/>
  <c r="D300" i="16" s="1"/>
  <c r="D350" i="16" s="1"/>
  <c r="C39" i="16"/>
  <c r="G38" i="16"/>
  <c r="F38" i="16"/>
  <c r="E38" i="16"/>
  <c r="D38" i="16"/>
  <c r="C38" i="16"/>
  <c r="G37" i="16"/>
  <c r="F37" i="16"/>
  <c r="F298" i="16" s="1"/>
  <c r="F348" i="16" s="1"/>
  <c r="E37" i="16"/>
  <c r="D37" i="16"/>
  <c r="C37" i="16"/>
  <c r="G36" i="16"/>
  <c r="F36" i="16"/>
  <c r="E36" i="16"/>
  <c r="D36" i="16"/>
  <c r="C36" i="16"/>
  <c r="H347" i="16" s="1"/>
  <c r="G35" i="16"/>
  <c r="G296" i="16" s="1"/>
  <c r="G346" i="16" s="1"/>
  <c r="F35" i="16"/>
  <c r="E35" i="16"/>
  <c r="D35" i="16"/>
  <c r="C35" i="16"/>
  <c r="G34" i="16"/>
  <c r="F34" i="16"/>
  <c r="E34" i="16"/>
  <c r="D34" i="16"/>
  <c r="C34" i="16"/>
  <c r="G33" i="16"/>
  <c r="F33" i="16"/>
  <c r="D33" i="16"/>
  <c r="C33" i="16"/>
  <c r="G32" i="16"/>
  <c r="F32" i="16"/>
  <c r="E14" i="49" s="1"/>
  <c r="E32" i="16"/>
  <c r="D32" i="16"/>
  <c r="C32" i="16"/>
  <c r="H28" i="16"/>
  <c r="G28" i="16"/>
  <c r="D28" i="16"/>
  <c r="G25" i="16"/>
  <c r="F25" i="16"/>
  <c r="E25" i="16"/>
  <c r="D25" i="16"/>
  <c r="C25" i="16"/>
  <c r="H21" i="16"/>
  <c r="G21" i="16"/>
  <c r="H240" i="16"/>
  <c r="G80" i="15"/>
  <c r="F80" i="15"/>
  <c r="E80" i="15"/>
  <c r="D80" i="15"/>
  <c r="G79" i="15"/>
  <c r="F79" i="15"/>
  <c r="E79" i="15"/>
  <c r="D79" i="15"/>
  <c r="C79" i="15"/>
  <c r="F78" i="15"/>
  <c r="E78" i="15"/>
  <c r="D78" i="15"/>
  <c r="C78" i="15"/>
  <c r="G77" i="15"/>
  <c r="F77" i="15"/>
  <c r="E77" i="15"/>
  <c r="D77" i="15"/>
  <c r="C77" i="15"/>
  <c r="G76" i="15"/>
  <c r="G131" i="15" s="1"/>
  <c r="F76" i="15"/>
  <c r="E76" i="15"/>
  <c r="D76" i="15"/>
  <c r="C76" i="15"/>
  <c r="G75" i="15"/>
  <c r="F75" i="15"/>
  <c r="E75" i="15"/>
  <c r="D75" i="15"/>
  <c r="C75" i="15"/>
  <c r="G74" i="15"/>
  <c r="F74" i="15"/>
  <c r="E74" i="15"/>
  <c r="D74" i="15"/>
  <c r="C74" i="15"/>
  <c r="G73" i="15"/>
  <c r="F73" i="15"/>
  <c r="E73" i="15"/>
  <c r="D73" i="15"/>
  <c r="C73" i="15"/>
  <c r="G72" i="15"/>
  <c r="E72" i="15"/>
  <c r="D72" i="15"/>
  <c r="C72" i="15"/>
  <c r="G71" i="15"/>
  <c r="G126" i="15" s="1"/>
  <c r="F71" i="15"/>
  <c r="E71" i="15"/>
  <c r="D71" i="15"/>
  <c r="C71" i="15"/>
  <c r="G70" i="15"/>
  <c r="F70" i="15"/>
  <c r="E70" i="15"/>
  <c r="D70" i="15"/>
  <c r="C70" i="15"/>
  <c r="G69" i="15"/>
  <c r="F69" i="15"/>
  <c r="E69" i="15"/>
  <c r="D69" i="15"/>
  <c r="C69" i="15"/>
  <c r="G68" i="15"/>
  <c r="F68" i="15"/>
  <c r="E68" i="15"/>
  <c r="D68" i="15"/>
  <c r="C68" i="15"/>
  <c r="G67" i="15"/>
  <c r="F67" i="15"/>
  <c r="E67" i="15"/>
  <c r="D67" i="15"/>
  <c r="C67" i="15"/>
  <c r="G66" i="15"/>
  <c r="F66" i="15"/>
  <c r="D66" i="15"/>
  <c r="C66" i="15"/>
  <c r="G65" i="15"/>
  <c r="F65" i="15"/>
  <c r="E65" i="15"/>
  <c r="D65" i="15"/>
  <c r="C65" i="15"/>
  <c r="G64" i="15"/>
  <c r="F64" i="15"/>
  <c r="E64" i="15"/>
  <c r="D64" i="15"/>
  <c r="C64" i="15"/>
  <c r="G63" i="15"/>
  <c r="F63" i="15"/>
  <c r="E63" i="15"/>
  <c r="D63" i="15"/>
  <c r="C63" i="15"/>
  <c r="G62" i="15"/>
  <c r="F62" i="15"/>
  <c r="E62" i="15"/>
  <c r="D62" i="15"/>
  <c r="C62" i="15"/>
  <c r="G61" i="15"/>
  <c r="F61" i="15"/>
  <c r="E61" i="15"/>
  <c r="D61" i="15"/>
  <c r="C61" i="15"/>
  <c r="G51" i="15"/>
  <c r="F51" i="15"/>
  <c r="E51" i="15"/>
  <c r="E312" i="15" s="1"/>
  <c r="E362" i="15" s="1"/>
  <c r="D51" i="15"/>
  <c r="C51" i="15"/>
  <c r="G50" i="15"/>
  <c r="F50" i="15"/>
  <c r="E50" i="15"/>
  <c r="D50" i="15"/>
  <c r="C50" i="15"/>
  <c r="G49" i="15"/>
  <c r="G310" i="15" s="1"/>
  <c r="G360" i="15" s="1"/>
  <c r="F49" i="15"/>
  <c r="E49" i="15"/>
  <c r="D49" i="15"/>
  <c r="C49" i="15"/>
  <c r="G48" i="15"/>
  <c r="F48" i="15"/>
  <c r="E48" i="15"/>
  <c r="D48" i="15"/>
  <c r="D309" i="15" s="1"/>
  <c r="D359" i="15" s="1"/>
  <c r="C48" i="15"/>
  <c r="G47" i="15"/>
  <c r="F47" i="15"/>
  <c r="E47" i="15"/>
  <c r="D47" i="15"/>
  <c r="G46" i="15"/>
  <c r="F46" i="15"/>
  <c r="E46" i="15"/>
  <c r="E307" i="15" s="1"/>
  <c r="E357" i="15" s="1"/>
  <c r="D46" i="15"/>
  <c r="C46" i="15"/>
  <c r="F45" i="15"/>
  <c r="E45" i="15"/>
  <c r="D45" i="15"/>
  <c r="C45" i="15"/>
  <c r="G44" i="15"/>
  <c r="F44" i="15"/>
  <c r="F305" i="15" s="1"/>
  <c r="F355" i="15" s="1"/>
  <c r="E44" i="15"/>
  <c r="D44" i="15"/>
  <c r="C44" i="15"/>
  <c r="G43" i="15"/>
  <c r="F43" i="15"/>
  <c r="E43" i="15"/>
  <c r="D43" i="15"/>
  <c r="C43" i="15"/>
  <c r="C304" i="15" s="1"/>
  <c r="C354" i="15" s="1"/>
  <c r="G42" i="15"/>
  <c r="F42" i="15"/>
  <c r="E42" i="15"/>
  <c r="D42" i="15"/>
  <c r="C42" i="15"/>
  <c r="G41" i="15"/>
  <c r="F41" i="15"/>
  <c r="E41" i="15"/>
  <c r="D41" i="15"/>
  <c r="C41" i="15"/>
  <c r="G40" i="15"/>
  <c r="G301" i="15" s="1"/>
  <c r="F40" i="15"/>
  <c r="F301" i="15" s="1"/>
  <c r="F351" i="15" s="1"/>
  <c r="E40" i="15"/>
  <c r="D40" i="15"/>
  <c r="C40" i="15"/>
  <c r="C301" i="15" s="1"/>
  <c r="C351" i="15" s="1"/>
  <c r="G39" i="15"/>
  <c r="H350" i="15" s="1"/>
  <c r="E39" i="15"/>
  <c r="D39" i="15"/>
  <c r="C39" i="15"/>
  <c r="G38" i="15"/>
  <c r="F38" i="15"/>
  <c r="E38" i="15"/>
  <c r="D38" i="15"/>
  <c r="C38" i="15"/>
  <c r="G37" i="15"/>
  <c r="F37" i="15"/>
  <c r="E37" i="15"/>
  <c r="D37" i="15"/>
  <c r="C37" i="15"/>
  <c r="G36" i="15"/>
  <c r="F36" i="15"/>
  <c r="E36" i="15"/>
  <c r="D36" i="15"/>
  <c r="C36" i="15"/>
  <c r="G35" i="15"/>
  <c r="F35" i="15"/>
  <c r="E35" i="15"/>
  <c r="D35" i="15"/>
  <c r="C35" i="15"/>
  <c r="G34" i="15"/>
  <c r="G295" i="15" s="1"/>
  <c r="G345" i="15" s="1"/>
  <c r="F34" i="15"/>
  <c r="E34" i="15"/>
  <c r="D34" i="15"/>
  <c r="C34" i="15"/>
  <c r="G33" i="15"/>
  <c r="F33" i="15"/>
  <c r="D33" i="15"/>
  <c r="C33" i="15"/>
  <c r="G32" i="15"/>
  <c r="F32" i="15"/>
  <c r="E32" i="15"/>
  <c r="D32" i="15"/>
  <c r="C13" i="49" s="1"/>
  <c r="C32" i="15"/>
  <c r="H28" i="15"/>
  <c r="G28" i="15"/>
  <c r="D28" i="15"/>
  <c r="G25" i="15"/>
  <c r="F25" i="15"/>
  <c r="E25" i="15"/>
  <c r="D25" i="15"/>
  <c r="C25" i="15"/>
  <c r="H21" i="15"/>
  <c r="G21" i="15"/>
  <c r="H190" i="15"/>
  <c r="B351" i="15"/>
  <c r="B326" i="15"/>
  <c r="B301" i="15"/>
  <c r="B276" i="15"/>
  <c r="B251" i="15"/>
  <c r="B226" i="15"/>
  <c r="B201" i="15"/>
  <c r="B176" i="15"/>
  <c r="B151" i="15"/>
  <c r="B124" i="15"/>
  <c r="B99" i="15"/>
  <c r="B69" i="15"/>
  <c r="G80" i="14"/>
  <c r="F80" i="14"/>
  <c r="E80" i="14"/>
  <c r="D80" i="14"/>
  <c r="G79" i="14"/>
  <c r="F79" i="14"/>
  <c r="E79" i="14"/>
  <c r="D79" i="14"/>
  <c r="C79" i="14"/>
  <c r="F78" i="14"/>
  <c r="E78" i="14"/>
  <c r="D78" i="14"/>
  <c r="C78" i="14"/>
  <c r="G77" i="14"/>
  <c r="F77" i="14"/>
  <c r="E77" i="14"/>
  <c r="D77" i="14"/>
  <c r="C77" i="14"/>
  <c r="G76" i="14"/>
  <c r="F76" i="14"/>
  <c r="E76" i="14"/>
  <c r="D76" i="14"/>
  <c r="C76" i="14"/>
  <c r="G75" i="14"/>
  <c r="F75" i="14"/>
  <c r="E75" i="14"/>
  <c r="D75" i="14"/>
  <c r="C75" i="14"/>
  <c r="G74" i="14"/>
  <c r="F74" i="14"/>
  <c r="E74" i="14"/>
  <c r="D74" i="14"/>
  <c r="C74" i="14"/>
  <c r="G73" i="14"/>
  <c r="F73" i="14"/>
  <c r="E73" i="14"/>
  <c r="D73" i="14"/>
  <c r="C73" i="14"/>
  <c r="G72" i="14"/>
  <c r="E72" i="14"/>
  <c r="D72" i="14"/>
  <c r="C72" i="14"/>
  <c r="G71" i="14"/>
  <c r="F71" i="14"/>
  <c r="E71" i="14"/>
  <c r="D71" i="14"/>
  <c r="C71" i="14"/>
  <c r="G70" i="14"/>
  <c r="F70" i="14"/>
  <c r="E70" i="14"/>
  <c r="D70" i="14"/>
  <c r="C70" i="14"/>
  <c r="G69" i="14"/>
  <c r="F69" i="14"/>
  <c r="E69" i="14"/>
  <c r="D69" i="14"/>
  <c r="C69" i="14"/>
  <c r="G68" i="14"/>
  <c r="F68" i="14"/>
  <c r="E68" i="14"/>
  <c r="D68" i="14"/>
  <c r="C68" i="14"/>
  <c r="G67" i="14"/>
  <c r="F67" i="14"/>
  <c r="E67" i="14"/>
  <c r="D67" i="14"/>
  <c r="C67" i="14"/>
  <c r="G66" i="14"/>
  <c r="F66" i="14"/>
  <c r="D66" i="14"/>
  <c r="C66" i="14"/>
  <c r="G65" i="14"/>
  <c r="F65" i="14"/>
  <c r="E65" i="14"/>
  <c r="D65" i="14"/>
  <c r="C65" i="14"/>
  <c r="G64" i="14"/>
  <c r="F64" i="14"/>
  <c r="E64" i="14"/>
  <c r="D64" i="14"/>
  <c r="C64" i="14"/>
  <c r="G63" i="14"/>
  <c r="F63" i="14"/>
  <c r="E63" i="14"/>
  <c r="D63" i="14"/>
  <c r="C63" i="14"/>
  <c r="G62" i="14"/>
  <c r="F62" i="14"/>
  <c r="E62" i="14"/>
  <c r="D62" i="14"/>
  <c r="C62" i="14"/>
  <c r="G61" i="14"/>
  <c r="F61" i="14"/>
  <c r="E61" i="14"/>
  <c r="D61" i="14"/>
  <c r="C61" i="14"/>
  <c r="G51" i="14"/>
  <c r="F51" i="14"/>
  <c r="E51" i="14"/>
  <c r="E312" i="14" s="1"/>
  <c r="E362" i="14" s="1"/>
  <c r="D51" i="14"/>
  <c r="C51" i="14"/>
  <c r="G50" i="14"/>
  <c r="F50" i="14"/>
  <c r="E50" i="14"/>
  <c r="D50" i="14"/>
  <c r="C50" i="14"/>
  <c r="G49" i="14"/>
  <c r="G310" i="14" s="1"/>
  <c r="G360" i="14" s="1"/>
  <c r="F49" i="14"/>
  <c r="E49" i="14"/>
  <c r="D49" i="14"/>
  <c r="C49" i="14"/>
  <c r="G48" i="14"/>
  <c r="F48" i="14"/>
  <c r="E48" i="14"/>
  <c r="E309" i="14" s="1"/>
  <c r="E359" i="14" s="1"/>
  <c r="D48" i="14"/>
  <c r="D309" i="14" s="1"/>
  <c r="D359" i="14" s="1"/>
  <c r="C48" i="14"/>
  <c r="G47" i="14"/>
  <c r="F47" i="14"/>
  <c r="E47" i="14"/>
  <c r="D47" i="14"/>
  <c r="G46" i="14"/>
  <c r="F46" i="14"/>
  <c r="F307" i="14" s="1"/>
  <c r="F357" i="14" s="1"/>
  <c r="E46" i="14"/>
  <c r="D46" i="14"/>
  <c r="C46" i="14"/>
  <c r="F45" i="14"/>
  <c r="E45" i="14"/>
  <c r="D45" i="14"/>
  <c r="C45" i="14"/>
  <c r="G44" i="14"/>
  <c r="G305" i="14" s="1"/>
  <c r="G355" i="14" s="1"/>
  <c r="F44" i="14"/>
  <c r="F305" i="14" s="1"/>
  <c r="F355" i="14" s="1"/>
  <c r="E44" i="14"/>
  <c r="D44" i="14"/>
  <c r="C44" i="14"/>
  <c r="G43" i="14"/>
  <c r="F43" i="14"/>
  <c r="E43" i="14"/>
  <c r="D43" i="14"/>
  <c r="C43" i="14"/>
  <c r="G42" i="14"/>
  <c r="F42" i="14"/>
  <c r="E42" i="14"/>
  <c r="E303" i="14" s="1"/>
  <c r="E353" i="14" s="1"/>
  <c r="D42" i="14"/>
  <c r="C42" i="14"/>
  <c r="G41" i="14"/>
  <c r="F41" i="14"/>
  <c r="F302" i="14" s="1"/>
  <c r="F352" i="14" s="1"/>
  <c r="E41" i="14"/>
  <c r="E302" i="14" s="1"/>
  <c r="E352" i="14" s="1"/>
  <c r="D41" i="14"/>
  <c r="C41" i="14"/>
  <c r="G40" i="14"/>
  <c r="G301" i="14" s="1"/>
  <c r="G351" i="14" s="1"/>
  <c r="F40" i="14"/>
  <c r="E40" i="14"/>
  <c r="D40" i="14"/>
  <c r="C40" i="14"/>
  <c r="G39" i="14"/>
  <c r="G300" i="14" s="1"/>
  <c r="G350" i="14" s="1"/>
  <c r="E39" i="14"/>
  <c r="D39" i="14"/>
  <c r="C39" i="14"/>
  <c r="C300" i="14" s="1"/>
  <c r="C350" i="14" s="1"/>
  <c r="G38" i="14"/>
  <c r="F38" i="14"/>
  <c r="E38" i="14"/>
  <c r="D38" i="14"/>
  <c r="C38" i="14"/>
  <c r="G37" i="14"/>
  <c r="F37" i="14"/>
  <c r="E37" i="14"/>
  <c r="D37" i="14"/>
  <c r="C37" i="14"/>
  <c r="G36" i="14"/>
  <c r="F36" i="14"/>
  <c r="F297" i="14" s="1"/>
  <c r="F347" i="14" s="1"/>
  <c r="E36" i="14"/>
  <c r="E297" i="14" s="1"/>
  <c r="E347" i="14" s="1"/>
  <c r="D36" i="14"/>
  <c r="C36" i="14"/>
  <c r="G35" i="14"/>
  <c r="F35" i="14"/>
  <c r="E35" i="14"/>
  <c r="D35" i="14"/>
  <c r="C35" i="14"/>
  <c r="G34" i="14"/>
  <c r="G295" i="14" s="1"/>
  <c r="G345" i="14" s="1"/>
  <c r="F34" i="14"/>
  <c r="E34" i="14"/>
  <c r="D34" i="14"/>
  <c r="C34" i="14"/>
  <c r="G33" i="14"/>
  <c r="F33" i="14"/>
  <c r="D33" i="14"/>
  <c r="C33" i="14"/>
  <c r="G32" i="14"/>
  <c r="F32" i="14"/>
  <c r="E32" i="14"/>
  <c r="D32" i="14"/>
  <c r="C32" i="14"/>
  <c r="H28" i="14"/>
  <c r="G28" i="14"/>
  <c r="D28" i="14"/>
  <c r="G25" i="14"/>
  <c r="F25" i="14"/>
  <c r="E25" i="14"/>
  <c r="D25" i="14"/>
  <c r="C25" i="14"/>
  <c r="H21" i="14"/>
  <c r="G21" i="14"/>
  <c r="H215" i="14"/>
  <c r="H240" i="14"/>
  <c r="G80" i="12"/>
  <c r="F80" i="12"/>
  <c r="E80" i="12"/>
  <c r="D80" i="12"/>
  <c r="G79" i="12"/>
  <c r="F79" i="12"/>
  <c r="E79" i="12"/>
  <c r="D79" i="12"/>
  <c r="C79" i="12"/>
  <c r="F78" i="12"/>
  <c r="E78" i="12"/>
  <c r="D78" i="12"/>
  <c r="C78" i="12"/>
  <c r="G77" i="12"/>
  <c r="F77" i="12"/>
  <c r="E77" i="12"/>
  <c r="D77" i="12"/>
  <c r="C77" i="12"/>
  <c r="G76" i="12"/>
  <c r="F76" i="12"/>
  <c r="E76" i="12"/>
  <c r="D76" i="12"/>
  <c r="C76" i="12"/>
  <c r="G75" i="12"/>
  <c r="F75" i="12"/>
  <c r="E75" i="12"/>
  <c r="D75" i="12"/>
  <c r="C75" i="12"/>
  <c r="G74" i="12"/>
  <c r="F74" i="12"/>
  <c r="E74" i="12"/>
  <c r="D74" i="12"/>
  <c r="C74" i="12"/>
  <c r="G73" i="12"/>
  <c r="F73" i="12"/>
  <c r="E73" i="12"/>
  <c r="D73" i="12"/>
  <c r="C73" i="12"/>
  <c r="G72" i="12"/>
  <c r="E72" i="12"/>
  <c r="D72" i="12"/>
  <c r="C72" i="12"/>
  <c r="G71" i="12"/>
  <c r="F71" i="12"/>
  <c r="E71" i="12"/>
  <c r="D71" i="12"/>
  <c r="C71" i="12"/>
  <c r="G70" i="12"/>
  <c r="F70" i="12"/>
  <c r="E70" i="12"/>
  <c r="D70" i="12"/>
  <c r="C70" i="12"/>
  <c r="G69" i="12"/>
  <c r="F69" i="12"/>
  <c r="E69" i="12"/>
  <c r="D69" i="12"/>
  <c r="C69" i="12"/>
  <c r="G68" i="12"/>
  <c r="F68" i="12"/>
  <c r="E68" i="12"/>
  <c r="D68" i="12"/>
  <c r="C68" i="12"/>
  <c r="G67" i="12"/>
  <c r="F67" i="12"/>
  <c r="E67" i="12"/>
  <c r="D67" i="12"/>
  <c r="C67" i="12"/>
  <c r="G66" i="12"/>
  <c r="F66" i="12"/>
  <c r="D66" i="12"/>
  <c r="C66" i="12"/>
  <c r="G65" i="12"/>
  <c r="F65" i="12"/>
  <c r="E65" i="12"/>
  <c r="D65" i="12"/>
  <c r="C65" i="12"/>
  <c r="G64" i="12"/>
  <c r="F64" i="12"/>
  <c r="E64" i="12"/>
  <c r="D64" i="12"/>
  <c r="C64" i="12"/>
  <c r="G63" i="12"/>
  <c r="F63" i="12"/>
  <c r="E63" i="12"/>
  <c r="D63" i="12"/>
  <c r="C63" i="12"/>
  <c r="G62" i="12"/>
  <c r="F62" i="12"/>
  <c r="E62" i="12"/>
  <c r="D62" i="12"/>
  <c r="C62" i="12"/>
  <c r="G61" i="12"/>
  <c r="F61" i="12"/>
  <c r="E61" i="12"/>
  <c r="D61" i="12"/>
  <c r="C61" i="12"/>
  <c r="G51" i="12"/>
  <c r="F51" i="12"/>
  <c r="E51" i="12"/>
  <c r="D51" i="12"/>
  <c r="C51" i="12"/>
  <c r="G50" i="12"/>
  <c r="G311" i="12" s="1"/>
  <c r="G361" i="12" s="1"/>
  <c r="F50" i="12"/>
  <c r="F311" i="12" s="1"/>
  <c r="F361" i="12" s="1"/>
  <c r="E50" i="12"/>
  <c r="D50" i="12"/>
  <c r="C50" i="12"/>
  <c r="G49" i="12"/>
  <c r="F49" i="12"/>
  <c r="E49" i="12"/>
  <c r="D49" i="12"/>
  <c r="C49" i="12"/>
  <c r="G48" i="12"/>
  <c r="F48" i="12"/>
  <c r="E48" i="12"/>
  <c r="D48" i="12"/>
  <c r="C48" i="12"/>
  <c r="G47" i="12"/>
  <c r="F47" i="12"/>
  <c r="E47" i="12"/>
  <c r="D47" i="12"/>
  <c r="G46" i="12"/>
  <c r="F46" i="12"/>
  <c r="E46" i="12"/>
  <c r="D46" i="12"/>
  <c r="C46" i="12"/>
  <c r="F45" i="12"/>
  <c r="E45" i="12"/>
  <c r="D45" i="12"/>
  <c r="C45" i="12"/>
  <c r="G44" i="12"/>
  <c r="F44" i="12"/>
  <c r="E44" i="12"/>
  <c r="D44" i="12"/>
  <c r="C44" i="12"/>
  <c r="G43" i="12"/>
  <c r="F43" i="12"/>
  <c r="E43" i="12"/>
  <c r="D43" i="12"/>
  <c r="C43" i="12"/>
  <c r="G42" i="12"/>
  <c r="F42" i="12"/>
  <c r="E42" i="12"/>
  <c r="E303" i="12" s="1"/>
  <c r="E353" i="12" s="1"/>
  <c r="D42" i="12"/>
  <c r="D303" i="12" s="1"/>
  <c r="D353" i="12" s="1"/>
  <c r="C42" i="12"/>
  <c r="G41" i="12"/>
  <c r="F41" i="12"/>
  <c r="E41" i="12"/>
  <c r="D41" i="12"/>
  <c r="C41" i="12"/>
  <c r="G40" i="12"/>
  <c r="G301" i="12" s="1"/>
  <c r="G351" i="12" s="1"/>
  <c r="F40" i="12"/>
  <c r="F301" i="12" s="1"/>
  <c r="F351" i="12" s="1"/>
  <c r="E40" i="12"/>
  <c r="D40" i="12"/>
  <c r="C40" i="12"/>
  <c r="G39" i="12"/>
  <c r="E39" i="12"/>
  <c r="D39" i="12"/>
  <c r="C39" i="12"/>
  <c r="H350" i="12" s="1"/>
  <c r="G38" i="12"/>
  <c r="F38" i="12"/>
  <c r="E38" i="12"/>
  <c r="D38" i="12"/>
  <c r="C38" i="12"/>
  <c r="G37" i="12"/>
  <c r="F37" i="12"/>
  <c r="E37" i="12"/>
  <c r="D37" i="12"/>
  <c r="C37" i="12"/>
  <c r="G36" i="12"/>
  <c r="F36" i="12"/>
  <c r="E36" i="12"/>
  <c r="D36" i="12"/>
  <c r="C36" i="12"/>
  <c r="G35" i="12"/>
  <c r="G296" i="12" s="1"/>
  <c r="G346" i="12" s="1"/>
  <c r="F35" i="12"/>
  <c r="E35" i="12"/>
  <c r="D35" i="12"/>
  <c r="C35" i="12"/>
  <c r="G34" i="12"/>
  <c r="F34" i="12"/>
  <c r="E34" i="12"/>
  <c r="D34" i="12"/>
  <c r="C34" i="12"/>
  <c r="G33" i="12"/>
  <c r="F33" i="12"/>
  <c r="D33" i="12"/>
  <c r="C33" i="12"/>
  <c r="G32" i="12"/>
  <c r="F11" i="49" s="1"/>
  <c r="F94" i="49" s="1"/>
  <c r="F32" i="12"/>
  <c r="E32" i="12"/>
  <c r="D32" i="12"/>
  <c r="C11" i="49" s="1"/>
  <c r="C32" i="12"/>
  <c r="H28" i="12"/>
  <c r="G28" i="12"/>
  <c r="D28" i="12"/>
  <c r="G25" i="12"/>
  <c r="F25" i="12"/>
  <c r="E25" i="12"/>
  <c r="D25" i="12"/>
  <c r="C25" i="12"/>
  <c r="H21" i="12"/>
  <c r="G21" i="12"/>
  <c r="H215" i="12"/>
  <c r="H240" i="12"/>
  <c r="H190" i="12"/>
  <c r="G306" i="57"/>
  <c r="G356" i="57" s="1"/>
  <c r="D299" i="57"/>
  <c r="D349" i="57" s="1"/>
  <c r="D306" i="57"/>
  <c r="D356" i="57" s="1"/>
  <c r="E309" i="57"/>
  <c r="E359" i="57" s="1"/>
  <c r="E307" i="57"/>
  <c r="E357" i="57" s="1"/>
  <c r="C312" i="59"/>
  <c r="C362" i="59" s="1"/>
  <c r="F294" i="59"/>
  <c r="F344" i="59" s="1"/>
  <c r="G306" i="59"/>
  <c r="G356" i="59" s="1"/>
  <c r="F295" i="59"/>
  <c r="F345" i="59" s="1"/>
  <c r="D309" i="57"/>
  <c r="D359" i="57" s="1"/>
  <c r="E312" i="57"/>
  <c r="E362" i="57" s="1"/>
  <c r="C307" i="59"/>
  <c r="C357" i="59" s="1"/>
  <c r="D295" i="59"/>
  <c r="D345" i="59" s="1"/>
  <c r="E298" i="59"/>
  <c r="E348" i="59" s="1"/>
  <c r="E295" i="59"/>
  <c r="E345" i="59" s="1"/>
  <c r="G301" i="59"/>
  <c r="G351" i="59" s="1"/>
  <c r="F306" i="59"/>
  <c r="F356" i="59" s="1"/>
  <c r="F299" i="59"/>
  <c r="F349" i="59" s="1"/>
  <c r="C299" i="57"/>
  <c r="C349" i="57" s="1"/>
  <c r="B69" i="12"/>
  <c r="B69" i="16"/>
  <c r="G80" i="11"/>
  <c r="F80" i="11"/>
  <c r="E80" i="11"/>
  <c r="D80" i="11"/>
  <c r="G79" i="11"/>
  <c r="F79" i="11"/>
  <c r="E79" i="11"/>
  <c r="D79" i="11"/>
  <c r="C79" i="11"/>
  <c r="F78" i="11"/>
  <c r="E78" i="11"/>
  <c r="D78" i="11"/>
  <c r="C78" i="11"/>
  <c r="G77" i="11"/>
  <c r="F77" i="11"/>
  <c r="E77" i="11"/>
  <c r="D77" i="11"/>
  <c r="C77" i="11"/>
  <c r="G76" i="11"/>
  <c r="F76" i="11"/>
  <c r="E76" i="11"/>
  <c r="D76" i="11"/>
  <c r="C76" i="11"/>
  <c r="G75" i="11"/>
  <c r="F75" i="11"/>
  <c r="E75" i="11"/>
  <c r="D75" i="11"/>
  <c r="C75" i="11"/>
  <c r="G74" i="11"/>
  <c r="F74" i="11"/>
  <c r="E74" i="11"/>
  <c r="D74" i="11"/>
  <c r="C74" i="11"/>
  <c r="G73" i="11"/>
  <c r="F73" i="11"/>
  <c r="E73" i="11"/>
  <c r="D73" i="11"/>
  <c r="C73" i="11"/>
  <c r="G72" i="11"/>
  <c r="E72" i="11"/>
  <c r="D72" i="11"/>
  <c r="C72" i="11"/>
  <c r="G71" i="11"/>
  <c r="F71" i="11"/>
  <c r="E71" i="11"/>
  <c r="D71" i="11"/>
  <c r="C71" i="11"/>
  <c r="G70" i="11"/>
  <c r="G125" i="11" s="1"/>
  <c r="F70" i="11"/>
  <c r="E70" i="11"/>
  <c r="D70" i="11"/>
  <c r="C70" i="11"/>
  <c r="G69" i="11"/>
  <c r="F69" i="11"/>
  <c r="E69" i="11"/>
  <c r="D69" i="11"/>
  <c r="C69" i="11"/>
  <c r="G68" i="11"/>
  <c r="F68" i="11"/>
  <c r="E68" i="11"/>
  <c r="D68" i="11"/>
  <c r="C68" i="11"/>
  <c r="G67" i="11"/>
  <c r="F67" i="11"/>
  <c r="E67" i="11"/>
  <c r="D67" i="11"/>
  <c r="C67" i="11"/>
  <c r="G66" i="11"/>
  <c r="F66" i="11"/>
  <c r="D66" i="11"/>
  <c r="C66" i="11"/>
  <c r="G65" i="11"/>
  <c r="F65" i="11"/>
  <c r="E65" i="11"/>
  <c r="D65" i="11"/>
  <c r="C65" i="11"/>
  <c r="G64" i="11"/>
  <c r="F64" i="11"/>
  <c r="E64" i="11"/>
  <c r="D64" i="11"/>
  <c r="C64" i="11"/>
  <c r="G63" i="11"/>
  <c r="F63" i="11"/>
  <c r="E63" i="11"/>
  <c r="D63" i="11"/>
  <c r="C63" i="11"/>
  <c r="G62" i="11"/>
  <c r="F62" i="11"/>
  <c r="E62" i="11"/>
  <c r="D62" i="11"/>
  <c r="C62" i="11"/>
  <c r="G61" i="11"/>
  <c r="F61" i="11"/>
  <c r="E61" i="11"/>
  <c r="D61" i="11"/>
  <c r="C61" i="11"/>
  <c r="G51" i="11"/>
  <c r="F51" i="11"/>
  <c r="E51" i="11"/>
  <c r="D51" i="11"/>
  <c r="C51" i="11"/>
  <c r="G50" i="11"/>
  <c r="F50" i="11"/>
  <c r="E50" i="11"/>
  <c r="D50" i="11"/>
  <c r="C50" i="11"/>
  <c r="G49" i="11"/>
  <c r="G310" i="11" s="1"/>
  <c r="G360" i="11" s="1"/>
  <c r="F49" i="11"/>
  <c r="E49" i="11"/>
  <c r="D49" i="11"/>
  <c r="C49" i="11"/>
  <c r="G48" i="11"/>
  <c r="F48" i="11"/>
  <c r="E48" i="11"/>
  <c r="E309" i="11" s="1"/>
  <c r="E359" i="11" s="1"/>
  <c r="D48" i="11"/>
  <c r="D309" i="11" s="1"/>
  <c r="D359" i="11" s="1"/>
  <c r="C48" i="11"/>
  <c r="G47" i="11"/>
  <c r="F47" i="11"/>
  <c r="E47" i="11"/>
  <c r="D47" i="11"/>
  <c r="G46" i="11"/>
  <c r="F46" i="11"/>
  <c r="F307" i="11" s="1"/>
  <c r="F357" i="11" s="1"/>
  <c r="E46" i="11"/>
  <c r="E307" i="11" s="1"/>
  <c r="E357" i="11" s="1"/>
  <c r="D46" i="11"/>
  <c r="C46" i="11"/>
  <c r="F45" i="11"/>
  <c r="E45" i="11"/>
  <c r="D45" i="11"/>
  <c r="C45" i="11"/>
  <c r="G44" i="11"/>
  <c r="G305" i="11" s="1"/>
  <c r="G355" i="11" s="1"/>
  <c r="F44" i="11"/>
  <c r="F305" i="11" s="1"/>
  <c r="F355" i="11" s="1"/>
  <c r="E44" i="11"/>
  <c r="D44" i="11"/>
  <c r="C44" i="11"/>
  <c r="G43" i="11"/>
  <c r="F43" i="11"/>
  <c r="E43" i="11"/>
  <c r="D43" i="11"/>
  <c r="H354" i="11" s="1"/>
  <c r="C43" i="11"/>
  <c r="C304" i="11" s="1"/>
  <c r="C354" i="11" s="1"/>
  <c r="G42" i="11"/>
  <c r="F42" i="11"/>
  <c r="E42" i="11"/>
  <c r="D42" i="11"/>
  <c r="C42" i="11"/>
  <c r="G41" i="11"/>
  <c r="F41" i="11"/>
  <c r="F302" i="11" s="1"/>
  <c r="F352" i="11" s="1"/>
  <c r="E41" i="11"/>
  <c r="E302" i="11" s="1"/>
  <c r="E352" i="11" s="1"/>
  <c r="D41" i="11"/>
  <c r="C41" i="11"/>
  <c r="G40" i="11"/>
  <c r="F40" i="11"/>
  <c r="E40" i="11"/>
  <c r="D40" i="11"/>
  <c r="C40" i="11"/>
  <c r="G39" i="11"/>
  <c r="E39" i="11"/>
  <c r="D39" i="11"/>
  <c r="C39" i="11"/>
  <c r="G38" i="11"/>
  <c r="F38" i="11"/>
  <c r="E38" i="11"/>
  <c r="D38" i="11"/>
  <c r="D299" i="11" s="1"/>
  <c r="D349" i="11" s="1"/>
  <c r="C38" i="11"/>
  <c r="G37" i="11"/>
  <c r="F37" i="11"/>
  <c r="E37" i="11"/>
  <c r="D37" i="11"/>
  <c r="C37" i="11"/>
  <c r="G36" i="11"/>
  <c r="F36" i="11"/>
  <c r="F297" i="11" s="1"/>
  <c r="F347" i="11" s="1"/>
  <c r="E36" i="11"/>
  <c r="E297" i="11" s="1"/>
  <c r="E347" i="11" s="1"/>
  <c r="D36" i="11"/>
  <c r="C36" i="11"/>
  <c r="G35" i="11"/>
  <c r="F35" i="11"/>
  <c r="E35" i="11"/>
  <c r="D35" i="11"/>
  <c r="C35" i="11"/>
  <c r="G34" i="11"/>
  <c r="G295" i="11" s="1"/>
  <c r="G345" i="11" s="1"/>
  <c r="F34" i="11"/>
  <c r="E34" i="11"/>
  <c r="D34" i="11"/>
  <c r="C34" i="11"/>
  <c r="G33" i="11"/>
  <c r="F33" i="11"/>
  <c r="D33" i="11"/>
  <c r="C33" i="11"/>
  <c r="G32" i="11"/>
  <c r="F32" i="11"/>
  <c r="E32" i="11"/>
  <c r="D10" i="49" s="1"/>
  <c r="D32" i="11"/>
  <c r="C32" i="11"/>
  <c r="H28" i="11"/>
  <c r="G28" i="11"/>
  <c r="D28" i="11"/>
  <c r="G25" i="11"/>
  <c r="F25" i="11"/>
  <c r="E25" i="11"/>
  <c r="D25" i="11"/>
  <c r="C25" i="11"/>
  <c r="H21" i="11"/>
  <c r="G21" i="11"/>
  <c r="G132" i="10"/>
  <c r="H71" i="10"/>
  <c r="G51" i="10"/>
  <c r="F51" i="10"/>
  <c r="E51" i="10"/>
  <c r="D51" i="10"/>
  <c r="C51" i="10"/>
  <c r="G50" i="10"/>
  <c r="F50" i="10"/>
  <c r="E50" i="10"/>
  <c r="D50" i="10"/>
  <c r="C50" i="10"/>
  <c r="G49" i="10"/>
  <c r="F49" i="10"/>
  <c r="E49" i="10"/>
  <c r="E310" i="10" s="1"/>
  <c r="E360" i="10" s="1"/>
  <c r="D49" i="10"/>
  <c r="C49" i="10"/>
  <c r="G48" i="10"/>
  <c r="F48" i="10"/>
  <c r="E48" i="10"/>
  <c r="D48" i="10"/>
  <c r="C48" i="10"/>
  <c r="G47" i="10"/>
  <c r="G308" i="10" s="1"/>
  <c r="G358" i="10" s="1"/>
  <c r="F47" i="10"/>
  <c r="E47" i="10"/>
  <c r="D47" i="10"/>
  <c r="G46" i="10"/>
  <c r="F46" i="10"/>
  <c r="E46" i="10"/>
  <c r="D46" i="10"/>
  <c r="C46" i="10"/>
  <c r="C307" i="10" s="1"/>
  <c r="C357" i="10" s="1"/>
  <c r="F45" i="10"/>
  <c r="E45" i="10"/>
  <c r="D45" i="10"/>
  <c r="C45" i="10"/>
  <c r="G44" i="10"/>
  <c r="F44" i="10"/>
  <c r="E44" i="10"/>
  <c r="D44" i="10"/>
  <c r="D305" i="10" s="1"/>
  <c r="D355" i="10" s="1"/>
  <c r="C44" i="10"/>
  <c r="G43" i="10"/>
  <c r="F43" i="10"/>
  <c r="E43" i="10"/>
  <c r="D43" i="10"/>
  <c r="C43" i="10"/>
  <c r="G42" i="10"/>
  <c r="F42" i="10"/>
  <c r="E42" i="10"/>
  <c r="D42" i="10"/>
  <c r="C42" i="10"/>
  <c r="G41" i="10"/>
  <c r="F41" i="10"/>
  <c r="E41" i="10"/>
  <c r="D41" i="10"/>
  <c r="C41" i="10"/>
  <c r="G40" i="10"/>
  <c r="F40" i="10"/>
  <c r="E40" i="10"/>
  <c r="D40" i="10"/>
  <c r="C40" i="10"/>
  <c r="G39" i="10"/>
  <c r="E39" i="10"/>
  <c r="D39" i="10"/>
  <c r="C39" i="10"/>
  <c r="G38" i="10"/>
  <c r="F38" i="10"/>
  <c r="E38" i="10"/>
  <c r="D38" i="10"/>
  <c r="C38" i="10"/>
  <c r="G37" i="10"/>
  <c r="F37" i="10"/>
  <c r="E37" i="10"/>
  <c r="D37" i="10"/>
  <c r="C37" i="10"/>
  <c r="G36" i="10"/>
  <c r="F36" i="10"/>
  <c r="E36" i="10"/>
  <c r="D36" i="10"/>
  <c r="C36" i="10"/>
  <c r="G35" i="10"/>
  <c r="F35" i="10"/>
  <c r="E35" i="10"/>
  <c r="D35" i="10"/>
  <c r="C35" i="10"/>
  <c r="G34" i="10"/>
  <c r="F34" i="10"/>
  <c r="E34" i="10"/>
  <c r="D34" i="10"/>
  <c r="C34" i="10"/>
  <c r="G33" i="10"/>
  <c r="F33" i="10"/>
  <c r="D33" i="10"/>
  <c r="C33" i="10"/>
  <c r="G32" i="10"/>
  <c r="F32" i="10"/>
  <c r="E32" i="10"/>
  <c r="D32" i="10"/>
  <c r="C32" i="10"/>
  <c r="H28" i="10"/>
  <c r="G28" i="10"/>
  <c r="D28" i="10"/>
  <c r="G25" i="10"/>
  <c r="F25" i="10"/>
  <c r="E25" i="10"/>
  <c r="D25" i="10"/>
  <c r="C25" i="10"/>
  <c r="H21" i="10"/>
  <c r="G21" i="10"/>
  <c r="H190" i="10"/>
  <c r="G80" i="9"/>
  <c r="F80" i="9"/>
  <c r="E80" i="9"/>
  <c r="D80" i="9"/>
  <c r="G79" i="9"/>
  <c r="F79" i="9"/>
  <c r="E79" i="9"/>
  <c r="D79" i="9"/>
  <c r="C79" i="9"/>
  <c r="F78" i="9"/>
  <c r="E78" i="9"/>
  <c r="D78" i="9"/>
  <c r="C78" i="9"/>
  <c r="G77" i="9"/>
  <c r="F77" i="9"/>
  <c r="E77" i="9"/>
  <c r="D77" i="9"/>
  <c r="C77" i="9"/>
  <c r="G76" i="9"/>
  <c r="G131" i="9" s="1"/>
  <c r="F76" i="9"/>
  <c r="E76" i="9"/>
  <c r="D76" i="9"/>
  <c r="C76" i="9"/>
  <c r="G75" i="9"/>
  <c r="F75" i="9"/>
  <c r="E75" i="9"/>
  <c r="D75" i="9"/>
  <c r="C75" i="9"/>
  <c r="G74" i="9"/>
  <c r="F74" i="9"/>
  <c r="E74" i="9"/>
  <c r="D74" i="9"/>
  <c r="C74" i="9"/>
  <c r="G73" i="9"/>
  <c r="F73" i="9"/>
  <c r="E73" i="9"/>
  <c r="D73" i="9"/>
  <c r="C73" i="9"/>
  <c r="G72" i="9"/>
  <c r="G127" i="9" s="1"/>
  <c r="E72" i="9"/>
  <c r="D72" i="9"/>
  <c r="C72" i="9"/>
  <c r="G71" i="9"/>
  <c r="F71" i="9"/>
  <c r="E71" i="9"/>
  <c r="D71" i="9"/>
  <c r="C71" i="9"/>
  <c r="G70" i="9"/>
  <c r="F70" i="9"/>
  <c r="E70" i="9"/>
  <c r="D70" i="9"/>
  <c r="C70" i="9"/>
  <c r="G69" i="9"/>
  <c r="F69" i="9"/>
  <c r="E69" i="9"/>
  <c r="D69" i="9"/>
  <c r="C69" i="9"/>
  <c r="G68" i="9"/>
  <c r="G123" i="9" s="1"/>
  <c r="F68" i="9"/>
  <c r="E68" i="9"/>
  <c r="C68" i="9"/>
  <c r="G67" i="9"/>
  <c r="F67" i="9"/>
  <c r="E67" i="9"/>
  <c r="D67" i="9"/>
  <c r="C67" i="9"/>
  <c r="G66" i="9"/>
  <c r="F66" i="9"/>
  <c r="D66" i="9"/>
  <c r="C66" i="9"/>
  <c r="G65" i="9"/>
  <c r="F65" i="9"/>
  <c r="E65" i="9"/>
  <c r="D65" i="9"/>
  <c r="C65" i="9"/>
  <c r="G64" i="9"/>
  <c r="F64" i="9"/>
  <c r="E64" i="9"/>
  <c r="D64" i="9"/>
  <c r="C64" i="9"/>
  <c r="G63" i="9"/>
  <c r="F63" i="9"/>
  <c r="E63" i="9"/>
  <c r="D63" i="9"/>
  <c r="C63" i="9"/>
  <c r="G62" i="9"/>
  <c r="F62" i="9"/>
  <c r="E62" i="9"/>
  <c r="D62" i="9"/>
  <c r="C62" i="9"/>
  <c r="G61" i="9"/>
  <c r="F61" i="9"/>
  <c r="E61" i="9"/>
  <c r="D61" i="9"/>
  <c r="C61" i="9"/>
  <c r="H28" i="9"/>
  <c r="G28" i="9"/>
  <c r="D28" i="9"/>
  <c r="H21" i="9"/>
  <c r="G21" i="9"/>
  <c r="G51" i="9"/>
  <c r="G312" i="9" s="1"/>
  <c r="G362" i="9" s="1"/>
  <c r="F51" i="9"/>
  <c r="E51" i="9"/>
  <c r="D51" i="9"/>
  <c r="C51" i="9"/>
  <c r="G50" i="9"/>
  <c r="F50" i="9"/>
  <c r="E50" i="9"/>
  <c r="D50" i="9"/>
  <c r="C50" i="9"/>
  <c r="G49" i="9"/>
  <c r="F49" i="9"/>
  <c r="E49" i="9"/>
  <c r="D49" i="9"/>
  <c r="H360" i="9" s="1"/>
  <c r="C49" i="9"/>
  <c r="G48" i="9"/>
  <c r="F48" i="9"/>
  <c r="E48" i="9"/>
  <c r="D48" i="9"/>
  <c r="C48" i="9"/>
  <c r="G47" i="9"/>
  <c r="F47" i="9"/>
  <c r="E47" i="9"/>
  <c r="D47" i="9"/>
  <c r="G46" i="9"/>
  <c r="F46" i="9"/>
  <c r="E46" i="9"/>
  <c r="D46" i="9"/>
  <c r="C46" i="9"/>
  <c r="F45" i="9"/>
  <c r="E45" i="9"/>
  <c r="D45" i="9"/>
  <c r="C45" i="9"/>
  <c r="G44" i="9"/>
  <c r="F44" i="9"/>
  <c r="E44" i="9"/>
  <c r="D44" i="9"/>
  <c r="C44" i="9"/>
  <c r="G43" i="9"/>
  <c r="F43" i="9"/>
  <c r="E43" i="9"/>
  <c r="D43" i="9"/>
  <c r="C43" i="9"/>
  <c r="G42" i="9"/>
  <c r="F42" i="9"/>
  <c r="E42" i="9"/>
  <c r="H353" i="9" s="1"/>
  <c r="D42" i="9"/>
  <c r="C42" i="9"/>
  <c r="G41" i="9"/>
  <c r="G302" i="9" s="1"/>
  <c r="G352" i="9" s="1"/>
  <c r="F41" i="9"/>
  <c r="E41" i="9"/>
  <c r="D41" i="9"/>
  <c r="C41" i="9"/>
  <c r="G40" i="9"/>
  <c r="G301" i="9" s="1"/>
  <c r="G351" i="9" s="1"/>
  <c r="F40" i="9"/>
  <c r="E40" i="9"/>
  <c r="D40" i="9"/>
  <c r="C40" i="9"/>
  <c r="G39" i="9"/>
  <c r="E39" i="9"/>
  <c r="C39" i="9"/>
  <c r="G38" i="9"/>
  <c r="F38" i="9"/>
  <c r="E38" i="9"/>
  <c r="D38" i="9"/>
  <c r="C38" i="9"/>
  <c r="G37" i="9"/>
  <c r="F37" i="9"/>
  <c r="E37" i="9"/>
  <c r="D37" i="9"/>
  <c r="C37" i="9"/>
  <c r="G36" i="9"/>
  <c r="F36" i="9"/>
  <c r="F297" i="9" s="1"/>
  <c r="F347" i="9" s="1"/>
  <c r="E36" i="9"/>
  <c r="D36" i="9"/>
  <c r="C36" i="9"/>
  <c r="G35" i="9"/>
  <c r="F35" i="9"/>
  <c r="E35" i="9"/>
  <c r="D35" i="9"/>
  <c r="C35" i="9"/>
  <c r="G34" i="9"/>
  <c r="F34" i="9"/>
  <c r="E34" i="9"/>
  <c r="D34" i="9"/>
  <c r="C34" i="9"/>
  <c r="G33" i="9"/>
  <c r="F33" i="9"/>
  <c r="D33" i="9"/>
  <c r="C33" i="9"/>
  <c r="F32" i="9"/>
  <c r="E32" i="9"/>
  <c r="D32" i="9"/>
  <c r="C32" i="9"/>
  <c r="B8" i="49" s="1"/>
  <c r="G25" i="9"/>
  <c r="F25" i="9"/>
  <c r="E25" i="9"/>
  <c r="D25" i="9"/>
  <c r="C25" i="9"/>
  <c r="H215" i="9"/>
  <c r="C305" i="59"/>
  <c r="C355" i="59" s="1"/>
  <c r="F293" i="59"/>
  <c r="F343" i="59" s="1"/>
  <c r="C304" i="57"/>
  <c r="C354" i="57" s="1"/>
  <c r="G39" i="56"/>
  <c r="H39" i="56"/>
  <c r="I39" i="56"/>
  <c r="J39" i="56"/>
  <c r="K39" i="56"/>
  <c r="H141" i="40"/>
  <c r="H141" i="39"/>
  <c r="H141" i="35"/>
  <c r="I140" i="35" s="1"/>
  <c r="H141" i="34"/>
  <c r="H141" i="33"/>
  <c r="H141" i="27"/>
  <c r="H141" i="26"/>
  <c r="H141" i="25"/>
  <c r="H141" i="23"/>
  <c r="H141" i="22"/>
  <c r="H141" i="21"/>
  <c r="H141" i="20"/>
  <c r="H141" i="19"/>
  <c r="H141" i="18"/>
  <c r="H141" i="17"/>
  <c r="H141" i="16"/>
  <c r="H141" i="14"/>
  <c r="H141" i="11"/>
  <c r="H141" i="10"/>
  <c r="H141" i="9"/>
  <c r="H162" i="41"/>
  <c r="G162" i="41"/>
  <c r="F162" i="41"/>
  <c r="E162" i="41"/>
  <c r="D162" i="41"/>
  <c r="C162" i="41"/>
  <c r="H161" i="41"/>
  <c r="G161" i="41"/>
  <c r="F161" i="41"/>
  <c r="E161" i="41"/>
  <c r="D161" i="41"/>
  <c r="C161" i="41"/>
  <c r="H160" i="41"/>
  <c r="G160" i="41"/>
  <c r="F160" i="41"/>
  <c r="E160" i="41"/>
  <c r="D160" i="41"/>
  <c r="C160" i="41"/>
  <c r="H159" i="41"/>
  <c r="G159" i="41"/>
  <c r="F159" i="41"/>
  <c r="E159" i="41"/>
  <c r="D159" i="41"/>
  <c r="C159" i="41"/>
  <c r="H158" i="41"/>
  <c r="G158" i="41"/>
  <c r="E158" i="41"/>
  <c r="D158" i="41"/>
  <c r="C158" i="41"/>
  <c r="H157" i="41"/>
  <c r="G157" i="41"/>
  <c r="F157" i="41"/>
  <c r="E157" i="41"/>
  <c r="D157" i="41"/>
  <c r="C157" i="41"/>
  <c r="H156" i="41"/>
  <c r="G156" i="41"/>
  <c r="F156" i="41"/>
  <c r="E156" i="41"/>
  <c r="D156" i="41"/>
  <c r="C156" i="41"/>
  <c r="H155" i="41"/>
  <c r="G155" i="41"/>
  <c r="F155" i="41"/>
  <c r="E155" i="41"/>
  <c r="D155" i="41"/>
  <c r="C155" i="41"/>
  <c r="H154" i="41"/>
  <c r="G154" i="41"/>
  <c r="F154" i="41"/>
  <c r="E154" i="41"/>
  <c r="D154" i="41"/>
  <c r="H153" i="41"/>
  <c r="G153" i="41"/>
  <c r="F153" i="41"/>
  <c r="E153" i="41"/>
  <c r="D153" i="41"/>
  <c r="H152" i="41"/>
  <c r="G152" i="41"/>
  <c r="F152" i="41"/>
  <c r="D152" i="41"/>
  <c r="H151" i="41"/>
  <c r="G151" i="41"/>
  <c r="F151" i="41"/>
  <c r="E151" i="41"/>
  <c r="D151" i="41"/>
  <c r="H150" i="41"/>
  <c r="G150" i="41"/>
  <c r="F150" i="41"/>
  <c r="E150" i="41"/>
  <c r="D150" i="41"/>
  <c r="H149" i="41"/>
  <c r="G149" i="41"/>
  <c r="F149" i="41"/>
  <c r="E149" i="41"/>
  <c r="D149" i="41"/>
  <c r="H148" i="41"/>
  <c r="G148" i="41"/>
  <c r="F148" i="41"/>
  <c r="E148" i="41"/>
  <c r="D148" i="41"/>
  <c r="H147" i="41"/>
  <c r="G147" i="41"/>
  <c r="F147" i="41"/>
  <c r="E147" i="41"/>
  <c r="D147" i="41"/>
  <c r="H146" i="41"/>
  <c r="G146" i="41"/>
  <c r="F146" i="41"/>
  <c r="E146" i="41"/>
  <c r="H145" i="41"/>
  <c r="G145" i="41"/>
  <c r="F145" i="41"/>
  <c r="E145" i="41"/>
  <c r="D145" i="41"/>
  <c r="G144" i="41"/>
  <c r="F144" i="41"/>
  <c r="D144" i="41"/>
  <c r="H143" i="41"/>
  <c r="G143" i="41"/>
  <c r="F143" i="41"/>
  <c r="E143" i="41"/>
  <c r="D143" i="41"/>
  <c r="F110" i="41"/>
  <c r="E110" i="41"/>
  <c r="E135" i="41" s="1"/>
  <c r="D110" i="41"/>
  <c r="F109" i="41"/>
  <c r="E109" i="41"/>
  <c r="D109" i="41"/>
  <c r="D134" i="41" s="1"/>
  <c r="C109" i="41"/>
  <c r="C134" i="41" s="1"/>
  <c r="F108" i="41"/>
  <c r="E108" i="41"/>
  <c r="D108" i="41"/>
  <c r="C108" i="41"/>
  <c r="F107" i="41"/>
  <c r="F132" i="41" s="1"/>
  <c r="E107" i="41"/>
  <c r="E132" i="41" s="1"/>
  <c r="D107" i="41"/>
  <c r="C107" i="41"/>
  <c r="F106" i="41"/>
  <c r="E106" i="41"/>
  <c r="D106" i="41"/>
  <c r="C106" i="41"/>
  <c r="C131" i="41" s="1"/>
  <c r="F105" i="41"/>
  <c r="E105" i="41"/>
  <c r="D105" i="41"/>
  <c r="D130" i="41" s="1"/>
  <c r="C105" i="41"/>
  <c r="F104" i="41"/>
  <c r="E104" i="41"/>
  <c r="D104" i="41"/>
  <c r="D129" i="41" s="1"/>
  <c r="C104" i="41"/>
  <c r="C129" i="41" s="1"/>
  <c r="F103" i="41"/>
  <c r="F128" i="41" s="1"/>
  <c r="E103" i="41"/>
  <c r="D103" i="41"/>
  <c r="C103" i="41"/>
  <c r="E102" i="41"/>
  <c r="D102" i="41"/>
  <c r="C102" i="41"/>
  <c r="F101" i="41"/>
  <c r="E101" i="41"/>
  <c r="D101" i="41"/>
  <c r="D126" i="41" s="1"/>
  <c r="C101" i="41"/>
  <c r="C126" i="41" s="1"/>
  <c r="F100" i="41"/>
  <c r="E100" i="41"/>
  <c r="D100" i="41"/>
  <c r="C100" i="41"/>
  <c r="F99" i="41"/>
  <c r="E99" i="41"/>
  <c r="D99" i="41"/>
  <c r="D124" i="41" s="1"/>
  <c r="C99" i="41"/>
  <c r="F98" i="41"/>
  <c r="F123" i="41" s="1"/>
  <c r="E98" i="41"/>
  <c r="D98" i="41"/>
  <c r="C98" i="41"/>
  <c r="F97" i="41"/>
  <c r="E97" i="41"/>
  <c r="E122" i="41" s="1"/>
  <c r="D97" i="41"/>
  <c r="D122" i="41" s="1"/>
  <c r="C97" i="41"/>
  <c r="C122" i="41" s="1"/>
  <c r="G96" i="41"/>
  <c r="F96" i="41"/>
  <c r="D96" i="41"/>
  <c r="C96" i="41"/>
  <c r="G95" i="41"/>
  <c r="F95" i="41"/>
  <c r="E95" i="41"/>
  <c r="D95" i="41"/>
  <c r="D120" i="41" s="1"/>
  <c r="C95" i="41"/>
  <c r="G94" i="41"/>
  <c r="F94" i="41"/>
  <c r="E94" i="41"/>
  <c r="D94" i="41"/>
  <c r="C94" i="41"/>
  <c r="G93" i="41"/>
  <c r="F93" i="41"/>
  <c r="F118" i="41" s="1"/>
  <c r="E93" i="41"/>
  <c r="D93" i="41"/>
  <c r="C93" i="41"/>
  <c r="G92" i="41"/>
  <c r="F92" i="41"/>
  <c r="F117" i="41" s="1"/>
  <c r="E92" i="41"/>
  <c r="D92" i="41"/>
  <c r="C92" i="41"/>
  <c r="C117" i="41" s="1"/>
  <c r="G91" i="41"/>
  <c r="F91" i="41"/>
  <c r="E91" i="41"/>
  <c r="D91" i="41"/>
  <c r="C91" i="41"/>
  <c r="C116" i="41" s="1"/>
  <c r="J42" i="49" s="1"/>
  <c r="H162" i="40"/>
  <c r="G162" i="40"/>
  <c r="F162" i="40"/>
  <c r="E162" i="40"/>
  <c r="D162" i="40"/>
  <c r="C162" i="40"/>
  <c r="H161" i="40"/>
  <c r="G161" i="40"/>
  <c r="F161" i="40"/>
  <c r="E161" i="40"/>
  <c r="D161" i="40"/>
  <c r="C161" i="40"/>
  <c r="H160" i="40"/>
  <c r="G160" i="40"/>
  <c r="F160" i="40"/>
  <c r="E160" i="40"/>
  <c r="D160" i="40"/>
  <c r="C160" i="40"/>
  <c r="H159" i="40"/>
  <c r="G159" i="40"/>
  <c r="F159" i="40"/>
  <c r="E159" i="40"/>
  <c r="D159" i="40"/>
  <c r="C159" i="40"/>
  <c r="H158" i="40"/>
  <c r="G158" i="40"/>
  <c r="E158" i="40"/>
  <c r="D158" i="40"/>
  <c r="C158" i="40"/>
  <c r="H157" i="40"/>
  <c r="G157" i="40"/>
  <c r="F157" i="40"/>
  <c r="E157" i="40"/>
  <c r="D157" i="40"/>
  <c r="C157" i="40"/>
  <c r="H156" i="40"/>
  <c r="G156" i="40"/>
  <c r="F156" i="40"/>
  <c r="E156" i="40"/>
  <c r="D156" i="40"/>
  <c r="C156" i="40"/>
  <c r="H155" i="40"/>
  <c r="G155" i="40"/>
  <c r="F155" i="40"/>
  <c r="E155" i="40"/>
  <c r="D155" i="40"/>
  <c r="C155" i="40"/>
  <c r="H154" i="40"/>
  <c r="G154" i="40"/>
  <c r="F154" i="40"/>
  <c r="E154" i="40"/>
  <c r="D154" i="40"/>
  <c r="H153" i="40"/>
  <c r="G153" i="40"/>
  <c r="F153" i="40"/>
  <c r="E153" i="40"/>
  <c r="D153" i="40"/>
  <c r="H152" i="40"/>
  <c r="G152" i="40"/>
  <c r="F152" i="40"/>
  <c r="D152" i="40"/>
  <c r="H151" i="40"/>
  <c r="G151" i="40"/>
  <c r="F151" i="40"/>
  <c r="E151" i="40"/>
  <c r="D151" i="40"/>
  <c r="H150" i="40"/>
  <c r="G150" i="40"/>
  <c r="F150" i="40"/>
  <c r="E150" i="40"/>
  <c r="D150" i="40"/>
  <c r="H149" i="40"/>
  <c r="G149" i="40"/>
  <c r="F149" i="40"/>
  <c r="E149" i="40"/>
  <c r="D149" i="40"/>
  <c r="H148" i="40"/>
  <c r="G148" i="40"/>
  <c r="F148" i="40"/>
  <c r="E148" i="40"/>
  <c r="D148" i="40"/>
  <c r="H147" i="40"/>
  <c r="G147" i="40"/>
  <c r="F147" i="40"/>
  <c r="E147" i="40"/>
  <c r="D147" i="40"/>
  <c r="H146" i="40"/>
  <c r="G146" i="40"/>
  <c r="F146" i="40"/>
  <c r="E146" i="40"/>
  <c r="H145" i="40"/>
  <c r="G145" i="40"/>
  <c r="F145" i="40"/>
  <c r="E145" i="40"/>
  <c r="D145" i="40"/>
  <c r="G144" i="40"/>
  <c r="F144" i="40"/>
  <c r="E144" i="40"/>
  <c r="D144" i="40"/>
  <c r="H143" i="40"/>
  <c r="G143" i="40"/>
  <c r="F143" i="40"/>
  <c r="E143" i="40"/>
  <c r="D143" i="40"/>
  <c r="F110" i="40"/>
  <c r="E110" i="40"/>
  <c r="D110" i="40"/>
  <c r="D135" i="40" s="1"/>
  <c r="F109" i="40"/>
  <c r="F134" i="40" s="1"/>
  <c r="E109" i="40"/>
  <c r="D109" i="40"/>
  <c r="C109" i="40"/>
  <c r="F108" i="40"/>
  <c r="F133" i="40" s="1"/>
  <c r="E108" i="40"/>
  <c r="D108" i="40"/>
  <c r="C108" i="40"/>
  <c r="C133" i="40" s="1"/>
  <c r="F107" i="40"/>
  <c r="E107" i="40"/>
  <c r="D107" i="40"/>
  <c r="C107" i="40"/>
  <c r="C132" i="40" s="1"/>
  <c r="F106" i="40"/>
  <c r="E106" i="40"/>
  <c r="D106" i="40"/>
  <c r="D131" i="40" s="1"/>
  <c r="C106" i="40"/>
  <c r="F105" i="40"/>
  <c r="F130" i="40" s="1"/>
  <c r="E105" i="40"/>
  <c r="D105" i="40"/>
  <c r="C105" i="40"/>
  <c r="F104" i="40"/>
  <c r="E104" i="40"/>
  <c r="D104" i="40"/>
  <c r="C104" i="40"/>
  <c r="C129" i="40" s="1"/>
  <c r="F103" i="40"/>
  <c r="E103" i="40"/>
  <c r="E128" i="40" s="1"/>
  <c r="D103" i="40"/>
  <c r="C103" i="40"/>
  <c r="C128" i="40" s="1"/>
  <c r="E102" i="40"/>
  <c r="D102" i="40"/>
  <c r="C102" i="40"/>
  <c r="F101" i="40"/>
  <c r="F126" i="40" s="1"/>
  <c r="E101" i="40"/>
  <c r="E126" i="40" s="1"/>
  <c r="D101" i="40"/>
  <c r="D126" i="40" s="1"/>
  <c r="C101" i="40"/>
  <c r="F100" i="40"/>
  <c r="F125" i="40" s="1"/>
  <c r="E100" i="40"/>
  <c r="D100" i="40"/>
  <c r="C100" i="40"/>
  <c r="C125" i="40" s="1"/>
  <c r="F99" i="40"/>
  <c r="E99" i="40"/>
  <c r="D99" i="40"/>
  <c r="C99" i="40"/>
  <c r="F98" i="40"/>
  <c r="E98" i="40"/>
  <c r="E123" i="40" s="1"/>
  <c r="D98" i="40"/>
  <c r="C98" i="40"/>
  <c r="C123" i="40" s="1"/>
  <c r="F97" i="40"/>
  <c r="E97" i="40"/>
  <c r="E122" i="40" s="1"/>
  <c r="D97" i="40"/>
  <c r="C97" i="40"/>
  <c r="G96" i="40"/>
  <c r="G121" i="40" s="1"/>
  <c r="F96" i="40"/>
  <c r="D96" i="40"/>
  <c r="C96" i="40"/>
  <c r="G95" i="40"/>
  <c r="F95" i="40"/>
  <c r="F120" i="40" s="1"/>
  <c r="E95" i="40"/>
  <c r="D95" i="40"/>
  <c r="C95" i="40"/>
  <c r="C120" i="40" s="1"/>
  <c r="G94" i="40"/>
  <c r="F94" i="40"/>
  <c r="E94" i="40"/>
  <c r="D94" i="40"/>
  <c r="C94" i="40"/>
  <c r="C119" i="40" s="1"/>
  <c r="G93" i="40"/>
  <c r="F93" i="40"/>
  <c r="E93" i="40"/>
  <c r="E118" i="40" s="1"/>
  <c r="D93" i="40"/>
  <c r="C93" i="40"/>
  <c r="G92" i="40"/>
  <c r="F92" i="40"/>
  <c r="E92" i="40"/>
  <c r="E117" i="40" s="1"/>
  <c r="D92" i="40"/>
  <c r="D117" i="40" s="1"/>
  <c r="C92" i="40"/>
  <c r="G91" i="40"/>
  <c r="G116" i="40" s="1"/>
  <c r="F91" i="40"/>
  <c r="E91" i="40"/>
  <c r="D91" i="40"/>
  <c r="C91" i="40"/>
  <c r="H162" i="39"/>
  <c r="G162" i="39"/>
  <c r="F162" i="39"/>
  <c r="E162" i="39"/>
  <c r="D162" i="39"/>
  <c r="C162" i="39"/>
  <c r="H161" i="39"/>
  <c r="G161" i="39"/>
  <c r="F161" i="39"/>
  <c r="E161" i="39"/>
  <c r="D161" i="39"/>
  <c r="C161" i="39"/>
  <c r="H160" i="39"/>
  <c r="G160" i="39"/>
  <c r="F160" i="39"/>
  <c r="E160" i="39"/>
  <c r="D160" i="39"/>
  <c r="C160" i="39"/>
  <c r="H159" i="39"/>
  <c r="G159" i="39"/>
  <c r="F159" i="39"/>
  <c r="E159" i="39"/>
  <c r="D159" i="39"/>
  <c r="C159" i="39"/>
  <c r="H158" i="39"/>
  <c r="G158" i="39"/>
  <c r="E158" i="39"/>
  <c r="D158" i="39"/>
  <c r="C158" i="39"/>
  <c r="H157" i="39"/>
  <c r="G157" i="39"/>
  <c r="F157" i="39"/>
  <c r="E157" i="39"/>
  <c r="D157" i="39"/>
  <c r="C157" i="39"/>
  <c r="H156" i="39"/>
  <c r="G156" i="39"/>
  <c r="F156" i="39"/>
  <c r="E156" i="39"/>
  <c r="D156" i="39"/>
  <c r="C156" i="39"/>
  <c r="H155" i="39"/>
  <c r="G155" i="39"/>
  <c r="F155" i="39"/>
  <c r="E155" i="39"/>
  <c r="D155" i="39"/>
  <c r="C155" i="39"/>
  <c r="H154" i="39"/>
  <c r="G154" i="39"/>
  <c r="F154" i="39"/>
  <c r="E154" i="39"/>
  <c r="D154" i="39"/>
  <c r="H153" i="39"/>
  <c r="G153" i="39"/>
  <c r="F153" i="39"/>
  <c r="E153" i="39"/>
  <c r="D153" i="39"/>
  <c r="H152" i="39"/>
  <c r="G152" i="39"/>
  <c r="F152" i="39"/>
  <c r="D152" i="39"/>
  <c r="H151" i="39"/>
  <c r="G151" i="39"/>
  <c r="F151" i="39"/>
  <c r="E151" i="39"/>
  <c r="D151" i="39"/>
  <c r="H150" i="39"/>
  <c r="G150" i="39"/>
  <c r="F150" i="39"/>
  <c r="E150" i="39"/>
  <c r="D150" i="39"/>
  <c r="H149" i="39"/>
  <c r="G149" i="39"/>
  <c r="F149" i="39"/>
  <c r="E149" i="39"/>
  <c r="D149" i="39"/>
  <c r="H148" i="39"/>
  <c r="G148" i="39"/>
  <c r="F148" i="39"/>
  <c r="E148" i="39"/>
  <c r="D148" i="39"/>
  <c r="H147" i="39"/>
  <c r="G147" i="39"/>
  <c r="F147" i="39"/>
  <c r="E147" i="39"/>
  <c r="D147" i="39"/>
  <c r="H146" i="39"/>
  <c r="G146" i="39"/>
  <c r="F146" i="39"/>
  <c r="E146" i="39"/>
  <c r="H145" i="39"/>
  <c r="G145" i="39"/>
  <c r="F145" i="39"/>
  <c r="E145" i="39"/>
  <c r="D145" i="39"/>
  <c r="G144" i="39"/>
  <c r="F144" i="39"/>
  <c r="E144" i="39"/>
  <c r="D144" i="39"/>
  <c r="H143" i="39"/>
  <c r="G143" i="39"/>
  <c r="F143" i="39"/>
  <c r="E143" i="39"/>
  <c r="D143" i="39"/>
  <c r="F110" i="39"/>
  <c r="E110" i="39"/>
  <c r="D110" i="39"/>
  <c r="F109" i="39"/>
  <c r="F134" i="39" s="1"/>
  <c r="E109" i="39"/>
  <c r="E134" i="39" s="1"/>
  <c r="D109" i="39"/>
  <c r="D134" i="39" s="1"/>
  <c r="C109" i="39"/>
  <c r="C134" i="39" s="1"/>
  <c r="F108" i="39"/>
  <c r="E108" i="39"/>
  <c r="D108" i="39"/>
  <c r="C108" i="39"/>
  <c r="C133" i="39" s="1"/>
  <c r="F107" i="39"/>
  <c r="F132" i="39" s="1"/>
  <c r="E107" i="39"/>
  <c r="D107" i="39"/>
  <c r="C107" i="39"/>
  <c r="F106" i="39"/>
  <c r="E106" i="39"/>
  <c r="E131" i="39" s="1"/>
  <c r="D106" i="39"/>
  <c r="C106" i="39"/>
  <c r="C131" i="39" s="1"/>
  <c r="F105" i="39"/>
  <c r="E105" i="39"/>
  <c r="D105" i="39"/>
  <c r="C105" i="39"/>
  <c r="F104" i="39"/>
  <c r="E104" i="39"/>
  <c r="D104" i="39"/>
  <c r="C104" i="39"/>
  <c r="C129" i="39" s="1"/>
  <c r="F103" i="39"/>
  <c r="E103" i="39"/>
  <c r="D103" i="39"/>
  <c r="D128" i="39" s="1"/>
  <c r="C103" i="39"/>
  <c r="C128" i="39" s="1"/>
  <c r="E102" i="39"/>
  <c r="D102" i="39"/>
  <c r="D127" i="39" s="1"/>
  <c r="C102" i="39"/>
  <c r="F101" i="39"/>
  <c r="E101" i="39"/>
  <c r="E126" i="39" s="1"/>
  <c r="D101" i="39"/>
  <c r="D126" i="39" s="1"/>
  <c r="C101" i="39"/>
  <c r="C126" i="39" s="1"/>
  <c r="F100" i="39"/>
  <c r="F125" i="39" s="1"/>
  <c r="E100" i="39"/>
  <c r="D100" i="39"/>
  <c r="C100" i="39"/>
  <c r="F99" i="39"/>
  <c r="E99" i="39"/>
  <c r="E124" i="39" s="1"/>
  <c r="D99" i="39"/>
  <c r="D124" i="39" s="1"/>
  <c r="C99" i="39"/>
  <c r="C124" i="39" s="1"/>
  <c r="F98" i="39"/>
  <c r="E98" i="39"/>
  <c r="D98" i="39"/>
  <c r="D123" i="39" s="1"/>
  <c r="C98" i="39"/>
  <c r="F97" i="39"/>
  <c r="E97" i="39"/>
  <c r="D97" i="39"/>
  <c r="D122" i="39" s="1"/>
  <c r="C97" i="39"/>
  <c r="G96" i="39"/>
  <c r="F96" i="39"/>
  <c r="F121" i="39" s="1"/>
  <c r="D96" i="39"/>
  <c r="C96" i="39"/>
  <c r="G95" i="39"/>
  <c r="F95" i="39"/>
  <c r="E95" i="39"/>
  <c r="D95" i="39"/>
  <c r="C95" i="39"/>
  <c r="G94" i="39"/>
  <c r="G119" i="39" s="1"/>
  <c r="F94" i="39"/>
  <c r="E94" i="39"/>
  <c r="D94" i="39"/>
  <c r="C94" i="39"/>
  <c r="G93" i="39"/>
  <c r="F93" i="39"/>
  <c r="E93" i="39"/>
  <c r="D93" i="39"/>
  <c r="D118" i="39" s="1"/>
  <c r="C93" i="39"/>
  <c r="C118" i="39" s="1"/>
  <c r="G92" i="39"/>
  <c r="F92" i="39"/>
  <c r="E92" i="39"/>
  <c r="D92" i="39"/>
  <c r="C92" i="39"/>
  <c r="G91" i="39"/>
  <c r="F91" i="39"/>
  <c r="F116" i="39" s="1"/>
  <c r="E91" i="39"/>
  <c r="D91" i="39"/>
  <c r="C91" i="39"/>
  <c r="H162" i="38"/>
  <c r="G162" i="38"/>
  <c r="F162" i="38"/>
  <c r="E162" i="38"/>
  <c r="D162" i="38"/>
  <c r="C162" i="38"/>
  <c r="H161" i="38"/>
  <c r="G161" i="38"/>
  <c r="F161" i="38"/>
  <c r="E161" i="38"/>
  <c r="D161" i="38"/>
  <c r="C161" i="38"/>
  <c r="H160" i="38"/>
  <c r="G160" i="38"/>
  <c r="F160" i="38"/>
  <c r="E160" i="38"/>
  <c r="D160" i="38"/>
  <c r="C160" i="38"/>
  <c r="H159" i="38"/>
  <c r="G159" i="38"/>
  <c r="F159" i="38"/>
  <c r="E159" i="38"/>
  <c r="D159" i="38"/>
  <c r="C159" i="38"/>
  <c r="H158" i="38"/>
  <c r="G158" i="38"/>
  <c r="E158" i="38"/>
  <c r="D158" i="38"/>
  <c r="C158" i="38"/>
  <c r="H157" i="38"/>
  <c r="G157" i="38"/>
  <c r="F157" i="38"/>
  <c r="E157" i="38"/>
  <c r="D157" i="38"/>
  <c r="C157" i="38"/>
  <c r="H156" i="38"/>
  <c r="G156" i="38"/>
  <c r="F156" i="38"/>
  <c r="E156" i="38"/>
  <c r="D156" i="38"/>
  <c r="C156" i="38"/>
  <c r="H155" i="38"/>
  <c r="G155" i="38"/>
  <c r="F155" i="38"/>
  <c r="E155" i="38"/>
  <c r="D155" i="38"/>
  <c r="C155" i="38"/>
  <c r="H154" i="38"/>
  <c r="G154" i="38"/>
  <c r="F154" i="38"/>
  <c r="E154" i="38"/>
  <c r="D154" i="38"/>
  <c r="H153" i="38"/>
  <c r="G153" i="38"/>
  <c r="F153" i="38"/>
  <c r="E153" i="38"/>
  <c r="D153" i="38"/>
  <c r="H152" i="38"/>
  <c r="G152" i="38"/>
  <c r="F152" i="38"/>
  <c r="D152" i="38"/>
  <c r="H151" i="38"/>
  <c r="G151" i="38"/>
  <c r="F151" i="38"/>
  <c r="E151" i="38"/>
  <c r="D151" i="38"/>
  <c r="H150" i="38"/>
  <c r="G150" i="38"/>
  <c r="F150" i="38"/>
  <c r="E150" i="38"/>
  <c r="D150" i="38"/>
  <c r="H149" i="38"/>
  <c r="G149" i="38"/>
  <c r="F149" i="38"/>
  <c r="E149" i="38"/>
  <c r="D149" i="38"/>
  <c r="H148" i="38"/>
  <c r="G148" i="38"/>
  <c r="F148" i="38"/>
  <c r="E148" i="38"/>
  <c r="D148" i="38"/>
  <c r="H147" i="38"/>
  <c r="G147" i="38"/>
  <c r="F147" i="38"/>
  <c r="E147" i="38"/>
  <c r="D147" i="38"/>
  <c r="H146" i="38"/>
  <c r="G146" i="38"/>
  <c r="F146" i="38"/>
  <c r="E146" i="38"/>
  <c r="H145" i="38"/>
  <c r="G145" i="38"/>
  <c r="F145" i="38"/>
  <c r="E145" i="38"/>
  <c r="D145" i="38"/>
  <c r="G144" i="38"/>
  <c r="F144" i="38"/>
  <c r="E144" i="38"/>
  <c r="D144" i="38"/>
  <c r="H143" i="38"/>
  <c r="G143" i="38"/>
  <c r="F143" i="38"/>
  <c r="E143" i="38"/>
  <c r="D143" i="38"/>
  <c r="F110" i="38"/>
  <c r="E110" i="38"/>
  <c r="D110" i="38"/>
  <c r="F109" i="38"/>
  <c r="E109" i="38"/>
  <c r="D109" i="38"/>
  <c r="C109" i="38"/>
  <c r="F108" i="38"/>
  <c r="E108" i="38"/>
  <c r="E133" i="38" s="1"/>
  <c r="D108" i="38"/>
  <c r="D133" i="38" s="1"/>
  <c r="C108" i="38"/>
  <c r="F107" i="38"/>
  <c r="E107" i="38"/>
  <c r="E132" i="38" s="1"/>
  <c r="D107" i="38"/>
  <c r="C107" i="38"/>
  <c r="C132" i="38" s="1"/>
  <c r="F106" i="38"/>
  <c r="E106" i="38"/>
  <c r="D106" i="38"/>
  <c r="C106" i="38"/>
  <c r="F105" i="38"/>
  <c r="E105" i="38"/>
  <c r="E130" i="38" s="1"/>
  <c r="D105" i="38"/>
  <c r="C105" i="38"/>
  <c r="H105" i="38" s="1"/>
  <c r="F104" i="38"/>
  <c r="E104" i="38"/>
  <c r="D104" i="38"/>
  <c r="D129" i="38" s="1"/>
  <c r="C104" i="38"/>
  <c r="C129" i="38" s="1"/>
  <c r="F103" i="38"/>
  <c r="F128" i="38" s="1"/>
  <c r="E103" i="38"/>
  <c r="D103" i="38"/>
  <c r="C103" i="38"/>
  <c r="E102" i="38"/>
  <c r="D102" i="38"/>
  <c r="C102" i="38"/>
  <c r="C127" i="38" s="1"/>
  <c r="F101" i="38"/>
  <c r="E101" i="38"/>
  <c r="D101" i="38"/>
  <c r="C101" i="38"/>
  <c r="F100" i="38"/>
  <c r="E100" i="38"/>
  <c r="D100" i="38"/>
  <c r="D125" i="38" s="1"/>
  <c r="C100" i="38"/>
  <c r="C125" i="38" s="1"/>
  <c r="F99" i="38"/>
  <c r="E99" i="38"/>
  <c r="D99" i="38"/>
  <c r="D124" i="38" s="1"/>
  <c r="C99" i="38"/>
  <c r="F98" i="38"/>
  <c r="F123" i="38" s="1"/>
  <c r="E98" i="38"/>
  <c r="D98" i="38"/>
  <c r="C98" i="38"/>
  <c r="C123" i="38" s="1"/>
  <c r="F97" i="38"/>
  <c r="F122" i="38" s="1"/>
  <c r="E97" i="38"/>
  <c r="D97" i="38"/>
  <c r="C97" i="38"/>
  <c r="G96" i="38"/>
  <c r="G121" i="38" s="1"/>
  <c r="F96" i="38"/>
  <c r="D96" i="38"/>
  <c r="C96" i="38"/>
  <c r="G95" i="38"/>
  <c r="G120" i="38" s="1"/>
  <c r="F95" i="38"/>
  <c r="E95" i="38"/>
  <c r="D95" i="38"/>
  <c r="C95" i="38"/>
  <c r="C120" i="38" s="1"/>
  <c r="G94" i="38"/>
  <c r="F94" i="38"/>
  <c r="E94" i="38"/>
  <c r="D94" i="38"/>
  <c r="D119" i="38" s="1"/>
  <c r="C94" i="38"/>
  <c r="G93" i="38"/>
  <c r="G118" i="38" s="1"/>
  <c r="F93" i="38"/>
  <c r="E93" i="38"/>
  <c r="D93" i="38"/>
  <c r="C93" i="38"/>
  <c r="G92" i="38"/>
  <c r="F92" i="38"/>
  <c r="F117" i="38" s="1"/>
  <c r="E92" i="38"/>
  <c r="D92" i="38"/>
  <c r="D117" i="38" s="1"/>
  <c r="C92" i="38"/>
  <c r="G91" i="38"/>
  <c r="F91" i="38"/>
  <c r="E91" i="38"/>
  <c r="D91" i="38"/>
  <c r="C91" i="38"/>
  <c r="C116" i="38" s="1"/>
  <c r="H162" i="35"/>
  <c r="G162" i="35"/>
  <c r="F162" i="35"/>
  <c r="E162" i="35"/>
  <c r="D162" i="35"/>
  <c r="C162" i="35"/>
  <c r="H161" i="35"/>
  <c r="G161" i="35"/>
  <c r="E161" i="35"/>
  <c r="D161" i="35"/>
  <c r="C161" i="35"/>
  <c r="H160" i="35"/>
  <c r="G160" i="35"/>
  <c r="F160" i="35"/>
  <c r="E160" i="35"/>
  <c r="D160" i="35"/>
  <c r="C160" i="35"/>
  <c r="H159" i="35"/>
  <c r="G159" i="35"/>
  <c r="F159" i="35"/>
  <c r="E159" i="35"/>
  <c r="D159" i="35"/>
  <c r="C159" i="35"/>
  <c r="H158" i="35"/>
  <c r="G158" i="35"/>
  <c r="E158" i="35"/>
  <c r="D158" i="35"/>
  <c r="C158" i="35"/>
  <c r="H157" i="35"/>
  <c r="G157" i="35"/>
  <c r="F157" i="35"/>
  <c r="E157" i="35"/>
  <c r="D157" i="35"/>
  <c r="C157" i="35"/>
  <c r="H156" i="35"/>
  <c r="G156" i="35"/>
  <c r="F156" i="35"/>
  <c r="E156" i="35"/>
  <c r="D156" i="35"/>
  <c r="C156" i="35"/>
  <c r="H155" i="35"/>
  <c r="G155" i="35"/>
  <c r="F155" i="35"/>
  <c r="E155" i="35"/>
  <c r="D155" i="35"/>
  <c r="C155" i="35"/>
  <c r="H154" i="35"/>
  <c r="G154" i="35"/>
  <c r="F154" i="35"/>
  <c r="E154" i="35"/>
  <c r="D154" i="35"/>
  <c r="H153" i="35"/>
  <c r="G153" i="35"/>
  <c r="F153" i="35"/>
  <c r="E153" i="35"/>
  <c r="D153" i="35"/>
  <c r="H152" i="35"/>
  <c r="G152" i="35"/>
  <c r="F152" i="35"/>
  <c r="D152" i="35"/>
  <c r="H151" i="35"/>
  <c r="G151" i="35"/>
  <c r="F151" i="35"/>
  <c r="E151" i="35"/>
  <c r="D151" i="35"/>
  <c r="H150" i="35"/>
  <c r="G150" i="35"/>
  <c r="F150" i="35"/>
  <c r="E150" i="35"/>
  <c r="D150" i="35"/>
  <c r="H149" i="35"/>
  <c r="G149" i="35"/>
  <c r="F149" i="35"/>
  <c r="E149" i="35"/>
  <c r="D149" i="35"/>
  <c r="H148" i="35"/>
  <c r="G148" i="35"/>
  <c r="F148" i="35"/>
  <c r="E148" i="35"/>
  <c r="D148" i="35"/>
  <c r="H147" i="35"/>
  <c r="G147" i="35"/>
  <c r="F147" i="35"/>
  <c r="E147" i="35"/>
  <c r="D147" i="35"/>
  <c r="H146" i="35"/>
  <c r="G146" i="35"/>
  <c r="F146" i="35"/>
  <c r="E146" i="35"/>
  <c r="H145" i="35"/>
  <c r="G145" i="35"/>
  <c r="F145" i="35"/>
  <c r="E145" i="35"/>
  <c r="D145" i="35"/>
  <c r="G144" i="35"/>
  <c r="F144" i="35"/>
  <c r="E144" i="35"/>
  <c r="D144" i="35"/>
  <c r="H143" i="35"/>
  <c r="G143" i="35"/>
  <c r="F143" i="35"/>
  <c r="E143" i="35"/>
  <c r="D143" i="35"/>
  <c r="F110" i="35"/>
  <c r="E110" i="35"/>
  <c r="D110" i="35"/>
  <c r="F109" i="35"/>
  <c r="E109" i="35"/>
  <c r="D109" i="35"/>
  <c r="D134" i="35" s="1"/>
  <c r="C109" i="35"/>
  <c r="C134" i="35" s="1"/>
  <c r="F108" i="35"/>
  <c r="E108" i="35"/>
  <c r="D108" i="35"/>
  <c r="C108" i="35"/>
  <c r="F107" i="35"/>
  <c r="E107" i="35"/>
  <c r="D107" i="35"/>
  <c r="D132" i="35" s="1"/>
  <c r="C107" i="35"/>
  <c r="F106" i="35"/>
  <c r="F131" i="35" s="1"/>
  <c r="E106" i="35"/>
  <c r="D106" i="35"/>
  <c r="C106" i="35"/>
  <c r="F105" i="35"/>
  <c r="E105" i="35"/>
  <c r="D105" i="35"/>
  <c r="C105" i="35"/>
  <c r="C130" i="35" s="1"/>
  <c r="F104" i="35"/>
  <c r="E104" i="35"/>
  <c r="E129" i="35" s="1"/>
  <c r="D104" i="35"/>
  <c r="C104" i="35"/>
  <c r="F103" i="35"/>
  <c r="E103" i="35"/>
  <c r="D103" i="35"/>
  <c r="D128" i="35" s="1"/>
  <c r="C103" i="35"/>
  <c r="E102" i="35"/>
  <c r="E127" i="35" s="1"/>
  <c r="D102" i="35"/>
  <c r="D127" i="35" s="1"/>
  <c r="C102" i="35"/>
  <c r="F101" i="35"/>
  <c r="F126" i="35" s="1"/>
  <c r="E101" i="35"/>
  <c r="D101" i="35"/>
  <c r="C101" i="35"/>
  <c r="C126" i="35" s="1"/>
  <c r="F100" i="35"/>
  <c r="E100" i="35"/>
  <c r="D100" i="35"/>
  <c r="C100" i="35"/>
  <c r="C125" i="35" s="1"/>
  <c r="F99" i="35"/>
  <c r="E99" i="35"/>
  <c r="D99" i="35"/>
  <c r="C99" i="35"/>
  <c r="C124" i="35" s="1"/>
  <c r="F98" i="35"/>
  <c r="E98" i="35"/>
  <c r="E123" i="35" s="1"/>
  <c r="D98" i="35"/>
  <c r="C98" i="35"/>
  <c r="F97" i="35"/>
  <c r="E97" i="35"/>
  <c r="D97" i="35"/>
  <c r="C97" i="35"/>
  <c r="G96" i="35"/>
  <c r="G121" i="35" s="1"/>
  <c r="F96" i="35"/>
  <c r="D96" i="35"/>
  <c r="C96" i="35"/>
  <c r="C121" i="35" s="1"/>
  <c r="G95" i="35"/>
  <c r="F95" i="35"/>
  <c r="E95" i="35"/>
  <c r="D95" i="35"/>
  <c r="C95" i="35"/>
  <c r="C120" i="35" s="1"/>
  <c r="G94" i="35"/>
  <c r="F94" i="35"/>
  <c r="E94" i="35"/>
  <c r="D94" i="35"/>
  <c r="C94" i="35"/>
  <c r="G93" i="35"/>
  <c r="F93" i="35"/>
  <c r="E93" i="35"/>
  <c r="E118" i="35" s="1"/>
  <c r="D93" i="35"/>
  <c r="C93" i="35"/>
  <c r="G92" i="35"/>
  <c r="F92" i="35"/>
  <c r="E92" i="35"/>
  <c r="D92" i="35"/>
  <c r="C92" i="35"/>
  <c r="G91" i="35"/>
  <c r="F91" i="35"/>
  <c r="E91" i="35"/>
  <c r="D91" i="35"/>
  <c r="D116" i="35" s="1"/>
  <c r="K36" i="49" s="1"/>
  <c r="C91" i="35"/>
  <c r="G162" i="34"/>
  <c r="F162" i="34"/>
  <c r="E162" i="34"/>
  <c r="D162" i="34"/>
  <c r="C162" i="34"/>
  <c r="G161" i="34"/>
  <c r="F161" i="34"/>
  <c r="E161" i="34"/>
  <c r="D161" i="34"/>
  <c r="C161" i="34"/>
  <c r="G160" i="34"/>
  <c r="F160" i="34"/>
  <c r="E160" i="34"/>
  <c r="D160" i="34"/>
  <c r="C160" i="34"/>
  <c r="G159" i="34"/>
  <c r="F159" i="34"/>
  <c r="E159" i="34"/>
  <c r="D159" i="34"/>
  <c r="C159" i="34"/>
  <c r="G158" i="34"/>
  <c r="E158" i="34"/>
  <c r="D158" i="34"/>
  <c r="C158" i="34"/>
  <c r="G157" i="34"/>
  <c r="F157" i="34"/>
  <c r="E157" i="34"/>
  <c r="D157" i="34"/>
  <c r="C157" i="34"/>
  <c r="G156" i="34"/>
  <c r="F156" i="34"/>
  <c r="E156" i="34"/>
  <c r="D156" i="34"/>
  <c r="C156" i="34"/>
  <c r="G155" i="34"/>
  <c r="F155" i="34"/>
  <c r="E155" i="34"/>
  <c r="D155" i="34"/>
  <c r="C155" i="34"/>
  <c r="G154" i="34"/>
  <c r="F154" i="34"/>
  <c r="E154" i="34"/>
  <c r="D154" i="34"/>
  <c r="G153" i="34"/>
  <c r="F153" i="34"/>
  <c r="E153" i="34"/>
  <c r="D153" i="34"/>
  <c r="G152" i="34"/>
  <c r="F152" i="34"/>
  <c r="D152" i="34"/>
  <c r="G151" i="34"/>
  <c r="F151" i="34"/>
  <c r="E151" i="34"/>
  <c r="D151" i="34"/>
  <c r="G150" i="34"/>
  <c r="F150" i="34"/>
  <c r="E150" i="34"/>
  <c r="D150" i="34"/>
  <c r="G149" i="34"/>
  <c r="F149" i="34"/>
  <c r="E149" i="34"/>
  <c r="D149" i="34"/>
  <c r="G148" i="34"/>
  <c r="F148" i="34"/>
  <c r="E148" i="34"/>
  <c r="D148" i="34"/>
  <c r="G147" i="34"/>
  <c r="F147" i="34"/>
  <c r="E147" i="34"/>
  <c r="D147" i="34"/>
  <c r="G146" i="34"/>
  <c r="I146" i="34" s="1"/>
  <c r="F146" i="34"/>
  <c r="E146" i="34"/>
  <c r="G145" i="34"/>
  <c r="F145" i="34"/>
  <c r="E145" i="34"/>
  <c r="D145" i="34"/>
  <c r="G144" i="34"/>
  <c r="F144" i="34"/>
  <c r="I144" i="34" s="1"/>
  <c r="E144" i="34"/>
  <c r="D144" i="34"/>
  <c r="G143" i="34"/>
  <c r="F143" i="34"/>
  <c r="E143" i="34"/>
  <c r="D143" i="34"/>
  <c r="H162" i="33"/>
  <c r="G162" i="33"/>
  <c r="F162" i="33"/>
  <c r="E162" i="33"/>
  <c r="D162" i="33"/>
  <c r="C162" i="33"/>
  <c r="H161" i="33"/>
  <c r="G161" i="33"/>
  <c r="F161" i="33"/>
  <c r="E161" i="33"/>
  <c r="D161" i="33"/>
  <c r="C161" i="33"/>
  <c r="H160" i="33"/>
  <c r="G160" i="33"/>
  <c r="F160" i="33"/>
  <c r="E160" i="33"/>
  <c r="D160" i="33"/>
  <c r="C160" i="33"/>
  <c r="H159" i="33"/>
  <c r="G159" i="33"/>
  <c r="F159" i="33"/>
  <c r="E159" i="33"/>
  <c r="D159" i="33"/>
  <c r="C159" i="33"/>
  <c r="H158" i="33"/>
  <c r="G158" i="33"/>
  <c r="E158" i="33"/>
  <c r="D158" i="33"/>
  <c r="C158" i="33"/>
  <c r="H157" i="33"/>
  <c r="G157" i="33"/>
  <c r="F157" i="33"/>
  <c r="E157" i="33"/>
  <c r="D157" i="33"/>
  <c r="C157" i="33"/>
  <c r="H156" i="33"/>
  <c r="G156" i="33"/>
  <c r="F156" i="33"/>
  <c r="E156" i="33"/>
  <c r="D156" i="33"/>
  <c r="C156" i="33"/>
  <c r="H155" i="33"/>
  <c r="G155" i="33"/>
  <c r="F155" i="33"/>
  <c r="E155" i="33"/>
  <c r="D155" i="33"/>
  <c r="C155" i="33"/>
  <c r="H154" i="33"/>
  <c r="G154" i="33"/>
  <c r="F154" i="33"/>
  <c r="E154" i="33"/>
  <c r="D154" i="33"/>
  <c r="H153" i="33"/>
  <c r="G153" i="33"/>
  <c r="F153" i="33"/>
  <c r="E153" i="33"/>
  <c r="D153" i="33"/>
  <c r="H152" i="33"/>
  <c r="G152" i="33"/>
  <c r="F152" i="33"/>
  <c r="D152" i="33"/>
  <c r="H151" i="33"/>
  <c r="G151" i="33"/>
  <c r="F151" i="33"/>
  <c r="E151" i="33"/>
  <c r="D151" i="33"/>
  <c r="H150" i="33"/>
  <c r="G150" i="33"/>
  <c r="F150" i="33"/>
  <c r="E150" i="33"/>
  <c r="D150" i="33"/>
  <c r="H149" i="33"/>
  <c r="G149" i="33"/>
  <c r="F149" i="33"/>
  <c r="E149" i="33"/>
  <c r="D149" i="33"/>
  <c r="H148" i="33"/>
  <c r="G148" i="33"/>
  <c r="F148" i="33"/>
  <c r="E148" i="33"/>
  <c r="D148" i="33"/>
  <c r="H147" i="33"/>
  <c r="G147" i="33"/>
  <c r="F147" i="33"/>
  <c r="E147" i="33"/>
  <c r="D147" i="33"/>
  <c r="H146" i="33"/>
  <c r="G146" i="33"/>
  <c r="F146" i="33"/>
  <c r="E146" i="33"/>
  <c r="H145" i="33"/>
  <c r="G145" i="33"/>
  <c r="F145" i="33"/>
  <c r="E145" i="33"/>
  <c r="D145" i="33"/>
  <c r="G144" i="33"/>
  <c r="F144" i="33"/>
  <c r="E144" i="33"/>
  <c r="D144" i="33"/>
  <c r="H143" i="33"/>
  <c r="G143" i="33"/>
  <c r="F143" i="33"/>
  <c r="E143" i="33"/>
  <c r="D143" i="33"/>
  <c r="F110" i="33"/>
  <c r="F135" i="33" s="1"/>
  <c r="E110" i="33"/>
  <c r="E135" i="33" s="1"/>
  <c r="D110" i="33"/>
  <c r="F109" i="33"/>
  <c r="E109" i="33"/>
  <c r="D109" i="33"/>
  <c r="C109" i="33"/>
  <c r="F108" i="33"/>
  <c r="F133" i="33" s="1"/>
  <c r="E108" i="33"/>
  <c r="E133" i="33" s="1"/>
  <c r="D108" i="33"/>
  <c r="C108" i="33"/>
  <c r="F107" i="33"/>
  <c r="E107" i="33"/>
  <c r="D107" i="33"/>
  <c r="D132" i="33" s="1"/>
  <c r="C107" i="33"/>
  <c r="F106" i="33"/>
  <c r="E106" i="33"/>
  <c r="D106" i="33"/>
  <c r="C106" i="33"/>
  <c r="F105" i="33"/>
  <c r="E105" i="33"/>
  <c r="D105" i="33"/>
  <c r="D130" i="33" s="1"/>
  <c r="C105" i="33"/>
  <c r="F104" i="33"/>
  <c r="E104" i="33"/>
  <c r="D104" i="33"/>
  <c r="C104" i="33"/>
  <c r="F103" i="33"/>
  <c r="E103" i="33"/>
  <c r="D103" i="33"/>
  <c r="C103" i="33"/>
  <c r="E102" i="33"/>
  <c r="D102" i="33"/>
  <c r="D127" i="33" s="1"/>
  <c r="C102" i="33"/>
  <c r="C127" i="33" s="1"/>
  <c r="F101" i="33"/>
  <c r="E101" i="33"/>
  <c r="D101" i="33"/>
  <c r="C101" i="33"/>
  <c r="F100" i="33"/>
  <c r="E100" i="33"/>
  <c r="D100" i="33"/>
  <c r="D125" i="33" s="1"/>
  <c r="C100" i="33"/>
  <c r="C125" i="33" s="1"/>
  <c r="F99" i="33"/>
  <c r="E99" i="33"/>
  <c r="D99" i="33"/>
  <c r="C99" i="33"/>
  <c r="C124" i="33" s="1"/>
  <c r="F98" i="33"/>
  <c r="E98" i="33"/>
  <c r="D98" i="33"/>
  <c r="C98" i="33"/>
  <c r="F97" i="33"/>
  <c r="E97" i="33"/>
  <c r="D97" i="33"/>
  <c r="C97" i="33"/>
  <c r="C122" i="33" s="1"/>
  <c r="G96" i="33"/>
  <c r="F96" i="33"/>
  <c r="D96" i="33"/>
  <c r="C96" i="33"/>
  <c r="C121" i="33" s="1"/>
  <c r="G95" i="33"/>
  <c r="F95" i="33"/>
  <c r="E95" i="33"/>
  <c r="D95" i="33"/>
  <c r="C95" i="33"/>
  <c r="G94" i="33"/>
  <c r="F94" i="33"/>
  <c r="E94" i="33"/>
  <c r="D94" i="33"/>
  <c r="C94" i="33"/>
  <c r="G93" i="33"/>
  <c r="F93" i="33"/>
  <c r="F118" i="33" s="1"/>
  <c r="E93" i="33"/>
  <c r="D93" i="33"/>
  <c r="C93" i="33"/>
  <c r="G92" i="33"/>
  <c r="G117" i="33" s="1"/>
  <c r="F92" i="33"/>
  <c r="E92" i="33"/>
  <c r="D92" i="33"/>
  <c r="C92" i="33"/>
  <c r="C117" i="33" s="1"/>
  <c r="G91" i="33"/>
  <c r="F91" i="33"/>
  <c r="E91" i="33"/>
  <c r="D91" i="33"/>
  <c r="D116" i="33" s="1"/>
  <c r="K34" i="49" s="1"/>
  <c r="C91" i="33"/>
  <c r="H162" i="32"/>
  <c r="G162" i="32"/>
  <c r="F162" i="32"/>
  <c r="E162" i="32"/>
  <c r="D162" i="32"/>
  <c r="C162" i="32"/>
  <c r="H161" i="32"/>
  <c r="G161" i="32"/>
  <c r="F161" i="32"/>
  <c r="E161" i="32"/>
  <c r="D161" i="32"/>
  <c r="C161" i="32"/>
  <c r="H160" i="32"/>
  <c r="G160" i="32"/>
  <c r="F160" i="32"/>
  <c r="E160" i="32"/>
  <c r="D160" i="32"/>
  <c r="C160" i="32"/>
  <c r="H159" i="32"/>
  <c r="G159" i="32"/>
  <c r="F159" i="32"/>
  <c r="E159" i="32"/>
  <c r="D159" i="32"/>
  <c r="C159" i="32"/>
  <c r="H158" i="32"/>
  <c r="G158" i="32"/>
  <c r="E158" i="32"/>
  <c r="D158" i="32"/>
  <c r="C158" i="32"/>
  <c r="H157" i="32"/>
  <c r="G157" i="32"/>
  <c r="F157" i="32"/>
  <c r="E157" i="32"/>
  <c r="D157" i="32"/>
  <c r="C157" i="32"/>
  <c r="H156" i="32"/>
  <c r="G156" i="32"/>
  <c r="F156" i="32"/>
  <c r="E156" i="32"/>
  <c r="D156" i="32"/>
  <c r="C156" i="32"/>
  <c r="H155" i="32"/>
  <c r="G155" i="32"/>
  <c r="F155" i="32"/>
  <c r="E155" i="32"/>
  <c r="D155" i="32"/>
  <c r="C155" i="32"/>
  <c r="H154" i="32"/>
  <c r="G154" i="32"/>
  <c r="F154" i="32"/>
  <c r="E154" i="32"/>
  <c r="D154" i="32"/>
  <c r="H153" i="32"/>
  <c r="G153" i="32"/>
  <c r="F153" i="32"/>
  <c r="E153" i="32"/>
  <c r="D153" i="32"/>
  <c r="H152" i="32"/>
  <c r="G152" i="32"/>
  <c r="F152" i="32"/>
  <c r="D152" i="32"/>
  <c r="H151" i="32"/>
  <c r="G151" i="32"/>
  <c r="F151" i="32"/>
  <c r="E151" i="32"/>
  <c r="D151" i="32"/>
  <c r="H150" i="32"/>
  <c r="G150" i="32"/>
  <c r="F150" i="32"/>
  <c r="E150" i="32"/>
  <c r="D150" i="32"/>
  <c r="H149" i="32"/>
  <c r="G149" i="32"/>
  <c r="F149" i="32"/>
  <c r="E149" i="32"/>
  <c r="D149" i="32"/>
  <c r="H148" i="32"/>
  <c r="G148" i="32"/>
  <c r="F148" i="32"/>
  <c r="E148" i="32"/>
  <c r="D148" i="32"/>
  <c r="H147" i="32"/>
  <c r="G147" i="32"/>
  <c r="F147" i="32"/>
  <c r="E147" i="32"/>
  <c r="D147" i="32"/>
  <c r="H146" i="32"/>
  <c r="G146" i="32"/>
  <c r="F146" i="32"/>
  <c r="E146" i="32"/>
  <c r="H145" i="32"/>
  <c r="G145" i="32"/>
  <c r="F145" i="32"/>
  <c r="E145" i="32"/>
  <c r="D145" i="32"/>
  <c r="G144" i="32"/>
  <c r="F144" i="32"/>
  <c r="E144" i="32"/>
  <c r="D144" i="32"/>
  <c r="H143" i="32"/>
  <c r="G143" i="32"/>
  <c r="F143" i="32"/>
  <c r="E143" i="32"/>
  <c r="D143" i="32"/>
  <c r="F110" i="32"/>
  <c r="E110" i="32"/>
  <c r="D110" i="32"/>
  <c r="F109" i="32"/>
  <c r="E109" i="32"/>
  <c r="E134" i="32" s="1"/>
  <c r="D109" i="32"/>
  <c r="C109" i="32"/>
  <c r="F108" i="32"/>
  <c r="E108" i="32"/>
  <c r="D108" i="32"/>
  <c r="C108" i="32"/>
  <c r="F107" i="32"/>
  <c r="E107" i="32"/>
  <c r="D107" i="32"/>
  <c r="C107" i="32"/>
  <c r="C132" i="32" s="1"/>
  <c r="F106" i="32"/>
  <c r="E106" i="32"/>
  <c r="D106" i="32"/>
  <c r="C106" i="32"/>
  <c r="F105" i="32"/>
  <c r="E105" i="32"/>
  <c r="E130" i="32" s="1"/>
  <c r="D105" i="32"/>
  <c r="C105" i="32"/>
  <c r="F104" i="32"/>
  <c r="F129" i="32" s="1"/>
  <c r="E104" i="32"/>
  <c r="D104" i="32"/>
  <c r="C104" i="32"/>
  <c r="F103" i="32"/>
  <c r="E103" i="32"/>
  <c r="D103" i="32"/>
  <c r="C103" i="32"/>
  <c r="C128" i="32" s="1"/>
  <c r="E102" i="32"/>
  <c r="D102" i="32"/>
  <c r="C102" i="32"/>
  <c r="C127" i="32" s="1"/>
  <c r="F101" i="32"/>
  <c r="E101" i="32"/>
  <c r="D101" i="32"/>
  <c r="C101" i="32"/>
  <c r="C126" i="32" s="1"/>
  <c r="F100" i="32"/>
  <c r="E100" i="32"/>
  <c r="D100" i="32"/>
  <c r="C100" i="32"/>
  <c r="F99" i="32"/>
  <c r="E99" i="32"/>
  <c r="D99" i="32"/>
  <c r="D124" i="32" s="1"/>
  <c r="C99" i="32"/>
  <c r="F98" i="32"/>
  <c r="E98" i="32"/>
  <c r="D98" i="32"/>
  <c r="C98" i="32"/>
  <c r="F97" i="32"/>
  <c r="F122" i="32" s="1"/>
  <c r="E97" i="32"/>
  <c r="D97" i="32"/>
  <c r="D122" i="32" s="1"/>
  <c r="C97" i="32"/>
  <c r="G96" i="32"/>
  <c r="F96" i="32"/>
  <c r="D96" i="32"/>
  <c r="C96" i="32"/>
  <c r="C121" i="32" s="1"/>
  <c r="G95" i="32"/>
  <c r="F95" i="32"/>
  <c r="E95" i="32"/>
  <c r="E120" i="32" s="1"/>
  <c r="D95" i="32"/>
  <c r="C95" i="32"/>
  <c r="G94" i="32"/>
  <c r="F94" i="32"/>
  <c r="E94" i="32"/>
  <c r="D94" i="32"/>
  <c r="C94" i="32"/>
  <c r="G93" i="32"/>
  <c r="G118" i="32" s="1"/>
  <c r="F93" i="32"/>
  <c r="E93" i="32"/>
  <c r="D93" i="32"/>
  <c r="C93" i="32"/>
  <c r="G92" i="32"/>
  <c r="F92" i="32"/>
  <c r="F117" i="32" s="1"/>
  <c r="E92" i="32"/>
  <c r="D92" i="32"/>
  <c r="D117" i="32" s="1"/>
  <c r="C92" i="32"/>
  <c r="G91" i="32"/>
  <c r="F91" i="32"/>
  <c r="E91" i="32"/>
  <c r="D91" i="32"/>
  <c r="D116" i="32" s="1"/>
  <c r="K32" i="49" s="1"/>
  <c r="C91" i="32"/>
  <c r="C116" i="32" s="1"/>
  <c r="H162" i="31"/>
  <c r="G162" i="31"/>
  <c r="F162" i="31"/>
  <c r="E162" i="31"/>
  <c r="D162" i="31"/>
  <c r="C162" i="31"/>
  <c r="H161" i="31"/>
  <c r="G161" i="31"/>
  <c r="F161" i="31"/>
  <c r="E161" i="31"/>
  <c r="D161" i="31"/>
  <c r="C161" i="31"/>
  <c r="H160" i="31"/>
  <c r="G160" i="31"/>
  <c r="F160" i="31"/>
  <c r="E160" i="31"/>
  <c r="D160" i="31"/>
  <c r="C160" i="31"/>
  <c r="H159" i="31"/>
  <c r="G159" i="31"/>
  <c r="F159" i="31"/>
  <c r="E159" i="31"/>
  <c r="D159" i="31"/>
  <c r="C159" i="31"/>
  <c r="H158" i="31"/>
  <c r="G158" i="31"/>
  <c r="E158" i="31"/>
  <c r="D158" i="31"/>
  <c r="C158" i="31"/>
  <c r="H157" i="31"/>
  <c r="G157" i="31"/>
  <c r="F157" i="31"/>
  <c r="E157" i="31"/>
  <c r="D157" i="31"/>
  <c r="C157" i="31"/>
  <c r="H156" i="31"/>
  <c r="G156" i="31"/>
  <c r="F156" i="31"/>
  <c r="E156" i="31"/>
  <c r="D156" i="31"/>
  <c r="C156" i="31"/>
  <c r="H155" i="31"/>
  <c r="G155" i="31"/>
  <c r="F155" i="31"/>
  <c r="E155" i="31"/>
  <c r="D155" i="31"/>
  <c r="C155" i="31"/>
  <c r="H154" i="31"/>
  <c r="G154" i="31"/>
  <c r="F154" i="31"/>
  <c r="E154" i="31"/>
  <c r="D154" i="31"/>
  <c r="H153" i="31"/>
  <c r="G153" i="31"/>
  <c r="F153" i="31"/>
  <c r="E153" i="31"/>
  <c r="D153" i="31"/>
  <c r="H152" i="31"/>
  <c r="G152" i="31"/>
  <c r="F152" i="31"/>
  <c r="D152" i="31"/>
  <c r="H151" i="31"/>
  <c r="G151" i="31"/>
  <c r="F151" i="31"/>
  <c r="E151" i="31"/>
  <c r="D151" i="31"/>
  <c r="H150" i="31"/>
  <c r="G150" i="31"/>
  <c r="F150" i="31"/>
  <c r="E150" i="31"/>
  <c r="D150" i="31"/>
  <c r="H149" i="31"/>
  <c r="G149" i="31"/>
  <c r="F149" i="31"/>
  <c r="E149" i="31"/>
  <c r="D149" i="31"/>
  <c r="H148" i="31"/>
  <c r="G148" i="31"/>
  <c r="F148" i="31"/>
  <c r="E148" i="31"/>
  <c r="D148" i="31"/>
  <c r="H147" i="31"/>
  <c r="G147" i="31"/>
  <c r="F147" i="31"/>
  <c r="E147" i="31"/>
  <c r="D147" i="31"/>
  <c r="H146" i="31"/>
  <c r="G146" i="31"/>
  <c r="F146" i="31"/>
  <c r="E146" i="31"/>
  <c r="H145" i="31"/>
  <c r="G145" i="31"/>
  <c r="F145" i="31"/>
  <c r="E145" i="31"/>
  <c r="D145" i="31"/>
  <c r="G144" i="31"/>
  <c r="F144" i="31"/>
  <c r="E144" i="31"/>
  <c r="D144" i="31"/>
  <c r="H143" i="31"/>
  <c r="G143" i="31"/>
  <c r="F143" i="31"/>
  <c r="E143" i="31"/>
  <c r="D143" i="31"/>
  <c r="H162" i="29"/>
  <c r="G162" i="29"/>
  <c r="F162" i="29"/>
  <c r="E162" i="29"/>
  <c r="D162" i="29"/>
  <c r="C162" i="29"/>
  <c r="H161" i="29"/>
  <c r="G161" i="29"/>
  <c r="F161" i="29"/>
  <c r="E161" i="29"/>
  <c r="D161" i="29"/>
  <c r="C161" i="29"/>
  <c r="H160" i="29"/>
  <c r="G160" i="29"/>
  <c r="F160" i="29"/>
  <c r="E160" i="29"/>
  <c r="D160" i="29"/>
  <c r="C160" i="29"/>
  <c r="H159" i="29"/>
  <c r="G159" i="29"/>
  <c r="F159" i="29"/>
  <c r="E159" i="29"/>
  <c r="D159" i="29"/>
  <c r="C159" i="29"/>
  <c r="H158" i="29"/>
  <c r="G158" i="29"/>
  <c r="E158" i="29"/>
  <c r="D158" i="29"/>
  <c r="C158" i="29"/>
  <c r="H157" i="29"/>
  <c r="G157" i="29"/>
  <c r="F157" i="29"/>
  <c r="E157" i="29"/>
  <c r="D157" i="29"/>
  <c r="C157" i="29"/>
  <c r="H156" i="29"/>
  <c r="G156" i="29"/>
  <c r="F156" i="29"/>
  <c r="E156" i="29"/>
  <c r="D156" i="29"/>
  <c r="C156" i="29"/>
  <c r="H155" i="29"/>
  <c r="G155" i="29"/>
  <c r="F155" i="29"/>
  <c r="E155" i="29"/>
  <c r="D155" i="29"/>
  <c r="C155" i="29"/>
  <c r="H154" i="29"/>
  <c r="G154" i="29"/>
  <c r="F154" i="29"/>
  <c r="E154" i="29"/>
  <c r="D154" i="29"/>
  <c r="H153" i="29"/>
  <c r="G153" i="29"/>
  <c r="F153" i="29"/>
  <c r="E153" i="29"/>
  <c r="D153" i="29"/>
  <c r="H152" i="29"/>
  <c r="G152" i="29"/>
  <c r="F152" i="29"/>
  <c r="D152" i="29"/>
  <c r="H151" i="29"/>
  <c r="G151" i="29"/>
  <c r="F151" i="29"/>
  <c r="E151" i="29"/>
  <c r="D151" i="29"/>
  <c r="H150" i="29"/>
  <c r="G150" i="29"/>
  <c r="I150" i="29" s="1"/>
  <c r="F150" i="29"/>
  <c r="E150" i="29"/>
  <c r="D150" i="29"/>
  <c r="H149" i="29"/>
  <c r="G149" i="29"/>
  <c r="F149" i="29"/>
  <c r="E149" i="29"/>
  <c r="D149" i="29"/>
  <c r="H148" i="29"/>
  <c r="G148" i="29"/>
  <c r="F148" i="29"/>
  <c r="E148" i="29"/>
  <c r="D148" i="29"/>
  <c r="H147" i="29"/>
  <c r="G147" i="29"/>
  <c r="F147" i="29"/>
  <c r="E147" i="29"/>
  <c r="D147" i="29"/>
  <c r="H146" i="29"/>
  <c r="G146" i="29"/>
  <c r="F146" i="29"/>
  <c r="E146" i="29"/>
  <c r="H145" i="29"/>
  <c r="G145" i="29"/>
  <c r="F145" i="29"/>
  <c r="E145" i="29"/>
  <c r="D145" i="29"/>
  <c r="G144" i="29"/>
  <c r="F144" i="29"/>
  <c r="E144" i="29"/>
  <c r="D144" i="29"/>
  <c r="H143" i="29"/>
  <c r="G143" i="29"/>
  <c r="F143" i="29"/>
  <c r="E143" i="29"/>
  <c r="D143" i="29"/>
  <c r="F110" i="29"/>
  <c r="F135" i="29" s="1"/>
  <c r="E110" i="29"/>
  <c r="D110" i="29"/>
  <c r="D135" i="29" s="1"/>
  <c r="F109" i="29"/>
  <c r="H109" i="29" s="1"/>
  <c r="E109" i="29"/>
  <c r="D109" i="29"/>
  <c r="C109" i="29"/>
  <c r="F108" i="29"/>
  <c r="F133" i="29" s="1"/>
  <c r="E108" i="29"/>
  <c r="D108" i="29"/>
  <c r="C108" i="29"/>
  <c r="F107" i="29"/>
  <c r="F132" i="29" s="1"/>
  <c r="E107" i="29"/>
  <c r="D107" i="29"/>
  <c r="C107" i="29"/>
  <c r="F106" i="29"/>
  <c r="E106" i="29"/>
  <c r="D106" i="29"/>
  <c r="C106" i="29"/>
  <c r="C131" i="29" s="1"/>
  <c r="F105" i="29"/>
  <c r="E105" i="29"/>
  <c r="D105" i="29"/>
  <c r="C105" i="29"/>
  <c r="F104" i="29"/>
  <c r="F129" i="29" s="1"/>
  <c r="E104" i="29"/>
  <c r="D104" i="29"/>
  <c r="C104" i="29"/>
  <c r="F103" i="29"/>
  <c r="E103" i="29"/>
  <c r="D103" i="29"/>
  <c r="C103" i="29"/>
  <c r="E102" i="29"/>
  <c r="D102" i="29"/>
  <c r="C102" i="29"/>
  <c r="F101" i="29"/>
  <c r="E101" i="29"/>
  <c r="D101" i="29"/>
  <c r="C101" i="29"/>
  <c r="F100" i="29"/>
  <c r="E100" i="29"/>
  <c r="E125" i="29" s="1"/>
  <c r="D100" i="29"/>
  <c r="C100" i="29"/>
  <c r="F99" i="29"/>
  <c r="E99" i="29"/>
  <c r="E124" i="29" s="1"/>
  <c r="D99" i="29"/>
  <c r="C99" i="29"/>
  <c r="F98" i="29"/>
  <c r="E98" i="29"/>
  <c r="E123" i="29" s="1"/>
  <c r="D98" i="29"/>
  <c r="C98" i="29"/>
  <c r="F97" i="29"/>
  <c r="E97" i="29"/>
  <c r="D97" i="29"/>
  <c r="C97" i="29"/>
  <c r="G96" i="29"/>
  <c r="F96" i="29"/>
  <c r="D96" i="29"/>
  <c r="C96" i="29"/>
  <c r="G95" i="29"/>
  <c r="F95" i="29"/>
  <c r="H95" i="29" s="1"/>
  <c r="E95" i="29"/>
  <c r="D95" i="29"/>
  <c r="C95" i="29"/>
  <c r="G94" i="29"/>
  <c r="F94" i="29"/>
  <c r="E94" i="29"/>
  <c r="D94" i="29"/>
  <c r="C94" i="29"/>
  <c r="G93" i="29"/>
  <c r="F93" i="29"/>
  <c r="E93" i="29"/>
  <c r="D93" i="29"/>
  <c r="C93" i="29"/>
  <c r="G92" i="29"/>
  <c r="F92" i="29"/>
  <c r="E92" i="29"/>
  <c r="D92" i="29"/>
  <c r="C92" i="29"/>
  <c r="G91" i="29"/>
  <c r="F91" i="29"/>
  <c r="E91" i="29"/>
  <c r="D91" i="29"/>
  <c r="C91" i="29"/>
  <c r="F110" i="28"/>
  <c r="F135" i="28" s="1"/>
  <c r="E110" i="28"/>
  <c r="E135" i="28" s="1"/>
  <c r="D110" i="28"/>
  <c r="F109" i="28"/>
  <c r="E109" i="28"/>
  <c r="E134" i="28" s="1"/>
  <c r="D109" i="28"/>
  <c r="C109" i="28"/>
  <c r="F108" i="28"/>
  <c r="F133" i="28" s="1"/>
  <c r="E108" i="28"/>
  <c r="E133" i="28" s="1"/>
  <c r="D108" i="28"/>
  <c r="C108" i="28"/>
  <c r="F107" i="28"/>
  <c r="E107" i="28"/>
  <c r="E132" i="28" s="1"/>
  <c r="D107" i="28"/>
  <c r="C107" i="28"/>
  <c r="F106" i="28"/>
  <c r="E106" i="28"/>
  <c r="D106" i="28"/>
  <c r="D131" i="28" s="1"/>
  <c r="C106" i="28"/>
  <c r="F105" i="28"/>
  <c r="E105" i="28"/>
  <c r="E130" i="28" s="1"/>
  <c r="D105" i="28"/>
  <c r="C105" i="28"/>
  <c r="F104" i="28"/>
  <c r="E104" i="28"/>
  <c r="E129" i="28" s="1"/>
  <c r="D104" i="28"/>
  <c r="C104" i="28"/>
  <c r="F103" i="28"/>
  <c r="E103" i="28"/>
  <c r="D103" i="28"/>
  <c r="C103" i="28"/>
  <c r="E102" i="28"/>
  <c r="E127" i="28" s="1"/>
  <c r="D102" i="28"/>
  <c r="C102" i="28"/>
  <c r="C127" i="28" s="1"/>
  <c r="F101" i="28"/>
  <c r="E101" i="28"/>
  <c r="D101" i="28"/>
  <c r="C101" i="28"/>
  <c r="C126" i="28" s="1"/>
  <c r="F100" i="28"/>
  <c r="E100" i="28"/>
  <c r="E125" i="28" s="1"/>
  <c r="D100" i="28"/>
  <c r="C100" i="28"/>
  <c r="F99" i="28"/>
  <c r="E99" i="28"/>
  <c r="D99" i="28"/>
  <c r="D124" i="28" s="1"/>
  <c r="C99" i="28"/>
  <c r="C124" i="28" s="1"/>
  <c r="F98" i="28"/>
  <c r="E98" i="28"/>
  <c r="D98" i="28"/>
  <c r="C98" i="28"/>
  <c r="F97" i="28"/>
  <c r="E97" i="28"/>
  <c r="D97" i="28"/>
  <c r="D122" i="28" s="1"/>
  <c r="C97" i="28"/>
  <c r="C122" i="28" s="1"/>
  <c r="G96" i="28"/>
  <c r="F96" i="28"/>
  <c r="D96" i="28"/>
  <c r="C96" i="28"/>
  <c r="C121" i="28" s="1"/>
  <c r="G95" i="28"/>
  <c r="F95" i="28"/>
  <c r="E95" i="28"/>
  <c r="D95" i="28"/>
  <c r="C95" i="28"/>
  <c r="G94" i="28"/>
  <c r="F94" i="28"/>
  <c r="E94" i="28"/>
  <c r="D94" i="28"/>
  <c r="C94" i="28"/>
  <c r="G93" i="28"/>
  <c r="G118" i="28" s="1"/>
  <c r="F93" i="28"/>
  <c r="E93" i="28"/>
  <c r="D93" i="28"/>
  <c r="C93" i="28"/>
  <c r="G92" i="28"/>
  <c r="G117" i="28" s="1"/>
  <c r="F92" i="28"/>
  <c r="E92" i="28"/>
  <c r="D92" i="28"/>
  <c r="D117" i="28" s="1"/>
  <c r="C92" i="28"/>
  <c r="G91" i="28"/>
  <c r="F91" i="28"/>
  <c r="E91" i="28"/>
  <c r="D91" i="28"/>
  <c r="D116" i="28" s="1"/>
  <c r="C91" i="28"/>
  <c r="H162" i="27"/>
  <c r="G162" i="27"/>
  <c r="F162" i="27"/>
  <c r="E162" i="27"/>
  <c r="D162" i="27"/>
  <c r="C162" i="27"/>
  <c r="H161" i="27"/>
  <c r="G161" i="27"/>
  <c r="F161" i="27"/>
  <c r="E161" i="27"/>
  <c r="D161" i="27"/>
  <c r="C161" i="27"/>
  <c r="H160" i="27"/>
  <c r="G160" i="27"/>
  <c r="F160" i="27"/>
  <c r="E160" i="27"/>
  <c r="D160" i="27"/>
  <c r="C160" i="27"/>
  <c r="H159" i="27"/>
  <c r="G159" i="27"/>
  <c r="F159" i="27"/>
  <c r="E159" i="27"/>
  <c r="D159" i="27"/>
  <c r="C159" i="27"/>
  <c r="H158" i="27"/>
  <c r="G158" i="27"/>
  <c r="E158" i="27"/>
  <c r="D158" i="27"/>
  <c r="C158" i="27"/>
  <c r="H157" i="27"/>
  <c r="G157" i="27"/>
  <c r="F157" i="27"/>
  <c r="E157" i="27"/>
  <c r="D157" i="27"/>
  <c r="C157" i="27"/>
  <c r="H156" i="27"/>
  <c r="G156" i="27"/>
  <c r="F156" i="27"/>
  <c r="E156" i="27"/>
  <c r="D156" i="27"/>
  <c r="C156" i="27"/>
  <c r="H155" i="27"/>
  <c r="G155" i="27"/>
  <c r="F155" i="27"/>
  <c r="E155" i="27"/>
  <c r="D155" i="27"/>
  <c r="C155" i="27"/>
  <c r="H154" i="27"/>
  <c r="G154" i="27"/>
  <c r="F154" i="27"/>
  <c r="E154" i="27"/>
  <c r="D154" i="27"/>
  <c r="H153" i="27"/>
  <c r="G153" i="27"/>
  <c r="F153" i="27"/>
  <c r="E153" i="27"/>
  <c r="D153" i="27"/>
  <c r="H152" i="27"/>
  <c r="G152" i="27"/>
  <c r="F152" i="27"/>
  <c r="D152" i="27"/>
  <c r="H151" i="27"/>
  <c r="G151" i="27"/>
  <c r="F151" i="27"/>
  <c r="E151" i="27"/>
  <c r="D151" i="27"/>
  <c r="H150" i="27"/>
  <c r="G150" i="27"/>
  <c r="F150" i="27"/>
  <c r="E150" i="27"/>
  <c r="D150" i="27"/>
  <c r="H149" i="27"/>
  <c r="G149" i="27"/>
  <c r="F149" i="27"/>
  <c r="E149" i="27"/>
  <c r="D149" i="27"/>
  <c r="H148" i="27"/>
  <c r="G148" i="27"/>
  <c r="F148" i="27"/>
  <c r="E148" i="27"/>
  <c r="D148" i="27"/>
  <c r="H147" i="27"/>
  <c r="G147" i="27"/>
  <c r="F147" i="27"/>
  <c r="E147" i="27"/>
  <c r="D147" i="27"/>
  <c r="H146" i="27"/>
  <c r="G146" i="27"/>
  <c r="F146" i="27"/>
  <c r="E146" i="27"/>
  <c r="H145" i="27"/>
  <c r="G145" i="27"/>
  <c r="F145" i="27"/>
  <c r="E145" i="27"/>
  <c r="D145" i="27"/>
  <c r="G144" i="27"/>
  <c r="F144" i="27"/>
  <c r="E144" i="27"/>
  <c r="D144" i="27"/>
  <c r="H143" i="27"/>
  <c r="G143" i="27"/>
  <c r="F143" i="27"/>
  <c r="E143" i="27"/>
  <c r="D143" i="27"/>
  <c r="F110" i="27"/>
  <c r="E110" i="27"/>
  <c r="E135" i="27" s="1"/>
  <c r="D110" i="27"/>
  <c r="D135" i="27" s="1"/>
  <c r="F109" i="27"/>
  <c r="E109" i="27"/>
  <c r="D109" i="27"/>
  <c r="D134" i="27" s="1"/>
  <c r="C109" i="27"/>
  <c r="F108" i="27"/>
  <c r="E108" i="27"/>
  <c r="D108" i="27"/>
  <c r="D133" i="27" s="1"/>
  <c r="C108" i="27"/>
  <c r="C133" i="27" s="1"/>
  <c r="F107" i="27"/>
  <c r="E107" i="27"/>
  <c r="D107" i="27"/>
  <c r="C107" i="27"/>
  <c r="F106" i="27"/>
  <c r="F131" i="27" s="1"/>
  <c r="E106" i="27"/>
  <c r="D106" i="27"/>
  <c r="D131" i="27" s="1"/>
  <c r="C106" i="27"/>
  <c r="F105" i="27"/>
  <c r="E105" i="27"/>
  <c r="D105" i="27"/>
  <c r="D130" i="27" s="1"/>
  <c r="C105" i="27"/>
  <c r="C130" i="27" s="1"/>
  <c r="F104" i="27"/>
  <c r="E104" i="27"/>
  <c r="D104" i="27"/>
  <c r="D129" i="27" s="1"/>
  <c r="C104" i="27"/>
  <c r="F103" i="27"/>
  <c r="F128" i="27" s="1"/>
  <c r="E103" i="27"/>
  <c r="E128" i="27" s="1"/>
  <c r="D103" i="27"/>
  <c r="D128" i="27" s="1"/>
  <c r="C103" i="27"/>
  <c r="E102" i="27"/>
  <c r="E127" i="27" s="1"/>
  <c r="D102" i="27"/>
  <c r="C102" i="27"/>
  <c r="F101" i="27"/>
  <c r="F126" i="27" s="1"/>
  <c r="E101" i="27"/>
  <c r="E126" i="27" s="1"/>
  <c r="D101" i="27"/>
  <c r="D126" i="27" s="1"/>
  <c r="C101" i="27"/>
  <c r="F100" i="27"/>
  <c r="E100" i="27"/>
  <c r="D100" i="27"/>
  <c r="D125" i="27" s="1"/>
  <c r="C100" i="27"/>
  <c r="F99" i="27"/>
  <c r="E99" i="27"/>
  <c r="D99" i="27"/>
  <c r="D124" i="27" s="1"/>
  <c r="C99" i="27"/>
  <c r="F98" i="27"/>
  <c r="F123" i="27" s="1"/>
  <c r="E98" i="27"/>
  <c r="E123" i="27" s="1"/>
  <c r="D98" i="27"/>
  <c r="C98" i="27"/>
  <c r="F97" i="27"/>
  <c r="E97" i="27"/>
  <c r="D97" i="27"/>
  <c r="C97" i="27"/>
  <c r="C122" i="27" s="1"/>
  <c r="G96" i="27"/>
  <c r="G121" i="27" s="1"/>
  <c r="F96" i="27"/>
  <c r="D96" i="27"/>
  <c r="C96" i="27"/>
  <c r="G95" i="27"/>
  <c r="F95" i="27"/>
  <c r="E95" i="27"/>
  <c r="D95" i="27"/>
  <c r="D120" i="27" s="1"/>
  <c r="C95" i="27"/>
  <c r="C120" i="27" s="1"/>
  <c r="G94" i="27"/>
  <c r="F94" i="27"/>
  <c r="E94" i="27"/>
  <c r="D94" i="27"/>
  <c r="C94" i="27"/>
  <c r="G93" i="27"/>
  <c r="F93" i="27"/>
  <c r="F118" i="27" s="1"/>
  <c r="E93" i="27"/>
  <c r="E118" i="27" s="1"/>
  <c r="D93" i="27"/>
  <c r="D118" i="27" s="1"/>
  <c r="C93" i="27"/>
  <c r="G92" i="27"/>
  <c r="F92" i="27"/>
  <c r="E92" i="27"/>
  <c r="D92" i="27"/>
  <c r="C92" i="27"/>
  <c r="C117" i="27" s="1"/>
  <c r="G91" i="27"/>
  <c r="G116" i="27" s="1"/>
  <c r="F91" i="27"/>
  <c r="E91" i="27"/>
  <c r="D91" i="27"/>
  <c r="C91" i="27"/>
  <c r="H162" i="26"/>
  <c r="G162" i="26"/>
  <c r="F162" i="26"/>
  <c r="E162" i="26"/>
  <c r="D162" i="26"/>
  <c r="C162" i="26"/>
  <c r="H161" i="26"/>
  <c r="G161" i="26"/>
  <c r="F161" i="26"/>
  <c r="E161" i="26"/>
  <c r="D161" i="26"/>
  <c r="C161" i="26"/>
  <c r="H160" i="26"/>
  <c r="G160" i="26"/>
  <c r="F160" i="26"/>
  <c r="E160" i="26"/>
  <c r="D160" i="26"/>
  <c r="C160" i="26"/>
  <c r="H159" i="26"/>
  <c r="G159" i="26"/>
  <c r="F159" i="26"/>
  <c r="E159" i="26"/>
  <c r="D159" i="26"/>
  <c r="C159" i="26"/>
  <c r="H158" i="26"/>
  <c r="G158" i="26"/>
  <c r="E158" i="26"/>
  <c r="D158" i="26"/>
  <c r="C158" i="26"/>
  <c r="H157" i="26"/>
  <c r="G157" i="26"/>
  <c r="F157" i="26"/>
  <c r="E157" i="26"/>
  <c r="D157" i="26"/>
  <c r="C157" i="26"/>
  <c r="H156" i="26"/>
  <c r="G156" i="26"/>
  <c r="F156" i="26"/>
  <c r="E156" i="26"/>
  <c r="D156" i="26"/>
  <c r="C156" i="26"/>
  <c r="H155" i="26"/>
  <c r="G155" i="26"/>
  <c r="F155" i="26"/>
  <c r="E155" i="26"/>
  <c r="D155" i="26"/>
  <c r="C155" i="26"/>
  <c r="H154" i="26"/>
  <c r="G154" i="26"/>
  <c r="F154" i="26"/>
  <c r="E154" i="26"/>
  <c r="D154" i="26"/>
  <c r="H153" i="26"/>
  <c r="G153" i="26"/>
  <c r="F153" i="26"/>
  <c r="E153" i="26"/>
  <c r="D153" i="26"/>
  <c r="H152" i="26"/>
  <c r="G152" i="26"/>
  <c r="F152" i="26"/>
  <c r="D152" i="26"/>
  <c r="H151" i="26"/>
  <c r="G151" i="26"/>
  <c r="F151" i="26"/>
  <c r="E151" i="26"/>
  <c r="D151" i="26"/>
  <c r="H150" i="26"/>
  <c r="G150" i="26"/>
  <c r="F150" i="26"/>
  <c r="E150" i="26"/>
  <c r="D150" i="26"/>
  <c r="H149" i="26"/>
  <c r="G149" i="26"/>
  <c r="F149" i="26"/>
  <c r="E149" i="26"/>
  <c r="D149" i="26"/>
  <c r="H148" i="26"/>
  <c r="G148" i="26"/>
  <c r="F148" i="26"/>
  <c r="E148" i="26"/>
  <c r="D148" i="26"/>
  <c r="H147" i="26"/>
  <c r="G147" i="26"/>
  <c r="F147" i="26"/>
  <c r="E147" i="26"/>
  <c r="D147" i="26"/>
  <c r="H146" i="26"/>
  <c r="G146" i="26"/>
  <c r="F146" i="26"/>
  <c r="E146" i="26"/>
  <c r="H145" i="26"/>
  <c r="G145" i="26"/>
  <c r="F145" i="26"/>
  <c r="E145" i="26"/>
  <c r="D145" i="26"/>
  <c r="G144" i="26"/>
  <c r="F144" i="26"/>
  <c r="E144" i="26"/>
  <c r="D144" i="26"/>
  <c r="H143" i="26"/>
  <c r="G143" i="26"/>
  <c r="F143" i="26"/>
  <c r="E143" i="26"/>
  <c r="D143" i="26"/>
  <c r="F110" i="26"/>
  <c r="F135" i="26" s="1"/>
  <c r="E110" i="26"/>
  <c r="D110" i="26"/>
  <c r="D135" i="26" s="1"/>
  <c r="F109" i="26"/>
  <c r="E109" i="26"/>
  <c r="D109" i="26"/>
  <c r="C109" i="26"/>
  <c r="C134" i="26" s="1"/>
  <c r="F108" i="26"/>
  <c r="E108" i="26"/>
  <c r="D108" i="26"/>
  <c r="D133" i="26" s="1"/>
  <c r="C108" i="26"/>
  <c r="C133" i="26" s="1"/>
  <c r="F107" i="26"/>
  <c r="E107" i="26"/>
  <c r="D107" i="26"/>
  <c r="C107" i="26"/>
  <c r="F106" i="26"/>
  <c r="E106" i="26"/>
  <c r="D106" i="26"/>
  <c r="C106" i="26"/>
  <c r="F105" i="26"/>
  <c r="E105" i="26"/>
  <c r="E130" i="26" s="1"/>
  <c r="D105" i="26"/>
  <c r="C105" i="26"/>
  <c r="F104" i="26"/>
  <c r="E104" i="26"/>
  <c r="D104" i="26"/>
  <c r="D129" i="26" s="1"/>
  <c r="C104" i="26"/>
  <c r="C129" i="26" s="1"/>
  <c r="F103" i="26"/>
  <c r="E103" i="26"/>
  <c r="D103" i="26"/>
  <c r="C103" i="26"/>
  <c r="E102" i="26"/>
  <c r="D102" i="26"/>
  <c r="D127" i="26" s="1"/>
  <c r="C102" i="26"/>
  <c r="C127" i="26" s="1"/>
  <c r="F101" i="26"/>
  <c r="E101" i="26"/>
  <c r="E126" i="26" s="1"/>
  <c r="D101" i="26"/>
  <c r="C101" i="26"/>
  <c r="F100" i="26"/>
  <c r="F125" i="26" s="1"/>
  <c r="E100" i="26"/>
  <c r="D100" i="26"/>
  <c r="C100" i="26"/>
  <c r="C125" i="26" s="1"/>
  <c r="F99" i="26"/>
  <c r="E99" i="26"/>
  <c r="D99" i="26"/>
  <c r="C99" i="26"/>
  <c r="F98" i="26"/>
  <c r="F123" i="26" s="1"/>
  <c r="E98" i="26"/>
  <c r="D98" i="26"/>
  <c r="C98" i="26"/>
  <c r="F97" i="26"/>
  <c r="E97" i="26"/>
  <c r="D97" i="26"/>
  <c r="C97" i="26"/>
  <c r="G96" i="26"/>
  <c r="G121" i="26" s="1"/>
  <c r="F96" i="26"/>
  <c r="D96" i="26"/>
  <c r="C96" i="26"/>
  <c r="G95" i="26"/>
  <c r="F95" i="26"/>
  <c r="E95" i="26"/>
  <c r="E120" i="26" s="1"/>
  <c r="D95" i="26"/>
  <c r="C95" i="26"/>
  <c r="C120" i="26" s="1"/>
  <c r="G94" i="26"/>
  <c r="F94" i="26"/>
  <c r="E94" i="26"/>
  <c r="D94" i="26"/>
  <c r="D119" i="26" s="1"/>
  <c r="C94" i="26"/>
  <c r="G93" i="26"/>
  <c r="G118" i="26" s="1"/>
  <c r="F93" i="26"/>
  <c r="E93" i="26"/>
  <c r="E118" i="26" s="1"/>
  <c r="D93" i="26"/>
  <c r="C93" i="26"/>
  <c r="G92" i="26"/>
  <c r="F92" i="26"/>
  <c r="E92" i="26"/>
  <c r="D92" i="26"/>
  <c r="C92" i="26"/>
  <c r="G91" i="26"/>
  <c r="G116" i="26" s="1"/>
  <c r="F91" i="26"/>
  <c r="E91" i="26"/>
  <c r="D91" i="26"/>
  <c r="C91" i="26"/>
  <c r="C116" i="26" s="1"/>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H153" i="25"/>
  <c r="G153" i="25"/>
  <c r="F153" i="25"/>
  <c r="E153" i="25"/>
  <c r="D153" i="25"/>
  <c r="H152" i="25"/>
  <c r="G152" i="25"/>
  <c r="F152" i="25"/>
  <c r="D152" i="25"/>
  <c r="H151" i="25"/>
  <c r="G151" i="25"/>
  <c r="F151" i="25"/>
  <c r="E151" i="25"/>
  <c r="D151" i="25"/>
  <c r="H150" i="25"/>
  <c r="G150" i="25"/>
  <c r="F150" i="25"/>
  <c r="E150" i="25"/>
  <c r="D150" i="25"/>
  <c r="H149" i="25"/>
  <c r="G149" i="25"/>
  <c r="F149" i="25"/>
  <c r="E149" i="25"/>
  <c r="D149" i="25"/>
  <c r="H148" i="25"/>
  <c r="G148" i="25"/>
  <c r="F148" i="25"/>
  <c r="E148" i="25"/>
  <c r="D148" i="25"/>
  <c r="H147" i="25"/>
  <c r="G147" i="25"/>
  <c r="F147" i="25"/>
  <c r="E147" i="25"/>
  <c r="D147" i="25"/>
  <c r="H146" i="25"/>
  <c r="G146" i="25"/>
  <c r="F146" i="25"/>
  <c r="E146" i="25"/>
  <c r="H145" i="25"/>
  <c r="G145" i="25"/>
  <c r="F145" i="25"/>
  <c r="E145" i="25"/>
  <c r="D145" i="25"/>
  <c r="G144" i="25"/>
  <c r="F144" i="25"/>
  <c r="E144" i="25"/>
  <c r="D144" i="25"/>
  <c r="H143" i="25"/>
  <c r="G143" i="25"/>
  <c r="F143" i="25"/>
  <c r="E143" i="25"/>
  <c r="D143" i="25"/>
  <c r="F110" i="25"/>
  <c r="F135" i="25" s="1"/>
  <c r="E110" i="25"/>
  <c r="E135" i="25" s="1"/>
  <c r="D110" i="25"/>
  <c r="F109" i="25"/>
  <c r="E109" i="25"/>
  <c r="D109" i="25"/>
  <c r="C109" i="25"/>
  <c r="F108" i="25"/>
  <c r="E108" i="25"/>
  <c r="D108" i="25"/>
  <c r="C108" i="25"/>
  <c r="F107" i="25"/>
  <c r="F132" i="25" s="1"/>
  <c r="E107" i="25"/>
  <c r="D107" i="25"/>
  <c r="C107" i="25"/>
  <c r="F106" i="25"/>
  <c r="E106" i="25"/>
  <c r="D106" i="25"/>
  <c r="D131" i="25" s="1"/>
  <c r="C106" i="25"/>
  <c r="F105" i="25"/>
  <c r="F130" i="25" s="1"/>
  <c r="E105" i="25"/>
  <c r="D105" i="25"/>
  <c r="C105" i="25"/>
  <c r="F104" i="25"/>
  <c r="E104" i="25"/>
  <c r="D104" i="25"/>
  <c r="C104" i="25"/>
  <c r="F103" i="25"/>
  <c r="F128" i="25" s="1"/>
  <c r="E103" i="25"/>
  <c r="D103" i="25"/>
  <c r="C103" i="25"/>
  <c r="C128" i="25" s="1"/>
  <c r="E102" i="25"/>
  <c r="D102" i="25"/>
  <c r="C102" i="25"/>
  <c r="C127" i="25" s="1"/>
  <c r="F101" i="25"/>
  <c r="E101" i="25"/>
  <c r="D101" i="25"/>
  <c r="C101" i="25"/>
  <c r="C126" i="25" s="1"/>
  <c r="F100" i="25"/>
  <c r="E100" i="25"/>
  <c r="E125" i="25" s="1"/>
  <c r="D100" i="25"/>
  <c r="C100" i="25"/>
  <c r="F99" i="25"/>
  <c r="E99" i="25"/>
  <c r="E124" i="25" s="1"/>
  <c r="D99" i="25"/>
  <c r="C99" i="25"/>
  <c r="F98" i="25"/>
  <c r="F123" i="25" s="1"/>
  <c r="E98" i="25"/>
  <c r="D98" i="25"/>
  <c r="C98" i="25"/>
  <c r="F97" i="25"/>
  <c r="E97" i="25"/>
  <c r="E122" i="25" s="1"/>
  <c r="D97" i="25"/>
  <c r="C97" i="25"/>
  <c r="C122" i="25" s="1"/>
  <c r="G96" i="25"/>
  <c r="F96" i="25"/>
  <c r="D96" i="25"/>
  <c r="C96" i="25"/>
  <c r="C121" i="25" s="1"/>
  <c r="G95" i="25"/>
  <c r="G120" i="25" s="1"/>
  <c r="F95" i="25"/>
  <c r="E95" i="25"/>
  <c r="D95" i="25"/>
  <c r="D120" i="25" s="1"/>
  <c r="C95" i="25"/>
  <c r="G94" i="25"/>
  <c r="F94" i="25"/>
  <c r="E94" i="25"/>
  <c r="E119" i="25" s="1"/>
  <c r="D94" i="25"/>
  <c r="C94" i="25"/>
  <c r="G93" i="25"/>
  <c r="F93" i="25"/>
  <c r="E93" i="25"/>
  <c r="D93" i="25"/>
  <c r="C93" i="25"/>
  <c r="G92" i="25"/>
  <c r="G117" i="25" s="1"/>
  <c r="F92" i="25"/>
  <c r="E92" i="25"/>
  <c r="E117" i="25" s="1"/>
  <c r="D92" i="25"/>
  <c r="D117" i="25" s="1"/>
  <c r="C92" i="25"/>
  <c r="C117" i="25" s="1"/>
  <c r="G91" i="25"/>
  <c r="F91" i="25"/>
  <c r="E91" i="25"/>
  <c r="D91" i="25"/>
  <c r="C91" i="25"/>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H153" i="24"/>
  <c r="G153" i="24"/>
  <c r="F153" i="24"/>
  <c r="E153" i="24"/>
  <c r="D153" i="24"/>
  <c r="H152" i="24"/>
  <c r="G152" i="24"/>
  <c r="F152" i="24"/>
  <c r="D152" i="24"/>
  <c r="H151" i="24"/>
  <c r="G151" i="24"/>
  <c r="F151" i="24"/>
  <c r="E151" i="24"/>
  <c r="D151" i="24"/>
  <c r="H150" i="24"/>
  <c r="G150" i="24"/>
  <c r="F150" i="24"/>
  <c r="E150" i="24"/>
  <c r="D150" i="24"/>
  <c r="H149" i="24"/>
  <c r="G149" i="24"/>
  <c r="F149" i="24"/>
  <c r="E149" i="24"/>
  <c r="D149" i="24"/>
  <c r="H148" i="24"/>
  <c r="G148" i="24"/>
  <c r="F148" i="24"/>
  <c r="E148" i="24"/>
  <c r="D148" i="24"/>
  <c r="H147" i="24"/>
  <c r="G147" i="24"/>
  <c r="F147" i="24"/>
  <c r="E147" i="24"/>
  <c r="D147" i="24"/>
  <c r="H146" i="24"/>
  <c r="G146" i="24"/>
  <c r="F146" i="24"/>
  <c r="E146" i="24"/>
  <c r="H145" i="24"/>
  <c r="G145" i="24"/>
  <c r="F145" i="24"/>
  <c r="E145" i="24"/>
  <c r="D145" i="24"/>
  <c r="G144" i="24"/>
  <c r="F144" i="24"/>
  <c r="E144" i="24"/>
  <c r="D144" i="24"/>
  <c r="H143" i="24"/>
  <c r="G143" i="24"/>
  <c r="F143" i="24"/>
  <c r="E143" i="24"/>
  <c r="D143" i="24"/>
  <c r="F110" i="24"/>
  <c r="E110" i="24"/>
  <c r="D110" i="24"/>
  <c r="F109" i="24"/>
  <c r="F134" i="24" s="1"/>
  <c r="E109" i="24"/>
  <c r="D109" i="24"/>
  <c r="C109" i="24"/>
  <c r="F108" i="24"/>
  <c r="E108" i="24"/>
  <c r="D108" i="24"/>
  <c r="C108" i="24"/>
  <c r="F107" i="24"/>
  <c r="E107" i="24"/>
  <c r="E132" i="24" s="1"/>
  <c r="D107" i="24"/>
  <c r="C107" i="24"/>
  <c r="F106" i="24"/>
  <c r="E106" i="24"/>
  <c r="E131" i="24" s="1"/>
  <c r="D106" i="24"/>
  <c r="D131" i="24" s="1"/>
  <c r="C106" i="24"/>
  <c r="F105" i="24"/>
  <c r="F130" i="24" s="1"/>
  <c r="E105" i="24"/>
  <c r="D105" i="24"/>
  <c r="C105" i="24"/>
  <c r="F104" i="24"/>
  <c r="F129" i="24" s="1"/>
  <c r="E104" i="24"/>
  <c r="E129" i="24" s="1"/>
  <c r="D104" i="24"/>
  <c r="C104" i="24"/>
  <c r="F103" i="24"/>
  <c r="E103" i="24"/>
  <c r="D103" i="24"/>
  <c r="C103" i="24"/>
  <c r="E102" i="24"/>
  <c r="D102" i="24"/>
  <c r="D127" i="24" s="1"/>
  <c r="C102" i="24"/>
  <c r="F101" i="24"/>
  <c r="E101" i="24"/>
  <c r="E126" i="24" s="1"/>
  <c r="D101" i="24"/>
  <c r="D126" i="24" s="1"/>
  <c r="C101" i="24"/>
  <c r="F100" i="24"/>
  <c r="E100" i="24"/>
  <c r="D100" i="24"/>
  <c r="C100" i="24"/>
  <c r="F99" i="24"/>
  <c r="E99" i="24"/>
  <c r="D99" i="24"/>
  <c r="D124" i="24" s="1"/>
  <c r="C99" i="24"/>
  <c r="F98" i="24"/>
  <c r="E98" i="24"/>
  <c r="D98" i="24"/>
  <c r="D123" i="24" s="1"/>
  <c r="C98" i="24"/>
  <c r="C123" i="24" s="1"/>
  <c r="F97" i="24"/>
  <c r="E97" i="24"/>
  <c r="E122" i="24" s="1"/>
  <c r="D97" i="24"/>
  <c r="C97" i="24"/>
  <c r="G96" i="24"/>
  <c r="F96" i="24"/>
  <c r="F121" i="24" s="1"/>
  <c r="D96" i="24"/>
  <c r="D121" i="24" s="1"/>
  <c r="C96" i="24"/>
  <c r="C121" i="24" s="1"/>
  <c r="G95" i="24"/>
  <c r="F95" i="24"/>
  <c r="F120" i="24" s="1"/>
  <c r="E95" i="24"/>
  <c r="D95" i="24"/>
  <c r="C95" i="24"/>
  <c r="G94" i="24"/>
  <c r="F94" i="24"/>
  <c r="E94" i="24"/>
  <c r="D94" i="24"/>
  <c r="C94" i="24"/>
  <c r="C119" i="24" s="1"/>
  <c r="G93" i="24"/>
  <c r="F93" i="24"/>
  <c r="E93" i="24"/>
  <c r="D93" i="24"/>
  <c r="D118" i="24" s="1"/>
  <c r="C93" i="24"/>
  <c r="G92" i="24"/>
  <c r="F92" i="24"/>
  <c r="E92" i="24"/>
  <c r="E117" i="24" s="1"/>
  <c r="D92" i="24"/>
  <c r="C92" i="24"/>
  <c r="G91" i="24"/>
  <c r="F91" i="24"/>
  <c r="E91" i="24"/>
  <c r="E116" i="24" s="1"/>
  <c r="L24" i="49" s="1"/>
  <c r="D91" i="24"/>
  <c r="C91" i="24"/>
  <c r="H162" i="23"/>
  <c r="G162" i="23"/>
  <c r="F162" i="23"/>
  <c r="E162" i="23"/>
  <c r="D162" i="23"/>
  <c r="C162" i="23"/>
  <c r="H161" i="23"/>
  <c r="G161" i="23"/>
  <c r="F161" i="23"/>
  <c r="E161" i="23"/>
  <c r="D161" i="23"/>
  <c r="C161" i="23"/>
  <c r="H160" i="23"/>
  <c r="G160" i="23"/>
  <c r="F160" i="23"/>
  <c r="E160" i="23"/>
  <c r="D160" i="23"/>
  <c r="C160" i="23"/>
  <c r="H159" i="23"/>
  <c r="G159" i="23"/>
  <c r="F159" i="23"/>
  <c r="E159" i="23"/>
  <c r="D159" i="23"/>
  <c r="C159" i="23"/>
  <c r="H158" i="23"/>
  <c r="G158" i="23"/>
  <c r="E158" i="23"/>
  <c r="D158" i="23"/>
  <c r="C158" i="23"/>
  <c r="H157" i="23"/>
  <c r="G157" i="23"/>
  <c r="F157" i="23"/>
  <c r="E157" i="23"/>
  <c r="D157" i="23"/>
  <c r="C157" i="23"/>
  <c r="H156" i="23"/>
  <c r="G156" i="23"/>
  <c r="F156" i="23"/>
  <c r="E156" i="23"/>
  <c r="D156" i="23"/>
  <c r="C156" i="23"/>
  <c r="H155" i="23"/>
  <c r="G155" i="23"/>
  <c r="F155" i="23"/>
  <c r="E155" i="23"/>
  <c r="D155" i="23"/>
  <c r="C155" i="23"/>
  <c r="H154" i="23"/>
  <c r="G154" i="23"/>
  <c r="F154" i="23"/>
  <c r="E154" i="23"/>
  <c r="D154" i="23"/>
  <c r="H153" i="23"/>
  <c r="G153" i="23"/>
  <c r="F153" i="23"/>
  <c r="E153" i="23"/>
  <c r="D153" i="23"/>
  <c r="H152" i="23"/>
  <c r="G152" i="23"/>
  <c r="F152" i="23"/>
  <c r="D152" i="23"/>
  <c r="H151" i="23"/>
  <c r="G151" i="23"/>
  <c r="F151" i="23"/>
  <c r="E151" i="23"/>
  <c r="D151" i="23"/>
  <c r="H150" i="23"/>
  <c r="G150" i="23"/>
  <c r="F150" i="23"/>
  <c r="E150" i="23"/>
  <c r="D150" i="23"/>
  <c r="H149" i="23"/>
  <c r="G149" i="23"/>
  <c r="F149" i="23"/>
  <c r="E149" i="23"/>
  <c r="D149" i="23"/>
  <c r="H148" i="23"/>
  <c r="G148" i="23"/>
  <c r="F148" i="23"/>
  <c r="E148" i="23"/>
  <c r="D148" i="23"/>
  <c r="H147" i="23"/>
  <c r="G147" i="23"/>
  <c r="F147" i="23"/>
  <c r="E147" i="23"/>
  <c r="D147" i="23"/>
  <c r="H146" i="23"/>
  <c r="G146" i="23"/>
  <c r="F146" i="23"/>
  <c r="E146" i="23"/>
  <c r="H145" i="23"/>
  <c r="G145" i="23"/>
  <c r="F145" i="23"/>
  <c r="E145" i="23"/>
  <c r="D145" i="23"/>
  <c r="G144" i="23"/>
  <c r="F144" i="23"/>
  <c r="E144" i="23"/>
  <c r="D144" i="23"/>
  <c r="H143" i="23"/>
  <c r="G143" i="23"/>
  <c r="F143" i="23"/>
  <c r="E143" i="23"/>
  <c r="D143" i="23"/>
  <c r="F110" i="23"/>
  <c r="E110" i="23"/>
  <c r="D110" i="23"/>
  <c r="D135" i="23" s="1"/>
  <c r="F109" i="23"/>
  <c r="F134" i="23" s="1"/>
  <c r="E109" i="23"/>
  <c r="D109" i="23"/>
  <c r="C109" i="23"/>
  <c r="F108" i="23"/>
  <c r="E108" i="23"/>
  <c r="E133" i="23" s="1"/>
  <c r="D108" i="23"/>
  <c r="C108" i="23"/>
  <c r="F107" i="23"/>
  <c r="F132" i="23" s="1"/>
  <c r="E107" i="23"/>
  <c r="D107" i="23"/>
  <c r="C107" i="23"/>
  <c r="F106" i="23"/>
  <c r="E106" i="23"/>
  <c r="D106" i="23"/>
  <c r="C106" i="23"/>
  <c r="F105" i="23"/>
  <c r="E105" i="23"/>
  <c r="D105" i="23"/>
  <c r="D130" i="23" s="1"/>
  <c r="C105" i="23"/>
  <c r="C130" i="23" s="1"/>
  <c r="F104" i="23"/>
  <c r="E104" i="23"/>
  <c r="E129" i="23" s="1"/>
  <c r="D104" i="23"/>
  <c r="C104" i="23"/>
  <c r="F103" i="23"/>
  <c r="F128" i="23" s="1"/>
  <c r="E103" i="23"/>
  <c r="E128" i="23" s="1"/>
  <c r="D103" i="23"/>
  <c r="D128" i="23" s="1"/>
  <c r="C103" i="23"/>
  <c r="C128" i="23" s="1"/>
  <c r="E102" i="23"/>
  <c r="D102" i="23"/>
  <c r="C102" i="23"/>
  <c r="F101" i="23"/>
  <c r="F126" i="23" s="1"/>
  <c r="E101" i="23"/>
  <c r="E126" i="23" s="1"/>
  <c r="D101" i="23"/>
  <c r="C101" i="23"/>
  <c r="C126" i="23" s="1"/>
  <c r="F100" i="23"/>
  <c r="E100" i="23"/>
  <c r="D100" i="23"/>
  <c r="D125" i="23" s="1"/>
  <c r="C100" i="23"/>
  <c r="C125" i="23" s="1"/>
  <c r="F99" i="23"/>
  <c r="F124" i="23" s="1"/>
  <c r="E99" i="23"/>
  <c r="E124" i="23" s="1"/>
  <c r="D99" i="23"/>
  <c r="C99" i="23"/>
  <c r="F98" i="23"/>
  <c r="E98" i="23"/>
  <c r="D98" i="23"/>
  <c r="C98" i="23"/>
  <c r="C123" i="23" s="1"/>
  <c r="F97" i="23"/>
  <c r="E97" i="23"/>
  <c r="D97" i="23"/>
  <c r="C97" i="23"/>
  <c r="G96" i="23"/>
  <c r="G121" i="23" s="1"/>
  <c r="F96" i="23"/>
  <c r="D96" i="23"/>
  <c r="D121" i="23" s="1"/>
  <c r="C96" i="23"/>
  <c r="C121" i="23" s="1"/>
  <c r="G95" i="23"/>
  <c r="F95" i="23"/>
  <c r="E95" i="23"/>
  <c r="D95" i="23"/>
  <c r="D120" i="23" s="1"/>
  <c r="C95" i="23"/>
  <c r="C120" i="23" s="1"/>
  <c r="G94" i="23"/>
  <c r="F94" i="23"/>
  <c r="F119" i="23" s="1"/>
  <c r="E94" i="23"/>
  <c r="D94" i="23"/>
  <c r="C94" i="23"/>
  <c r="G93" i="23"/>
  <c r="F93" i="23"/>
  <c r="F118" i="23" s="1"/>
  <c r="E93" i="23"/>
  <c r="D93" i="23"/>
  <c r="C93" i="23"/>
  <c r="C118" i="23" s="1"/>
  <c r="G92" i="23"/>
  <c r="G117" i="23" s="1"/>
  <c r="F92" i="23"/>
  <c r="E92" i="23"/>
  <c r="D92" i="23"/>
  <c r="C92" i="23"/>
  <c r="G91" i="23"/>
  <c r="F91" i="23"/>
  <c r="E91" i="23"/>
  <c r="D91" i="23"/>
  <c r="D116" i="23" s="1"/>
  <c r="K23" i="49" s="1"/>
  <c r="C91" i="23"/>
  <c r="H162" i="22"/>
  <c r="G162" i="22"/>
  <c r="F162" i="22"/>
  <c r="E162" i="22"/>
  <c r="D162" i="22"/>
  <c r="C162" i="22"/>
  <c r="H161" i="22"/>
  <c r="G161" i="22"/>
  <c r="F161" i="22"/>
  <c r="E161" i="22"/>
  <c r="D161" i="22"/>
  <c r="C161" i="22"/>
  <c r="H160" i="22"/>
  <c r="G160" i="22"/>
  <c r="F160" i="22"/>
  <c r="E160" i="22"/>
  <c r="D160" i="22"/>
  <c r="C160" i="22"/>
  <c r="H159" i="22"/>
  <c r="G159" i="22"/>
  <c r="F159" i="22"/>
  <c r="E159" i="22"/>
  <c r="D159" i="22"/>
  <c r="C159" i="22"/>
  <c r="H158" i="22"/>
  <c r="G158" i="22"/>
  <c r="E158" i="22"/>
  <c r="D158" i="22"/>
  <c r="C158" i="22"/>
  <c r="H157" i="22"/>
  <c r="G157" i="22"/>
  <c r="F157" i="22"/>
  <c r="E157" i="22"/>
  <c r="D157" i="22"/>
  <c r="C157" i="22"/>
  <c r="H156" i="22"/>
  <c r="G156" i="22"/>
  <c r="F156" i="22"/>
  <c r="E156" i="22"/>
  <c r="D156" i="22"/>
  <c r="C156" i="22"/>
  <c r="H155" i="22"/>
  <c r="G155" i="22"/>
  <c r="F155" i="22"/>
  <c r="E155" i="22"/>
  <c r="D155" i="22"/>
  <c r="C155" i="22"/>
  <c r="H154" i="22"/>
  <c r="G154" i="22"/>
  <c r="F154" i="22"/>
  <c r="E154" i="22"/>
  <c r="D154" i="22"/>
  <c r="H153" i="22"/>
  <c r="G153" i="22"/>
  <c r="F153" i="22"/>
  <c r="E153" i="22"/>
  <c r="D153" i="22"/>
  <c r="H152" i="22"/>
  <c r="G152" i="22"/>
  <c r="F152" i="22"/>
  <c r="D152" i="22"/>
  <c r="H151" i="22"/>
  <c r="G151" i="22"/>
  <c r="F151" i="22"/>
  <c r="E151" i="22"/>
  <c r="D151" i="22"/>
  <c r="H150" i="22"/>
  <c r="G150" i="22"/>
  <c r="F150" i="22"/>
  <c r="E150" i="22"/>
  <c r="D150" i="22"/>
  <c r="H149" i="22"/>
  <c r="G149" i="22"/>
  <c r="F149" i="22"/>
  <c r="E149" i="22"/>
  <c r="D149" i="22"/>
  <c r="H148" i="22"/>
  <c r="G148" i="22"/>
  <c r="F148" i="22"/>
  <c r="E148" i="22"/>
  <c r="D148" i="22"/>
  <c r="H147" i="22"/>
  <c r="G147" i="22"/>
  <c r="F147" i="22"/>
  <c r="E147" i="22"/>
  <c r="D147" i="22"/>
  <c r="H146" i="22"/>
  <c r="G146" i="22"/>
  <c r="F146" i="22"/>
  <c r="E146" i="22"/>
  <c r="H145" i="22"/>
  <c r="G145" i="22"/>
  <c r="F145" i="22"/>
  <c r="E145" i="22"/>
  <c r="D145" i="22"/>
  <c r="G144" i="22"/>
  <c r="F144" i="22"/>
  <c r="E144" i="22"/>
  <c r="D144" i="22"/>
  <c r="H143" i="22"/>
  <c r="G143" i="22"/>
  <c r="F143" i="22"/>
  <c r="E143" i="22"/>
  <c r="D143" i="22"/>
  <c r="F110" i="22"/>
  <c r="E110" i="22"/>
  <c r="D110" i="22"/>
  <c r="D135" i="22" s="1"/>
  <c r="F109" i="22"/>
  <c r="E109" i="22"/>
  <c r="D109" i="22"/>
  <c r="D134" i="22" s="1"/>
  <c r="C109" i="22"/>
  <c r="C134" i="22" s="1"/>
  <c r="F108" i="22"/>
  <c r="E108" i="22"/>
  <c r="D108" i="22"/>
  <c r="C108" i="22"/>
  <c r="F107" i="22"/>
  <c r="E107" i="22"/>
  <c r="D107" i="22"/>
  <c r="D132" i="22" s="1"/>
  <c r="C107" i="22"/>
  <c r="C132" i="22" s="1"/>
  <c r="F106" i="22"/>
  <c r="E106" i="22"/>
  <c r="D106" i="22"/>
  <c r="C106" i="22"/>
  <c r="F105" i="22"/>
  <c r="E105" i="22"/>
  <c r="D105" i="22"/>
  <c r="D130" i="22" s="1"/>
  <c r="C105" i="22"/>
  <c r="C130" i="22" s="1"/>
  <c r="F104" i="22"/>
  <c r="E104" i="22"/>
  <c r="D104" i="22"/>
  <c r="C104" i="22"/>
  <c r="F103" i="22"/>
  <c r="E103" i="22"/>
  <c r="E128" i="22" s="1"/>
  <c r="D103" i="22"/>
  <c r="D128" i="22" s="1"/>
  <c r="C103" i="22"/>
  <c r="E102" i="22"/>
  <c r="D102" i="22"/>
  <c r="C102" i="22"/>
  <c r="F101" i="22"/>
  <c r="F126" i="22" s="1"/>
  <c r="E101" i="22"/>
  <c r="E126" i="22" s="1"/>
  <c r="D101" i="22"/>
  <c r="C101" i="22"/>
  <c r="F100" i="22"/>
  <c r="F125" i="22" s="1"/>
  <c r="E100" i="22"/>
  <c r="E125" i="22" s="1"/>
  <c r="D100" i="22"/>
  <c r="C100" i="22"/>
  <c r="F99" i="22"/>
  <c r="E99" i="22"/>
  <c r="D99" i="22"/>
  <c r="D124" i="22" s="1"/>
  <c r="C99" i="22"/>
  <c r="C124" i="22" s="1"/>
  <c r="F98" i="22"/>
  <c r="H98" i="22" s="1"/>
  <c r="E98" i="22"/>
  <c r="D98" i="22"/>
  <c r="C98" i="22"/>
  <c r="F97" i="22"/>
  <c r="E97" i="22"/>
  <c r="E122" i="22" s="1"/>
  <c r="D97" i="22"/>
  <c r="D122" i="22" s="1"/>
  <c r="C97" i="22"/>
  <c r="G96" i="22"/>
  <c r="F96" i="22"/>
  <c r="D96" i="22"/>
  <c r="C96" i="22"/>
  <c r="G95" i="22"/>
  <c r="F95" i="22"/>
  <c r="E95" i="22"/>
  <c r="E120" i="22" s="1"/>
  <c r="D95" i="22"/>
  <c r="D120" i="22" s="1"/>
  <c r="C95" i="22"/>
  <c r="C120" i="22" s="1"/>
  <c r="G94" i="22"/>
  <c r="G119" i="22" s="1"/>
  <c r="F94" i="22"/>
  <c r="E94" i="22"/>
  <c r="D94" i="22"/>
  <c r="C94" i="22"/>
  <c r="C119" i="22" s="1"/>
  <c r="G93" i="22"/>
  <c r="G118" i="22" s="1"/>
  <c r="F93" i="22"/>
  <c r="E93" i="22"/>
  <c r="D93" i="22"/>
  <c r="C93" i="22"/>
  <c r="G92" i="22"/>
  <c r="F92" i="22"/>
  <c r="E92" i="22"/>
  <c r="D92" i="22"/>
  <c r="D117" i="22" s="1"/>
  <c r="C92" i="22"/>
  <c r="C117" i="22" s="1"/>
  <c r="G91" i="22"/>
  <c r="G116" i="22" s="1"/>
  <c r="F91" i="22"/>
  <c r="F116" i="22" s="1"/>
  <c r="E91" i="22"/>
  <c r="D91" i="22"/>
  <c r="C91" i="22"/>
  <c r="H162" i="21"/>
  <c r="G162" i="21"/>
  <c r="F162" i="21"/>
  <c r="E162" i="21"/>
  <c r="D162" i="21"/>
  <c r="C162" i="21"/>
  <c r="H161" i="21"/>
  <c r="G161" i="21"/>
  <c r="F161" i="21"/>
  <c r="E161" i="21"/>
  <c r="D161" i="21"/>
  <c r="C161" i="21"/>
  <c r="H160" i="21"/>
  <c r="G160" i="21"/>
  <c r="F160" i="21"/>
  <c r="E160" i="21"/>
  <c r="D160" i="21"/>
  <c r="C160" i="21"/>
  <c r="H159" i="21"/>
  <c r="G159" i="21"/>
  <c r="F159" i="21"/>
  <c r="E159" i="21"/>
  <c r="D159" i="21"/>
  <c r="C159" i="21"/>
  <c r="H158" i="21"/>
  <c r="G158" i="21"/>
  <c r="E158" i="21"/>
  <c r="D158" i="21"/>
  <c r="C158" i="21"/>
  <c r="H157" i="21"/>
  <c r="G157" i="21"/>
  <c r="F157" i="21"/>
  <c r="E157" i="21"/>
  <c r="D157" i="21"/>
  <c r="C157" i="21"/>
  <c r="H156" i="21"/>
  <c r="G156" i="21"/>
  <c r="F156" i="21"/>
  <c r="E156" i="21"/>
  <c r="D156" i="21"/>
  <c r="C156" i="21"/>
  <c r="H155" i="21"/>
  <c r="G155" i="21"/>
  <c r="F155" i="21"/>
  <c r="E155" i="21"/>
  <c r="D155" i="21"/>
  <c r="C155" i="21"/>
  <c r="H154" i="21"/>
  <c r="G154" i="21"/>
  <c r="F154" i="21"/>
  <c r="E154" i="21"/>
  <c r="D154" i="21"/>
  <c r="H153" i="21"/>
  <c r="G153" i="21"/>
  <c r="F153" i="21"/>
  <c r="E153" i="21"/>
  <c r="D153" i="21"/>
  <c r="H152" i="21"/>
  <c r="G152" i="21"/>
  <c r="F152" i="21"/>
  <c r="D152" i="21"/>
  <c r="H151" i="21"/>
  <c r="G151" i="21"/>
  <c r="F151" i="21"/>
  <c r="E151" i="21"/>
  <c r="D151" i="21"/>
  <c r="H150" i="21"/>
  <c r="G150" i="21"/>
  <c r="F150" i="21"/>
  <c r="E150" i="21"/>
  <c r="D150" i="21"/>
  <c r="H149" i="21"/>
  <c r="G149" i="21"/>
  <c r="F149" i="21"/>
  <c r="E149" i="21"/>
  <c r="D149" i="21"/>
  <c r="H148" i="21"/>
  <c r="G148" i="21"/>
  <c r="F148" i="21"/>
  <c r="E148" i="21"/>
  <c r="D148" i="21"/>
  <c r="H147" i="21"/>
  <c r="G147" i="21"/>
  <c r="F147" i="21"/>
  <c r="E147" i="21"/>
  <c r="D147" i="21"/>
  <c r="H146" i="21"/>
  <c r="G146" i="21"/>
  <c r="F146" i="21"/>
  <c r="E146" i="21"/>
  <c r="H145" i="21"/>
  <c r="G145" i="21"/>
  <c r="F145" i="21"/>
  <c r="E145" i="21"/>
  <c r="D145" i="21"/>
  <c r="G144" i="21"/>
  <c r="F144" i="21"/>
  <c r="E144" i="21"/>
  <c r="D144" i="21"/>
  <c r="H143" i="21"/>
  <c r="G143" i="21"/>
  <c r="F143" i="21"/>
  <c r="E143" i="21"/>
  <c r="D143" i="21"/>
  <c r="F110" i="21"/>
  <c r="E110" i="21"/>
  <c r="E135" i="21" s="1"/>
  <c r="D110" i="21"/>
  <c r="F109" i="21"/>
  <c r="E109" i="21"/>
  <c r="D109" i="21"/>
  <c r="C109" i="21"/>
  <c r="F108" i="21"/>
  <c r="E108" i="21"/>
  <c r="E133" i="21" s="1"/>
  <c r="D108" i="21"/>
  <c r="C108" i="21"/>
  <c r="F107" i="21"/>
  <c r="E107" i="21"/>
  <c r="D107" i="21"/>
  <c r="C107" i="21"/>
  <c r="F106" i="21"/>
  <c r="E106" i="21"/>
  <c r="D106" i="21"/>
  <c r="D131" i="21" s="1"/>
  <c r="C106" i="21"/>
  <c r="F105" i="21"/>
  <c r="E105" i="21"/>
  <c r="D105" i="21"/>
  <c r="C105" i="21"/>
  <c r="F104" i="21"/>
  <c r="E104" i="21"/>
  <c r="D104" i="21"/>
  <c r="C104" i="21"/>
  <c r="F103" i="21"/>
  <c r="E103" i="21"/>
  <c r="D103" i="21"/>
  <c r="C103" i="21"/>
  <c r="E102" i="21"/>
  <c r="E127" i="21" s="1"/>
  <c r="D102" i="21"/>
  <c r="C102" i="21"/>
  <c r="C127" i="21" s="1"/>
  <c r="F101" i="21"/>
  <c r="E101" i="21"/>
  <c r="D101" i="21"/>
  <c r="D126" i="21" s="1"/>
  <c r="C101" i="21"/>
  <c r="F100" i="21"/>
  <c r="E100" i="21"/>
  <c r="D100" i="21"/>
  <c r="D125" i="21" s="1"/>
  <c r="C100" i="21"/>
  <c r="F99" i="21"/>
  <c r="F124" i="21" s="1"/>
  <c r="E99" i="21"/>
  <c r="D99" i="21"/>
  <c r="C99" i="21"/>
  <c r="F98" i="21"/>
  <c r="F123" i="21" s="1"/>
  <c r="E98" i="21"/>
  <c r="D98" i="21"/>
  <c r="C98" i="21"/>
  <c r="C123" i="21" s="1"/>
  <c r="F97" i="21"/>
  <c r="E97" i="21"/>
  <c r="D97" i="21"/>
  <c r="D122" i="21" s="1"/>
  <c r="C97" i="21"/>
  <c r="G96" i="21"/>
  <c r="F96" i="21"/>
  <c r="D96" i="21"/>
  <c r="D121" i="21" s="1"/>
  <c r="C96" i="21"/>
  <c r="C121" i="21" s="1"/>
  <c r="G95" i="21"/>
  <c r="F95" i="21"/>
  <c r="E95" i="21"/>
  <c r="D95" i="21"/>
  <c r="C95" i="21"/>
  <c r="G94" i="21"/>
  <c r="F94" i="21"/>
  <c r="F119" i="21" s="1"/>
  <c r="E94" i="21"/>
  <c r="D94" i="21"/>
  <c r="D119" i="21" s="1"/>
  <c r="C94" i="21"/>
  <c r="G93" i="21"/>
  <c r="F93" i="21"/>
  <c r="E93" i="21"/>
  <c r="D93" i="21"/>
  <c r="C93" i="21"/>
  <c r="C118" i="21" s="1"/>
  <c r="G92" i="21"/>
  <c r="F92" i="21"/>
  <c r="F117" i="21" s="1"/>
  <c r="E92" i="21"/>
  <c r="D92" i="21"/>
  <c r="D117" i="21" s="1"/>
  <c r="C92" i="21"/>
  <c r="G91" i="21"/>
  <c r="F91" i="21"/>
  <c r="E91" i="21"/>
  <c r="E116" i="21" s="1"/>
  <c r="L20" i="49" s="1"/>
  <c r="D91" i="21"/>
  <c r="C91" i="21"/>
  <c r="C116" i="21" s="1"/>
  <c r="H162" i="20"/>
  <c r="G162" i="20"/>
  <c r="F162" i="20"/>
  <c r="E162" i="20"/>
  <c r="D162" i="20"/>
  <c r="C162" i="20"/>
  <c r="H161" i="20"/>
  <c r="G161" i="20"/>
  <c r="F161" i="20"/>
  <c r="E161" i="20"/>
  <c r="D161" i="20"/>
  <c r="C161" i="20"/>
  <c r="H160" i="20"/>
  <c r="G160" i="20"/>
  <c r="F160" i="20"/>
  <c r="E160" i="20"/>
  <c r="D160" i="20"/>
  <c r="C160" i="20"/>
  <c r="H159" i="20"/>
  <c r="G159" i="20"/>
  <c r="F159" i="20"/>
  <c r="E159" i="20"/>
  <c r="D159" i="20"/>
  <c r="C159" i="20"/>
  <c r="H158" i="20"/>
  <c r="G158" i="20"/>
  <c r="E158" i="20"/>
  <c r="D158" i="20"/>
  <c r="C158" i="20"/>
  <c r="H157" i="20"/>
  <c r="G157" i="20"/>
  <c r="F157" i="20"/>
  <c r="E157" i="20"/>
  <c r="D157" i="20"/>
  <c r="C157" i="20"/>
  <c r="H156" i="20"/>
  <c r="G156" i="20"/>
  <c r="F156" i="20"/>
  <c r="E156" i="20"/>
  <c r="D156" i="20"/>
  <c r="C156" i="20"/>
  <c r="H155" i="20"/>
  <c r="G155" i="20"/>
  <c r="F155" i="20"/>
  <c r="E155" i="20"/>
  <c r="D155" i="20"/>
  <c r="C155" i="20"/>
  <c r="H154" i="20"/>
  <c r="G154" i="20"/>
  <c r="F154" i="20"/>
  <c r="E154" i="20"/>
  <c r="D154" i="20"/>
  <c r="H153" i="20"/>
  <c r="G153" i="20"/>
  <c r="F153" i="20"/>
  <c r="E153" i="20"/>
  <c r="D153" i="20"/>
  <c r="H152" i="20"/>
  <c r="G152" i="20"/>
  <c r="F152" i="20"/>
  <c r="D152" i="20"/>
  <c r="H151" i="20"/>
  <c r="G151" i="20"/>
  <c r="F151" i="20"/>
  <c r="E151" i="20"/>
  <c r="D151" i="20"/>
  <c r="H150" i="20"/>
  <c r="G150" i="20"/>
  <c r="F150" i="20"/>
  <c r="E150" i="20"/>
  <c r="D150" i="20"/>
  <c r="H149" i="20"/>
  <c r="G149" i="20"/>
  <c r="F149" i="20"/>
  <c r="E149" i="20"/>
  <c r="D149" i="20"/>
  <c r="H148" i="20"/>
  <c r="G148" i="20"/>
  <c r="F148" i="20"/>
  <c r="E148" i="20"/>
  <c r="D148" i="20"/>
  <c r="H147" i="20"/>
  <c r="G147" i="20"/>
  <c r="F147" i="20"/>
  <c r="E147" i="20"/>
  <c r="D147" i="20"/>
  <c r="H146" i="20"/>
  <c r="G146" i="20"/>
  <c r="F146" i="20"/>
  <c r="E146" i="20"/>
  <c r="H145" i="20"/>
  <c r="G145" i="20"/>
  <c r="F145" i="20"/>
  <c r="E145" i="20"/>
  <c r="D145" i="20"/>
  <c r="G144" i="20"/>
  <c r="F144" i="20"/>
  <c r="E144" i="20"/>
  <c r="D144" i="20"/>
  <c r="H143" i="20"/>
  <c r="G143" i="20"/>
  <c r="F143" i="20"/>
  <c r="E143" i="20"/>
  <c r="D143" i="20"/>
  <c r="F110" i="20"/>
  <c r="E110" i="20"/>
  <c r="D110" i="20"/>
  <c r="F109" i="20"/>
  <c r="E109" i="20"/>
  <c r="E134" i="20" s="1"/>
  <c r="D109" i="20"/>
  <c r="D134" i="20" s="1"/>
  <c r="C109" i="20"/>
  <c r="F108" i="20"/>
  <c r="E108" i="20"/>
  <c r="D108" i="20"/>
  <c r="C108" i="20"/>
  <c r="F107" i="20"/>
  <c r="E107" i="20"/>
  <c r="D107" i="20"/>
  <c r="D132" i="20" s="1"/>
  <c r="C107" i="20"/>
  <c r="F106" i="20"/>
  <c r="F131" i="20" s="1"/>
  <c r="E106" i="20"/>
  <c r="D106" i="20"/>
  <c r="C106" i="20"/>
  <c r="F105" i="20"/>
  <c r="E105" i="20"/>
  <c r="D105" i="20"/>
  <c r="C105" i="20"/>
  <c r="C130" i="20" s="1"/>
  <c r="F104" i="20"/>
  <c r="F129" i="20" s="1"/>
  <c r="E104" i="20"/>
  <c r="E129" i="20" s="1"/>
  <c r="D104" i="20"/>
  <c r="C104" i="20"/>
  <c r="F103" i="20"/>
  <c r="E103" i="20"/>
  <c r="D103" i="20"/>
  <c r="C103" i="20"/>
  <c r="C128" i="20" s="1"/>
  <c r="E102" i="20"/>
  <c r="E127" i="20" s="1"/>
  <c r="D102" i="20"/>
  <c r="C102" i="20"/>
  <c r="F101" i="20"/>
  <c r="E101" i="20"/>
  <c r="D101" i="20"/>
  <c r="D126" i="20" s="1"/>
  <c r="C101" i="20"/>
  <c r="C126" i="20" s="1"/>
  <c r="F100" i="20"/>
  <c r="E100" i="20"/>
  <c r="D100" i="20"/>
  <c r="C100" i="20"/>
  <c r="F99" i="20"/>
  <c r="E99" i="20"/>
  <c r="D99" i="20"/>
  <c r="C99" i="20"/>
  <c r="F98" i="20"/>
  <c r="E98" i="20"/>
  <c r="E123" i="20" s="1"/>
  <c r="D98" i="20"/>
  <c r="C98" i="20"/>
  <c r="F97" i="20"/>
  <c r="E97" i="20"/>
  <c r="D97" i="20"/>
  <c r="C97" i="20"/>
  <c r="G96" i="20"/>
  <c r="G121" i="20" s="1"/>
  <c r="F96" i="20"/>
  <c r="D96" i="20"/>
  <c r="C96" i="20"/>
  <c r="G95" i="20"/>
  <c r="F95" i="20"/>
  <c r="E95" i="20"/>
  <c r="D95" i="20"/>
  <c r="C95" i="20"/>
  <c r="C120" i="20" s="1"/>
  <c r="G94" i="20"/>
  <c r="F94" i="20"/>
  <c r="E94" i="20"/>
  <c r="E119" i="20" s="1"/>
  <c r="D94" i="20"/>
  <c r="C94" i="20"/>
  <c r="G93" i="20"/>
  <c r="F93" i="20"/>
  <c r="E93" i="20"/>
  <c r="E118" i="20" s="1"/>
  <c r="D93" i="20"/>
  <c r="D118" i="20" s="1"/>
  <c r="C93" i="20"/>
  <c r="C118" i="20" s="1"/>
  <c r="G92" i="20"/>
  <c r="F92" i="20"/>
  <c r="E92" i="20"/>
  <c r="D92" i="20"/>
  <c r="C92" i="20"/>
  <c r="G91" i="20"/>
  <c r="G116" i="20" s="1"/>
  <c r="F91" i="20"/>
  <c r="F116" i="20" s="1"/>
  <c r="E91" i="20"/>
  <c r="D91" i="20"/>
  <c r="C91" i="20"/>
  <c r="H162" i="19"/>
  <c r="G162" i="19"/>
  <c r="F162" i="19"/>
  <c r="E162" i="19"/>
  <c r="D162" i="19"/>
  <c r="C162" i="19"/>
  <c r="H161" i="19"/>
  <c r="G161" i="19"/>
  <c r="F161" i="19"/>
  <c r="E161" i="19"/>
  <c r="D161" i="19"/>
  <c r="C161" i="19"/>
  <c r="H160" i="19"/>
  <c r="G160" i="19"/>
  <c r="F160" i="19"/>
  <c r="E160" i="19"/>
  <c r="D160" i="19"/>
  <c r="C160" i="19"/>
  <c r="H159" i="19"/>
  <c r="G159" i="19"/>
  <c r="F159" i="19"/>
  <c r="E159" i="19"/>
  <c r="D159" i="19"/>
  <c r="C159" i="19"/>
  <c r="H158" i="19"/>
  <c r="G158" i="19"/>
  <c r="E158" i="19"/>
  <c r="D158" i="19"/>
  <c r="C158" i="19"/>
  <c r="H157" i="19"/>
  <c r="G157" i="19"/>
  <c r="F157" i="19"/>
  <c r="E157" i="19"/>
  <c r="D157" i="19"/>
  <c r="C157" i="19"/>
  <c r="H156" i="19"/>
  <c r="G156" i="19"/>
  <c r="F156" i="19"/>
  <c r="E156" i="19"/>
  <c r="D156" i="19"/>
  <c r="C156" i="19"/>
  <c r="H155" i="19"/>
  <c r="G155" i="19"/>
  <c r="F155" i="19"/>
  <c r="E155" i="19"/>
  <c r="D155" i="19"/>
  <c r="C155" i="19"/>
  <c r="H154" i="19"/>
  <c r="G154" i="19"/>
  <c r="F154" i="19"/>
  <c r="E154" i="19"/>
  <c r="D154" i="19"/>
  <c r="H153" i="19"/>
  <c r="G153" i="19"/>
  <c r="F153" i="19"/>
  <c r="E153" i="19"/>
  <c r="D153" i="19"/>
  <c r="H152" i="19"/>
  <c r="G152" i="19"/>
  <c r="F152" i="19"/>
  <c r="D152" i="19"/>
  <c r="H151" i="19"/>
  <c r="G151" i="19"/>
  <c r="F151" i="19"/>
  <c r="E151" i="19"/>
  <c r="D151" i="19"/>
  <c r="H150" i="19"/>
  <c r="G150" i="19"/>
  <c r="F150" i="19"/>
  <c r="E150" i="19"/>
  <c r="D150" i="19"/>
  <c r="H149" i="19"/>
  <c r="G149" i="19"/>
  <c r="F149" i="19"/>
  <c r="E149" i="19"/>
  <c r="D149" i="19"/>
  <c r="H148" i="19"/>
  <c r="G148" i="19"/>
  <c r="F148" i="19"/>
  <c r="E148" i="19"/>
  <c r="D148" i="19"/>
  <c r="H147" i="19"/>
  <c r="G147" i="19"/>
  <c r="F147" i="19"/>
  <c r="E147" i="19"/>
  <c r="D147" i="19"/>
  <c r="H146" i="19"/>
  <c r="G146" i="19"/>
  <c r="F146" i="19"/>
  <c r="E146" i="19"/>
  <c r="H145" i="19"/>
  <c r="G145" i="19"/>
  <c r="F145" i="19"/>
  <c r="E145" i="19"/>
  <c r="D145" i="19"/>
  <c r="G144" i="19"/>
  <c r="F144" i="19"/>
  <c r="E144" i="19"/>
  <c r="D144" i="19"/>
  <c r="H143" i="19"/>
  <c r="G143" i="19"/>
  <c r="F143" i="19"/>
  <c r="E143" i="19"/>
  <c r="D143" i="19"/>
  <c r="F110" i="19"/>
  <c r="E110" i="19"/>
  <c r="D110" i="19"/>
  <c r="D135" i="19" s="1"/>
  <c r="F109" i="19"/>
  <c r="E109" i="19"/>
  <c r="D109" i="19"/>
  <c r="C109" i="19"/>
  <c r="F108" i="19"/>
  <c r="E108" i="19"/>
  <c r="D108" i="19"/>
  <c r="C108" i="19"/>
  <c r="C133" i="19" s="1"/>
  <c r="F107" i="19"/>
  <c r="E107" i="19"/>
  <c r="D107" i="19"/>
  <c r="C107" i="19"/>
  <c r="F106" i="19"/>
  <c r="E106" i="19"/>
  <c r="D106" i="19"/>
  <c r="D131" i="19" s="1"/>
  <c r="C106" i="19"/>
  <c r="F105" i="19"/>
  <c r="E105" i="19"/>
  <c r="D105" i="19"/>
  <c r="C105" i="19"/>
  <c r="F104" i="19"/>
  <c r="E104" i="19"/>
  <c r="D104" i="19"/>
  <c r="C104" i="19"/>
  <c r="C129" i="19" s="1"/>
  <c r="F103" i="19"/>
  <c r="E103" i="19"/>
  <c r="D103" i="19"/>
  <c r="C103" i="19"/>
  <c r="E102" i="19"/>
  <c r="D102" i="19"/>
  <c r="C102" i="19"/>
  <c r="F101" i="19"/>
  <c r="F126" i="19" s="1"/>
  <c r="E101" i="19"/>
  <c r="E126" i="19" s="1"/>
  <c r="D101" i="19"/>
  <c r="C101" i="19"/>
  <c r="F100" i="19"/>
  <c r="E100" i="19"/>
  <c r="D100" i="19"/>
  <c r="C100" i="19"/>
  <c r="F99" i="19"/>
  <c r="E99" i="19"/>
  <c r="D99" i="19"/>
  <c r="C99" i="19"/>
  <c r="F98" i="19"/>
  <c r="E98" i="19"/>
  <c r="D98" i="19"/>
  <c r="C98" i="19"/>
  <c r="F97" i="19"/>
  <c r="E97" i="19"/>
  <c r="D97" i="19"/>
  <c r="C97" i="19"/>
  <c r="G96" i="19"/>
  <c r="F96" i="19"/>
  <c r="D96" i="19"/>
  <c r="C96" i="19"/>
  <c r="G95" i="19"/>
  <c r="F95" i="19"/>
  <c r="E95" i="19"/>
  <c r="D95" i="19"/>
  <c r="C95" i="19"/>
  <c r="G94" i="19"/>
  <c r="F94" i="19"/>
  <c r="E94" i="19"/>
  <c r="D94" i="19"/>
  <c r="C94" i="19"/>
  <c r="G93" i="19"/>
  <c r="F93" i="19"/>
  <c r="E93" i="19"/>
  <c r="D93" i="19"/>
  <c r="C93" i="19"/>
  <c r="G92" i="19"/>
  <c r="F92" i="19"/>
  <c r="E92" i="19"/>
  <c r="D92" i="19"/>
  <c r="D117" i="19" s="1"/>
  <c r="C92" i="19"/>
  <c r="G91" i="19"/>
  <c r="F91" i="19"/>
  <c r="E91" i="19"/>
  <c r="D91" i="19"/>
  <c r="C91" i="19"/>
  <c r="H162" i="18"/>
  <c r="G162" i="18"/>
  <c r="F162" i="18"/>
  <c r="E162" i="18"/>
  <c r="D162" i="18"/>
  <c r="C162" i="18"/>
  <c r="H161" i="18"/>
  <c r="G161" i="18"/>
  <c r="F161" i="18"/>
  <c r="E161" i="18"/>
  <c r="D161" i="18"/>
  <c r="C161" i="18"/>
  <c r="H160" i="18"/>
  <c r="G160" i="18"/>
  <c r="F160" i="18"/>
  <c r="E160" i="18"/>
  <c r="D160" i="18"/>
  <c r="C160" i="18"/>
  <c r="H159" i="18"/>
  <c r="G159" i="18"/>
  <c r="F159" i="18"/>
  <c r="E159" i="18"/>
  <c r="D159" i="18"/>
  <c r="C159" i="18"/>
  <c r="H158" i="18"/>
  <c r="G158" i="18"/>
  <c r="E158" i="18"/>
  <c r="D158" i="18"/>
  <c r="C158" i="18"/>
  <c r="H157" i="18"/>
  <c r="G157" i="18"/>
  <c r="F157" i="18"/>
  <c r="E157" i="18"/>
  <c r="D157" i="18"/>
  <c r="C157" i="18"/>
  <c r="H156" i="18"/>
  <c r="G156" i="18"/>
  <c r="F156" i="18"/>
  <c r="E156" i="18"/>
  <c r="D156" i="18"/>
  <c r="C156" i="18"/>
  <c r="H155" i="18"/>
  <c r="G155" i="18"/>
  <c r="F155" i="18"/>
  <c r="E155" i="18"/>
  <c r="D155" i="18"/>
  <c r="C155" i="18"/>
  <c r="H154" i="18"/>
  <c r="G154" i="18"/>
  <c r="F154" i="18"/>
  <c r="E154" i="18"/>
  <c r="D154" i="18"/>
  <c r="H153" i="18"/>
  <c r="G153" i="18"/>
  <c r="F153" i="18"/>
  <c r="E153" i="18"/>
  <c r="D153" i="18"/>
  <c r="H152" i="18"/>
  <c r="G152" i="18"/>
  <c r="F152" i="18"/>
  <c r="D152" i="18"/>
  <c r="H151" i="18"/>
  <c r="G151" i="18"/>
  <c r="F151" i="18"/>
  <c r="E151" i="18"/>
  <c r="D151" i="18"/>
  <c r="H150" i="18"/>
  <c r="G150" i="18"/>
  <c r="F150" i="18"/>
  <c r="E150" i="18"/>
  <c r="D150" i="18"/>
  <c r="H149" i="18"/>
  <c r="G149" i="18"/>
  <c r="F149" i="18"/>
  <c r="E149" i="18"/>
  <c r="D149" i="18"/>
  <c r="H148" i="18"/>
  <c r="G148" i="18"/>
  <c r="F148" i="18"/>
  <c r="E148" i="18"/>
  <c r="D148" i="18"/>
  <c r="H147" i="18"/>
  <c r="G147" i="18"/>
  <c r="F147" i="18"/>
  <c r="E147" i="18"/>
  <c r="D147" i="18"/>
  <c r="H146" i="18"/>
  <c r="G146" i="18"/>
  <c r="F146" i="18"/>
  <c r="E146" i="18"/>
  <c r="H145" i="18"/>
  <c r="G145" i="18"/>
  <c r="F145" i="18"/>
  <c r="E145" i="18"/>
  <c r="D145" i="18"/>
  <c r="G144" i="18"/>
  <c r="F144" i="18"/>
  <c r="E144" i="18"/>
  <c r="D144" i="18"/>
  <c r="H143" i="18"/>
  <c r="G143" i="18"/>
  <c r="F143" i="18"/>
  <c r="E143" i="18"/>
  <c r="D143" i="18"/>
  <c r="F110" i="18"/>
  <c r="F135" i="18" s="1"/>
  <c r="E110" i="18"/>
  <c r="D110" i="18"/>
  <c r="F109" i="18"/>
  <c r="E109" i="18"/>
  <c r="D109" i="18"/>
  <c r="C109" i="18"/>
  <c r="F108" i="18"/>
  <c r="E108" i="18"/>
  <c r="D108" i="18"/>
  <c r="C108" i="18"/>
  <c r="F107" i="18"/>
  <c r="E107" i="18"/>
  <c r="D107" i="18"/>
  <c r="C107" i="18"/>
  <c r="F106" i="18"/>
  <c r="E106" i="18"/>
  <c r="D106" i="18"/>
  <c r="C106" i="18"/>
  <c r="F105" i="18"/>
  <c r="E105" i="18"/>
  <c r="D105" i="18"/>
  <c r="C105" i="18"/>
  <c r="F104" i="18"/>
  <c r="E104" i="18"/>
  <c r="D104" i="18"/>
  <c r="D129" i="18" s="1"/>
  <c r="C104" i="18"/>
  <c r="C129" i="18" s="1"/>
  <c r="F103" i="18"/>
  <c r="E103" i="18"/>
  <c r="D103" i="18"/>
  <c r="C103" i="18"/>
  <c r="E102" i="18"/>
  <c r="E127" i="18" s="1"/>
  <c r="D102" i="18"/>
  <c r="D127" i="18" s="1"/>
  <c r="C102" i="18"/>
  <c r="F101" i="18"/>
  <c r="E101" i="18"/>
  <c r="D101" i="18"/>
  <c r="C101" i="18"/>
  <c r="F100" i="18"/>
  <c r="F125" i="18" s="1"/>
  <c r="E100" i="18"/>
  <c r="D100" i="18"/>
  <c r="C100" i="18"/>
  <c r="F99" i="18"/>
  <c r="E99" i="18"/>
  <c r="D99" i="18"/>
  <c r="C99" i="18"/>
  <c r="F98" i="18"/>
  <c r="E98" i="18"/>
  <c r="D98" i="18"/>
  <c r="C98" i="18"/>
  <c r="F97" i="18"/>
  <c r="E97" i="18"/>
  <c r="D97" i="18"/>
  <c r="C97" i="18"/>
  <c r="G96" i="18"/>
  <c r="F96" i="18"/>
  <c r="D96" i="18"/>
  <c r="C96" i="18"/>
  <c r="C121" i="18" s="1"/>
  <c r="G95" i="18"/>
  <c r="G120" i="18" s="1"/>
  <c r="F95" i="18"/>
  <c r="F120" i="18" s="1"/>
  <c r="E95" i="18"/>
  <c r="D95" i="18"/>
  <c r="C95" i="18"/>
  <c r="G94" i="18"/>
  <c r="F94" i="18"/>
  <c r="E94" i="18"/>
  <c r="D94" i="18"/>
  <c r="C94" i="18"/>
  <c r="G93" i="18"/>
  <c r="F93" i="18"/>
  <c r="E93" i="18"/>
  <c r="D93" i="18"/>
  <c r="D118" i="18" s="1"/>
  <c r="C93" i="18"/>
  <c r="G92" i="18"/>
  <c r="G117" i="18" s="1"/>
  <c r="F92" i="18"/>
  <c r="E92" i="18"/>
  <c r="D92" i="18"/>
  <c r="C92" i="18"/>
  <c r="G91" i="18"/>
  <c r="F91" i="18"/>
  <c r="E91" i="18"/>
  <c r="D91" i="18"/>
  <c r="D116" i="18" s="1"/>
  <c r="K16" i="49" s="1"/>
  <c r="C91" i="18"/>
  <c r="H162" i="17"/>
  <c r="G162" i="17"/>
  <c r="F162" i="17"/>
  <c r="E162" i="17"/>
  <c r="D162" i="17"/>
  <c r="C162" i="17"/>
  <c r="H161" i="17"/>
  <c r="G161" i="17"/>
  <c r="F161" i="17"/>
  <c r="E161" i="17"/>
  <c r="D161" i="17"/>
  <c r="C161" i="17"/>
  <c r="H160" i="17"/>
  <c r="G160" i="17"/>
  <c r="F160" i="17"/>
  <c r="E160" i="17"/>
  <c r="D160" i="17"/>
  <c r="C160" i="17"/>
  <c r="H159" i="17"/>
  <c r="G159" i="17"/>
  <c r="F159" i="17"/>
  <c r="E159" i="17"/>
  <c r="D159" i="17"/>
  <c r="C159" i="17"/>
  <c r="H158" i="17"/>
  <c r="G158" i="17"/>
  <c r="E158" i="17"/>
  <c r="D158" i="17"/>
  <c r="C158" i="17"/>
  <c r="H157" i="17"/>
  <c r="G157" i="17"/>
  <c r="F157" i="17"/>
  <c r="E157" i="17"/>
  <c r="D157" i="17"/>
  <c r="C157" i="17"/>
  <c r="H156" i="17"/>
  <c r="G156" i="17"/>
  <c r="F156" i="17"/>
  <c r="E156" i="17"/>
  <c r="D156" i="17"/>
  <c r="C156" i="17"/>
  <c r="H155" i="17"/>
  <c r="G155" i="17"/>
  <c r="F155" i="17"/>
  <c r="E155" i="17"/>
  <c r="D155" i="17"/>
  <c r="C155" i="17"/>
  <c r="H154" i="17"/>
  <c r="G154" i="17"/>
  <c r="F154" i="17"/>
  <c r="E154" i="17"/>
  <c r="D154" i="17"/>
  <c r="H153" i="17"/>
  <c r="G153" i="17"/>
  <c r="F153" i="17"/>
  <c r="E153" i="17"/>
  <c r="D153" i="17"/>
  <c r="H152" i="17"/>
  <c r="G152" i="17"/>
  <c r="F152" i="17"/>
  <c r="D152" i="17"/>
  <c r="H151" i="17"/>
  <c r="G151" i="17"/>
  <c r="F151" i="17"/>
  <c r="E151" i="17"/>
  <c r="D151" i="17"/>
  <c r="H150" i="17"/>
  <c r="G150" i="17"/>
  <c r="F150" i="17"/>
  <c r="E150" i="17"/>
  <c r="D150" i="17"/>
  <c r="H149" i="17"/>
  <c r="G149" i="17"/>
  <c r="F149" i="17"/>
  <c r="E149" i="17"/>
  <c r="D149" i="17"/>
  <c r="H148" i="17"/>
  <c r="G148" i="17"/>
  <c r="F148" i="17"/>
  <c r="E148" i="17"/>
  <c r="D148" i="17"/>
  <c r="H147" i="17"/>
  <c r="G147" i="17"/>
  <c r="F147" i="17"/>
  <c r="E147" i="17"/>
  <c r="D147" i="17"/>
  <c r="H146" i="17"/>
  <c r="G146" i="17"/>
  <c r="F146" i="17"/>
  <c r="E146" i="17"/>
  <c r="H145" i="17"/>
  <c r="G145" i="17"/>
  <c r="F145" i="17"/>
  <c r="E145" i="17"/>
  <c r="D145" i="17"/>
  <c r="G144" i="17"/>
  <c r="F144" i="17"/>
  <c r="E144" i="17"/>
  <c r="D144" i="17"/>
  <c r="H143" i="17"/>
  <c r="G143" i="17"/>
  <c r="F143" i="17"/>
  <c r="E143" i="17"/>
  <c r="D143" i="17"/>
  <c r="F110" i="17"/>
  <c r="E110" i="17"/>
  <c r="D110" i="17"/>
  <c r="F109" i="17"/>
  <c r="F134" i="17" s="1"/>
  <c r="E109" i="17"/>
  <c r="D109" i="17"/>
  <c r="C109" i="17"/>
  <c r="F108" i="17"/>
  <c r="E108" i="17"/>
  <c r="D108" i="17"/>
  <c r="C108" i="17"/>
  <c r="F107" i="17"/>
  <c r="F132" i="17" s="1"/>
  <c r="E107" i="17"/>
  <c r="D107" i="17"/>
  <c r="C107" i="17"/>
  <c r="F106" i="17"/>
  <c r="E106" i="17"/>
  <c r="D106" i="17"/>
  <c r="C106" i="17"/>
  <c r="F105" i="17"/>
  <c r="F130" i="17" s="1"/>
  <c r="E105" i="17"/>
  <c r="D105" i="17"/>
  <c r="C105" i="17"/>
  <c r="C130" i="17" s="1"/>
  <c r="F104" i="17"/>
  <c r="E104" i="17"/>
  <c r="D104" i="17"/>
  <c r="C104" i="17"/>
  <c r="F103" i="17"/>
  <c r="E103" i="17"/>
  <c r="D103" i="17"/>
  <c r="C103" i="17"/>
  <c r="E102" i="17"/>
  <c r="D102" i="17"/>
  <c r="C102" i="17"/>
  <c r="F101" i="17"/>
  <c r="E101" i="17"/>
  <c r="D101" i="17"/>
  <c r="C101" i="17"/>
  <c r="F100" i="17"/>
  <c r="F125" i="17" s="1"/>
  <c r="E100" i="17"/>
  <c r="D100" i="17"/>
  <c r="C100" i="17"/>
  <c r="F99" i="17"/>
  <c r="E99" i="17"/>
  <c r="E124" i="17" s="1"/>
  <c r="D99" i="17"/>
  <c r="C99" i="17"/>
  <c r="F98" i="17"/>
  <c r="E98" i="17"/>
  <c r="D98" i="17"/>
  <c r="C98" i="17"/>
  <c r="F97" i="17"/>
  <c r="E97" i="17"/>
  <c r="E122" i="17" s="1"/>
  <c r="D97" i="17"/>
  <c r="C97" i="17"/>
  <c r="G96" i="17"/>
  <c r="F96" i="17"/>
  <c r="D96" i="17"/>
  <c r="C96" i="17"/>
  <c r="G95" i="17"/>
  <c r="F95" i="17"/>
  <c r="F120" i="17" s="1"/>
  <c r="E95" i="17"/>
  <c r="D95" i="17"/>
  <c r="C95" i="17"/>
  <c r="G94" i="17"/>
  <c r="F94" i="17"/>
  <c r="E94" i="17"/>
  <c r="D94" i="17"/>
  <c r="C94" i="17"/>
  <c r="G93" i="17"/>
  <c r="F93" i="17"/>
  <c r="E93" i="17"/>
  <c r="D93" i="17"/>
  <c r="C93" i="17"/>
  <c r="G92" i="17"/>
  <c r="F92" i="17"/>
  <c r="E92" i="17"/>
  <c r="E117" i="17" s="1"/>
  <c r="D92" i="17"/>
  <c r="C92" i="17"/>
  <c r="G91" i="17"/>
  <c r="F91" i="17"/>
  <c r="E91" i="17"/>
  <c r="D91" i="17"/>
  <c r="C91" i="17"/>
  <c r="H162" i="16"/>
  <c r="G162" i="16"/>
  <c r="F162" i="16"/>
  <c r="E162" i="16"/>
  <c r="D162" i="16"/>
  <c r="C162" i="16"/>
  <c r="H161" i="16"/>
  <c r="G161" i="16"/>
  <c r="F161" i="16"/>
  <c r="E161" i="16"/>
  <c r="D161" i="16"/>
  <c r="C161" i="16"/>
  <c r="H160" i="16"/>
  <c r="G160" i="16"/>
  <c r="F160" i="16"/>
  <c r="E160" i="16"/>
  <c r="D160" i="16"/>
  <c r="C160" i="16"/>
  <c r="H159" i="16"/>
  <c r="G159" i="16"/>
  <c r="F159" i="16"/>
  <c r="E159" i="16"/>
  <c r="D159" i="16"/>
  <c r="C159" i="16"/>
  <c r="H158" i="16"/>
  <c r="G158" i="16"/>
  <c r="E158" i="16"/>
  <c r="D158" i="16"/>
  <c r="C158" i="16"/>
  <c r="H157" i="16"/>
  <c r="G157" i="16"/>
  <c r="F157" i="16"/>
  <c r="E157" i="16"/>
  <c r="D157" i="16"/>
  <c r="C157" i="16"/>
  <c r="H156" i="16"/>
  <c r="G156" i="16"/>
  <c r="F156" i="16"/>
  <c r="E156" i="16"/>
  <c r="D156" i="16"/>
  <c r="C156" i="16"/>
  <c r="H155" i="16"/>
  <c r="G155" i="16"/>
  <c r="F155" i="16"/>
  <c r="E155" i="16"/>
  <c r="D155" i="16"/>
  <c r="C155" i="16"/>
  <c r="H154" i="16"/>
  <c r="G154" i="16"/>
  <c r="F154" i="16"/>
  <c r="E154" i="16"/>
  <c r="D154" i="16"/>
  <c r="H153" i="16"/>
  <c r="G153" i="16"/>
  <c r="F153" i="16"/>
  <c r="E153" i="16"/>
  <c r="D153" i="16"/>
  <c r="H152" i="16"/>
  <c r="G152" i="16"/>
  <c r="F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H145" i="16"/>
  <c r="G145" i="16"/>
  <c r="F145" i="16"/>
  <c r="E145" i="16"/>
  <c r="D145" i="16"/>
  <c r="G144" i="16"/>
  <c r="F144" i="16"/>
  <c r="E144" i="16"/>
  <c r="D144" i="16"/>
  <c r="H143" i="16"/>
  <c r="G143" i="16"/>
  <c r="F143" i="16"/>
  <c r="E143" i="16"/>
  <c r="D143" i="16"/>
  <c r="F110" i="16"/>
  <c r="F135" i="16" s="1"/>
  <c r="E110" i="16"/>
  <c r="D110" i="16"/>
  <c r="D135" i="16" s="1"/>
  <c r="F109" i="16"/>
  <c r="E109" i="16"/>
  <c r="D109" i="16"/>
  <c r="D134" i="16" s="1"/>
  <c r="C109" i="16"/>
  <c r="F108" i="16"/>
  <c r="E108" i="16"/>
  <c r="E133" i="16" s="1"/>
  <c r="D108" i="16"/>
  <c r="D133" i="16" s="1"/>
  <c r="C108" i="16"/>
  <c r="F107" i="16"/>
  <c r="F132" i="16" s="1"/>
  <c r="E107" i="16"/>
  <c r="D107" i="16"/>
  <c r="C107" i="16"/>
  <c r="F106" i="16"/>
  <c r="E106" i="16"/>
  <c r="D106" i="16"/>
  <c r="C106" i="16"/>
  <c r="C131" i="16" s="1"/>
  <c r="F105" i="16"/>
  <c r="E105" i="16"/>
  <c r="D105" i="16"/>
  <c r="C105" i="16"/>
  <c r="F104" i="16"/>
  <c r="E104" i="16"/>
  <c r="E129" i="16" s="1"/>
  <c r="D104" i="16"/>
  <c r="D129" i="16" s="1"/>
  <c r="C104" i="16"/>
  <c r="F103" i="16"/>
  <c r="F128" i="16" s="1"/>
  <c r="E103" i="16"/>
  <c r="D103" i="16"/>
  <c r="C103" i="16"/>
  <c r="E102" i="16"/>
  <c r="E127" i="16" s="1"/>
  <c r="D102" i="16"/>
  <c r="D127" i="16" s="1"/>
  <c r="C102" i="16"/>
  <c r="F101" i="16"/>
  <c r="E101" i="16"/>
  <c r="D101" i="16"/>
  <c r="C101" i="16"/>
  <c r="C126" i="16" s="1"/>
  <c r="F100" i="16"/>
  <c r="E100" i="16"/>
  <c r="D100" i="16"/>
  <c r="D125" i="16" s="1"/>
  <c r="C100" i="16"/>
  <c r="F99" i="16"/>
  <c r="E99" i="16"/>
  <c r="D99" i="16"/>
  <c r="D124" i="16" s="1"/>
  <c r="C99" i="16"/>
  <c r="C124" i="16" s="1"/>
  <c r="F98" i="16"/>
  <c r="E98" i="16"/>
  <c r="D98" i="16"/>
  <c r="C98" i="16"/>
  <c r="F97" i="16"/>
  <c r="F122" i="16" s="1"/>
  <c r="E97" i="16"/>
  <c r="D97" i="16"/>
  <c r="D122" i="16" s="1"/>
  <c r="C97" i="16"/>
  <c r="G96" i="16"/>
  <c r="F96" i="16"/>
  <c r="D96" i="16"/>
  <c r="C96" i="16"/>
  <c r="C121" i="16" s="1"/>
  <c r="G95" i="16"/>
  <c r="G120" i="16" s="1"/>
  <c r="F95" i="16"/>
  <c r="E95" i="16"/>
  <c r="D95" i="16"/>
  <c r="D120" i="16" s="1"/>
  <c r="C95" i="16"/>
  <c r="G94" i="16"/>
  <c r="F94" i="16"/>
  <c r="E94" i="16"/>
  <c r="E119" i="16" s="1"/>
  <c r="D94" i="16"/>
  <c r="D119" i="16" s="1"/>
  <c r="C94" i="16"/>
  <c r="G93" i="16"/>
  <c r="G118" i="16" s="1"/>
  <c r="F93" i="16"/>
  <c r="F118" i="16" s="1"/>
  <c r="E93" i="16"/>
  <c r="D93" i="16"/>
  <c r="C93" i="16"/>
  <c r="G92" i="16"/>
  <c r="F92" i="16"/>
  <c r="F117" i="16" s="1"/>
  <c r="E92" i="16"/>
  <c r="D92" i="16"/>
  <c r="D117" i="16" s="1"/>
  <c r="C92" i="16"/>
  <c r="C117" i="16" s="1"/>
  <c r="G91" i="16"/>
  <c r="F91" i="16"/>
  <c r="E91" i="16"/>
  <c r="D91" i="16"/>
  <c r="C91" i="16"/>
  <c r="H162" i="15"/>
  <c r="G162" i="15"/>
  <c r="F162" i="15"/>
  <c r="E162" i="15"/>
  <c r="D162" i="15"/>
  <c r="C162" i="15"/>
  <c r="H161" i="15"/>
  <c r="G161" i="15"/>
  <c r="F161" i="15"/>
  <c r="E161" i="15"/>
  <c r="D161" i="15"/>
  <c r="C161" i="15"/>
  <c r="H160" i="15"/>
  <c r="G160" i="15"/>
  <c r="F160" i="15"/>
  <c r="E160" i="15"/>
  <c r="D160" i="15"/>
  <c r="C160" i="15"/>
  <c r="H159" i="15"/>
  <c r="G159" i="15"/>
  <c r="F159" i="15"/>
  <c r="E159" i="15"/>
  <c r="D159" i="15"/>
  <c r="C159" i="15"/>
  <c r="H158" i="15"/>
  <c r="G158" i="15"/>
  <c r="E158" i="15"/>
  <c r="D158" i="15"/>
  <c r="C158" i="15"/>
  <c r="H157" i="15"/>
  <c r="G157" i="15"/>
  <c r="F157" i="15"/>
  <c r="E157" i="15"/>
  <c r="D157" i="15"/>
  <c r="C157" i="15"/>
  <c r="H156" i="15"/>
  <c r="G156" i="15"/>
  <c r="F156" i="15"/>
  <c r="E156" i="15"/>
  <c r="D156" i="15"/>
  <c r="C156" i="15"/>
  <c r="H155" i="15"/>
  <c r="G155" i="15"/>
  <c r="F155" i="15"/>
  <c r="E155" i="15"/>
  <c r="D155" i="15"/>
  <c r="C155" i="15"/>
  <c r="H154" i="15"/>
  <c r="G154" i="15"/>
  <c r="F154" i="15"/>
  <c r="E154" i="15"/>
  <c r="D154" i="15"/>
  <c r="H153" i="15"/>
  <c r="G153" i="15"/>
  <c r="F153" i="15"/>
  <c r="E153" i="15"/>
  <c r="D153" i="15"/>
  <c r="H152" i="15"/>
  <c r="G152" i="15"/>
  <c r="F152" i="15"/>
  <c r="D152" i="15"/>
  <c r="H151" i="15"/>
  <c r="G151" i="15"/>
  <c r="F151" i="15"/>
  <c r="E151" i="15"/>
  <c r="D151" i="15"/>
  <c r="H150" i="15"/>
  <c r="G150" i="15"/>
  <c r="F150" i="15"/>
  <c r="E150" i="15"/>
  <c r="D150" i="15"/>
  <c r="H149" i="15"/>
  <c r="G149" i="15"/>
  <c r="F149" i="15"/>
  <c r="E149" i="15"/>
  <c r="D149" i="15"/>
  <c r="H148" i="15"/>
  <c r="G148" i="15"/>
  <c r="F148" i="15"/>
  <c r="E148" i="15"/>
  <c r="D148" i="15"/>
  <c r="H147" i="15"/>
  <c r="G147" i="15"/>
  <c r="F147" i="15"/>
  <c r="E147" i="15"/>
  <c r="D147" i="15"/>
  <c r="H146" i="15"/>
  <c r="G146" i="15"/>
  <c r="F146" i="15"/>
  <c r="E146" i="15"/>
  <c r="H145" i="15"/>
  <c r="G145" i="15"/>
  <c r="F145" i="15"/>
  <c r="E145" i="15"/>
  <c r="D145" i="15"/>
  <c r="G144" i="15"/>
  <c r="F144" i="15"/>
  <c r="E144" i="15"/>
  <c r="D144" i="15"/>
  <c r="H143" i="15"/>
  <c r="G143" i="15"/>
  <c r="F143" i="15"/>
  <c r="E143" i="15"/>
  <c r="D143" i="15"/>
  <c r="F110" i="15"/>
  <c r="E110" i="15"/>
  <c r="D110" i="15"/>
  <c r="F109" i="15"/>
  <c r="E109" i="15"/>
  <c r="D109" i="15"/>
  <c r="C109" i="15"/>
  <c r="C134" i="15" s="1"/>
  <c r="F108" i="15"/>
  <c r="E108" i="15"/>
  <c r="D108" i="15"/>
  <c r="C108" i="15"/>
  <c r="F107" i="15"/>
  <c r="E107" i="15"/>
  <c r="E132" i="15" s="1"/>
  <c r="D107" i="15"/>
  <c r="D132" i="15" s="1"/>
  <c r="C107" i="15"/>
  <c r="F106" i="15"/>
  <c r="F131" i="15" s="1"/>
  <c r="E106" i="15"/>
  <c r="D106" i="15"/>
  <c r="C106" i="15"/>
  <c r="F105" i="15"/>
  <c r="F130" i="15" s="1"/>
  <c r="E105" i="15"/>
  <c r="D105" i="15"/>
  <c r="C105" i="15"/>
  <c r="C130" i="15" s="1"/>
  <c r="F104" i="15"/>
  <c r="E104" i="15"/>
  <c r="D104" i="15"/>
  <c r="C104" i="15"/>
  <c r="F103" i="15"/>
  <c r="E103" i="15"/>
  <c r="E128" i="15" s="1"/>
  <c r="D103" i="15"/>
  <c r="D128" i="15" s="1"/>
  <c r="C103" i="15"/>
  <c r="E102" i="15"/>
  <c r="D102" i="15"/>
  <c r="D127" i="15" s="1"/>
  <c r="C102" i="15"/>
  <c r="F101" i="15"/>
  <c r="F126" i="15" s="1"/>
  <c r="E101" i="15"/>
  <c r="D101" i="15"/>
  <c r="C101" i="15"/>
  <c r="F100" i="15"/>
  <c r="E100" i="15"/>
  <c r="D100" i="15"/>
  <c r="C100" i="15"/>
  <c r="C125" i="15" s="1"/>
  <c r="F99" i="15"/>
  <c r="E99" i="15"/>
  <c r="D99" i="15"/>
  <c r="D124" i="15" s="1"/>
  <c r="C99" i="15"/>
  <c r="F98" i="15"/>
  <c r="E98" i="15"/>
  <c r="D98" i="15"/>
  <c r="C98" i="15"/>
  <c r="F97" i="15"/>
  <c r="E97" i="15"/>
  <c r="D97" i="15"/>
  <c r="C97" i="15"/>
  <c r="G96" i="15"/>
  <c r="F96" i="15"/>
  <c r="D96" i="15"/>
  <c r="C96" i="15"/>
  <c r="G95" i="15"/>
  <c r="F95" i="15"/>
  <c r="E95" i="15"/>
  <c r="D95" i="15"/>
  <c r="C95" i="15"/>
  <c r="G94" i="15"/>
  <c r="F94" i="15"/>
  <c r="E94" i="15"/>
  <c r="D94" i="15"/>
  <c r="C94" i="15"/>
  <c r="C119" i="15" s="1"/>
  <c r="G93" i="15"/>
  <c r="F93" i="15"/>
  <c r="E93" i="15"/>
  <c r="D93" i="15"/>
  <c r="D118" i="15" s="1"/>
  <c r="C93" i="15"/>
  <c r="C118" i="15" s="1"/>
  <c r="G92" i="15"/>
  <c r="F92" i="15"/>
  <c r="E92" i="15"/>
  <c r="E117" i="15" s="1"/>
  <c r="D92" i="15"/>
  <c r="C92" i="15"/>
  <c r="G91" i="15"/>
  <c r="F91" i="15"/>
  <c r="F116" i="15" s="1"/>
  <c r="E91" i="15"/>
  <c r="D91" i="15"/>
  <c r="C91" i="15"/>
  <c r="C116" i="15" s="1"/>
  <c r="J13" i="49" s="1"/>
  <c r="H162" i="14"/>
  <c r="G162" i="14"/>
  <c r="F162" i="14"/>
  <c r="E162" i="14"/>
  <c r="D162" i="14"/>
  <c r="C162" i="14"/>
  <c r="H161" i="14"/>
  <c r="G161" i="14"/>
  <c r="F161" i="14"/>
  <c r="E161" i="14"/>
  <c r="D161" i="14"/>
  <c r="C161" i="14"/>
  <c r="H160" i="14"/>
  <c r="G160" i="14"/>
  <c r="F160" i="14"/>
  <c r="E160" i="14"/>
  <c r="D160" i="14"/>
  <c r="C160" i="14"/>
  <c r="H159" i="14"/>
  <c r="G159" i="14"/>
  <c r="F159" i="14"/>
  <c r="E159" i="14"/>
  <c r="D159" i="14"/>
  <c r="C159" i="14"/>
  <c r="H158" i="14"/>
  <c r="G158" i="14"/>
  <c r="E158" i="14"/>
  <c r="D158" i="14"/>
  <c r="C158" i="14"/>
  <c r="H157" i="14"/>
  <c r="G157" i="14"/>
  <c r="F157" i="14"/>
  <c r="E157" i="14"/>
  <c r="D157" i="14"/>
  <c r="C157" i="14"/>
  <c r="H156" i="14"/>
  <c r="G156" i="14"/>
  <c r="F156" i="14"/>
  <c r="E156" i="14"/>
  <c r="D156" i="14"/>
  <c r="C156" i="14"/>
  <c r="H155" i="14"/>
  <c r="G155" i="14"/>
  <c r="F155" i="14"/>
  <c r="E155" i="14"/>
  <c r="D155" i="14"/>
  <c r="C155" i="14"/>
  <c r="H154" i="14"/>
  <c r="G154" i="14"/>
  <c r="F154" i="14"/>
  <c r="E154" i="14"/>
  <c r="D154" i="14"/>
  <c r="H153" i="14"/>
  <c r="G153" i="14"/>
  <c r="F153" i="14"/>
  <c r="E153" i="14"/>
  <c r="D153" i="14"/>
  <c r="H152" i="14"/>
  <c r="G152" i="14"/>
  <c r="F152" i="14"/>
  <c r="D152" i="14"/>
  <c r="H151" i="14"/>
  <c r="G151" i="14"/>
  <c r="F151" i="14"/>
  <c r="E151" i="14"/>
  <c r="D151" i="14"/>
  <c r="H150" i="14"/>
  <c r="G150" i="14"/>
  <c r="F150" i="14"/>
  <c r="E150" i="14"/>
  <c r="D150" i="14"/>
  <c r="H149" i="14"/>
  <c r="G149" i="14"/>
  <c r="F149" i="14"/>
  <c r="E149" i="14"/>
  <c r="D149" i="14"/>
  <c r="H148" i="14"/>
  <c r="G148" i="14"/>
  <c r="F148" i="14"/>
  <c r="E148" i="14"/>
  <c r="D148" i="14"/>
  <c r="H147" i="14"/>
  <c r="G147" i="14"/>
  <c r="F147" i="14"/>
  <c r="E147" i="14"/>
  <c r="D147" i="14"/>
  <c r="H146" i="14"/>
  <c r="G146" i="14"/>
  <c r="F146" i="14"/>
  <c r="E146" i="14"/>
  <c r="H145" i="14"/>
  <c r="G145" i="14"/>
  <c r="F145" i="14"/>
  <c r="E145" i="14"/>
  <c r="D145" i="14"/>
  <c r="G144" i="14"/>
  <c r="F144" i="14"/>
  <c r="E144" i="14"/>
  <c r="D144" i="14"/>
  <c r="H143" i="14"/>
  <c r="G143" i="14"/>
  <c r="F143" i="14"/>
  <c r="E143" i="14"/>
  <c r="D143" i="14"/>
  <c r="F110" i="14"/>
  <c r="E110" i="14"/>
  <c r="D110" i="14"/>
  <c r="F109" i="14"/>
  <c r="E109" i="14"/>
  <c r="D109" i="14"/>
  <c r="C109" i="14"/>
  <c r="C134" i="14" s="1"/>
  <c r="F108" i="14"/>
  <c r="E108" i="14"/>
  <c r="D108" i="14"/>
  <c r="C108" i="14"/>
  <c r="F107" i="14"/>
  <c r="E107" i="14"/>
  <c r="E132" i="14" s="1"/>
  <c r="D107" i="14"/>
  <c r="D132" i="14" s="1"/>
  <c r="C107" i="14"/>
  <c r="F106" i="14"/>
  <c r="E106" i="14"/>
  <c r="E131" i="14" s="1"/>
  <c r="D106" i="14"/>
  <c r="C106" i="14"/>
  <c r="F105" i="14"/>
  <c r="E105" i="14"/>
  <c r="D105" i="14"/>
  <c r="C105" i="14"/>
  <c r="F104" i="14"/>
  <c r="F129" i="14" s="1"/>
  <c r="E104" i="14"/>
  <c r="D104" i="14"/>
  <c r="C104" i="14"/>
  <c r="F103" i="14"/>
  <c r="E103" i="14"/>
  <c r="D103" i="14"/>
  <c r="D128" i="14" s="1"/>
  <c r="C103" i="14"/>
  <c r="E102" i="14"/>
  <c r="E127" i="14" s="1"/>
  <c r="D102" i="14"/>
  <c r="C102" i="14"/>
  <c r="F101" i="14"/>
  <c r="E101" i="14"/>
  <c r="D101" i="14"/>
  <c r="C101" i="14"/>
  <c r="F100" i="14"/>
  <c r="E100" i="14"/>
  <c r="D100" i="14"/>
  <c r="C100" i="14"/>
  <c r="F99" i="14"/>
  <c r="E99" i="14"/>
  <c r="D99" i="14"/>
  <c r="C99" i="14"/>
  <c r="C124" i="14" s="1"/>
  <c r="F98" i="14"/>
  <c r="E98" i="14"/>
  <c r="E123" i="14" s="1"/>
  <c r="D98" i="14"/>
  <c r="C98" i="14"/>
  <c r="F97" i="14"/>
  <c r="F122" i="14" s="1"/>
  <c r="E97" i="14"/>
  <c r="D97" i="14"/>
  <c r="C97" i="14"/>
  <c r="G96" i="14"/>
  <c r="F96" i="14"/>
  <c r="F121" i="14" s="1"/>
  <c r="D96" i="14"/>
  <c r="C96" i="14"/>
  <c r="G95" i="14"/>
  <c r="F95" i="14"/>
  <c r="E95" i="14"/>
  <c r="D95" i="14"/>
  <c r="C95" i="14"/>
  <c r="C120" i="14" s="1"/>
  <c r="G94" i="14"/>
  <c r="G119" i="14" s="1"/>
  <c r="F94" i="14"/>
  <c r="E94" i="14"/>
  <c r="D94" i="14"/>
  <c r="C94" i="14"/>
  <c r="G93" i="14"/>
  <c r="F93" i="14"/>
  <c r="E93" i="14"/>
  <c r="D93" i="14"/>
  <c r="C93" i="14"/>
  <c r="G92" i="14"/>
  <c r="F92" i="14"/>
  <c r="F117" i="14" s="1"/>
  <c r="E92" i="14"/>
  <c r="D92" i="14"/>
  <c r="C92" i="14"/>
  <c r="G91" i="14"/>
  <c r="G116" i="14" s="1"/>
  <c r="N12" i="49" s="1"/>
  <c r="F91" i="14"/>
  <c r="E91" i="14"/>
  <c r="D91" i="14"/>
  <c r="C91" i="14"/>
  <c r="H162" i="12"/>
  <c r="G162" i="12"/>
  <c r="F162" i="12"/>
  <c r="E162" i="12"/>
  <c r="D162" i="12"/>
  <c r="C162" i="12"/>
  <c r="H161" i="12"/>
  <c r="G161" i="12"/>
  <c r="F161" i="12"/>
  <c r="E161" i="12"/>
  <c r="D161" i="12"/>
  <c r="C161" i="12"/>
  <c r="H160" i="12"/>
  <c r="G160" i="12"/>
  <c r="F160" i="12"/>
  <c r="E160" i="12"/>
  <c r="D160" i="12"/>
  <c r="C160" i="12"/>
  <c r="H159" i="12"/>
  <c r="G159" i="12"/>
  <c r="F159" i="12"/>
  <c r="E159" i="12"/>
  <c r="D159" i="12"/>
  <c r="C159" i="12"/>
  <c r="H158" i="12"/>
  <c r="G158" i="12"/>
  <c r="E158" i="12"/>
  <c r="D158" i="12"/>
  <c r="C158" i="12"/>
  <c r="H157" i="12"/>
  <c r="G157" i="12"/>
  <c r="F157" i="12"/>
  <c r="E157" i="12"/>
  <c r="D157" i="12"/>
  <c r="C157" i="12"/>
  <c r="H156" i="12"/>
  <c r="G156" i="12"/>
  <c r="F156" i="12"/>
  <c r="E156" i="12"/>
  <c r="D156" i="12"/>
  <c r="C156" i="12"/>
  <c r="H155" i="12"/>
  <c r="G155" i="12"/>
  <c r="F155" i="12"/>
  <c r="E155" i="12"/>
  <c r="D155" i="12"/>
  <c r="C155" i="12"/>
  <c r="H154" i="12"/>
  <c r="G154" i="12"/>
  <c r="F154" i="12"/>
  <c r="E154" i="12"/>
  <c r="D154" i="12"/>
  <c r="H153" i="12"/>
  <c r="G153" i="12"/>
  <c r="F153" i="12"/>
  <c r="E153" i="12"/>
  <c r="D153" i="12"/>
  <c r="H152" i="12"/>
  <c r="G152" i="12"/>
  <c r="F152" i="12"/>
  <c r="D152" i="12"/>
  <c r="H151" i="12"/>
  <c r="G151" i="12"/>
  <c r="F151" i="12"/>
  <c r="E151" i="12"/>
  <c r="D151" i="12"/>
  <c r="H150" i="12"/>
  <c r="G150" i="12"/>
  <c r="F150" i="12"/>
  <c r="E150" i="12"/>
  <c r="D150" i="12"/>
  <c r="H149" i="12"/>
  <c r="G149" i="12"/>
  <c r="F149" i="12"/>
  <c r="E149" i="12"/>
  <c r="D149" i="12"/>
  <c r="H148" i="12"/>
  <c r="G148" i="12"/>
  <c r="F148" i="12"/>
  <c r="E148" i="12"/>
  <c r="D148" i="12"/>
  <c r="H147" i="12"/>
  <c r="G147" i="12"/>
  <c r="F147" i="12"/>
  <c r="E147" i="12"/>
  <c r="D147" i="12"/>
  <c r="H146" i="12"/>
  <c r="G146" i="12"/>
  <c r="F146" i="12"/>
  <c r="E146" i="12"/>
  <c r="H145" i="12"/>
  <c r="G145" i="12"/>
  <c r="F145" i="12"/>
  <c r="E145" i="12"/>
  <c r="D145" i="12"/>
  <c r="G144" i="12"/>
  <c r="F144" i="12"/>
  <c r="E144" i="12"/>
  <c r="D144" i="12"/>
  <c r="H143" i="12"/>
  <c r="G143" i="12"/>
  <c r="F143" i="12"/>
  <c r="E143" i="12"/>
  <c r="D143" i="12"/>
  <c r="F110" i="12"/>
  <c r="E110" i="12"/>
  <c r="D110" i="12"/>
  <c r="F109" i="12"/>
  <c r="H109" i="12" s="1"/>
  <c r="E109" i="12"/>
  <c r="D109" i="12"/>
  <c r="C109" i="12"/>
  <c r="F108" i="12"/>
  <c r="E108" i="12"/>
  <c r="D108" i="12"/>
  <c r="C108" i="12"/>
  <c r="C133" i="12" s="1"/>
  <c r="F107" i="12"/>
  <c r="E107" i="12"/>
  <c r="D107" i="12"/>
  <c r="C107" i="12"/>
  <c r="F106" i="12"/>
  <c r="E106" i="12"/>
  <c r="D106" i="12"/>
  <c r="C106" i="12"/>
  <c r="F105" i="12"/>
  <c r="E105" i="12"/>
  <c r="D105" i="12"/>
  <c r="C105" i="12"/>
  <c r="F104" i="12"/>
  <c r="E104" i="12"/>
  <c r="D104" i="12"/>
  <c r="C104" i="12"/>
  <c r="C129" i="12" s="1"/>
  <c r="F103" i="12"/>
  <c r="H103" i="12" s="1"/>
  <c r="E103" i="12"/>
  <c r="D103" i="12"/>
  <c r="C103" i="12"/>
  <c r="E102" i="12"/>
  <c r="E127" i="12" s="1"/>
  <c r="D102" i="12"/>
  <c r="C102" i="12"/>
  <c r="F101" i="12"/>
  <c r="E101" i="12"/>
  <c r="D101" i="12"/>
  <c r="C101" i="12"/>
  <c r="F100" i="12"/>
  <c r="E100" i="12"/>
  <c r="D100" i="12"/>
  <c r="C100" i="12"/>
  <c r="F99" i="12"/>
  <c r="E99" i="12"/>
  <c r="D99" i="12"/>
  <c r="C99" i="12"/>
  <c r="F98" i="12"/>
  <c r="E98" i="12"/>
  <c r="D98" i="12"/>
  <c r="C98" i="12"/>
  <c r="F97" i="12"/>
  <c r="F122" i="12" s="1"/>
  <c r="E97" i="12"/>
  <c r="D97" i="12"/>
  <c r="C97" i="12"/>
  <c r="G96" i="12"/>
  <c r="F96" i="12"/>
  <c r="F121" i="12" s="1"/>
  <c r="D96" i="12"/>
  <c r="C96" i="12"/>
  <c r="G95" i="12"/>
  <c r="G120" i="12" s="1"/>
  <c r="F95" i="12"/>
  <c r="E95" i="12"/>
  <c r="D95" i="12"/>
  <c r="C95" i="12"/>
  <c r="G94" i="12"/>
  <c r="F94" i="12"/>
  <c r="E94" i="12"/>
  <c r="D94" i="12"/>
  <c r="D119" i="12" s="1"/>
  <c r="C94" i="12"/>
  <c r="C119" i="12" s="1"/>
  <c r="G93" i="12"/>
  <c r="F93" i="12"/>
  <c r="E93" i="12"/>
  <c r="D93" i="12"/>
  <c r="C93" i="12"/>
  <c r="G92" i="12"/>
  <c r="F92" i="12"/>
  <c r="F117" i="12" s="1"/>
  <c r="E92" i="12"/>
  <c r="D92" i="12"/>
  <c r="C92" i="12"/>
  <c r="G91" i="12"/>
  <c r="F91" i="12"/>
  <c r="E91" i="12"/>
  <c r="D91" i="12"/>
  <c r="C91" i="12"/>
  <c r="H162" i="11"/>
  <c r="G162" i="11"/>
  <c r="F162" i="11"/>
  <c r="E162" i="11"/>
  <c r="D162" i="11"/>
  <c r="C162" i="11"/>
  <c r="H161" i="11"/>
  <c r="G161" i="11"/>
  <c r="F161" i="11"/>
  <c r="E161" i="11"/>
  <c r="D161" i="11"/>
  <c r="C161" i="11"/>
  <c r="H160" i="11"/>
  <c r="G160" i="11"/>
  <c r="F160" i="11"/>
  <c r="E160" i="11"/>
  <c r="D160" i="11"/>
  <c r="C160" i="11"/>
  <c r="H159" i="11"/>
  <c r="G159" i="11"/>
  <c r="F159" i="11"/>
  <c r="E159" i="11"/>
  <c r="D159" i="11"/>
  <c r="C159" i="11"/>
  <c r="H158" i="11"/>
  <c r="G158" i="11"/>
  <c r="E158" i="11"/>
  <c r="D158" i="11"/>
  <c r="C158" i="11"/>
  <c r="H157" i="11"/>
  <c r="G157" i="11"/>
  <c r="F157" i="11"/>
  <c r="E157" i="11"/>
  <c r="D157" i="11"/>
  <c r="C157" i="11"/>
  <c r="H156" i="11"/>
  <c r="G156" i="11"/>
  <c r="F156" i="11"/>
  <c r="E156" i="11"/>
  <c r="D156" i="11"/>
  <c r="C156" i="11"/>
  <c r="H155" i="11"/>
  <c r="G155" i="11"/>
  <c r="F155" i="11"/>
  <c r="E155" i="11"/>
  <c r="D155" i="11"/>
  <c r="C155" i="11"/>
  <c r="H154" i="11"/>
  <c r="G154" i="11"/>
  <c r="F154" i="11"/>
  <c r="E154" i="11"/>
  <c r="D154" i="11"/>
  <c r="H153" i="11"/>
  <c r="G153" i="11"/>
  <c r="F153" i="11"/>
  <c r="E153" i="11"/>
  <c r="D153" i="11"/>
  <c r="H152" i="11"/>
  <c r="G152" i="11"/>
  <c r="F152" i="11"/>
  <c r="D152" i="11"/>
  <c r="H151" i="11"/>
  <c r="G151" i="11"/>
  <c r="F151" i="11"/>
  <c r="E151" i="11"/>
  <c r="D151" i="11"/>
  <c r="H150" i="11"/>
  <c r="G150" i="11"/>
  <c r="F150" i="11"/>
  <c r="E150" i="11"/>
  <c r="D150" i="11"/>
  <c r="H149" i="11"/>
  <c r="G149" i="11"/>
  <c r="F149" i="11"/>
  <c r="E149" i="11"/>
  <c r="D149" i="11"/>
  <c r="H148" i="11"/>
  <c r="G148" i="11"/>
  <c r="F148" i="11"/>
  <c r="E148" i="11"/>
  <c r="D148" i="11"/>
  <c r="H147" i="11"/>
  <c r="G147" i="11"/>
  <c r="F147" i="11"/>
  <c r="E147" i="11"/>
  <c r="D147" i="11"/>
  <c r="H146" i="11"/>
  <c r="G146" i="11"/>
  <c r="F146" i="11"/>
  <c r="E146" i="11"/>
  <c r="H145" i="11"/>
  <c r="G145" i="11"/>
  <c r="F145" i="11"/>
  <c r="E145" i="11"/>
  <c r="D145" i="11"/>
  <c r="G144" i="11"/>
  <c r="F144" i="11"/>
  <c r="E144" i="11"/>
  <c r="D144" i="11"/>
  <c r="H143" i="11"/>
  <c r="G143" i="11"/>
  <c r="F143" i="11"/>
  <c r="E143" i="11"/>
  <c r="D143" i="11"/>
  <c r="F110" i="11"/>
  <c r="E110" i="11"/>
  <c r="E135" i="11" s="1"/>
  <c r="D110" i="11"/>
  <c r="F109" i="11"/>
  <c r="E109" i="11"/>
  <c r="D109" i="11"/>
  <c r="C109" i="11"/>
  <c r="C134" i="11" s="1"/>
  <c r="F108" i="11"/>
  <c r="F133" i="11" s="1"/>
  <c r="E108" i="11"/>
  <c r="D108" i="11"/>
  <c r="C108" i="11"/>
  <c r="C133" i="11" s="1"/>
  <c r="F107" i="11"/>
  <c r="E107" i="11"/>
  <c r="D107" i="11"/>
  <c r="C107" i="11"/>
  <c r="C132" i="11" s="1"/>
  <c r="F106" i="11"/>
  <c r="E106" i="11"/>
  <c r="D106" i="11"/>
  <c r="C106" i="11"/>
  <c r="F105" i="11"/>
  <c r="E105" i="11"/>
  <c r="D105" i="11"/>
  <c r="C105" i="11"/>
  <c r="F104" i="11"/>
  <c r="F129" i="11" s="1"/>
  <c r="E104" i="11"/>
  <c r="D104" i="11"/>
  <c r="D129" i="11" s="1"/>
  <c r="C104" i="11"/>
  <c r="C129" i="11" s="1"/>
  <c r="F103" i="11"/>
  <c r="E103" i="11"/>
  <c r="E128" i="11" s="1"/>
  <c r="D103" i="11"/>
  <c r="C103" i="11"/>
  <c r="E102" i="11"/>
  <c r="D102" i="11"/>
  <c r="D127" i="11" s="1"/>
  <c r="C102" i="11"/>
  <c r="F101" i="11"/>
  <c r="F126" i="11" s="1"/>
  <c r="E101" i="11"/>
  <c r="E126" i="11" s="1"/>
  <c r="D101" i="11"/>
  <c r="D126" i="11" s="1"/>
  <c r="C101" i="11"/>
  <c r="F100" i="11"/>
  <c r="E100" i="11"/>
  <c r="E125" i="11" s="1"/>
  <c r="D100" i="11"/>
  <c r="C100" i="11"/>
  <c r="F99" i="11"/>
  <c r="F124" i="11" s="1"/>
  <c r="E99" i="11"/>
  <c r="D99" i="11"/>
  <c r="C99" i="11"/>
  <c r="F98" i="11"/>
  <c r="E98" i="11"/>
  <c r="E123" i="11" s="1"/>
  <c r="D98" i="11"/>
  <c r="C98" i="11"/>
  <c r="F97" i="11"/>
  <c r="E97" i="11"/>
  <c r="D97" i="11"/>
  <c r="C97" i="11"/>
  <c r="G96" i="11"/>
  <c r="G121" i="11" s="1"/>
  <c r="F96" i="11"/>
  <c r="F121" i="11" s="1"/>
  <c r="D96" i="11"/>
  <c r="C96" i="11"/>
  <c r="G95" i="11"/>
  <c r="F95" i="11"/>
  <c r="E95" i="11"/>
  <c r="D95" i="11"/>
  <c r="C95" i="11"/>
  <c r="C120" i="11" s="1"/>
  <c r="G94" i="11"/>
  <c r="G119" i="11" s="1"/>
  <c r="F94" i="11"/>
  <c r="E94" i="11"/>
  <c r="D94" i="11"/>
  <c r="C94" i="11"/>
  <c r="G93" i="11"/>
  <c r="F93" i="11"/>
  <c r="E93" i="11"/>
  <c r="E118" i="11" s="1"/>
  <c r="D93" i="11"/>
  <c r="D118" i="11" s="1"/>
  <c r="C93" i="11"/>
  <c r="G92" i="11"/>
  <c r="G117" i="11" s="1"/>
  <c r="F92" i="11"/>
  <c r="F117" i="11" s="1"/>
  <c r="E92" i="11"/>
  <c r="D92" i="11"/>
  <c r="C92" i="11"/>
  <c r="G91" i="11"/>
  <c r="G116" i="11" s="1"/>
  <c r="F91" i="11"/>
  <c r="F116" i="11" s="1"/>
  <c r="E91" i="11"/>
  <c r="D91" i="11"/>
  <c r="C91" i="11"/>
  <c r="H162" i="10"/>
  <c r="G162" i="10"/>
  <c r="F162" i="10"/>
  <c r="E162" i="10"/>
  <c r="D162" i="10"/>
  <c r="C162" i="10"/>
  <c r="H161" i="10"/>
  <c r="G161" i="10"/>
  <c r="F161" i="10"/>
  <c r="E161" i="10"/>
  <c r="D161" i="10"/>
  <c r="C161" i="10"/>
  <c r="H160" i="10"/>
  <c r="G160" i="10"/>
  <c r="F160" i="10"/>
  <c r="E160" i="10"/>
  <c r="D160" i="10"/>
  <c r="C160" i="10"/>
  <c r="H159" i="10"/>
  <c r="G159" i="10"/>
  <c r="F159" i="10"/>
  <c r="E159" i="10"/>
  <c r="D159" i="10"/>
  <c r="C159" i="10"/>
  <c r="H158" i="10"/>
  <c r="G158" i="10"/>
  <c r="E158" i="10"/>
  <c r="D158" i="10"/>
  <c r="C158" i="10"/>
  <c r="H157" i="10"/>
  <c r="G157" i="10"/>
  <c r="F157" i="10"/>
  <c r="E157" i="10"/>
  <c r="D157" i="10"/>
  <c r="C157" i="10"/>
  <c r="H156" i="10"/>
  <c r="G156" i="10"/>
  <c r="F156" i="10"/>
  <c r="E156" i="10"/>
  <c r="D156" i="10"/>
  <c r="C156" i="10"/>
  <c r="H155" i="10"/>
  <c r="G155" i="10"/>
  <c r="F155" i="10"/>
  <c r="E155" i="10"/>
  <c r="D155" i="10"/>
  <c r="C155" i="10"/>
  <c r="H154" i="10"/>
  <c r="G154" i="10"/>
  <c r="F154" i="10"/>
  <c r="E154" i="10"/>
  <c r="D154" i="10"/>
  <c r="H153" i="10"/>
  <c r="G153" i="10"/>
  <c r="F153" i="10"/>
  <c r="E153" i="10"/>
  <c r="D153" i="10"/>
  <c r="H152" i="10"/>
  <c r="G152" i="10"/>
  <c r="F152" i="10"/>
  <c r="D152" i="10"/>
  <c r="H151" i="10"/>
  <c r="G151" i="10"/>
  <c r="F151" i="10"/>
  <c r="E151" i="10"/>
  <c r="D151" i="10"/>
  <c r="H150" i="10"/>
  <c r="G150" i="10"/>
  <c r="F150" i="10"/>
  <c r="E150" i="10"/>
  <c r="D150" i="10"/>
  <c r="H149" i="10"/>
  <c r="G149" i="10"/>
  <c r="F149" i="10"/>
  <c r="E149" i="10"/>
  <c r="D149" i="10"/>
  <c r="H148" i="10"/>
  <c r="G148" i="10"/>
  <c r="F148" i="10"/>
  <c r="E148" i="10"/>
  <c r="D148" i="10"/>
  <c r="H147" i="10"/>
  <c r="G147" i="10"/>
  <c r="F147" i="10"/>
  <c r="E147" i="10"/>
  <c r="D147" i="10"/>
  <c r="H146" i="10"/>
  <c r="G146" i="10"/>
  <c r="F146" i="10"/>
  <c r="E146" i="10"/>
  <c r="H145" i="10"/>
  <c r="G145" i="10"/>
  <c r="F145" i="10"/>
  <c r="E145" i="10"/>
  <c r="D145" i="10"/>
  <c r="G144" i="10"/>
  <c r="F144" i="10"/>
  <c r="E144" i="10"/>
  <c r="D144" i="10"/>
  <c r="H143" i="10"/>
  <c r="G143" i="10"/>
  <c r="F143" i="10"/>
  <c r="E143" i="10"/>
  <c r="D143" i="10"/>
  <c r="F110" i="10"/>
  <c r="E110" i="10"/>
  <c r="E135" i="10" s="1"/>
  <c r="D110" i="10"/>
  <c r="D135" i="10" s="1"/>
  <c r="F109" i="10"/>
  <c r="F134" i="10" s="1"/>
  <c r="E109" i="10"/>
  <c r="E134" i="10" s="1"/>
  <c r="D109" i="10"/>
  <c r="D134" i="10" s="1"/>
  <c r="C109" i="10"/>
  <c r="F108" i="10"/>
  <c r="E108" i="10"/>
  <c r="E133" i="10" s="1"/>
  <c r="D108" i="10"/>
  <c r="D133" i="10" s="1"/>
  <c r="C108" i="10"/>
  <c r="C133" i="10" s="1"/>
  <c r="F107" i="10"/>
  <c r="E107" i="10"/>
  <c r="E132" i="10" s="1"/>
  <c r="D107" i="10"/>
  <c r="C107" i="10"/>
  <c r="C132" i="10" s="1"/>
  <c r="F106" i="10"/>
  <c r="E106" i="10"/>
  <c r="E131" i="10" s="1"/>
  <c r="D106" i="10"/>
  <c r="D131" i="10" s="1"/>
  <c r="C106" i="10"/>
  <c r="C131" i="10" s="1"/>
  <c r="F105" i="10"/>
  <c r="E105" i="10"/>
  <c r="E130" i="10" s="1"/>
  <c r="D105" i="10"/>
  <c r="D130" i="10" s="1"/>
  <c r="C105" i="10"/>
  <c r="C130" i="10" s="1"/>
  <c r="F104" i="10"/>
  <c r="E104" i="10"/>
  <c r="E129" i="10" s="1"/>
  <c r="D104" i="10"/>
  <c r="D129" i="10" s="1"/>
  <c r="C104" i="10"/>
  <c r="F103" i="10"/>
  <c r="E103" i="10"/>
  <c r="E128" i="10" s="1"/>
  <c r="D103" i="10"/>
  <c r="D128" i="10" s="1"/>
  <c r="C103" i="10"/>
  <c r="E102" i="10"/>
  <c r="D102" i="10"/>
  <c r="C102" i="10"/>
  <c r="C127" i="10" s="1"/>
  <c r="F101" i="10"/>
  <c r="F126" i="10" s="1"/>
  <c r="E101" i="10"/>
  <c r="D101" i="10"/>
  <c r="C101" i="10"/>
  <c r="C126" i="10" s="1"/>
  <c r="F100" i="10"/>
  <c r="E100" i="10"/>
  <c r="D100" i="10"/>
  <c r="D125" i="10" s="1"/>
  <c r="C100" i="10"/>
  <c r="C125" i="10" s="1"/>
  <c r="F99" i="10"/>
  <c r="E99" i="10"/>
  <c r="D99" i="10"/>
  <c r="D124" i="10" s="1"/>
  <c r="C99" i="10"/>
  <c r="F98" i="10"/>
  <c r="F123" i="10" s="1"/>
  <c r="E98" i="10"/>
  <c r="D98" i="10"/>
  <c r="C98" i="10"/>
  <c r="C123" i="10" s="1"/>
  <c r="F97" i="10"/>
  <c r="E97" i="10"/>
  <c r="D97" i="10"/>
  <c r="D122" i="10" s="1"/>
  <c r="C97" i="10"/>
  <c r="C122" i="10" s="1"/>
  <c r="G96" i="10"/>
  <c r="G121" i="10" s="1"/>
  <c r="F96" i="10"/>
  <c r="D96" i="10"/>
  <c r="C96" i="10"/>
  <c r="C121" i="10" s="1"/>
  <c r="G95" i="10"/>
  <c r="F95" i="10"/>
  <c r="E95" i="10"/>
  <c r="D95" i="10"/>
  <c r="D120" i="10" s="1"/>
  <c r="C95" i="10"/>
  <c r="C120" i="10" s="1"/>
  <c r="G94" i="10"/>
  <c r="F94" i="10"/>
  <c r="E94" i="10"/>
  <c r="D94" i="10"/>
  <c r="C94" i="10"/>
  <c r="G93" i="10"/>
  <c r="F93" i="10"/>
  <c r="F118" i="10" s="1"/>
  <c r="E93" i="10"/>
  <c r="D93" i="10"/>
  <c r="C93" i="10"/>
  <c r="C118" i="10" s="1"/>
  <c r="G92" i="10"/>
  <c r="G117" i="10" s="1"/>
  <c r="F92" i="10"/>
  <c r="E92" i="10"/>
  <c r="D92" i="10"/>
  <c r="C92" i="10"/>
  <c r="C117" i="10" s="1"/>
  <c r="G91" i="10"/>
  <c r="G116" i="10" s="1"/>
  <c r="N9" i="49" s="1"/>
  <c r="F91" i="10"/>
  <c r="E91" i="10"/>
  <c r="E116" i="10" s="1"/>
  <c r="L9" i="49" s="1"/>
  <c r="D91" i="10"/>
  <c r="D116" i="10" s="1"/>
  <c r="K9" i="49" s="1"/>
  <c r="C91" i="10"/>
  <c r="H162" i="9"/>
  <c r="J162" i="9" s="1"/>
  <c r="G162" i="9"/>
  <c r="F162" i="9"/>
  <c r="E162" i="9"/>
  <c r="D162" i="9"/>
  <c r="C162" i="9"/>
  <c r="H161" i="9"/>
  <c r="J161" i="9" s="1"/>
  <c r="G161" i="9"/>
  <c r="F161" i="9"/>
  <c r="E161" i="9"/>
  <c r="D161" i="9"/>
  <c r="C161" i="9"/>
  <c r="H160" i="9"/>
  <c r="J160" i="9" s="1"/>
  <c r="G160" i="9"/>
  <c r="F160" i="9"/>
  <c r="E160" i="9"/>
  <c r="D160" i="9"/>
  <c r="C160" i="9"/>
  <c r="H159" i="9"/>
  <c r="J159" i="9" s="1"/>
  <c r="G159" i="9"/>
  <c r="F159" i="9"/>
  <c r="E159" i="9"/>
  <c r="D159" i="9"/>
  <c r="C159" i="9"/>
  <c r="H158" i="9"/>
  <c r="J158" i="9" s="1"/>
  <c r="G158" i="9"/>
  <c r="E158" i="9"/>
  <c r="D158" i="9"/>
  <c r="C158" i="9"/>
  <c r="H157" i="9"/>
  <c r="G157" i="9"/>
  <c r="F157" i="9"/>
  <c r="E157" i="9"/>
  <c r="D157" i="9"/>
  <c r="C157" i="9"/>
  <c r="H156" i="9"/>
  <c r="J156" i="9" s="1"/>
  <c r="G156" i="9"/>
  <c r="F156" i="9"/>
  <c r="E156" i="9"/>
  <c r="D156" i="9"/>
  <c r="C156" i="9"/>
  <c r="H155" i="9"/>
  <c r="J155" i="9" s="1"/>
  <c r="G155" i="9"/>
  <c r="F155" i="9"/>
  <c r="E155" i="9"/>
  <c r="D155" i="9"/>
  <c r="C155" i="9"/>
  <c r="H154" i="9"/>
  <c r="J154" i="9" s="1"/>
  <c r="G154" i="9"/>
  <c r="F154" i="9"/>
  <c r="E154" i="9"/>
  <c r="D154" i="9"/>
  <c r="H153" i="9"/>
  <c r="J153" i="9" s="1"/>
  <c r="G153" i="9"/>
  <c r="F153" i="9"/>
  <c r="E153" i="9"/>
  <c r="D153" i="9"/>
  <c r="H152" i="9"/>
  <c r="J152" i="9" s="1"/>
  <c r="G152" i="9"/>
  <c r="F152" i="9"/>
  <c r="D152" i="9"/>
  <c r="H151" i="9"/>
  <c r="G151" i="9"/>
  <c r="F151" i="9"/>
  <c r="E151" i="9"/>
  <c r="D151" i="9"/>
  <c r="H150" i="9"/>
  <c r="J150" i="9" s="1"/>
  <c r="G150" i="9"/>
  <c r="F150" i="9"/>
  <c r="E150" i="9"/>
  <c r="D150" i="9"/>
  <c r="H149" i="9"/>
  <c r="J149" i="9" s="1"/>
  <c r="G149" i="9"/>
  <c r="F149" i="9"/>
  <c r="E149" i="9"/>
  <c r="D149" i="9"/>
  <c r="H148" i="9"/>
  <c r="J148" i="9" s="1"/>
  <c r="G148" i="9"/>
  <c r="F148" i="9"/>
  <c r="E148" i="9"/>
  <c r="D148" i="9"/>
  <c r="H147" i="9"/>
  <c r="J147" i="9" s="1"/>
  <c r="G147" i="9"/>
  <c r="F147" i="9"/>
  <c r="E147" i="9"/>
  <c r="D147" i="9"/>
  <c r="H146" i="9"/>
  <c r="J146" i="9" s="1"/>
  <c r="G146" i="9"/>
  <c r="F146" i="9"/>
  <c r="E146" i="9"/>
  <c r="H145" i="9"/>
  <c r="J145" i="9" s="1"/>
  <c r="G145" i="9"/>
  <c r="F145" i="9"/>
  <c r="E145" i="9"/>
  <c r="D145" i="9"/>
  <c r="G144" i="9"/>
  <c r="F144" i="9"/>
  <c r="E144" i="9"/>
  <c r="D144" i="9"/>
  <c r="H143" i="9"/>
  <c r="G143" i="9"/>
  <c r="F143" i="9"/>
  <c r="E143" i="9"/>
  <c r="D143" i="9"/>
  <c r="F110" i="9"/>
  <c r="E110" i="9"/>
  <c r="D110" i="9"/>
  <c r="D135" i="9" s="1"/>
  <c r="F109" i="9"/>
  <c r="E109" i="9"/>
  <c r="D109" i="9"/>
  <c r="D134" i="9" s="1"/>
  <c r="C109" i="9"/>
  <c r="F108" i="9"/>
  <c r="E108" i="9"/>
  <c r="D108" i="9"/>
  <c r="D133" i="9" s="1"/>
  <c r="C108" i="9"/>
  <c r="C133" i="9" s="1"/>
  <c r="F107" i="9"/>
  <c r="E107" i="9"/>
  <c r="E132" i="9" s="1"/>
  <c r="D107" i="9"/>
  <c r="C107" i="9"/>
  <c r="F106" i="9"/>
  <c r="F131" i="9" s="1"/>
  <c r="E106" i="9"/>
  <c r="D106" i="9"/>
  <c r="C106" i="9"/>
  <c r="F105" i="9"/>
  <c r="E105" i="9"/>
  <c r="D105" i="9"/>
  <c r="D130" i="9" s="1"/>
  <c r="C105" i="9"/>
  <c r="C130" i="9" s="1"/>
  <c r="F104" i="9"/>
  <c r="E104" i="9"/>
  <c r="D104" i="9"/>
  <c r="D129" i="9" s="1"/>
  <c r="C104" i="9"/>
  <c r="F103" i="9"/>
  <c r="E103" i="9"/>
  <c r="D103" i="9"/>
  <c r="C103" i="9"/>
  <c r="E102" i="9"/>
  <c r="E127" i="9" s="1"/>
  <c r="D102" i="9"/>
  <c r="C102" i="9"/>
  <c r="F101" i="9"/>
  <c r="F126" i="9" s="1"/>
  <c r="E101" i="9"/>
  <c r="D101" i="9"/>
  <c r="C101" i="9"/>
  <c r="F100" i="9"/>
  <c r="E100" i="9"/>
  <c r="E125" i="9" s="1"/>
  <c r="D100" i="9"/>
  <c r="C100" i="9"/>
  <c r="C125" i="9" s="1"/>
  <c r="F99" i="9"/>
  <c r="E99" i="9"/>
  <c r="D99" i="9"/>
  <c r="C99" i="9"/>
  <c r="F98" i="9"/>
  <c r="E98" i="9"/>
  <c r="E123" i="9" s="1"/>
  <c r="D98" i="9"/>
  <c r="C98" i="9"/>
  <c r="F97" i="9"/>
  <c r="E97" i="9"/>
  <c r="D97" i="9"/>
  <c r="C97" i="9"/>
  <c r="G96" i="9"/>
  <c r="F96" i="9"/>
  <c r="D96" i="9"/>
  <c r="C96" i="9"/>
  <c r="G95" i="9"/>
  <c r="F95" i="9"/>
  <c r="E95" i="9"/>
  <c r="D95" i="9"/>
  <c r="C95" i="9"/>
  <c r="C120" i="9" s="1"/>
  <c r="G94" i="9"/>
  <c r="G119" i="9" s="1"/>
  <c r="F94" i="9"/>
  <c r="E94" i="9"/>
  <c r="D94" i="9"/>
  <c r="C94" i="9"/>
  <c r="G93" i="9"/>
  <c r="F93" i="9"/>
  <c r="E93" i="9"/>
  <c r="E118" i="9" s="1"/>
  <c r="D93" i="9"/>
  <c r="D118" i="9" s="1"/>
  <c r="C93" i="9"/>
  <c r="G92" i="9"/>
  <c r="F92" i="9"/>
  <c r="E92" i="9"/>
  <c r="D92" i="9"/>
  <c r="C92" i="9"/>
  <c r="G91" i="9"/>
  <c r="F91" i="9"/>
  <c r="F116" i="9" s="1"/>
  <c r="M8" i="49" s="1"/>
  <c r="E91" i="9"/>
  <c r="D91" i="9"/>
  <c r="C91" i="9"/>
  <c r="H147" i="6"/>
  <c r="H146" i="6"/>
  <c r="H162" i="6"/>
  <c r="H161" i="6"/>
  <c r="H160" i="6"/>
  <c r="H159" i="6"/>
  <c r="H158" i="6"/>
  <c r="H157" i="6"/>
  <c r="H156" i="6"/>
  <c r="H155" i="6"/>
  <c r="H154" i="6"/>
  <c r="H153" i="6"/>
  <c r="H152" i="6"/>
  <c r="H151" i="6"/>
  <c r="H150" i="6"/>
  <c r="H149" i="6"/>
  <c r="H148" i="6"/>
  <c r="H145" i="6"/>
  <c r="H143" i="6"/>
  <c r="G162" i="6"/>
  <c r="G161" i="6"/>
  <c r="G160" i="6"/>
  <c r="G159" i="6"/>
  <c r="G158" i="6"/>
  <c r="G157" i="6"/>
  <c r="G156" i="6"/>
  <c r="G155" i="6"/>
  <c r="G154" i="6"/>
  <c r="G153" i="6"/>
  <c r="G152" i="6"/>
  <c r="G151" i="6"/>
  <c r="G150" i="6"/>
  <c r="G149" i="6"/>
  <c r="G148" i="6"/>
  <c r="G147" i="6"/>
  <c r="G146" i="6"/>
  <c r="G145" i="6"/>
  <c r="G144" i="6"/>
  <c r="G143" i="6"/>
  <c r="F162" i="6"/>
  <c r="F161" i="6"/>
  <c r="F160" i="6"/>
  <c r="F159" i="6"/>
  <c r="F157" i="6"/>
  <c r="F156" i="6"/>
  <c r="F155" i="6"/>
  <c r="F154" i="6"/>
  <c r="F153" i="6"/>
  <c r="F152" i="6"/>
  <c r="F151" i="6"/>
  <c r="F150" i="6"/>
  <c r="F149" i="6"/>
  <c r="F148" i="6"/>
  <c r="F147" i="6"/>
  <c r="F143" i="6"/>
  <c r="F146" i="6"/>
  <c r="F145" i="6"/>
  <c r="F144" i="6"/>
  <c r="E162" i="6"/>
  <c r="E161" i="6"/>
  <c r="E160" i="6"/>
  <c r="E159" i="6"/>
  <c r="E158" i="6"/>
  <c r="E157" i="6"/>
  <c r="E156" i="6"/>
  <c r="E155" i="6"/>
  <c r="E154" i="6"/>
  <c r="E153" i="6"/>
  <c r="E151" i="6"/>
  <c r="E150" i="6"/>
  <c r="E149" i="6"/>
  <c r="E148" i="6"/>
  <c r="E147" i="6"/>
  <c r="E146" i="6"/>
  <c r="E145" i="6"/>
  <c r="E144" i="6"/>
  <c r="E143" i="6"/>
  <c r="D162" i="6"/>
  <c r="D161" i="6"/>
  <c r="D160" i="6"/>
  <c r="D159" i="6"/>
  <c r="D158" i="6"/>
  <c r="D157" i="6"/>
  <c r="D156" i="6"/>
  <c r="D155" i="6"/>
  <c r="D154" i="6"/>
  <c r="D153" i="6"/>
  <c r="D152" i="6"/>
  <c r="D151" i="6"/>
  <c r="D150" i="6"/>
  <c r="D149" i="6"/>
  <c r="D148" i="6"/>
  <c r="D147" i="6"/>
  <c r="D145" i="6"/>
  <c r="D144" i="6"/>
  <c r="D143" i="6"/>
  <c r="C162" i="6"/>
  <c r="C161" i="6"/>
  <c r="C160" i="6"/>
  <c r="C159" i="6"/>
  <c r="C158" i="6"/>
  <c r="C157" i="6"/>
  <c r="C156" i="6"/>
  <c r="C155" i="6"/>
  <c r="H141" i="6"/>
  <c r="G96" i="6"/>
  <c r="G121" i="6" s="1"/>
  <c r="G95" i="6"/>
  <c r="G94" i="6"/>
  <c r="G93" i="6"/>
  <c r="G92" i="6"/>
  <c r="G91" i="6"/>
  <c r="G116" i="6" s="1"/>
  <c r="F110" i="6"/>
  <c r="F135" i="6" s="1"/>
  <c r="F109" i="6"/>
  <c r="F108" i="6"/>
  <c r="F107" i="6"/>
  <c r="F106" i="6"/>
  <c r="F105" i="6"/>
  <c r="F104" i="6"/>
  <c r="F103" i="6"/>
  <c r="F101" i="6"/>
  <c r="F126" i="6" s="1"/>
  <c r="F100" i="6"/>
  <c r="F99" i="6"/>
  <c r="F124" i="6" s="1"/>
  <c r="F98" i="6"/>
  <c r="F97" i="6"/>
  <c r="F96" i="6"/>
  <c r="F121" i="6" s="1"/>
  <c r="F95" i="6"/>
  <c r="F94" i="6"/>
  <c r="F93" i="6"/>
  <c r="F92" i="6"/>
  <c r="F91" i="6"/>
  <c r="F116" i="6" s="1"/>
  <c r="E110" i="6"/>
  <c r="E109" i="6"/>
  <c r="E108" i="6"/>
  <c r="E107" i="6"/>
  <c r="E106" i="6"/>
  <c r="E131" i="6" s="1"/>
  <c r="E105" i="6"/>
  <c r="E104" i="6"/>
  <c r="E103" i="6"/>
  <c r="E102" i="6"/>
  <c r="E101" i="6"/>
  <c r="E126" i="6" s="1"/>
  <c r="E100" i="6"/>
  <c r="E125" i="6" s="1"/>
  <c r="E99" i="6"/>
  <c r="E98" i="6"/>
  <c r="E123" i="6" s="1"/>
  <c r="E97" i="6"/>
  <c r="E122" i="6" s="1"/>
  <c r="E95" i="6"/>
  <c r="E94" i="6"/>
  <c r="E119" i="6" s="1"/>
  <c r="E93" i="6"/>
  <c r="E92" i="6"/>
  <c r="E91" i="6"/>
  <c r="E116" i="6" s="1"/>
  <c r="D110" i="6"/>
  <c r="D109" i="6"/>
  <c r="D134" i="6" s="1"/>
  <c r="D108" i="6"/>
  <c r="D133" i="6" s="1"/>
  <c r="D107" i="6"/>
  <c r="D106" i="6"/>
  <c r="D131" i="6" s="1"/>
  <c r="D105" i="6"/>
  <c r="D104" i="6"/>
  <c r="D103" i="6"/>
  <c r="D128" i="6" s="1"/>
  <c r="D102" i="6"/>
  <c r="D101" i="6"/>
  <c r="D100" i="6"/>
  <c r="D99" i="6"/>
  <c r="D98" i="6"/>
  <c r="D123" i="6" s="1"/>
  <c r="D97" i="6"/>
  <c r="D96" i="6"/>
  <c r="D95" i="6"/>
  <c r="D94" i="6"/>
  <c r="D93" i="6"/>
  <c r="D118" i="6" s="1"/>
  <c r="D92" i="6"/>
  <c r="D117" i="6" s="1"/>
  <c r="D91" i="6"/>
  <c r="C109" i="6"/>
  <c r="C134" i="6" s="1"/>
  <c r="C108" i="6"/>
  <c r="C107" i="6"/>
  <c r="C106" i="6"/>
  <c r="C131" i="6" s="1"/>
  <c r="C105" i="6"/>
  <c r="C104" i="6"/>
  <c r="C103" i="6"/>
  <c r="C102" i="6"/>
  <c r="C101" i="6"/>
  <c r="C100" i="6"/>
  <c r="C99" i="6"/>
  <c r="C98" i="6"/>
  <c r="C123" i="6" s="1"/>
  <c r="C97" i="6"/>
  <c r="C96" i="6"/>
  <c r="C95" i="6"/>
  <c r="C120" i="6" s="1"/>
  <c r="C94" i="6"/>
  <c r="C93" i="6"/>
  <c r="C92" i="6"/>
  <c r="C91" i="6"/>
  <c r="H67" i="6"/>
  <c r="H79" i="6"/>
  <c r="H71" i="6"/>
  <c r="G51" i="6"/>
  <c r="G312" i="6" s="1"/>
  <c r="G362" i="6" s="1"/>
  <c r="G50" i="6"/>
  <c r="G49" i="6"/>
  <c r="G48" i="6"/>
  <c r="G47" i="6"/>
  <c r="G46" i="6"/>
  <c r="G307" i="6" s="1"/>
  <c r="G357" i="6" s="1"/>
  <c r="G44" i="6"/>
  <c r="G43" i="6"/>
  <c r="G42" i="6"/>
  <c r="G303" i="6" s="1"/>
  <c r="G353" i="6" s="1"/>
  <c r="G41" i="6"/>
  <c r="G40" i="6"/>
  <c r="G39" i="6"/>
  <c r="G38" i="6"/>
  <c r="G37" i="6"/>
  <c r="G298" i="6" s="1"/>
  <c r="G348" i="6" s="1"/>
  <c r="G36" i="6"/>
  <c r="G35" i="6"/>
  <c r="G34" i="6"/>
  <c r="G295" i="6" s="1"/>
  <c r="G345" i="6" s="1"/>
  <c r="G33" i="6"/>
  <c r="G32" i="6"/>
  <c r="F51" i="6"/>
  <c r="F50" i="6"/>
  <c r="F49" i="6"/>
  <c r="F310" i="6" s="1"/>
  <c r="F360" i="6" s="1"/>
  <c r="F48" i="6"/>
  <c r="F47" i="6"/>
  <c r="F46" i="6"/>
  <c r="F307" i="6" s="1"/>
  <c r="F357" i="6" s="1"/>
  <c r="F45" i="6"/>
  <c r="F44" i="6"/>
  <c r="F43" i="6"/>
  <c r="F42" i="6"/>
  <c r="F41" i="6"/>
  <c r="F302" i="6" s="1"/>
  <c r="F352" i="6" s="1"/>
  <c r="F40" i="6"/>
  <c r="F38" i="6"/>
  <c r="F37" i="6"/>
  <c r="F36" i="6"/>
  <c r="F35" i="6"/>
  <c r="F34" i="6"/>
  <c r="F33" i="6"/>
  <c r="F32" i="6"/>
  <c r="E51" i="6"/>
  <c r="E50" i="6"/>
  <c r="E49" i="6"/>
  <c r="E310" i="6" s="1"/>
  <c r="E360" i="6" s="1"/>
  <c r="E48" i="6"/>
  <c r="E47" i="6"/>
  <c r="E46" i="6"/>
  <c r="E45" i="6"/>
  <c r="E44" i="6"/>
  <c r="E305" i="6" s="1"/>
  <c r="E355" i="6" s="1"/>
  <c r="E43" i="6"/>
  <c r="E42" i="6"/>
  <c r="E41" i="6"/>
  <c r="E302" i="6" s="1"/>
  <c r="E352" i="6" s="1"/>
  <c r="E40" i="6"/>
  <c r="E39" i="6"/>
  <c r="E38" i="6"/>
  <c r="E37" i="6"/>
  <c r="E36" i="6"/>
  <c r="H347" i="6" s="1"/>
  <c r="E35" i="6"/>
  <c r="E34" i="6"/>
  <c r="E32" i="6"/>
  <c r="D51" i="6"/>
  <c r="D50" i="6"/>
  <c r="D49" i="6"/>
  <c r="D48" i="6"/>
  <c r="D47" i="6"/>
  <c r="D46" i="6"/>
  <c r="D45" i="6"/>
  <c r="D44" i="6"/>
  <c r="D305" i="6" s="1"/>
  <c r="D355" i="6" s="1"/>
  <c r="D43" i="6"/>
  <c r="D42" i="6"/>
  <c r="D41" i="6"/>
  <c r="D40" i="6"/>
  <c r="D39" i="6"/>
  <c r="D300" i="6" s="1"/>
  <c r="D350" i="6" s="1"/>
  <c r="D38" i="6"/>
  <c r="D37" i="6"/>
  <c r="D36" i="6"/>
  <c r="D297" i="6" s="1"/>
  <c r="D347" i="6" s="1"/>
  <c r="D35" i="6"/>
  <c r="D34" i="6"/>
  <c r="D33" i="6"/>
  <c r="D32" i="6"/>
  <c r="C51" i="6"/>
  <c r="C50" i="6"/>
  <c r="C49" i="6"/>
  <c r="C48" i="6"/>
  <c r="C309" i="6" s="1"/>
  <c r="C359" i="6" s="1"/>
  <c r="C46" i="6"/>
  <c r="C45" i="6"/>
  <c r="C44" i="6"/>
  <c r="C43" i="6"/>
  <c r="C42" i="6"/>
  <c r="C303" i="6" s="1"/>
  <c r="C353" i="6" s="1"/>
  <c r="C41" i="6"/>
  <c r="C40" i="6"/>
  <c r="C39" i="6"/>
  <c r="C38" i="6"/>
  <c r="C37" i="6"/>
  <c r="C36" i="6"/>
  <c r="C35" i="6"/>
  <c r="C34" i="6"/>
  <c r="C33" i="6"/>
  <c r="C32" i="6"/>
  <c r="H28" i="6"/>
  <c r="D28" i="6"/>
  <c r="G25" i="6"/>
  <c r="F25" i="6"/>
  <c r="D25" i="6"/>
  <c r="C25" i="6"/>
  <c r="E25" i="6"/>
  <c r="H21" i="6"/>
  <c r="G21" i="6"/>
  <c r="A2" i="48"/>
  <c r="A2" i="49"/>
  <c r="B2" i="44"/>
  <c r="A2" i="47"/>
  <c r="A1" i="48"/>
  <c r="A1" i="49"/>
  <c r="B1" i="44"/>
  <c r="A1" i="47"/>
  <c r="B75" i="46"/>
  <c r="B74" i="46"/>
  <c r="B73" i="46"/>
  <c r="B72" i="46"/>
  <c r="B71" i="46"/>
  <c r="B70" i="46"/>
  <c r="B69" i="46"/>
  <c r="B68" i="46"/>
  <c r="B67" i="46"/>
  <c r="B66" i="46"/>
  <c r="B65" i="46"/>
  <c r="B64" i="46"/>
  <c r="B63" i="46"/>
  <c r="B62" i="46"/>
  <c r="B61" i="46"/>
  <c r="B60" i="46"/>
  <c r="B59" i="46"/>
  <c r="B58" i="46"/>
  <c r="B57" i="46"/>
  <c r="B56" i="46"/>
  <c r="B55" i="46"/>
  <c r="B243" i="46"/>
  <c r="B242" i="46"/>
  <c r="B241" i="46"/>
  <c r="B240" i="46"/>
  <c r="B239" i="46"/>
  <c r="B238" i="46"/>
  <c r="B237" i="46"/>
  <c r="B236" i="46"/>
  <c r="B235" i="46"/>
  <c r="B234" i="46"/>
  <c r="B233" i="46"/>
  <c r="B232" i="46"/>
  <c r="B231" i="46"/>
  <c r="B230" i="46"/>
  <c r="B229" i="46"/>
  <c r="B228" i="46"/>
  <c r="B227" i="46"/>
  <c r="B226" i="46"/>
  <c r="B225" i="46"/>
  <c r="B224" i="46"/>
  <c r="B223" i="46"/>
  <c r="B219" i="46"/>
  <c r="B218" i="46"/>
  <c r="B217" i="46"/>
  <c r="B216" i="46"/>
  <c r="B215" i="46"/>
  <c r="B214" i="46"/>
  <c r="B213" i="46"/>
  <c r="B212" i="46"/>
  <c r="B211" i="46"/>
  <c r="B210" i="46"/>
  <c r="B209" i="46"/>
  <c r="B208" i="46"/>
  <c r="B207" i="46"/>
  <c r="B206" i="46"/>
  <c r="B205" i="46"/>
  <c r="B204" i="46"/>
  <c r="B203" i="46"/>
  <c r="B202" i="46"/>
  <c r="B201" i="46"/>
  <c r="B200" i="46"/>
  <c r="B199" i="46"/>
  <c r="B26" i="46"/>
  <c r="B25" i="46"/>
  <c r="B24" i="46"/>
  <c r="B23" i="46"/>
  <c r="B22" i="46"/>
  <c r="B21" i="46"/>
  <c r="B20" i="46"/>
  <c r="B19" i="46"/>
  <c r="B18" i="46"/>
  <c r="B17" i="46"/>
  <c r="B16" i="46"/>
  <c r="B15" i="46"/>
  <c r="B14" i="46"/>
  <c r="B13" i="46"/>
  <c r="B12" i="46"/>
  <c r="B11" i="46"/>
  <c r="B10" i="46"/>
  <c r="B9" i="46"/>
  <c r="B8" i="46"/>
  <c r="B7" i="46"/>
  <c r="B6" i="46"/>
  <c r="B51" i="46"/>
  <c r="B50" i="46"/>
  <c r="B49" i="46"/>
  <c r="B48" i="46"/>
  <c r="B47" i="46"/>
  <c r="B46" i="46"/>
  <c r="B45" i="46"/>
  <c r="B44" i="46"/>
  <c r="B43" i="46"/>
  <c r="B42" i="46"/>
  <c r="B41" i="46"/>
  <c r="B40" i="46"/>
  <c r="B39" i="46"/>
  <c r="B38" i="46"/>
  <c r="B37" i="46"/>
  <c r="B36" i="46"/>
  <c r="B35" i="46"/>
  <c r="B34" i="46"/>
  <c r="B33" i="46"/>
  <c r="B32" i="46"/>
  <c r="B31" i="46"/>
  <c r="B195" i="46"/>
  <c r="B194" i="46"/>
  <c r="B193" i="46"/>
  <c r="B192" i="46"/>
  <c r="B191" i="46"/>
  <c r="B190" i="46"/>
  <c r="B189" i="46"/>
  <c r="B188" i="46"/>
  <c r="B187" i="46"/>
  <c r="B186" i="46"/>
  <c r="B185" i="46"/>
  <c r="B184" i="46"/>
  <c r="B183" i="46"/>
  <c r="B182" i="46"/>
  <c r="B181" i="46"/>
  <c r="B180" i="46"/>
  <c r="B179" i="46"/>
  <c r="B178" i="46"/>
  <c r="B177" i="46"/>
  <c r="B176" i="46"/>
  <c r="B175" i="46"/>
  <c r="F133" i="25"/>
  <c r="E127" i="41"/>
  <c r="G125" i="41"/>
  <c r="D121" i="40"/>
  <c r="F119" i="40"/>
  <c r="D41" i="49"/>
  <c r="G135" i="39"/>
  <c r="G129" i="39"/>
  <c r="E129" i="39"/>
  <c r="C121" i="39"/>
  <c r="E119" i="39"/>
  <c r="G130" i="38"/>
  <c r="G128" i="38"/>
  <c r="E38" i="49"/>
  <c r="D38" i="49"/>
  <c r="G135" i="35"/>
  <c r="G133" i="35"/>
  <c r="F132" i="35"/>
  <c r="F130" i="35"/>
  <c r="F120" i="35"/>
  <c r="F135" i="34"/>
  <c r="F133" i="34"/>
  <c r="F119" i="34"/>
  <c r="H240" i="34"/>
  <c r="F132" i="33"/>
  <c r="F128" i="33"/>
  <c r="F120" i="33"/>
  <c r="H215" i="33"/>
  <c r="H190" i="33"/>
  <c r="F135" i="32"/>
  <c r="F133" i="32"/>
  <c r="G122" i="32"/>
  <c r="D121" i="32"/>
  <c r="F119" i="32"/>
  <c r="G133" i="31"/>
  <c r="F132" i="31"/>
  <c r="E131" i="31"/>
  <c r="G129" i="31"/>
  <c r="E129" i="31"/>
  <c r="G127" i="31"/>
  <c r="E123" i="31"/>
  <c r="G119" i="31"/>
  <c r="E119" i="31"/>
  <c r="F135" i="30"/>
  <c r="G132" i="30"/>
  <c r="E132" i="30"/>
  <c r="G130" i="30"/>
  <c r="F129" i="30"/>
  <c r="F127" i="30"/>
  <c r="F119" i="30"/>
  <c r="E135" i="29"/>
  <c r="G123" i="29"/>
  <c r="E119" i="29"/>
  <c r="G130" i="28"/>
  <c r="G128" i="28"/>
  <c r="F123" i="28"/>
  <c r="G120" i="28"/>
  <c r="H215" i="27"/>
  <c r="E128" i="26"/>
  <c r="G124" i="26"/>
  <c r="H240" i="26"/>
  <c r="F124" i="24"/>
  <c r="F122" i="24"/>
  <c r="G132" i="23"/>
  <c r="F131" i="23"/>
  <c r="F129" i="23"/>
  <c r="E116" i="23"/>
  <c r="H240" i="23"/>
  <c r="E131" i="22"/>
  <c r="G129" i="22"/>
  <c r="E123" i="22"/>
  <c r="H190" i="22"/>
  <c r="E21" i="49"/>
  <c r="G126" i="21"/>
  <c r="D20" i="49"/>
  <c r="C135" i="20"/>
  <c r="F126" i="20"/>
  <c r="F124" i="20"/>
  <c r="F131" i="19"/>
  <c r="G124" i="19"/>
  <c r="F121" i="19"/>
  <c r="E17" i="49"/>
  <c r="F130" i="18"/>
  <c r="C15" i="49"/>
  <c r="G126" i="16"/>
  <c r="G135" i="15"/>
  <c r="F120" i="15"/>
  <c r="H215" i="15"/>
  <c r="G132" i="11"/>
  <c r="G130" i="11"/>
  <c r="H25" i="11"/>
  <c r="H215" i="10"/>
  <c r="B305" i="44"/>
  <c r="B304" i="44"/>
  <c r="B303" i="44"/>
  <c r="B302" i="44"/>
  <c r="B301" i="44"/>
  <c r="B300" i="44"/>
  <c r="B299" i="44"/>
  <c r="B298" i="44"/>
  <c r="B297" i="44"/>
  <c r="B296" i="44"/>
  <c r="B295" i="44"/>
  <c r="B294" i="44"/>
  <c r="B293" i="44"/>
  <c r="B292" i="44"/>
  <c r="B291" i="44"/>
  <c r="B290" i="44"/>
  <c r="B289" i="44"/>
  <c r="B288" i="44"/>
  <c r="B287" i="44"/>
  <c r="B286" i="44"/>
  <c r="B285" i="44"/>
  <c r="B281" i="44"/>
  <c r="B280" i="44"/>
  <c r="B279" i="44"/>
  <c r="B278" i="44"/>
  <c r="B277" i="44"/>
  <c r="B276" i="44"/>
  <c r="B275" i="44"/>
  <c r="B274" i="44"/>
  <c r="B273" i="44"/>
  <c r="B272" i="44"/>
  <c r="B271" i="44"/>
  <c r="B270" i="44"/>
  <c r="B269" i="44"/>
  <c r="B268" i="44"/>
  <c r="B267" i="44"/>
  <c r="B266" i="44"/>
  <c r="B265" i="44"/>
  <c r="B264" i="44"/>
  <c r="B263" i="44"/>
  <c r="B262" i="44"/>
  <c r="B261" i="44"/>
  <c r="B257" i="44"/>
  <c r="B256" i="44"/>
  <c r="B255" i="44"/>
  <c r="B254" i="44"/>
  <c r="B253" i="44"/>
  <c r="B252" i="44"/>
  <c r="B251" i="44"/>
  <c r="B250" i="44"/>
  <c r="B249" i="44"/>
  <c r="B248" i="44"/>
  <c r="B247" i="44"/>
  <c r="B246" i="44"/>
  <c r="B245" i="44"/>
  <c r="B244" i="44"/>
  <c r="B243" i="44"/>
  <c r="B242" i="44"/>
  <c r="B241" i="44"/>
  <c r="B240" i="44"/>
  <c r="B239" i="44"/>
  <c r="B238" i="44"/>
  <c r="B237" i="44"/>
  <c r="B233" i="44"/>
  <c r="B232" i="44"/>
  <c r="B231" i="44"/>
  <c r="B230" i="44"/>
  <c r="B229" i="44"/>
  <c r="B228" i="44"/>
  <c r="B227" i="44"/>
  <c r="B226" i="44"/>
  <c r="B225" i="44"/>
  <c r="B224" i="44"/>
  <c r="B223" i="44"/>
  <c r="B222" i="44"/>
  <c r="B221" i="44"/>
  <c r="B220" i="44"/>
  <c r="B219" i="44"/>
  <c r="B218" i="44"/>
  <c r="B217" i="44"/>
  <c r="B216" i="44"/>
  <c r="B215" i="44"/>
  <c r="B214" i="44"/>
  <c r="B213" i="44"/>
  <c r="B209" i="44"/>
  <c r="B208" i="44"/>
  <c r="B207" i="44"/>
  <c r="B206" i="44"/>
  <c r="B205" i="44"/>
  <c r="B204" i="44"/>
  <c r="B203" i="44"/>
  <c r="B202" i="44"/>
  <c r="B201" i="44"/>
  <c r="B200" i="44"/>
  <c r="B199" i="44"/>
  <c r="B198" i="44"/>
  <c r="B197" i="44"/>
  <c r="B196" i="44"/>
  <c r="B195" i="44"/>
  <c r="B194" i="44"/>
  <c r="B193" i="44"/>
  <c r="B192" i="44"/>
  <c r="B191" i="44"/>
  <c r="B190" i="44"/>
  <c r="B189" i="44"/>
  <c r="B185" i="44"/>
  <c r="B184" i="44"/>
  <c r="B183" i="44"/>
  <c r="B182" i="44"/>
  <c r="B181" i="44"/>
  <c r="B180" i="44"/>
  <c r="B179" i="44"/>
  <c r="B178" i="44"/>
  <c r="B177" i="44"/>
  <c r="B176" i="44"/>
  <c r="B175" i="44"/>
  <c r="B174" i="44"/>
  <c r="B173" i="44"/>
  <c r="B172" i="44"/>
  <c r="B171" i="44"/>
  <c r="B170" i="44"/>
  <c r="B169" i="44"/>
  <c r="B168" i="44"/>
  <c r="B167" i="44"/>
  <c r="B166" i="44"/>
  <c r="B165" i="44"/>
  <c r="B161" i="44"/>
  <c r="B160" i="44"/>
  <c r="B159" i="44"/>
  <c r="B158" i="44"/>
  <c r="B157" i="44"/>
  <c r="B156" i="44"/>
  <c r="B155" i="44"/>
  <c r="B154" i="44"/>
  <c r="B153" i="44"/>
  <c r="B152" i="44"/>
  <c r="B151" i="44"/>
  <c r="B150" i="44"/>
  <c r="B149" i="44"/>
  <c r="B148" i="44"/>
  <c r="B147" i="44"/>
  <c r="B146" i="44"/>
  <c r="B145" i="44"/>
  <c r="B144" i="44"/>
  <c r="B143" i="44"/>
  <c r="B142" i="44"/>
  <c r="B141" i="44"/>
  <c r="B137" i="44"/>
  <c r="B136" i="44"/>
  <c r="B135" i="44"/>
  <c r="B134" i="44"/>
  <c r="B133" i="44"/>
  <c r="B132" i="44"/>
  <c r="B131" i="44"/>
  <c r="B130" i="44"/>
  <c r="B129" i="44"/>
  <c r="B128" i="44"/>
  <c r="B127" i="44"/>
  <c r="B126" i="44"/>
  <c r="B125" i="44"/>
  <c r="B124" i="44"/>
  <c r="B123" i="44"/>
  <c r="B122" i="44"/>
  <c r="B121" i="44"/>
  <c r="B120" i="44"/>
  <c r="B119" i="44"/>
  <c r="B118" i="44"/>
  <c r="B117" i="44"/>
  <c r="B113" i="44"/>
  <c r="B112" i="44"/>
  <c r="B111" i="44"/>
  <c r="B110" i="44"/>
  <c r="B109" i="44"/>
  <c r="B108" i="44"/>
  <c r="B107" i="44"/>
  <c r="B106" i="44"/>
  <c r="B105" i="44"/>
  <c r="B104" i="44"/>
  <c r="B103" i="44"/>
  <c r="B102" i="44"/>
  <c r="B101" i="44"/>
  <c r="B100" i="44"/>
  <c r="B99" i="44"/>
  <c r="B98" i="44"/>
  <c r="B97" i="44"/>
  <c r="B96" i="44"/>
  <c r="B95" i="44"/>
  <c r="B94" i="44"/>
  <c r="B93" i="44"/>
  <c r="B89" i="44"/>
  <c r="B88" i="44"/>
  <c r="B87" i="44"/>
  <c r="B86" i="44"/>
  <c r="B85" i="44"/>
  <c r="B84" i="44"/>
  <c r="B83" i="44"/>
  <c r="B82" i="44"/>
  <c r="B81" i="44"/>
  <c r="B80" i="44"/>
  <c r="B79" i="44"/>
  <c r="B78" i="44"/>
  <c r="B77" i="44"/>
  <c r="B76" i="44"/>
  <c r="B75" i="44"/>
  <c r="B74" i="44"/>
  <c r="B73" i="44"/>
  <c r="B72" i="44"/>
  <c r="B71" i="44"/>
  <c r="B70" i="44"/>
  <c r="B69" i="44"/>
  <c r="B64" i="44"/>
  <c r="B63" i="44"/>
  <c r="B62" i="44"/>
  <c r="B61" i="44"/>
  <c r="B60" i="44"/>
  <c r="B59" i="44"/>
  <c r="B58" i="44"/>
  <c r="B57" i="44"/>
  <c r="B56" i="44"/>
  <c r="B55" i="44"/>
  <c r="B54" i="44"/>
  <c r="B53" i="44"/>
  <c r="B52" i="44"/>
  <c r="B51" i="44"/>
  <c r="B50" i="44"/>
  <c r="B49" i="44"/>
  <c r="B48" i="44"/>
  <c r="B47" i="44"/>
  <c r="B46" i="44"/>
  <c r="B45" i="44"/>
  <c r="B44" i="44"/>
  <c r="B363" i="41"/>
  <c r="B362" i="41"/>
  <c r="B361" i="41"/>
  <c r="B360" i="41"/>
  <c r="B359" i="41"/>
  <c r="B358" i="41"/>
  <c r="B357" i="41"/>
  <c r="B356" i="41"/>
  <c r="B355" i="41"/>
  <c r="B354" i="41"/>
  <c r="B353" i="41"/>
  <c r="B352" i="41"/>
  <c r="B351" i="41"/>
  <c r="B350" i="41"/>
  <c r="B349" i="41"/>
  <c r="B348" i="41"/>
  <c r="B347" i="41"/>
  <c r="B346" i="41"/>
  <c r="B345" i="41"/>
  <c r="B344" i="41"/>
  <c r="B343" i="41"/>
  <c r="B338" i="41"/>
  <c r="B337" i="41"/>
  <c r="B336" i="41"/>
  <c r="B335" i="41"/>
  <c r="B334" i="41"/>
  <c r="B333" i="41"/>
  <c r="B332" i="41"/>
  <c r="B331" i="41"/>
  <c r="B330" i="41"/>
  <c r="B329" i="41"/>
  <c r="B328" i="41"/>
  <c r="B327" i="41"/>
  <c r="B326" i="41"/>
  <c r="B325" i="41"/>
  <c r="B324" i="41"/>
  <c r="B323" i="41"/>
  <c r="B322" i="41"/>
  <c r="B321" i="41"/>
  <c r="B320" i="41"/>
  <c r="B319" i="41"/>
  <c r="B318" i="41"/>
  <c r="B313" i="41"/>
  <c r="B312" i="41"/>
  <c r="B311" i="41"/>
  <c r="B310" i="41"/>
  <c r="B309" i="41"/>
  <c r="B308" i="41"/>
  <c r="B307" i="41"/>
  <c r="B306" i="41"/>
  <c r="B305" i="41"/>
  <c r="B304" i="41"/>
  <c r="B303" i="41"/>
  <c r="B302" i="41"/>
  <c r="B301" i="41"/>
  <c r="B300" i="41"/>
  <c r="B299" i="41"/>
  <c r="B298" i="41"/>
  <c r="B297" i="41"/>
  <c r="B296" i="41"/>
  <c r="B295" i="41"/>
  <c r="B294" i="41"/>
  <c r="B293" i="41"/>
  <c r="B288" i="41"/>
  <c r="B287" i="41"/>
  <c r="B286" i="41"/>
  <c r="B285" i="41"/>
  <c r="B284" i="41"/>
  <c r="B283" i="41"/>
  <c r="B282" i="41"/>
  <c r="B281" i="41"/>
  <c r="B280" i="41"/>
  <c r="B279" i="41"/>
  <c r="B278" i="41"/>
  <c r="B277" i="41"/>
  <c r="B276" i="41"/>
  <c r="B275" i="41"/>
  <c r="B274" i="41"/>
  <c r="B273" i="41"/>
  <c r="B272" i="41"/>
  <c r="B271" i="41"/>
  <c r="B270" i="41"/>
  <c r="B269" i="41"/>
  <c r="B268" i="41"/>
  <c r="B263" i="41"/>
  <c r="B262" i="41"/>
  <c r="B261" i="41"/>
  <c r="B260" i="41"/>
  <c r="B259" i="41"/>
  <c r="B258" i="41"/>
  <c r="B257" i="41"/>
  <c r="B256" i="41"/>
  <c r="B255" i="41"/>
  <c r="B254" i="41"/>
  <c r="B253" i="41"/>
  <c r="B252" i="41"/>
  <c r="B251" i="41"/>
  <c r="B250" i="41"/>
  <c r="B249" i="41"/>
  <c r="B248" i="41"/>
  <c r="B247" i="41"/>
  <c r="B246" i="41"/>
  <c r="B245" i="41"/>
  <c r="B244" i="41"/>
  <c r="B243" i="41"/>
  <c r="B238" i="41"/>
  <c r="B237" i="41"/>
  <c r="B236" i="41"/>
  <c r="B235" i="41"/>
  <c r="B234" i="41"/>
  <c r="B233" i="41"/>
  <c r="B232" i="41"/>
  <c r="B231" i="41"/>
  <c r="B230" i="41"/>
  <c r="B229" i="41"/>
  <c r="B228" i="41"/>
  <c r="B227" i="41"/>
  <c r="B226" i="41"/>
  <c r="B225" i="41"/>
  <c r="B224" i="41"/>
  <c r="B223" i="41"/>
  <c r="B222" i="41"/>
  <c r="B221" i="41"/>
  <c r="B220" i="41"/>
  <c r="B219" i="41"/>
  <c r="B218" i="41"/>
  <c r="B213" i="41"/>
  <c r="B212" i="41"/>
  <c r="B211" i="41"/>
  <c r="B210" i="41"/>
  <c r="B209" i="41"/>
  <c r="B208" i="41"/>
  <c r="B207" i="41"/>
  <c r="B206" i="41"/>
  <c r="B205" i="41"/>
  <c r="B204" i="41"/>
  <c r="B203" i="41"/>
  <c r="B202" i="41"/>
  <c r="B201" i="41"/>
  <c r="B200" i="41"/>
  <c r="B199" i="41"/>
  <c r="B198" i="41"/>
  <c r="B197" i="41"/>
  <c r="B196" i="41"/>
  <c r="B195" i="41"/>
  <c r="B194" i="41"/>
  <c r="B193" i="41"/>
  <c r="B188" i="41"/>
  <c r="B187" i="41"/>
  <c r="B186" i="41"/>
  <c r="B185" i="41"/>
  <c r="B184" i="41"/>
  <c r="B183" i="41"/>
  <c r="B182" i="41"/>
  <c r="B181" i="41"/>
  <c r="B180" i="41"/>
  <c r="B179" i="41"/>
  <c r="B178" i="41"/>
  <c r="B177" i="41"/>
  <c r="B176" i="41"/>
  <c r="B175" i="41"/>
  <c r="B174" i="41"/>
  <c r="B173" i="41"/>
  <c r="B172" i="41"/>
  <c r="B171" i="41"/>
  <c r="B170" i="41"/>
  <c r="B169" i="41"/>
  <c r="B168" i="41"/>
  <c r="B163" i="41"/>
  <c r="B162" i="41"/>
  <c r="B161" i="41"/>
  <c r="B160" i="41"/>
  <c r="B159" i="41"/>
  <c r="B158" i="41"/>
  <c r="B157" i="41"/>
  <c r="B156" i="41"/>
  <c r="B155" i="41"/>
  <c r="B154" i="41"/>
  <c r="B153" i="41"/>
  <c r="B152" i="41"/>
  <c r="B151" i="41"/>
  <c r="B150" i="41"/>
  <c r="B149" i="41"/>
  <c r="B148" i="41"/>
  <c r="B147" i="41"/>
  <c r="B146" i="41"/>
  <c r="B145" i="41"/>
  <c r="B144" i="41"/>
  <c r="B143" i="41"/>
  <c r="B136" i="41"/>
  <c r="B135" i="41"/>
  <c r="B134" i="41"/>
  <c r="B133" i="41"/>
  <c r="B132" i="41"/>
  <c r="B131" i="41"/>
  <c r="B130" i="41"/>
  <c r="B129" i="41"/>
  <c r="B128" i="41"/>
  <c r="B127" i="41"/>
  <c r="B126" i="41"/>
  <c r="B125" i="41"/>
  <c r="B124" i="41"/>
  <c r="B123" i="41"/>
  <c r="B122" i="41"/>
  <c r="B121" i="41"/>
  <c r="B120" i="41"/>
  <c r="B119" i="41"/>
  <c r="B118" i="41"/>
  <c r="B117" i="41"/>
  <c r="B116" i="41"/>
  <c r="B111" i="41"/>
  <c r="B110" i="41"/>
  <c r="B109" i="41"/>
  <c r="B108" i="41"/>
  <c r="B107" i="41"/>
  <c r="B106" i="41"/>
  <c r="B105" i="41"/>
  <c r="B104" i="41"/>
  <c r="B103" i="41"/>
  <c r="B102" i="41"/>
  <c r="B101" i="41"/>
  <c r="B100" i="41"/>
  <c r="B99" i="41"/>
  <c r="B98" i="41"/>
  <c r="B97" i="41"/>
  <c r="B96" i="41"/>
  <c r="B95" i="41"/>
  <c r="B94" i="41"/>
  <c r="B93" i="41"/>
  <c r="B92" i="41"/>
  <c r="B91" i="41"/>
  <c r="B81" i="41"/>
  <c r="B80" i="41"/>
  <c r="E134" i="41"/>
  <c r="B79" i="41"/>
  <c r="B78" i="41"/>
  <c r="B77" i="41"/>
  <c r="B76" i="41"/>
  <c r="B75" i="41"/>
  <c r="B74" i="41"/>
  <c r="B73" i="41"/>
  <c r="B72" i="41"/>
  <c r="B71" i="41"/>
  <c r="D125" i="41"/>
  <c r="B70" i="41"/>
  <c r="E124" i="41"/>
  <c r="B69" i="41"/>
  <c r="B68" i="41"/>
  <c r="B67" i="41"/>
  <c r="B66" i="41"/>
  <c r="B65" i="41"/>
  <c r="B64" i="41"/>
  <c r="B63" i="41"/>
  <c r="B62" i="41"/>
  <c r="B61" i="41"/>
  <c r="B363" i="40"/>
  <c r="B362" i="40"/>
  <c r="B361" i="40"/>
  <c r="B360" i="40"/>
  <c r="B359" i="40"/>
  <c r="B358" i="40"/>
  <c r="B357" i="40"/>
  <c r="B356" i="40"/>
  <c r="B355" i="40"/>
  <c r="B354" i="40"/>
  <c r="B353" i="40"/>
  <c r="B352" i="40"/>
  <c r="B351" i="40"/>
  <c r="B350" i="40"/>
  <c r="B349" i="40"/>
  <c r="B348" i="40"/>
  <c r="B347" i="40"/>
  <c r="B346" i="40"/>
  <c r="B345" i="40"/>
  <c r="B344" i="40"/>
  <c r="B343" i="40"/>
  <c r="B338" i="40"/>
  <c r="B337" i="40"/>
  <c r="B336" i="40"/>
  <c r="B335" i="40"/>
  <c r="B334" i="40"/>
  <c r="B333" i="40"/>
  <c r="B332" i="40"/>
  <c r="B331" i="40"/>
  <c r="B330" i="40"/>
  <c r="B329" i="40"/>
  <c r="B328" i="40"/>
  <c r="B327" i="40"/>
  <c r="B326" i="40"/>
  <c r="B325" i="40"/>
  <c r="B324" i="40"/>
  <c r="B323" i="40"/>
  <c r="B322" i="40"/>
  <c r="B321" i="40"/>
  <c r="B320" i="40"/>
  <c r="B319" i="40"/>
  <c r="B318" i="40"/>
  <c r="B313" i="40"/>
  <c r="B312" i="40"/>
  <c r="B311" i="40"/>
  <c r="B310" i="40"/>
  <c r="B309" i="40"/>
  <c r="B308" i="40"/>
  <c r="B307" i="40"/>
  <c r="B306" i="40"/>
  <c r="B305" i="40"/>
  <c r="B304" i="40"/>
  <c r="B303" i="40"/>
  <c r="B302" i="40"/>
  <c r="B301" i="40"/>
  <c r="B300" i="40"/>
  <c r="B299" i="40"/>
  <c r="B298" i="40"/>
  <c r="B297" i="40"/>
  <c r="B296" i="40"/>
  <c r="B295" i="40"/>
  <c r="B294" i="40"/>
  <c r="B293" i="40"/>
  <c r="B288" i="40"/>
  <c r="B287" i="40"/>
  <c r="B286" i="40"/>
  <c r="B285" i="40"/>
  <c r="B284" i="40"/>
  <c r="B283" i="40"/>
  <c r="B282" i="40"/>
  <c r="B281" i="40"/>
  <c r="B280" i="40"/>
  <c r="B279" i="40"/>
  <c r="B278" i="40"/>
  <c r="B277" i="40"/>
  <c r="B276" i="40"/>
  <c r="B275" i="40"/>
  <c r="B274" i="40"/>
  <c r="B273" i="40"/>
  <c r="B272" i="40"/>
  <c r="B271" i="40"/>
  <c r="B270" i="40"/>
  <c r="B269" i="40"/>
  <c r="B268" i="40"/>
  <c r="B263" i="40"/>
  <c r="B262" i="40"/>
  <c r="B261" i="40"/>
  <c r="B260" i="40"/>
  <c r="B259" i="40"/>
  <c r="B258" i="40"/>
  <c r="B257" i="40"/>
  <c r="B256" i="40"/>
  <c r="B255" i="40"/>
  <c r="B254" i="40"/>
  <c r="B253" i="40"/>
  <c r="B252" i="40"/>
  <c r="B251" i="40"/>
  <c r="B250" i="40"/>
  <c r="B249" i="40"/>
  <c r="B248" i="40"/>
  <c r="B247" i="40"/>
  <c r="B246" i="40"/>
  <c r="B245" i="40"/>
  <c r="B244" i="40"/>
  <c r="B243" i="40"/>
  <c r="B238" i="40"/>
  <c r="B237" i="40"/>
  <c r="B236" i="40"/>
  <c r="B235" i="40"/>
  <c r="B234" i="40"/>
  <c r="B233" i="40"/>
  <c r="B232" i="40"/>
  <c r="B231" i="40"/>
  <c r="B230" i="40"/>
  <c r="B229" i="40"/>
  <c r="B228" i="40"/>
  <c r="B227" i="40"/>
  <c r="B226" i="40"/>
  <c r="B225" i="40"/>
  <c r="B224" i="40"/>
  <c r="B223" i="40"/>
  <c r="B222" i="40"/>
  <c r="B221" i="40"/>
  <c r="B220" i="40"/>
  <c r="B219" i="40"/>
  <c r="B218" i="40"/>
  <c r="B213" i="40"/>
  <c r="B212" i="40"/>
  <c r="B211" i="40"/>
  <c r="B210" i="40"/>
  <c r="B209" i="40"/>
  <c r="B208" i="40"/>
  <c r="B207" i="40"/>
  <c r="B206" i="40"/>
  <c r="B205" i="40"/>
  <c r="B204" i="40"/>
  <c r="B203" i="40"/>
  <c r="B202" i="40"/>
  <c r="B201" i="40"/>
  <c r="B200" i="40"/>
  <c r="B199" i="40"/>
  <c r="B198" i="40"/>
  <c r="B197" i="40"/>
  <c r="B196" i="40"/>
  <c r="B195" i="40"/>
  <c r="B194" i="40"/>
  <c r="B193" i="40"/>
  <c r="B188" i="40"/>
  <c r="B187" i="40"/>
  <c r="B186" i="40"/>
  <c r="B185" i="40"/>
  <c r="B184" i="40"/>
  <c r="B183" i="40"/>
  <c r="B182" i="40"/>
  <c r="B181" i="40"/>
  <c r="B180" i="40"/>
  <c r="B179" i="40"/>
  <c r="B178" i="40"/>
  <c r="B177" i="40"/>
  <c r="B176" i="40"/>
  <c r="B175" i="40"/>
  <c r="B174" i="40"/>
  <c r="B173" i="40"/>
  <c r="B172" i="40"/>
  <c r="B171" i="40"/>
  <c r="B170" i="40"/>
  <c r="B169" i="40"/>
  <c r="B168" i="40"/>
  <c r="B163" i="40"/>
  <c r="B162" i="40"/>
  <c r="B161" i="40"/>
  <c r="B160" i="40"/>
  <c r="B159" i="40"/>
  <c r="B158" i="40"/>
  <c r="B157" i="40"/>
  <c r="B156" i="40"/>
  <c r="B155" i="40"/>
  <c r="B154" i="40"/>
  <c r="B153" i="40"/>
  <c r="B152" i="40"/>
  <c r="B151" i="40"/>
  <c r="B150" i="40"/>
  <c r="B149" i="40"/>
  <c r="B148" i="40"/>
  <c r="B147" i="40"/>
  <c r="B146" i="40"/>
  <c r="B145" i="40"/>
  <c r="B144" i="40"/>
  <c r="B143" i="40"/>
  <c r="B136" i="40"/>
  <c r="B135" i="40"/>
  <c r="B134" i="40"/>
  <c r="B133" i="40"/>
  <c r="B132" i="40"/>
  <c r="B131" i="40"/>
  <c r="B130" i="40"/>
  <c r="B129" i="40"/>
  <c r="B128" i="40"/>
  <c r="B127" i="40"/>
  <c r="B126" i="40"/>
  <c r="B125" i="40"/>
  <c r="B124" i="40"/>
  <c r="B123" i="40"/>
  <c r="B122" i="40"/>
  <c r="B121" i="40"/>
  <c r="B120" i="40"/>
  <c r="B119" i="40"/>
  <c r="B118" i="40"/>
  <c r="B117" i="40"/>
  <c r="B116" i="40"/>
  <c r="B111" i="40"/>
  <c r="B110" i="40"/>
  <c r="B109" i="40"/>
  <c r="B108" i="40"/>
  <c r="B107" i="40"/>
  <c r="B106" i="40"/>
  <c r="B105" i="40"/>
  <c r="B104" i="40"/>
  <c r="B103" i="40"/>
  <c r="B102" i="40"/>
  <c r="B101" i="40"/>
  <c r="B100" i="40"/>
  <c r="B99" i="40"/>
  <c r="B98" i="40"/>
  <c r="B97" i="40"/>
  <c r="B96" i="40"/>
  <c r="B95" i="40"/>
  <c r="B94" i="40"/>
  <c r="B93" i="40"/>
  <c r="B92" i="40"/>
  <c r="B91" i="40"/>
  <c r="B81" i="40"/>
  <c r="G135" i="40"/>
  <c r="B80" i="40"/>
  <c r="B79" i="40"/>
  <c r="B78" i="40"/>
  <c r="B77" i="40"/>
  <c r="E131" i="40"/>
  <c r="B76" i="40"/>
  <c r="B75" i="40"/>
  <c r="B74" i="40"/>
  <c r="B73" i="40"/>
  <c r="B72" i="40"/>
  <c r="B71" i="40"/>
  <c r="B70" i="40"/>
  <c r="F124" i="40"/>
  <c r="B69" i="40"/>
  <c r="B68" i="40"/>
  <c r="B67" i="40"/>
  <c r="B66" i="40"/>
  <c r="B65" i="40"/>
  <c r="B64" i="40"/>
  <c r="B63" i="40"/>
  <c r="B62" i="40"/>
  <c r="B61" i="40"/>
  <c r="B363" i="39"/>
  <c r="B362" i="39"/>
  <c r="B361" i="39"/>
  <c r="B360" i="39"/>
  <c r="B359" i="39"/>
  <c r="B358" i="39"/>
  <c r="B357" i="39"/>
  <c r="B356" i="39"/>
  <c r="B355" i="39"/>
  <c r="B354" i="39"/>
  <c r="B353" i="39"/>
  <c r="B352" i="39"/>
  <c r="B351" i="39"/>
  <c r="B350" i="39"/>
  <c r="B349" i="39"/>
  <c r="B348" i="39"/>
  <c r="B347" i="39"/>
  <c r="B346" i="39"/>
  <c r="B345" i="39"/>
  <c r="B344" i="39"/>
  <c r="B343" i="39"/>
  <c r="B338" i="39"/>
  <c r="B337" i="39"/>
  <c r="B336" i="39"/>
  <c r="B335" i="39"/>
  <c r="B334" i="39"/>
  <c r="B333" i="39"/>
  <c r="B332" i="39"/>
  <c r="B331" i="39"/>
  <c r="B330" i="39"/>
  <c r="B329" i="39"/>
  <c r="B328" i="39"/>
  <c r="B327" i="39"/>
  <c r="B326" i="39"/>
  <c r="B325" i="39"/>
  <c r="B324" i="39"/>
  <c r="B323" i="39"/>
  <c r="B322" i="39"/>
  <c r="B321" i="39"/>
  <c r="B320" i="39"/>
  <c r="B319" i="39"/>
  <c r="B318" i="39"/>
  <c r="B313" i="39"/>
  <c r="B312" i="39"/>
  <c r="B311" i="39"/>
  <c r="B310" i="39"/>
  <c r="B309" i="39"/>
  <c r="B308" i="39"/>
  <c r="B307" i="39"/>
  <c r="B306" i="39"/>
  <c r="B305" i="39"/>
  <c r="B304" i="39"/>
  <c r="B303" i="39"/>
  <c r="B302" i="39"/>
  <c r="B301" i="39"/>
  <c r="B300" i="39"/>
  <c r="B299" i="39"/>
  <c r="B298" i="39"/>
  <c r="B297" i="39"/>
  <c r="B296" i="39"/>
  <c r="B295" i="39"/>
  <c r="B294" i="39"/>
  <c r="B293" i="39"/>
  <c r="B288" i="39"/>
  <c r="B287" i="39"/>
  <c r="B286" i="39"/>
  <c r="B285" i="39"/>
  <c r="B284" i="39"/>
  <c r="B283" i="39"/>
  <c r="B282" i="39"/>
  <c r="B281" i="39"/>
  <c r="B280" i="39"/>
  <c r="B279" i="39"/>
  <c r="B278" i="39"/>
  <c r="B277" i="39"/>
  <c r="B276" i="39"/>
  <c r="B275" i="39"/>
  <c r="B274" i="39"/>
  <c r="B273" i="39"/>
  <c r="B272" i="39"/>
  <c r="B271" i="39"/>
  <c r="B270" i="39"/>
  <c r="B269" i="39"/>
  <c r="B268" i="39"/>
  <c r="B263" i="39"/>
  <c r="B262" i="39"/>
  <c r="B261" i="39"/>
  <c r="B260" i="39"/>
  <c r="B259" i="39"/>
  <c r="B258" i="39"/>
  <c r="B257" i="39"/>
  <c r="B256" i="39"/>
  <c r="B255" i="39"/>
  <c r="B254" i="39"/>
  <c r="B253" i="39"/>
  <c r="B252" i="39"/>
  <c r="B251" i="39"/>
  <c r="B250" i="39"/>
  <c r="B249" i="39"/>
  <c r="B248" i="39"/>
  <c r="B247" i="39"/>
  <c r="B246" i="39"/>
  <c r="B245" i="39"/>
  <c r="B244" i="39"/>
  <c r="B243" i="39"/>
  <c r="B238" i="39"/>
  <c r="B237" i="39"/>
  <c r="B236" i="39"/>
  <c r="B235" i="39"/>
  <c r="B234" i="39"/>
  <c r="B233" i="39"/>
  <c r="B232" i="39"/>
  <c r="B231" i="39"/>
  <c r="B230" i="39"/>
  <c r="B229" i="39"/>
  <c r="B228" i="39"/>
  <c r="B227" i="39"/>
  <c r="B226" i="39"/>
  <c r="B225" i="39"/>
  <c r="B224" i="39"/>
  <c r="B223" i="39"/>
  <c r="B222" i="39"/>
  <c r="B221" i="39"/>
  <c r="B220" i="39"/>
  <c r="B219" i="39"/>
  <c r="B218" i="39"/>
  <c r="B213" i="39"/>
  <c r="B212" i="39"/>
  <c r="B211" i="39"/>
  <c r="B210" i="39"/>
  <c r="B209" i="39"/>
  <c r="B208" i="39"/>
  <c r="B207" i="39"/>
  <c r="B206" i="39"/>
  <c r="B205" i="39"/>
  <c r="B204" i="39"/>
  <c r="B203" i="39"/>
  <c r="B202" i="39"/>
  <c r="B201" i="39"/>
  <c r="B200" i="39"/>
  <c r="B199" i="39"/>
  <c r="B198" i="39"/>
  <c r="B197" i="39"/>
  <c r="B196" i="39"/>
  <c r="B195" i="39"/>
  <c r="B194" i="39"/>
  <c r="B193" i="39"/>
  <c r="B188" i="39"/>
  <c r="B187" i="39"/>
  <c r="B186" i="39"/>
  <c r="B185" i="39"/>
  <c r="B184" i="39"/>
  <c r="B183" i="39"/>
  <c r="B182" i="39"/>
  <c r="B181" i="39"/>
  <c r="B180" i="39"/>
  <c r="B179" i="39"/>
  <c r="B178" i="39"/>
  <c r="B177" i="39"/>
  <c r="B176" i="39"/>
  <c r="B175" i="39"/>
  <c r="B174" i="39"/>
  <c r="B173" i="39"/>
  <c r="B172" i="39"/>
  <c r="B171" i="39"/>
  <c r="B170" i="39"/>
  <c r="B169" i="39"/>
  <c r="B168" i="39"/>
  <c r="B163" i="39"/>
  <c r="B162" i="39"/>
  <c r="B161" i="39"/>
  <c r="B160" i="39"/>
  <c r="B159" i="39"/>
  <c r="B158" i="39"/>
  <c r="B157" i="39"/>
  <c r="B156" i="39"/>
  <c r="B155" i="39"/>
  <c r="B154" i="39"/>
  <c r="B153" i="39"/>
  <c r="B152" i="39"/>
  <c r="B151" i="39"/>
  <c r="B150" i="39"/>
  <c r="B149" i="39"/>
  <c r="B148" i="39"/>
  <c r="B147" i="39"/>
  <c r="B146" i="39"/>
  <c r="B145" i="39"/>
  <c r="B144" i="39"/>
  <c r="B143" i="39"/>
  <c r="I140" i="39"/>
  <c r="B136" i="39"/>
  <c r="B135" i="39"/>
  <c r="B134" i="39"/>
  <c r="B133" i="39"/>
  <c r="B132" i="39"/>
  <c r="B131" i="39"/>
  <c r="B130" i="39"/>
  <c r="B129" i="39"/>
  <c r="B128" i="39"/>
  <c r="B127" i="39"/>
  <c r="B126" i="39"/>
  <c r="B125" i="39"/>
  <c r="B124" i="39"/>
  <c r="B123" i="39"/>
  <c r="B122" i="39"/>
  <c r="B121" i="39"/>
  <c r="B120" i="39"/>
  <c r="B119" i="39"/>
  <c r="B118" i="39"/>
  <c r="B117" i="39"/>
  <c r="B116" i="39"/>
  <c r="B111" i="39"/>
  <c r="B110" i="39"/>
  <c r="B109" i="39"/>
  <c r="B108" i="39"/>
  <c r="B107" i="39"/>
  <c r="B106" i="39"/>
  <c r="B105" i="39"/>
  <c r="B104" i="39"/>
  <c r="B103" i="39"/>
  <c r="B102" i="39"/>
  <c r="B101" i="39"/>
  <c r="B100" i="39"/>
  <c r="B99" i="39"/>
  <c r="B98" i="39"/>
  <c r="B97" i="39"/>
  <c r="B96" i="39"/>
  <c r="B95" i="39"/>
  <c r="B94" i="39"/>
  <c r="B93" i="39"/>
  <c r="B92" i="39"/>
  <c r="B91" i="39"/>
  <c r="B81" i="39"/>
  <c r="B80" i="39"/>
  <c r="B79" i="39"/>
  <c r="B78" i="39"/>
  <c r="B77" i="39"/>
  <c r="B76" i="39"/>
  <c r="B75" i="39"/>
  <c r="B74" i="39"/>
  <c r="B73" i="39"/>
  <c r="B72" i="39"/>
  <c r="B71" i="39"/>
  <c r="B70" i="39"/>
  <c r="B69" i="39"/>
  <c r="B68" i="39"/>
  <c r="G122" i="39"/>
  <c r="B67" i="39"/>
  <c r="B66" i="39"/>
  <c r="B65" i="39"/>
  <c r="B64" i="39"/>
  <c r="B63" i="39"/>
  <c r="B62" i="39"/>
  <c r="B61" i="39"/>
  <c r="B363" i="38"/>
  <c r="B362" i="38"/>
  <c r="B361" i="38"/>
  <c r="B360" i="38"/>
  <c r="B359" i="38"/>
  <c r="B358" i="38"/>
  <c r="B357" i="38"/>
  <c r="B356" i="38"/>
  <c r="B355" i="38"/>
  <c r="B354" i="38"/>
  <c r="B353" i="38"/>
  <c r="B352" i="38"/>
  <c r="B351" i="38"/>
  <c r="B350" i="38"/>
  <c r="B349" i="38"/>
  <c r="B348" i="38"/>
  <c r="B347" i="38"/>
  <c r="B346" i="38"/>
  <c r="B345" i="38"/>
  <c r="B344" i="38"/>
  <c r="B343" i="38"/>
  <c r="B338" i="38"/>
  <c r="B337" i="38"/>
  <c r="B336" i="38"/>
  <c r="B335" i="38"/>
  <c r="B334" i="38"/>
  <c r="B333" i="38"/>
  <c r="B332" i="38"/>
  <c r="B331" i="38"/>
  <c r="B330" i="38"/>
  <c r="B329" i="38"/>
  <c r="B328" i="38"/>
  <c r="B327" i="38"/>
  <c r="B326" i="38"/>
  <c r="B325" i="38"/>
  <c r="B324" i="38"/>
  <c r="B323" i="38"/>
  <c r="B322" i="38"/>
  <c r="B321" i="38"/>
  <c r="B320" i="38"/>
  <c r="B319" i="38"/>
  <c r="B318" i="38"/>
  <c r="B313" i="38"/>
  <c r="B312" i="38"/>
  <c r="B311" i="38"/>
  <c r="B310" i="38"/>
  <c r="B309" i="38"/>
  <c r="B308" i="38"/>
  <c r="B307" i="38"/>
  <c r="B306" i="38"/>
  <c r="B305" i="38"/>
  <c r="B304" i="38"/>
  <c r="B303" i="38"/>
  <c r="B302" i="38"/>
  <c r="B301" i="38"/>
  <c r="B300" i="38"/>
  <c r="B299" i="38"/>
  <c r="B298" i="38"/>
  <c r="B297" i="38"/>
  <c r="B296" i="38"/>
  <c r="B295" i="38"/>
  <c r="B294" i="38"/>
  <c r="B293" i="38"/>
  <c r="B288" i="38"/>
  <c r="B287" i="38"/>
  <c r="B286" i="38"/>
  <c r="B285" i="38"/>
  <c r="B284" i="38"/>
  <c r="B283" i="38"/>
  <c r="B282" i="38"/>
  <c r="B281" i="38"/>
  <c r="B280" i="38"/>
  <c r="B279" i="38"/>
  <c r="B278" i="38"/>
  <c r="B277" i="38"/>
  <c r="B276" i="38"/>
  <c r="B275" i="38"/>
  <c r="B274" i="38"/>
  <c r="B273" i="38"/>
  <c r="B272" i="38"/>
  <c r="B271" i="38"/>
  <c r="B270" i="38"/>
  <c r="B269" i="38"/>
  <c r="B268" i="38"/>
  <c r="B263" i="38"/>
  <c r="B262" i="38"/>
  <c r="B261" i="38"/>
  <c r="B260" i="38"/>
  <c r="B259" i="38"/>
  <c r="B258" i="38"/>
  <c r="B257" i="38"/>
  <c r="B256" i="38"/>
  <c r="B255" i="38"/>
  <c r="B254" i="38"/>
  <c r="B253" i="38"/>
  <c r="B252" i="38"/>
  <c r="B251" i="38"/>
  <c r="B250" i="38"/>
  <c r="B249" i="38"/>
  <c r="B248" i="38"/>
  <c r="B247" i="38"/>
  <c r="B246" i="38"/>
  <c r="B245" i="38"/>
  <c r="B244" i="38"/>
  <c r="B243" i="38"/>
  <c r="B238" i="38"/>
  <c r="B237" i="38"/>
  <c r="B236" i="38"/>
  <c r="B235" i="38"/>
  <c r="B234" i="38"/>
  <c r="B233" i="38"/>
  <c r="B232" i="38"/>
  <c r="B231" i="38"/>
  <c r="B230" i="38"/>
  <c r="B229" i="38"/>
  <c r="B228" i="38"/>
  <c r="B227" i="38"/>
  <c r="B226" i="38"/>
  <c r="B225" i="38"/>
  <c r="B224" i="38"/>
  <c r="B223" i="38"/>
  <c r="B222" i="38"/>
  <c r="B221" i="38"/>
  <c r="B220" i="38"/>
  <c r="B219" i="38"/>
  <c r="B218" i="38"/>
  <c r="B213" i="38"/>
  <c r="B212" i="38"/>
  <c r="B211" i="38"/>
  <c r="B210" i="38"/>
  <c r="B209" i="38"/>
  <c r="B208" i="38"/>
  <c r="B207" i="38"/>
  <c r="B206" i="38"/>
  <c r="B205" i="38"/>
  <c r="B204" i="38"/>
  <c r="B203" i="38"/>
  <c r="B202" i="38"/>
  <c r="B201" i="38"/>
  <c r="B200" i="38"/>
  <c r="B199" i="38"/>
  <c r="B198" i="38"/>
  <c r="B197" i="38"/>
  <c r="B196" i="38"/>
  <c r="B195" i="38"/>
  <c r="B194" i="38"/>
  <c r="B193" i="38"/>
  <c r="B188" i="38"/>
  <c r="B187" i="38"/>
  <c r="B186" i="38"/>
  <c r="B185" i="38"/>
  <c r="B184" i="38"/>
  <c r="B183" i="38"/>
  <c r="B182" i="38"/>
  <c r="B181" i="38"/>
  <c r="B180" i="38"/>
  <c r="B179" i="38"/>
  <c r="B178" i="38"/>
  <c r="B177" i="38"/>
  <c r="B176" i="38"/>
  <c r="B175" i="38"/>
  <c r="B174" i="38"/>
  <c r="B173" i="38"/>
  <c r="B172" i="38"/>
  <c r="B171" i="38"/>
  <c r="B170" i="38"/>
  <c r="B169" i="38"/>
  <c r="B168" i="38"/>
  <c r="B163" i="38"/>
  <c r="B162" i="38"/>
  <c r="B161" i="38"/>
  <c r="B160" i="38"/>
  <c r="B159" i="38"/>
  <c r="B158" i="38"/>
  <c r="B157" i="38"/>
  <c r="B156" i="38"/>
  <c r="B155" i="38"/>
  <c r="B154" i="38"/>
  <c r="B153" i="38"/>
  <c r="B152" i="38"/>
  <c r="B151" i="38"/>
  <c r="B150" i="38"/>
  <c r="B149" i="38"/>
  <c r="B148" i="38"/>
  <c r="B147" i="38"/>
  <c r="B146" i="38"/>
  <c r="B145" i="38"/>
  <c r="B144" i="38"/>
  <c r="B143" i="38"/>
  <c r="B136" i="38"/>
  <c r="B135" i="38"/>
  <c r="B134" i="38"/>
  <c r="B133" i="38"/>
  <c r="B132" i="38"/>
  <c r="B131" i="38"/>
  <c r="B130" i="38"/>
  <c r="B129" i="38"/>
  <c r="B128" i="38"/>
  <c r="B127" i="38"/>
  <c r="B126" i="38"/>
  <c r="B125" i="38"/>
  <c r="B124" i="38"/>
  <c r="B123" i="38"/>
  <c r="B122" i="38"/>
  <c r="B121" i="38"/>
  <c r="B120" i="38"/>
  <c r="B119" i="38"/>
  <c r="B118" i="38"/>
  <c r="B117" i="38"/>
  <c r="B116" i="38"/>
  <c r="B111" i="38"/>
  <c r="B110" i="38"/>
  <c r="B109" i="38"/>
  <c r="B108" i="38"/>
  <c r="B107" i="38"/>
  <c r="B106" i="38"/>
  <c r="B105" i="38"/>
  <c r="B104" i="38"/>
  <c r="B103" i="38"/>
  <c r="B102" i="38"/>
  <c r="B101" i="38"/>
  <c r="B100" i="38"/>
  <c r="B99" i="38"/>
  <c r="B98" i="38"/>
  <c r="B97" i="38"/>
  <c r="B96" i="38"/>
  <c r="B95" i="38"/>
  <c r="B94" i="38"/>
  <c r="B93" i="38"/>
  <c r="B92" i="38"/>
  <c r="B91" i="38"/>
  <c r="B81" i="38"/>
  <c r="B80" i="38"/>
  <c r="D134" i="38"/>
  <c r="B79" i="38"/>
  <c r="B78" i="38"/>
  <c r="B77" i="38"/>
  <c r="B76" i="38"/>
  <c r="D130" i="38"/>
  <c r="B75" i="38"/>
  <c r="B74" i="38"/>
  <c r="B73" i="38"/>
  <c r="B72" i="38"/>
  <c r="B71" i="38"/>
  <c r="E125" i="38"/>
  <c r="B70" i="38"/>
  <c r="B69" i="38"/>
  <c r="B68" i="38"/>
  <c r="D122" i="38"/>
  <c r="B67" i="38"/>
  <c r="B66" i="38"/>
  <c r="D120" i="38"/>
  <c r="B65" i="38"/>
  <c r="B64" i="38"/>
  <c r="F118" i="38"/>
  <c r="B63" i="38"/>
  <c r="B62" i="38"/>
  <c r="B61" i="38"/>
  <c r="H215" i="38"/>
  <c r="B363" i="35"/>
  <c r="B362" i="35"/>
  <c r="B361" i="35"/>
  <c r="B360" i="35"/>
  <c r="B359" i="35"/>
  <c r="B358" i="35"/>
  <c r="B357" i="35"/>
  <c r="B356" i="35"/>
  <c r="B355" i="35"/>
  <c r="B354" i="35"/>
  <c r="B353" i="35"/>
  <c r="B352" i="35"/>
  <c r="B351" i="35"/>
  <c r="B350" i="35"/>
  <c r="B349" i="35"/>
  <c r="B348" i="35"/>
  <c r="B347" i="35"/>
  <c r="B346" i="35"/>
  <c r="B345" i="35"/>
  <c r="B344" i="35"/>
  <c r="B343" i="35"/>
  <c r="B338" i="35"/>
  <c r="B337" i="35"/>
  <c r="B336" i="35"/>
  <c r="B335" i="35"/>
  <c r="B334" i="35"/>
  <c r="B333" i="35"/>
  <c r="B332" i="35"/>
  <c r="B331" i="35"/>
  <c r="B330" i="35"/>
  <c r="B329" i="35"/>
  <c r="B328" i="35"/>
  <c r="B327" i="35"/>
  <c r="B326" i="35"/>
  <c r="B325" i="35"/>
  <c r="B324" i="35"/>
  <c r="B323" i="35"/>
  <c r="B322" i="35"/>
  <c r="B321" i="35"/>
  <c r="B320" i="35"/>
  <c r="B319" i="35"/>
  <c r="B318" i="35"/>
  <c r="B313" i="35"/>
  <c r="B312" i="35"/>
  <c r="B311" i="35"/>
  <c r="B310" i="35"/>
  <c r="B309" i="35"/>
  <c r="B308" i="35"/>
  <c r="B307" i="35"/>
  <c r="B306" i="35"/>
  <c r="B305" i="35"/>
  <c r="B304" i="35"/>
  <c r="B303" i="35"/>
  <c r="B302" i="35"/>
  <c r="B301" i="35"/>
  <c r="B300" i="35"/>
  <c r="B299" i="35"/>
  <c r="B298" i="35"/>
  <c r="B297" i="35"/>
  <c r="B296" i="35"/>
  <c r="B295" i="35"/>
  <c r="B294" i="35"/>
  <c r="B293" i="35"/>
  <c r="B288" i="35"/>
  <c r="B287" i="35"/>
  <c r="B286" i="35"/>
  <c r="B285" i="35"/>
  <c r="B284" i="35"/>
  <c r="B283" i="35"/>
  <c r="B282" i="35"/>
  <c r="B281" i="35"/>
  <c r="B280" i="35"/>
  <c r="B279" i="35"/>
  <c r="B278" i="35"/>
  <c r="B277" i="35"/>
  <c r="B276" i="35"/>
  <c r="B275" i="35"/>
  <c r="B274" i="35"/>
  <c r="B273" i="35"/>
  <c r="B272" i="35"/>
  <c r="B271" i="35"/>
  <c r="B270" i="35"/>
  <c r="B269" i="35"/>
  <c r="B268" i="35"/>
  <c r="B263" i="35"/>
  <c r="B262" i="35"/>
  <c r="B261" i="35"/>
  <c r="B260" i="35"/>
  <c r="B259" i="35"/>
  <c r="B258" i="35"/>
  <c r="B257" i="35"/>
  <c r="B256" i="35"/>
  <c r="B255" i="35"/>
  <c r="B254" i="35"/>
  <c r="B253" i="35"/>
  <c r="B252" i="35"/>
  <c r="B251" i="35"/>
  <c r="B250" i="35"/>
  <c r="B249" i="35"/>
  <c r="B248" i="35"/>
  <c r="B247" i="35"/>
  <c r="B246" i="35"/>
  <c r="B245" i="35"/>
  <c r="B244" i="35"/>
  <c r="B243" i="35"/>
  <c r="B238" i="35"/>
  <c r="B237" i="35"/>
  <c r="B236" i="35"/>
  <c r="B235" i="35"/>
  <c r="B234" i="35"/>
  <c r="B233" i="35"/>
  <c r="B232" i="35"/>
  <c r="B231" i="35"/>
  <c r="B230" i="35"/>
  <c r="B229" i="35"/>
  <c r="B228" i="35"/>
  <c r="B227" i="35"/>
  <c r="B226" i="35"/>
  <c r="B225" i="35"/>
  <c r="B224" i="35"/>
  <c r="B223" i="35"/>
  <c r="B222" i="35"/>
  <c r="B221" i="35"/>
  <c r="B220" i="35"/>
  <c r="B219" i="35"/>
  <c r="B218" i="35"/>
  <c r="B213" i="35"/>
  <c r="B212" i="35"/>
  <c r="B211" i="35"/>
  <c r="B210" i="35"/>
  <c r="B209" i="35"/>
  <c r="B208" i="35"/>
  <c r="B207" i="35"/>
  <c r="B206" i="35"/>
  <c r="B205" i="35"/>
  <c r="B204" i="35"/>
  <c r="B203" i="35"/>
  <c r="B202" i="35"/>
  <c r="B201" i="35"/>
  <c r="B200" i="35"/>
  <c r="B199" i="35"/>
  <c r="B198" i="35"/>
  <c r="B197" i="35"/>
  <c r="B196" i="35"/>
  <c r="B195" i="35"/>
  <c r="B194" i="35"/>
  <c r="B193" i="35"/>
  <c r="B188" i="35"/>
  <c r="B187" i="35"/>
  <c r="B186" i="35"/>
  <c r="B185" i="35"/>
  <c r="B184" i="35"/>
  <c r="B183" i="35"/>
  <c r="B182" i="35"/>
  <c r="B181" i="35"/>
  <c r="B180" i="35"/>
  <c r="B179" i="35"/>
  <c r="B178" i="35"/>
  <c r="B177" i="35"/>
  <c r="B176" i="35"/>
  <c r="B175" i="35"/>
  <c r="B174" i="35"/>
  <c r="B173" i="35"/>
  <c r="B172" i="35"/>
  <c r="B171" i="35"/>
  <c r="B170" i="35"/>
  <c r="B169" i="35"/>
  <c r="B168" i="35"/>
  <c r="B163" i="35"/>
  <c r="B162" i="35"/>
  <c r="B161" i="35"/>
  <c r="B160" i="35"/>
  <c r="B159" i="35"/>
  <c r="B158" i="35"/>
  <c r="B157" i="35"/>
  <c r="B156" i="35"/>
  <c r="B155" i="35"/>
  <c r="B154" i="35"/>
  <c r="B153" i="35"/>
  <c r="I152" i="35"/>
  <c r="B152" i="35"/>
  <c r="B151" i="35"/>
  <c r="B150" i="35"/>
  <c r="B149" i="35"/>
  <c r="B148" i="35"/>
  <c r="B147" i="35"/>
  <c r="B146" i="35"/>
  <c r="B145" i="35"/>
  <c r="B144" i="35"/>
  <c r="B143" i="35"/>
  <c r="B136" i="35"/>
  <c r="B135" i="35"/>
  <c r="B134" i="35"/>
  <c r="B133" i="35"/>
  <c r="B132" i="35"/>
  <c r="B131" i="35"/>
  <c r="B130" i="35"/>
  <c r="B129" i="35"/>
  <c r="B128" i="35"/>
  <c r="B127" i="35"/>
  <c r="B126" i="35"/>
  <c r="B125" i="35"/>
  <c r="B124" i="35"/>
  <c r="B123" i="35"/>
  <c r="B122" i="35"/>
  <c r="B121" i="35"/>
  <c r="B120" i="35"/>
  <c r="B119" i="35"/>
  <c r="B118" i="35"/>
  <c r="B117" i="35"/>
  <c r="B116" i="35"/>
  <c r="B111" i="35"/>
  <c r="B110" i="35"/>
  <c r="B109" i="35"/>
  <c r="B108" i="35"/>
  <c r="B107" i="35"/>
  <c r="B106" i="35"/>
  <c r="B105" i="35"/>
  <c r="B104" i="35"/>
  <c r="B103" i="35"/>
  <c r="B102" i="35"/>
  <c r="B101" i="35"/>
  <c r="B100" i="35"/>
  <c r="B99" i="35"/>
  <c r="B98" i="35"/>
  <c r="B97" i="35"/>
  <c r="B96" i="35"/>
  <c r="B95" i="35"/>
  <c r="B94" i="35"/>
  <c r="B93" i="35"/>
  <c r="B92" i="35"/>
  <c r="B91" i="35"/>
  <c r="B81" i="35"/>
  <c r="D135" i="35"/>
  <c r="B80" i="35"/>
  <c r="B79" i="35"/>
  <c r="D133" i="35"/>
  <c r="B78" i="35"/>
  <c r="B77" i="35"/>
  <c r="B76" i="35"/>
  <c r="B75" i="35"/>
  <c r="B74" i="35"/>
  <c r="B73" i="35"/>
  <c r="F127" i="35"/>
  <c r="B72" i="35"/>
  <c r="B71" i="35"/>
  <c r="B70" i="35"/>
  <c r="E124" i="35"/>
  <c r="B69" i="35"/>
  <c r="B68" i="35"/>
  <c r="E122" i="35"/>
  <c r="B67" i="35"/>
  <c r="B66" i="35"/>
  <c r="B65" i="35"/>
  <c r="B64" i="35"/>
  <c r="B63" i="35"/>
  <c r="G117" i="35"/>
  <c r="F117" i="35"/>
  <c r="E117" i="35"/>
  <c r="B62" i="35"/>
  <c r="B61" i="35"/>
  <c r="H215" i="35"/>
  <c r="H240" i="35"/>
  <c r="H190" i="35"/>
  <c r="B363" i="34"/>
  <c r="B362" i="34"/>
  <c r="B361" i="34"/>
  <c r="B360" i="34"/>
  <c r="B359" i="34"/>
  <c r="B358" i="34"/>
  <c r="B357" i="34"/>
  <c r="B356" i="34"/>
  <c r="B355" i="34"/>
  <c r="B354" i="34"/>
  <c r="B353" i="34"/>
  <c r="B352" i="34"/>
  <c r="B351" i="34"/>
  <c r="B350" i="34"/>
  <c r="B349" i="34"/>
  <c r="B348" i="34"/>
  <c r="B347" i="34"/>
  <c r="B346" i="34"/>
  <c r="B345" i="34"/>
  <c r="B344" i="34"/>
  <c r="B343" i="34"/>
  <c r="B338" i="34"/>
  <c r="B337" i="34"/>
  <c r="B336" i="34"/>
  <c r="B335" i="34"/>
  <c r="B334" i="34"/>
  <c r="B333" i="34"/>
  <c r="B332" i="34"/>
  <c r="B331" i="34"/>
  <c r="B330" i="34"/>
  <c r="B329" i="34"/>
  <c r="B328" i="34"/>
  <c r="B327" i="34"/>
  <c r="B326" i="34"/>
  <c r="B325" i="34"/>
  <c r="B324" i="34"/>
  <c r="B323" i="34"/>
  <c r="B322" i="34"/>
  <c r="B321" i="34"/>
  <c r="B320" i="34"/>
  <c r="B319" i="34"/>
  <c r="B318" i="34"/>
  <c r="B313" i="34"/>
  <c r="B312" i="34"/>
  <c r="B311" i="34"/>
  <c r="B310" i="34"/>
  <c r="B309" i="34"/>
  <c r="B308" i="34"/>
  <c r="B307" i="34"/>
  <c r="B306" i="34"/>
  <c r="B305" i="34"/>
  <c r="B304" i="34"/>
  <c r="B303" i="34"/>
  <c r="B302" i="34"/>
  <c r="B301" i="34"/>
  <c r="B300" i="34"/>
  <c r="B299" i="34"/>
  <c r="B298" i="34"/>
  <c r="B297" i="34"/>
  <c r="B296" i="34"/>
  <c r="B295" i="34"/>
  <c r="B294" i="34"/>
  <c r="B293" i="34"/>
  <c r="B288" i="34"/>
  <c r="B287" i="34"/>
  <c r="B286" i="34"/>
  <c r="B285" i="34"/>
  <c r="B284" i="34"/>
  <c r="B283" i="34"/>
  <c r="B282" i="34"/>
  <c r="B281" i="34"/>
  <c r="B280" i="34"/>
  <c r="B279" i="34"/>
  <c r="B278" i="34"/>
  <c r="B277" i="34"/>
  <c r="B276" i="34"/>
  <c r="B275" i="34"/>
  <c r="B274" i="34"/>
  <c r="B273" i="34"/>
  <c r="B272" i="34"/>
  <c r="B271" i="34"/>
  <c r="B270" i="34"/>
  <c r="B269" i="34"/>
  <c r="B268" i="34"/>
  <c r="B263" i="34"/>
  <c r="B262" i="34"/>
  <c r="B261" i="34"/>
  <c r="B260" i="34"/>
  <c r="B259" i="34"/>
  <c r="B258" i="34"/>
  <c r="B257" i="34"/>
  <c r="B256" i="34"/>
  <c r="B255" i="34"/>
  <c r="B254" i="34"/>
  <c r="B253" i="34"/>
  <c r="B252" i="34"/>
  <c r="B251" i="34"/>
  <c r="B250" i="34"/>
  <c r="B249" i="34"/>
  <c r="B248" i="34"/>
  <c r="B247" i="34"/>
  <c r="B246" i="34"/>
  <c r="B245" i="34"/>
  <c r="B244" i="34"/>
  <c r="B243" i="34"/>
  <c r="B238" i="34"/>
  <c r="B237" i="34"/>
  <c r="B236" i="34"/>
  <c r="B235" i="34"/>
  <c r="B234" i="34"/>
  <c r="B233" i="34"/>
  <c r="B232" i="34"/>
  <c r="B231" i="34"/>
  <c r="B230" i="34"/>
  <c r="B229" i="34"/>
  <c r="B228" i="34"/>
  <c r="B227" i="34"/>
  <c r="B226" i="34"/>
  <c r="B225" i="34"/>
  <c r="B224" i="34"/>
  <c r="B223" i="34"/>
  <c r="B222" i="34"/>
  <c r="B221" i="34"/>
  <c r="B220" i="34"/>
  <c r="B219" i="34"/>
  <c r="B218" i="34"/>
  <c r="B213" i="34"/>
  <c r="B212" i="34"/>
  <c r="B211" i="34"/>
  <c r="B210" i="34"/>
  <c r="B209" i="34"/>
  <c r="B208" i="34"/>
  <c r="B207" i="34"/>
  <c r="B206" i="34"/>
  <c r="B205" i="34"/>
  <c r="B204" i="34"/>
  <c r="B203" i="34"/>
  <c r="B202" i="34"/>
  <c r="B201" i="34"/>
  <c r="B200" i="34"/>
  <c r="B199" i="34"/>
  <c r="B198" i="34"/>
  <c r="B197" i="34"/>
  <c r="B196" i="34"/>
  <c r="B195" i="34"/>
  <c r="B194" i="34"/>
  <c r="B193" i="34"/>
  <c r="B188" i="34"/>
  <c r="B187" i="34"/>
  <c r="B186" i="34"/>
  <c r="B185" i="34"/>
  <c r="B184" i="34"/>
  <c r="B183" i="34"/>
  <c r="B182" i="34"/>
  <c r="B181" i="34"/>
  <c r="B180" i="34"/>
  <c r="B179" i="34"/>
  <c r="B178" i="34"/>
  <c r="B177" i="34"/>
  <c r="B176" i="34"/>
  <c r="B175" i="34"/>
  <c r="B174" i="34"/>
  <c r="B173" i="34"/>
  <c r="B172" i="34"/>
  <c r="B171" i="34"/>
  <c r="B170" i="34"/>
  <c r="B169" i="34"/>
  <c r="B168" i="34"/>
  <c r="B163" i="34"/>
  <c r="B162" i="34"/>
  <c r="B161" i="34"/>
  <c r="B160" i="34"/>
  <c r="B159" i="34"/>
  <c r="B158" i="34"/>
  <c r="B157" i="34"/>
  <c r="B156" i="34"/>
  <c r="B155" i="34"/>
  <c r="B154" i="34"/>
  <c r="B153" i="34"/>
  <c r="B152" i="34"/>
  <c r="B151" i="34"/>
  <c r="B150" i="34"/>
  <c r="B149" i="34"/>
  <c r="B148" i="34"/>
  <c r="B147" i="34"/>
  <c r="B146" i="34"/>
  <c r="B145" i="34"/>
  <c r="B144" i="34"/>
  <c r="B143" i="34"/>
  <c r="I140" i="34"/>
  <c r="B136" i="34"/>
  <c r="B135" i="34"/>
  <c r="B134" i="34"/>
  <c r="B133" i="34"/>
  <c r="B132" i="34"/>
  <c r="B131" i="34"/>
  <c r="B130" i="34"/>
  <c r="B129" i="34"/>
  <c r="B128" i="34"/>
  <c r="B127" i="34"/>
  <c r="B126" i="34"/>
  <c r="B125" i="34"/>
  <c r="B124" i="34"/>
  <c r="B123" i="34"/>
  <c r="B122" i="34"/>
  <c r="B121" i="34"/>
  <c r="B120" i="34"/>
  <c r="B119" i="34"/>
  <c r="B118" i="34"/>
  <c r="B117" i="34"/>
  <c r="B116" i="34"/>
  <c r="B111" i="34"/>
  <c r="B110" i="34"/>
  <c r="B109" i="34"/>
  <c r="B108" i="34"/>
  <c r="B107" i="34"/>
  <c r="B106" i="34"/>
  <c r="B105" i="34"/>
  <c r="B104" i="34"/>
  <c r="B103" i="34"/>
  <c r="B102" i="34"/>
  <c r="B101" i="34"/>
  <c r="B100" i="34"/>
  <c r="B99" i="34"/>
  <c r="B98" i="34"/>
  <c r="B97" i="34"/>
  <c r="B96" i="34"/>
  <c r="B95" i="34"/>
  <c r="B94" i="34"/>
  <c r="B93" i="34"/>
  <c r="B92" i="34"/>
  <c r="B91" i="34"/>
  <c r="B81" i="34"/>
  <c r="B80" i="34"/>
  <c r="G134" i="34"/>
  <c r="C134" i="34"/>
  <c r="B79" i="34"/>
  <c r="B78" i="34"/>
  <c r="C132" i="34"/>
  <c r="B77" i="34"/>
  <c r="E131" i="34"/>
  <c r="B76" i="34"/>
  <c r="E130" i="34"/>
  <c r="B75" i="34"/>
  <c r="B74" i="34"/>
  <c r="G128" i="34"/>
  <c r="B73" i="34"/>
  <c r="C127" i="34"/>
  <c r="B72" i="34"/>
  <c r="B71" i="34"/>
  <c r="E125" i="34"/>
  <c r="B70" i="34"/>
  <c r="B69" i="34"/>
  <c r="G123" i="34"/>
  <c r="E123" i="34"/>
  <c r="B68" i="34"/>
  <c r="D122" i="34"/>
  <c r="B67" i="34"/>
  <c r="B66" i="34"/>
  <c r="B65" i="34"/>
  <c r="B64" i="34"/>
  <c r="B63" i="34"/>
  <c r="B62" i="34"/>
  <c r="B61" i="34"/>
  <c r="H190" i="34"/>
  <c r="B363" i="33"/>
  <c r="B362" i="33"/>
  <c r="B361" i="33"/>
  <c r="B360" i="33"/>
  <c r="B359" i="33"/>
  <c r="B358" i="33"/>
  <c r="B357" i="33"/>
  <c r="B356" i="33"/>
  <c r="B355" i="33"/>
  <c r="B354" i="33"/>
  <c r="B353" i="33"/>
  <c r="B352" i="33"/>
  <c r="B351" i="33"/>
  <c r="B350" i="33"/>
  <c r="B349" i="33"/>
  <c r="B348" i="33"/>
  <c r="B347" i="33"/>
  <c r="B346" i="33"/>
  <c r="B345" i="33"/>
  <c r="B344" i="33"/>
  <c r="B343" i="33"/>
  <c r="B338" i="33"/>
  <c r="B337" i="33"/>
  <c r="B336" i="33"/>
  <c r="B335" i="33"/>
  <c r="B334" i="33"/>
  <c r="B333" i="33"/>
  <c r="B332" i="33"/>
  <c r="B331" i="33"/>
  <c r="B330" i="33"/>
  <c r="B329" i="33"/>
  <c r="B328" i="33"/>
  <c r="B327" i="33"/>
  <c r="B326" i="33"/>
  <c r="B325" i="33"/>
  <c r="B324" i="33"/>
  <c r="B323" i="33"/>
  <c r="B322" i="33"/>
  <c r="B321" i="33"/>
  <c r="B320" i="33"/>
  <c r="B319" i="33"/>
  <c r="B318" i="33"/>
  <c r="B313" i="33"/>
  <c r="B312" i="33"/>
  <c r="B311" i="33"/>
  <c r="B310" i="33"/>
  <c r="B309" i="33"/>
  <c r="B308" i="33"/>
  <c r="B307" i="33"/>
  <c r="B306" i="33"/>
  <c r="B305" i="33"/>
  <c r="B304" i="33"/>
  <c r="B303" i="33"/>
  <c r="B302" i="33"/>
  <c r="B301" i="33"/>
  <c r="B300" i="33"/>
  <c r="B299" i="33"/>
  <c r="B298" i="33"/>
  <c r="B297" i="33"/>
  <c r="B296" i="33"/>
  <c r="B295" i="33"/>
  <c r="B294" i="33"/>
  <c r="B293" i="33"/>
  <c r="B288" i="33"/>
  <c r="B287" i="33"/>
  <c r="B286" i="33"/>
  <c r="B285" i="33"/>
  <c r="B284" i="33"/>
  <c r="B283" i="33"/>
  <c r="B282" i="33"/>
  <c r="B281" i="33"/>
  <c r="B280" i="33"/>
  <c r="B279" i="33"/>
  <c r="B278" i="33"/>
  <c r="B277" i="33"/>
  <c r="B276" i="33"/>
  <c r="B275" i="33"/>
  <c r="B274" i="33"/>
  <c r="B273" i="33"/>
  <c r="B272" i="33"/>
  <c r="B271" i="33"/>
  <c r="B270" i="33"/>
  <c r="B269" i="33"/>
  <c r="B268" i="33"/>
  <c r="B263" i="33"/>
  <c r="B262" i="33"/>
  <c r="B261" i="33"/>
  <c r="B260" i="33"/>
  <c r="B259" i="33"/>
  <c r="B258" i="33"/>
  <c r="B257" i="33"/>
  <c r="B256" i="33"/>
  <c r="B255" i="33"/>
  <c r="B254" i="33"/>
  <c r="B253" i="33"/>
  <c r="B252" i="33"/>
  <c r="B251" i="33"/>
  <c r="B250" i="33"/>
  <c r="B249" i="33"/>
  <c r="B248" i="33"/>
  <c r="B247" i="33"/>
  <c r="B246" i="33"/>
  <c r="B245" i="33"/>
  <c r="B244" i="33"/>
  <c r="B243" i="33"/>
  <c r="B238" i="33"/>
  <c r="B237" i="33"/>
  <c r="B236" i="33"/>
  <c r="B235" i="33"/>
  <c r="B234" i="33"/>
  <c r="B233" i="33"/>
  <c r="B232" i="33"/>
  <c r="B231" i="33"/>
  <c r="B230" i="33"/>
  <c r="B229" i="33"/>
  <c r="B228" i="33"/>
  <c r="B227" i="33"/>
  <c r="B226" i="33"/>
  <c r="B225" i="33"/>
  <c r="B224" i="33"/>
  <c r="B223" i="33"/>
  <c r="B222" i="33"/>
  <c r="B221" i="33"/>
  <c r="B220" i="33"/>
  <c r="B219" i="33"/>
  <c r="B218" i="33"/>
  <c r="B213" i="33"/>
  <c r="B212" i="33"/>
  <c r="B211" i="33"/>
  <c r="B210" i="33"/>
  <c r="B209" i="33"/>
  <c r="B208" i="33"/>
  <c r="B207" i="33"/>
  <c r="B206" i="33"/>
  <c r="B205" i="33"/>
  <c r="B204" i="33"/>
  <c r="B203" i="33"/>
  <c r="B202" i="33"/>
  <c r="B201" i="33"/>
  <c r="B200" i="33"/>
  <c r="B199" i="33"/>
  <c r="B198" i="33"/>
  <c r="B197" i="33"/>
  <c r="B196" i="33"/>
  <c r="B195" i="33"/>
  <c r="B194" i="33"/>
  <c r="B193" i="33"/>
  <c r="B188" i="33"/>
  <c r="B187" i="33"/>
  <c r="B186" i="33"/>
  <c r="B185" i="33"/>
  <c r="B184" i="33"/>
  <c r="B183" i="33"/>
  <c r="B182" i="33"/>
  <c r="B181" i="33"/>
  <c r="B180" i="33"/>
  <c r="B179" i="33"/>
  <c r="B178" i="33"/>
  <c r="B177" i="33"/>
  <c r="B176" i="33"/>
  <c r="B175" i="33"/>
  <c r="B174" i="33"/>
  <c r="B173" i="33"/>
  <c r="B172" i="33"/>
  <c r="B171" i="33"/>
  <c r="B170" i="33"/>
  <c r="B169" i="33"/>
  <c r="B168" i="33"/>
  <c r="B163" i="33"/>
  <c r="B162" i="33"/>
  <c r="B161" i="33"/>
  <c r="B160" i="33"/>
  <c r="B159" i="33"/>
  <c r="B158" i="33"/>
  <c r="B157" i="33"/>
  <c r="B156" i="33"/>
  <c r="B155" i="33"/>
  <c r="B154" i="33"/>
  <c r="B153" i="33"/>
  <c r="B152" i="33"/>
  <c r="B151" i="33"/>
  <c r="B150" i="33"/>
  <c r="B149" i="33"/>
  <c r="B148" i="33"/>
  <c r="B147" i="33"/>
  <c r="B146" i="33"/>
  <c r="B145" i="33"/>
  <c r="B144" i="33"/>
  <c r="B143" i="33"/>
  <c r="I140" i="33"/>
  <c r="B136" i="33"/>
  <c r="B135" i="33"/>
  <c r="B134" i="33"/>
  <c r="B133" i="33"/>
  <c r="B132" i="33"/>
  <c r="B131" i="33"/>
  <c r="B130" i="33"/>
  <c r="B129" i="33"/>
  <c r="B128" i="33"/>
  <c r="B127" i="33"/>
  <c r="B126" i="33"/>
  <c r="B125" i="33"/>
  <c r="B124" i="33"/>
  <c r="B123" i="33"/>
  <c r="B122" i="33"/>
  <c r="B121" i="33"/>
  <c r="B120" i="33"/>
  <c r="B119" i="33"/>
  <c r="B118" i="33"/>
  <c r="B117" i="33"/>
  <c r="B116" i="33"/>
  <c r="B111" i="33"/>
  <c r="B110" i="33"/>
  <c r="B109" i="33"/>
  <c r="B108" i="33"/>
  <c r="B107" i="33"/>
  <c r="B106" i="33"/>
  <c r="B105" i="33"/>
  <c r="B104" i="33"/>
  <c r="B103" i="33"/>
  <c r="B102" i="33"/>
  <c r="B101" i="33"/>
  <c r="B100" i="33"/>
  <c r="B99" i="33"/>
  <c r="B98" i="33"/>
  <c r="B97" i="33"/>
  <c r="B96" i="33"/>
  <c r="B95" i="33"/>
  <c r="B94" i="33"/>
  <c r="B93" i="33"/>
  <c r="B92" i="33"/>
  <c r="B91" i="33"/>
  <c r="B81" i="33"/>
  <c r="B80" i="33"/>
  <c r="E134" i="33"/>
  <c r="B79" i="33"/>
  <c r="B78" i="33"/>
  <c r="B77" i="33"/>
  <c r="G131" i="33"/>
  <c r="B76" i="33"/>
  <c r="F130" i="33"/>
  <c r="E130" i="33"/>
  <c r="B75" i="33"/>
  <c r="B74" i="33"/>
  <c r="B73" i="33"/>
  <c r="B72" i="33"/>
  <c r="B71" i="33"/>
  <c r="B70" i="33"/>
  <c r="E124" i="33"/>
  <c r="B69" i="33"/>
  <c r="B68" i="33"/>
  <c r="E122" i="33"/>
  <c r="D122" i="33"/>
  <c r="B67" i="33"/>
  <c r="B66" i="33"/>
  <c r="E120" i="33"/>
  <c r="B65" i="33"/>
  <c r="B64" i="33"/>
  <c r="G118" i="33"/>
  <c r="B63" i="33"/>
  <c r="D117" i="33"/>
  <c r="B62" i="33"/>
  <c r="B61" i="33"/>
  <c r="B363" i="32"/>
  <c r="B362" i="32"/>
  <c r="B361" i="32"/>
  <c r="B360" i="32"/>
  <c r="B359" i="32"/>
  <c r="B358" i="32"/>
  <c r="B357" i="32"/>
  <c r="B356" i="32"/>
  <c r="B355" i="32"/>
  <c r="B354" i="32"/>
  <c r="B353" i="32"/>
  <c r="B352" i="32"/>
  <c r="B351" i="32"/>
  <c r="B350" i="32"/>
  <c r="B349" i="32"/>
  <c r="B348" i="32"/>
  <c r="B347" i="32"/>
  <c r="B346" i="32"/>
  <c r="B345" i="32"/>
  <c r="B344" i="32"/>
  <c r="B343" i="32"/>
  <c r="B338" i="32"/>
  <c r="B337" i="32"/>
  <c r="B336" i="32"/>
  <c r="B335" i="32"/>
  <c r="B334" i="32"/>
  <c r="B333" i="32"/>
  <c r="B332" i="32"/>
  <c r="B331" i="32"/>
  <c r="B330" i="32"/>
  <c r="B329" i="32"/>
  <c r="B328" i="32"/>
  <c r="B327" i="32"/>
  <c r="B326" i="32"/>
  <c r="B325" i="32"/>
  <c r="B324" i="32"/>
  <c r="B323" i="32"/>
  <c r="B322" i="32"/>
  <c r="B321" i="32"/>
  <c r="B320" i="32"/>
  <c r="B319" i="32"/>
  <c r="B318" i="32"/>
  <c r="B313" i="32"/>
  <c r="B312" i="32"/>
  <c r="B311" i="32"/>
  <c r="B310" i="32"/>
  <c r="B309" i="32"/>
  <c r="B308" i="32"/>
  <c r="B307" i="32"/>
  <c r="B306" i="32"/>
  <c r="B305" i="32"/>
  <c r="B304" i="32"/>
  <c r="B303" i="32"/>
  <c r="B302" i="32"/>
  <c r="B301" i="32"/>
  <c r="B300" i="32"/>
  <c r="B299" i="32"/>
  <c r="B298" i="32"/>
  <c r="B297" i="32"/>
  <c r="B296" i="32"/>
  <c r="B295" i="32"/>
  <c r="B294" i="32"/>
  <c r="B293" i="32"/>
  <c r="B288" i="32"/>
  <c r="B287" i="32"/>
  <c r="B286" i="32"/>
  <c r="B285" i="32"/>
  <c r="B284" i="32"/>
  <c r="B283" i="32"/>
  <c r="B282" i="32"/>
  <c r="B281" i="32"/>
  <c r="B280" i="32"/>
  <c r="B279" i="32"/>
  <c r="B278" i="32"/>
  <c r="B277" i="32"/>
  <c r="B276" i="32"/>
  <c r="B275" i="32"/>
  <c r="B274" i="32"/>
  <c r="B273" i="32"/>
  <c r="B272" i="32"/>
  <c r="B271" i="32"/>
  <c r="B270" i="32"/>
  <c r="B269" i="32"/>
  <c r="B268" i="32"/>
  <c r="B263" i="32"/>
  <c r="B262" i="32"/>
  <c r="B261" i="32"/>
  <c r="B260" i="32"/>
  <c r="B259" i="32"/>
  <c r="B258" i="32"/>
  <c r="B257" i="32"/>
  <c r="B256" i="32"/>
  <c r="B255" i="32"/>
  <c r="B254" i="32"/>
  <c r="B253" i="32"/>
  <c r="B252" i="32"/>
  <c r="B251" i="32"/>
  <c r="B250" i="32"/>
  <c r="B249" i="32"/>
  <c r="B248" i="32"/>
  <c r="B247" i="32"/>
  <c r="B246" i="32"/>
  <c r="B245" i="32"/>
  <c r="B244" i="32"/>
  <c r="B243" i="32"/>
  <c r="B238" i="32"/>
  <c r="B237" i="32"/>
  <c r="B236" i="32"/>
  <c r="B235" i="32"/>
  <c r="B234" i="32"/>
  <c r="B233" i="32"/>
  <c r="B232" i="32"/>
  <c r="B231" i="32"/>
  <c r="B230" i="32"/>
  <c r="B229" i="32"/>
  <c r="B228" i="32"/>
  <c r="B227" i="32"/>
  <c r="B226" i="32"/>
  <c r="B225" i="32"/>
  <c r="B224" i="32"/>
  <c r="B223" i="32"/>
  <c r="B222" i="32"/>
  <c r="B221" i="32"/>
  <c r="B220" i="32"/>
  <c r="B219" i="32"/>
  <c r="B218" i="32"/>
  <c r="B213" i="32"/>
  <c r="B212" i="32"/>
  <c r="B211" i="32"/>
  <c r="B210" i="32"/>
  <c r="B209" i="32"/>
  <c r="B208" i="32"/>
  <c r="B207" i="32"/>
  <c r="B206" i="32"/>
  <c r="B205" i="32"/>
  <c r="B204" i="32"/>
  <c r="B203" i="32"/>
  <c r="B202" i="32"/>
  <c r="B201" i="32"/>
  <c r="B200" i="32"/>
  <c r="B199" i="32"/>
  <c r="B198" i="32"/>
  <c r="B197" i="32"/>
  <c r="B196" i="32"/>
  <c r="B195" i="32"/>
  <c r="B194" i="32"/>
  <c r="B193" i="32"/>
  <c r="B188" i="32"/>
  <c r="B187" i="32"/>
  <c r="B186" i="32"/>
  <c r="B185" i="32"/>
  <c r="B184" i="32"/>
  <c r="B183" i="32"/>
  <c r="B182" i="32"/>
  <c r="B181" i="32"/>
  <c r="B180" i="32"/>
  <c r="B179" i="32"/>
  <c r="B178" i="32"/>
  <c r="B177" i="32"/>
  <c r="B176" i="32"/>
  <c r="B175" i="32"/>
  <c r="B174" i="32"/>
  <c r="B173" i="32"/>
  <c r="B172" i="32"/>
  <c r="B171" i="32"/>
  <c r="B170" i="32"/>
  <c r="B169" i="32"/>
  <c r="B168" i="32"/>
  <c r="B163" i="32"/>
  <c r="B162" i="32"/>
  <c r="B161" i="32"/>
  <c r="B160" i="32"/>
  <c r="B159" i="32"/>
  <c r="B158" i="32"/>
  <c r="B157" i="32"/>
  <c r="B156" i="32"/>
  <c r="B155" i="32"/>
  <c r="B154" i="32"/>
  <c r="B153" i="32"/>
  <c r="B152" i="32"/>
  <c r="B151" i="32"/>
  <c r="B150" i="32"/>
  <c r="B149" i="32"/>
  <c r="B148" i="32"/>
  <c r="B147" i="32"/>
  <c r="B146" i="32"/>
  <c r="B145" i="32"/>
  <c r="B144" i="32"/>
  <c r="B143" i="32"/>
  <c r="B136" i="32"/>
  <c r="B135" i="32"/>
  <c r="B134" i="32"/>
  <c r="B133" i="32"/>
  <c r="B132" i="32"/>
  <c r="B131" i="32"/>
  <c r="B130" i="32"/>
  <c r="B129" i="32"/>
  <c r="B128" i="32"/>
  <c r="B127" i="32"/>
  <c r="B126" i="32"/>
  <c r="B125" i="32"/>
  <c r="B124" i="32"/>
  <c r="B123" i="32"/>
  <c r="B122" i="32"/>
  <c r="B121" i="32"/>
  <c r="B120" i="32"/>
  <c r="B119" i="32"/>
  <c r="B118" i="32"/>
  <c r="B117" i="32"/>
  <c r="B116" i="32"/>
  <c r="B111" i="32"/>
  <c r="B110" i="32"/>
  <c r="B109" i="32"/>
  <c r="B108" i="32"/>
  <c r="B107" i="32"/>
  <c r="B106" i="32"/>
  <c r="B105" i="32"/>
  <c r="B104" i="32"/>
  <c r="B103" i="32"/>
  <c r="B102" i="32"/>
  <c r="B101" i="32"/>
  <c r="B100" i="32"/>
  <c r="B99" i="32"/>
  <c r="B98" i="32"/>
  <c r="B97" i="32"/>
  <c r="B96" i="32"/>
  <c r="B95" i="32"/>
  <c r="B94" i="32"/>
  <c r="B93" i="32"/>
  <c r="B92" i="32"/>
  <c r="B91" i="32"/>
  <c r="B81" i="32"/>
  <c r="C135" i="32"/>
  <c r="B80" i="32"/>
  <c r="B79" i="32"/>
  <c r="B78" i="32"/>
  <c r="B77" i="32"/>
  <c r="B76" i="32"/>
  <c r="B75" i="32"/>
  <c r="E129" i="32"/>
  <c r="B74" i="32"/>
  <c r="B73" i="32"/>
  <c r="E127" i="32"/>
  <c r="B72" i="32"/>
  <c r="D126" i="32"/>
  <c r="B71" i="32"/>
  <c r="E125" i="32"/>
  <c r="B70" i="32"/>
  <c r="B69" i="32"/>
  <c r="C123" i="32"/>
  <c r="B68" i="32"/>
  <c r="B67" i="32"/>
  <c r="B66" i="32"/>
  <c r="B65" i="32"/>
  <c r="E119" i="32"/>
  <c r="B64" i="32"/>
  <c r="B63" i="32"/>
  <c r="G117" i="32"/>
  <c r="B62" i="32"/>
  <c r="B61" i="32"/>
  <c r="H215" i="32"/>
  <c r="B363" i="31"/>
  <c r="B362" i="31"/>
  <c r="B361" i="31"/>
  <c r="B360" i="31"/>
  <c r="B359" i="31"/>
  <c r="B358" i="31"/>
  <c r="B357" i="31"/>
  <c r="B356" i="31"/>
  <c r="B355" i="31"/>
  <c r="B354" i="31"/>
  <c r="B353" i="31"/>
  <c r="B352" i="31"/>
  <c r="B351" i="31"/>
  <c r="B350" i="31"/>
  <c r="B349" i="31"/>
  <c r="B348" i="31"/>
  <c r="B347" i="31"/>
  <c r="B346" i="31"/>
  <c r="B345" i="31"/>
  <c r="B344" i="31"/>
  <c r="B343" i="31"/>
  <c r="B338" i="31"/>
  <c r="B337" i="31"/>
  <c r="B336" i="31"/>
  <c r="B335" i="31"/>
  <c r="B334" i="31"/>
  <c r="B333" i="31"/>
  <c r="B332" i="31"/>
  <c r="B331" i="31"/>
  <c r="B330" i="31"/>
  <c r="B329" i="31"/>
  <c r="B328" i="31"/>
  <c r="B327" i="31"/>
  <c r="B326" i="31"/>
  <c r="B325" i="31"/>
  <c r="B324" i="31"/>
  <c r="B323" i="31"/>
  <c r="B322" i="31"/>
  <c r="B321" i="31"/>
  <c r="B320" i="31"/>
  <c r="B319" i="31"/>
  <c r="B318" i="31"/>
  <c r="B313" i="31"/>
  <c r="B312" i="31"/>
  <c r="B311" i="31"/>
  <c r="B310" i="31"/>
  <c r="B309" i="31"/>
  <c r="B308" i="31"/>
  <c r="B307" i="31"/>
  <c r="B306" i="31"/>
  <c r="B305" i="31"/>
  <c r="B304" i="31"/>
  <c r="B303" i="31"/>
  <c r="B302" i="31"/>
  <c r="B301" i="31"/>
  <c r="B300" i="31"/>
  <c r="B299" i="31"/>
  <c r="B298" i="31"/>
  <c r="B297" i="31"/>
  <c r="B296" i="31"/>
  <c r="B295" i="31"/>
  <c r="B294" i="31"/>
  <c r="B293" i="31"/>
  <c r="B288" i="31"/>
  <c r="B287" i="31"/>
  <c r="B286" i="31"/>
  <c r="B285" i="31"/>
  <c r="B284" i="31"/>
  <c r="B283" i="31"/>
  <c r="B282" i="31"/>
  <c r="B281" i="31"/>
  <c r="B280" i="31"/>
  <c r="B279" i="31"/>
  <c r="B278" i="31"/>
  <c r="B277" i="31"/>
  <c r="B276" i="31"/>
  <c r="B275" i="31"/>
  <c r="B274" i="31"/>
  <c r="B273" i="31"/>
  <c r="B272" i="31"/>
  <c r="B271" i="31"/>
  <c r="B270" i="31"/>
  <c r="B269" i="31"/>
  <c r="B268" i="31"/>
  <c r="B263" i="31"/>
  <c r="B262" i="31"/>
  <c r="B261" i="31"/>
  <c r="B260" i="31"/>
  <c r="B259" i="31"/>
  <c r="B258" i="31"/>
  <c r="B257" i="31"/>
  <c r="B256" i="31"/>
  <c r="B255" i="31"/>
  <c r="B254" i="31"/>
  <c r="B253" i="31"/>
  <c r="B252" i="31"/>
  <c r="B251" i="31"/>
  <c r="B250" i="31"/>
  <c r="B249" i="31"/>
  <c r="B248" i="31"/>
  <c r="B247" i="31"/>
  <c r="B246" i="31"/>
  <c r="B245" i="31"/>
  <c r="B244" i="31"/>
  <c r="B243" i="31"/>
  <c r="B238" i="31"/>
  <c r="B237" i="31"/>
  <c r="B236" i="31"/>
  <c r="B235" i="31"/>
  <c r="B234" i="31"/>
  <c r="B233" i="31"/>
  <c r="B232" i="31"/>
  <c r="B231" i="31"/>
  <c r="B230" i="31"/>
  <c r="B229" i="31"/>
  <c r="B228" i="31"/>
  <c r="B227" i="31"/>
  <c r="B226" i="31"/>
  <c r="B225" i="31"/>
  <c r="B224" i="31"/>
  <c r="B223" i="31"/>
  <c r="B222" i="31"/>
  <c r="B221" i="31"/>
  <c r="B220" i="31"/>
  <c r="B219" i="31"/>
  <c r="B218" i="31"/>
  <c r="B213" i="31"/>
  <c r="B212" i="31"/>
  <c r="B211" i="31"/>
  <c r="B210" i="31"/>
  <c r="B209" i="31"/>
  <c r="B208" i="31"/>
  <c r="B207" i="31"/>
  <c r="B206" i="31"/>
  <c r="B205" i="31"/>
  <c r="B204" i="31"/>
  <c r="B203" i="31"/>
  <c r="B202" i="31"/>
  <c r="B201" i="31"/>
  <c r="B200" i="31"/>
  <c r="B199" i="31"/>
  <c r="B198" i="31"/>
  <c r="B197" i="31"/>
  <c r="B196" i="31"/>
  <c r="B195" i="31"/>
  <c r="B194" i="31"/>
  <c r="B193" i="31"/>
  <c r="B188" i="31"/>
  <c r="B187" i="31"/>
  <c r="B186" i="31"/>
  <c r="B185" i="31"/>
  <c r="B184" i="31"/>
  <c r="B183" i="31"/>
  <c r="B182" i="31"/>
  <c r="B181" i="31"/>
  <c r="B180" i="31"/>
  <c r="B179" i="31"/>
  <c r="B178" i="31"/>
  <c r="B177" i="31"/>
  <c r="B176" i="31"/>
  <c r="B175" i="31"/>
  <c r="B174" i="31"/>
  <c r="B173" i="31"/>
  <c r="B172" i="31"/>
  <c r="B171" i="31"/>
  <c r="B170" i="31"/>
  <c r="B169" i="31"/>
  <c r="B168" i="31"/>
  <c r="B163" i="31"/>
  <c r="B162" i="31"/>
  <c r="B161" i="31"/>
  <c r="B160" i="31"/>
  <c r="B159" i="31"/>
  <c r="B158" i="31"/>
  <c r="B157" i="31"/>
  <c r="B156" i="31"/>
  <c r="I155" i="31"/>
  <c r="B155" i="31"/>
  <c r="B154" i="31"/>
  <c r="B153" i="31"/>
  <c r="B152" i="31"/>
  <c r="B151" i="31"/>
  <c r="B150" i="31"/>
  <c r="B149" i="31"/>
  <c r="B148" i="31"/>
  <c r="B147" i="31"/>
  <c r="B146" i="31"/>
  <c r="B145" i="31"/>
  <c r="B144" i="31"/>
  <c r="B143" i="31"/>
  <c r="B136" i="31"/>
  <c r="B135" i="31"/>
  <c r="B134" i="31"/>
  <c r="B133" i="31"/>
  <c r="B132" i="31"/>
  <c r="B131" i="31"/>
  <c r="B130" i="31"/>
  <c r="B129" i="31"/>
  <c r="B128" i="31"/>
  <c r="B127" i="31"/>
  <c r="B126" i="31"/>
  <c r="B125" i="31"/>
  <c r="B124" i="31"/>
  <c r="B123" i="31"/>
  <c r="B122" i="31"/>
  <c r="B121" i="31"/>
  <c r="B120" i="31"/>
  <c r="B119" i="31"/>
  <c r="B118" i="31"/>
  <c r="B117" i="31"/>
  <c r="B116" i="31"/>
  <c r="B111" i="31"/>
  <c r="B110" i="31"/>
  <c r="B109" i="31"/>
  <c r="H108" i="31"/>
  <c r="B108" i="31"/>
  <c r="B107" i="31"/>
  <c r="B106" i="31"/>
  <c r="B105" i="31"/>
  <c r="B104" i="31"/>
  <c r="B103" i="31"/>
  <c r="B102" i="31"/>
  <c r="B101" i="31"/>
  <c r="B100" i="31"/>
  <c r="B99" i="31"/>
  <c r="B98" i="31"/>
  <c r="B97" i="31"/>
  <c r="B96" i="31"/>
  <c r="B95" i="31"/>
  <c r="B94" i="31"/>
  <c r="B93" i="31"/>
  <c r="B92" i="31"/>
  <c r="B91" i="31"/>
  <c r="B81" i="31"/>
  <c r="D135" i="31"/>
  <c r="B80" i="31"/>
  <c r="B79" i="31"/>
  <c r="B78" i="31"/>
  <c r="B77" i="31"/>
  <c r="F131" i="31"/>
  <c r="B76" i="31"/>
  <c r="B75" i="31"/>
  <c r="B74" i="31"/>
  <c r="B73" i="31"/>
  <c r="B72" i="31"/>
  <c r="B71" i="31"/>
  <c r="B70" i="31"/>
  <c r="G124" i="31"/>
  <c r="B69" i="31"/>
  <c r="B68" i="31"/>
  <c r="B67" i="31"/>
  <c r="B66" i="31"/>
  <c r="B65" i="31"/>
  <c r="B64" i="31"/>
  <c r="B63" i="31"/>
  <c r="B62" i="31"/>
  <c r="B61" i="31"/>
  <c r="H240" i="31"/>
  <c r="B363" i="30"/>
  <c r="B362" i="30"/>
  <c r="B361" i="30"/>
  <c r="B360" i="30"/>
  <c r="B359" i="30"/>
  <c r="B358" i="30"/>
  <c r="B357" i="30"/>
  <c r="B356" i="30"/>
  <c r="B355" i="30"/>
  <c r="B354" i="30"/>
  <c r="B353" i="30"/>
  <c r="B352" i="30"/>
  <c r="B351" i="30"/>
  <c r="B350" i="30"/>
  <c r="B349" i="30"/>
  <c r="B348" i="30"/>
  <c r="B347" i="30"/>
  <c r="B346" i="30"/>
  <c r="B345" i="30"/>
  <c r="B344" i="30"/>
  <c r="B343" i="30"/>
  <c r="B338" i="30"/>
  <c r="B337" i="30"/>
  <c r="B336" i="30"/>
  <c r="B335" i="30"/>
  <c r="B334" i="30"/>
  <c r="B333" i="30"/>
  <c r="B332" i="30"/>
  <c r="B331" i="30"/>
  <c r="B330" i="30"/>
  <c r="B329" i="30"/>
  <c r="B328" i="30"/>
  <c r="B327" i="30"/>
  <c r="B326" i="30"/>
  <c r="B325" i="30"/>
  <c r="B324" i="30"/>
  <c r="B323" i="30"/>
  <c r="B322" i="30"/>
  <c r="B321" i="30"/>
  <c r="B320" i="30"/>
  <c r="B319" i="30"/>
  <c r="B318" i="30"/>
  <c r="B313" i="30"/>
  <c r="B312" i="30"/>
  <c r="B311" i="30"/>
  <c r="B310" i="30"/>
  <c r="B309" i="30"/>
  <c r="B308" i="30"/>
  <c r="B307" i="30"/>
  <c r="B306" i="30"/>
  <c r="B305" i="30"/>
  <c r="B304" i="30"/>
  <c r="B303" i="30"/>
  <c r="B302" i="30"/>
  <c r="B301" i="30"/>
  <c r="B300" i="30"/>
  <c r="B299" i="30"/>
  <c r="B298" i="30"/>
  <c r="B297" i="30"/>
  <c r="B296" i="30"/>
  <c r="B295" i="30"/>
  <c r="B294" i="30"/>
  <c r="B293" i="30"/>
  <c r="B288" i="30"/>
  <c r="B287" i="30"/>
  <c r="B286" i="30"/>
  <c r="B285" i="30"/>
  <c r="B284" i="30"/>
  <c r="B283" i="30"/>
  <c r="B282" i="30"/>
  <c r="B281" i="30"/>
  <c r="B280" i="30"/>
  <c r="B279" i="30"/>
  <c r="B278" i="30"/>
  <c r="B277" i="30"/>
  <c r="B276" i="30"/>
  <c r="B275" i="30"/>
  <c r="B274" i="30"/>
  <c r="B273" i="30"/>
  <c r="B272" i="30"/>
  <c r="B271" i="30"/>
  <c r="B270" i="30"/>
  <c r="B269" i="30"/>
  <c r="B268" i="30"/>
  <c r="B263" i="30"/>
  <c r="B262" i="30"/>
  <c r="B261" i="30"/>
  <c r="B260" i="30"/>
  <c r="B259" i="30"/>
  <c r="B258" i="30"/>
  <c r="B257" i="30"/>
  <c r="B256" i="30"/>
  <c r="B255" i="30"/>
  <c r="B254" i="30"/>
  <c r="B253" i="30"/>
  <c r="B252" i="30"/>
  <c r="B251" i="30"/>
  <c r="B250" i="30"/>
  <c r="B249" i="30"/>
  <c r="B248" i="30"/>
  <c r="B247" i="30"/>
  <c r="B246" i="30"/>
  <c r="B245" i="30"/>
  <c r="B244" i="30"/>
  <c r="B243" i="30"/>
  <c r="B238" i="30"/>
  <c r="B237" i="30"/>
  <c r="B236" i="30"/>
  <c r="B235" i="30"/>
  <c r="B234" i="30"/>
  <c r="B233" i="30"/>
  <c r="B232" i="30"/>
  <c r="B231" i="30"/>
  <c r="B230" i="30"/>
  <c r="B229" i="30"/>
  <c r="B228" i="30"/>
  <c r="B227" i="30"/>
  <c r="B226" i="30"/>
  <c r="B225" i="30"/>
  <c r="B224" i="30"/>
  <c r="B223" i="30"/>
  <c r="B222" i="30"/>
  <c r="B221" i="30"/>
  <c r="B220" i="30"/>
  <c r="B219" i="30"/>
  <c r="B218" i="30"/>
  <c r="B213" i="30"/>
  <c r="B212" i="30"/>
  <c r="B211" i="30"/>
  <c r="B210" i="30"/>
  <c r="B209" i="30"/>
  <c r="B208" i="30"/>
  <c r="B207" i="30"/>
  <c r="B206" i="30"/>
  <c r="B205" i="30"/>
  <c r="B204" i="30"/>
  <c r="B203" i="30"/>
  <c r="B202" i="30"/>
  <c r="B201" i="30"/>
  <c r="B200" i="30"/>
  <c r="B199" i="30"/>
  <c r="B198" i="30"/>
  <c r="B197" i="30"/>
  <c r="B196" i="30"/>
  <c r="B195" i="30"/>
  <c r="B194" i="30"/>
  <c r="B193" i="30"/>
  <c r="B188" i="30"/>
  <c r="B187" i="30"/>
  <c r="B186" i="30"/>
  <c r="B185" i="30"/>
  <c r="B184" i="30"/>
  <c r="B183" i="30"/>
  <c r="B182" i="30"/>
  <c r="B181" i="30"/>
  <c r="B180" i="30"/>
  <c r="B179" i="30"/>
  <c r="B178" i="30"/>
  <c r="B177" i="30"/>
  <c r="B176" i="30"/>
  <c r="B175" i="30"/>
  <c r="B174" i="30"/>
  <c r="B173" i="30"/>
  <c r="B172" i="30"/>
  <c r="B171" i="30"/>
  <c r="B170" i="30"/>
  <c r="B169" i="30"/>
  <c r="B168" i="30"/>
  <c r="B163" i="30"/>
  <c r="B162" i="30"/>
  <c r="B161" i="30"/>
  <c r="B160" i="30"/>
  <c r="B159" i="30"/>
  <c r="B158" i="30"/>
  <c r="B157" i="30"/>
  <c r="B156" i="30"/>
  <c r="B155" i="30"/>
  <c r="B154" i="30"/>
  <c r="B153" i="30"/>
  <c r="B152" i="30"/>
  <c r="B151" i="30"/>
  <c r="B150" i="30"/>
  <c r="B149" i="30"/>
  <c r="B148" i="30"/>
  <c r="B147" i="30"/>
  <c r="B146" i="30"/>
  <c r="B145" i="30"/>
  <c r="B144" i="30"/>
  <c r="B143" i="30"/>
  <c r="B136" i="30"/>
  <c r="B135" i="30"/>
  <c r="B134" i="30"/>
  <c r="B133" i="30"/>
  <c r="B132" i="30"/>
  <c r="B131" i="30"/>
  <c r="B130" i="30"/>
  <c r="B129" i="30"/>
  <c r="B128" i="30"/>
  <c r="B127" i="30"/>
  <c r="B126" i="30"/>
  <c r="B125" i="30"/>
  <c r="B124" i="30"/>
  <c r="B123" i="30"/>
  <c r="B122" i="30"/>
  <c r="B121" i="30"/>
  <c r="B120" i="30"/>
  <c r="B119" i="30"/>
  <c r="B118" i="30"/>
  <c r="B117" i="30"/>
  <c r="B116" i="30"/>
  <c r="B111" i="30"/>
  <c r="B110" i="30"/>
  <c r="B109" i="30"/>
  <c r="B108" i="30"/>
  <c r="B107" i="30"/>
  <c r="B106" i="30"/>
  <c r="B105" i="30"/>
  <c r="B104" i="30"/>
  <c r="B103" i="30"/>
  <c r="B102" i="30"/>
  <c r="B101" i="30"/>
  <c r="B100" i="30"/>
  <c r="B99" i="30"/>
  <c r="B98" i="30"/>
  <c r="B97" i="30"/>
  <c r="B96" i="30"/>
  <c r="B95" i="30"/>
  <c r="B94" i="30"/>
  <c r="B93" i="30"/>
  <c r="B92" i="30"/>
  <c r="B91" i="30"/>
  <c r="B81" i="30"/>
  <c r="B80" i="30"/>
  <c r="B79" i="30"/>
  <c r="B78" i="30"/>
  <c r="D132" i="30"/>
  <c r="B77" i="30"/>
  <c r="B76" i="30"/>
  <c r="B75" i="30"/>
  <c r="B74" i="30"/>
  <c r="B73" i="30"/>
  <c r="E127" i="30"/>
  <c r="B72" i="30"/>
  <c r="B71" i="30"/>
  <c r="B70" i="30"/>
  <c r="B69" i="30"/>
  <c r="B68" i="30"/>
  <c r="F122" i="30"/>
  <c r="D122" i="30"/>
  <c r="B67" i="30"/>
  <c r="B66" i="30"/>
  <c r="B65" i="30"/>
  <c r="B64" i="30"/>
  <c r="B63" i="30"/>
  <c r="B62" i="30"/>
  <c r="B61" i="30"/>
  <c r="H190" i="30"/>
  <c r="B363" i="29"/>
  <c r="B362" i="29"/>
  <c r="B361" i="29"/>
  <c r="B360" i="29"/>
  <c r="B359" i="29"/>
  <c r="B358" i="29"/>
  <c r="B357" i="29"/>
  <c r="B356" i="29"/>
  <c r="B355" i="29"/>
  <c r="B354" i="29"/>
  <c r="B353" i="29"/>
  <c r="B352" i="29"/>
  <c r="B351" i="29"/>
  <c r="B350" i="29"/>
  <c r="B349" i="29"/>
  <c r="B348" i="29"/>
  <c r="B347" i="29"/>
  <c r="B346" i="29"/>
  <c r="B345" i="29"/>
  <c r="B344" i="29"/>
  <c r="B343" i="29"/>
  <c r="B338" i="29"/>
  <c r="B337" i="29"/>
  <c r="B336" i="29"/>
  <c r="B335" i="29"/>
  <c r="B334" i="29"/>
  <c r="B333" i="29"/>
  <c r="B332" i="29"/>
  <c r="B331" i="29"/>
  <c r="B330" i="29"/>
  <c r="B329" i="29"/>
  <c r="B328" i="29"/>
  <c r="B327" i="29"/>
  <c r="B326" i="29"/>
  <c r="B325" i="29"/>
  <c r="B324" i="29"/>
  <c r="B323" i="29"/>
  <c r="B322" i="29"/>
  <c r="B321" i="29"/>
  <c r="B320" i="29"/>
  <c r="B319" i="29"/>
  <c r="B318" i="29"/>
  <c r="B313" i="29"/>
  <c r="B312" i="29"/>
  <c r="B311" i="29"/>
  <c r="B310" i="29"/>
  <c r="B309" i="29"/>
  <c r="B308" i="29"/>
  <c r="B307" i="29"/>
  <c r="B306" i="29"/>
  <c r="B305" i="29"/>
  <c r="B304" i="29"/>
  <c r="B303" i="29"/>
  <c r="B302" i="29"/>
  <c r="B301" i="29"/>
  <c r="B300" i="29"/>
  <c r="B299" i="29"/>
  <c r="B298" i="29"/>
  <c r="B297" i="29"/>
  <c r="B296" i="29"/>
  <c r="B295" i="29"/>
  <c r="B294" i="29"/>
  <c r="B293" i="29"/>
  <c r="B288" i="29"/>
  <c r="B287" i="29"/>
  <c r="B286" i="29"/>
  <c r="B285" i="29"/>
  <c r="B284" i="29"/>
  <c r="B283" i="29"/>
  <c r="B282" i="29"/>
  <c r="B281" i="29"/>
  <c r="B280" i="29"/>
  <c r="B279" i="29"/>
  <c r="B278" i="29"/>
  <c r="B277" i="29"/>
  <c r="B276" i="29"/>
  <c r="B275" i="29"/>
  <c r="B274" i="29"/>
  <c r="B273" i="29"/>
  <c r="B272" i="29"/>
  <c r="B271" i="29"/>
  <c r="B270" i="29"/>
  <c r="B269" i="29"/>
  <c r="B268" i="29"/>
  <c r="B263" i="29"/>
  <c r="B262" i="29"/>
  <c r="B261" i="29"/>
  <c r="B260" i="29"/>
  <c r="B259" i="29"/>
  <c r="B258" i="29"/>
  <c r="B257" i="29"/>
  <c r="B256" i="29"/>
  <c r="B255" i="29"/>
  <c r="B254" i="29"/>
  <c r="B253" i="29"/>
  <c r="B252" i="29"/>
  <c r="B251" i="29"/>
  <c r="B250" i="29"/>
  <c r="B249" i="29"/>
  <c r="B248" i="29"/>
  <c r="B247" i="29"/>
  <c r="B246" i="29"/>
  <c r="B245" i="29"/>
  <c r="B244" i="29"/>
  <c r="B243" i="29"/>
  <c r="B238" i="29"/>
  <c r="B237" i="29"/>
  <c r="B236" i="29"/>
  <c r="B235" i="29"/>
  <c r="B234" i="29"/>
  <c r="B233" i="29"/>
  <c r="B232" i="29"/>
  <c r="B231" i="29"/>
  <c r="B230" i="29"/>
  <c r="B229" i="29"/>
  <c r="B228" i="29"/>
  <c r="B227" i="29"/>
  <c r="B226" i="29"/>
  <c r="B225" i="29"/>
  <c r="B224" i="29"/>
  <c r="B223" i="29"/>
  <c r="B222" i="29"/>
  <c r="B221" i="29"/>
  <c r="B220" i="29"/>
  <c r="B219" i="29"/>
  <c r="B218" i="29"/>
  <c r="B213" i="29"/>
  <c r="B212" i="29"/>
  <c r="B211" i="29"/>
  <c r="B210" i="29"/>
  <c r="B209" i="29"/>
  <c r="B208" i="29"/>
  <c r="B207" i="29"/>
  <c r="B206" i="29"/>
  <c r="B205" i="29"/>
  <c r="B204" i="29"/>
  <c r="B203" i="29"/>
  <c r="B202" i="29"/>
  <c r="B201" i="29"/>
  <c r="B200" i="29"/>
  <c r="B199" i="29"/>
  <c r="B198" i="29"/>
  <c r="B197" i="29"/>
  <c r="B196" i="29"/>
  <c r="B195" i="29"/>
  <c r="B194" i="29"/>
  <c r="B193" i="29"/>
  <c r="B188" i="29"/>
  <c r="B187" i="29"/>
  <c r="B186" i="29"/>
  <c r="B185" i="29"/>
  <c r="B184" i="29"/>
  <c r="B183" i="29"/>
  <c r="B182" i="29"/>
  <c r="B181" i="29"/>
  <c r="B180" i="29"/>
  <c r="B179" i="29"/>
  <c r="B178" i="29"/>
  <c r="B177" i="29"/>
  <c r="B176" i="29"/>
  <c r="B175" i="29"/>
  <c r="B174" i="29"/>
  <c r="B173" i="29"/>
  <c r="B172" i="29"/>
  <c r="B171" i="29"/>
  <c r="B170" i="29"/>
  <c r="B169" i="29"/>
  <c r="B168" i="29"/>
  <c r="B163" i="29"/>
  <c r="B162" i="29"/>
  <c r="B161" i="29"/>
  <c r="B160" i="29"/>
  <c r="B159" i="29"/>
  <c r="B158" i="29"/>
  <c r="B157" i="29"/>
  <c r="B156" i="29"/>
  <c r="B155" i="29"/>
  <c r="B154" i="29"/>
  <c r="B153" i="29"/>
  <c r="I152" i="29"/>
  <c r="B152" i="29"/>
  <c r="B151" i="29"/>
  <c r="B150" i="29"/>
  <c r="B149" i="29"/>
  <c r="B148" i="29"/>
  <c r="B147" i="29"/>
  <c r="B146" i="29"/>
  <c r="I145" i="29"/>
  <c r="B145" i="29"/>
  <c r="B144" i="29"/>
  <c r="B143" i="29"/>
  <c r="B136" i="29"/>
  <c r="B135" i="29"/>
  <c r="B134" i="29"/>
  <c r="B133" i="29"/>
  <c r="B132" i="29"/>
  <c r="B131" i="29"/>
  <c r="B130" i="29"/>
  <c r="B129" i="29"/>
  <c r="B128" i="29"/>
  <c r="B127" i="29"/>
  <c r="B126" i="29"/>
  <c r="B125" i="29"/>
  <c r="B124" i="29"/>
  <c r="B123" i="29"/>
  <c r="B122" i="29"/>
  <c r="B121" i="29"/>
  <c r="B120" i="29"/>
  <c r="B119" i="29"/>
  <c r="B118" i="29"/>
  <c r="B117" i="29"/>
  <c r="B116" i="29"/>
  <c r="B111" i="29"/>
  <c r="B110" i="29"/>
  <c r="B109" i="29"/>
  <c r="B108" i="29"/>
  <c r="H107" i="29"/>
  <c r="B107" i="29"/>
  <c r="B106" i="29"/>
  <c r="B105" i="29"/>
  <c r="B104" i="29"/>
  <c r="B103" i="29"/>
  <c r="B102" i="29"/>
  <c r="B101" i="29"/>
  <c r="B100" i="29"/>
  <c r="B99" i="29"/>
  <c r="B98" i="29"/>
  <c r="B97" i="29"/>
  <c r="B96" i="29"/>
  <c r="B95" i="29"/>
  <c r="B94" i="29"/>
  <c r="B93" i="29"/>
  <c r="B92" i="29"/>
  <c r="B91" i="29"/>
  <c r="B81" i="29"/>
  <c r="B80" i="29"/>
  <c r="E134" i="29"/>
  <c r="B79" i="29"/>
  <c r="B78" i="29"/>
  <c r="G132" i="29"/>
  <c r="C132" i="29"/>
  <c r="B77" i="29"/>
  <c r="D131" i="29"/>
  <c r="B76" i="29"/>
  <c r="E130" i="29"/>
  <c r="B75" i="29"/>
  <c r="B74" i="29"/>
  <c r="C128" i="29"/>
  <c r="B73" i="29"/>
  <c r="B72" i="29"/>
  <c r="C126" i="29"/>
  <c r="B71" i="29"/>
  <c r="B70" i="29"/>
  <c r="B69" i="29"/>
  <c r="F123" i="29"/>
  <c r="B68" i="29"/>
  <c r="G122" i="29"/>
  <c r="B67" i="29"/>
  <c r="B66" i="29"/>
  <c r="E120" i="29"/>
  <c r="B65" i="29"/>
  <c r="B64" i="29"/>
  <c r="G118" i="29"/>
  <c r="B63" i="29"/>
  <c r="D117" i="29"/>
  <c r="B62" i="29"/>
  <c r="B61" i="29"/>
  <c r="B363" i="28"/>
  <c r="B362" i="28"/>
  <c r="B361" i="28"/>
  <c r="B360" i="28"/>
  <c r="B359" i="28"/>
  <c r="B358" i="28"/>
  <c r="B357" i="28"/>
  <c r="B356" i="28"/>
  <c r="B355" i="28"/>
  <c r="B354" i="28"/>
  <c r="B353" i="28"/>
  <c r="B352" i="28"/>
  <c r="B351" i="28"/>
  <c r="B350" i="28"/>
  <c r="B349" i="28"/>
  <c r="B348" i="28"/>
  <c r="B347" i="28"/>
  <c r="B346" i="28"/>
  <c r="B345" i="28"/>
  <c r="B344" i="28"/>
  <c r="B343" i="28"/>
  <c r="B338" i="28"/>
  <c r="B337" i="28"/>
  <c r="B336" i="28"/>
  <c r="B335" i="28"/>
  <c r="B334" i="28"/>
  <c r="B333" i="28"/>
  <c r="B332" i="28"/>
  <c r="B331" i="28"/>
  <c r="B330" i="28"/>
  <c r="B329" i="28"/>
  <c r="B328" i="28"/>
  <c r="B327" i="28"/>
  <c r="B326" i="28"/>
  <c r="B325" i="28"/>
  <c r="B324" i="28"/>
  <c r="B323" i="28"/>
  <c r="B322" i="28"/>
  <c r="B321" i="28"/>
  <c r="B320" i="28"/>
  <c r="B319" i="28"/>
  <c r="B318" i="28"/>
  <c r="B313" i="28"/>
  <c r="B312" i="28"/>
  <c r="B311" i="28"/>
  <c r="B310" i="28"/>
  <c r="B309" i="28"/>
  <c r="B308" i="28"/>
  <c r="B307" i="28"/>
  <c r="B306" i="28"/>
  <c r="B305" i="28"/>
  <c r="B304" i="28"/>
  <c r="B303" i="28"/>
  <c r="B302" i="28"/>
  <c r="B301" i="28"/>
  <c r="B300" i="28"/>
  <c r="B299" i="28"/>
  <c r="B298" i="28"/>
  <c r="B297" i="28"/>
  <c r="B296" i="28"/>
  <c r="B295" i="28"/>
  <c r="B294" i="28"/>
  <c r="B293" i="28"/>
  <c r="B288" i="28"/>
  <c r="B287" i="28"/>
  <c r="B286" i="28"/>
  <c r="B285" i="28"/>
  <c r="B284" i="28"/>
  <c r="B283" i="28"/>
  <c r="B282" i="28"/>
  <c r="B281" i="28"/>
  <c r="B280" i="28"/>
  <c r="B279" i="28"/>
  <c r="B278" i="28"/>
  <c r="B277" i="28"/>
  <c r="B276" i="28"/>
  <c r="B275" i="28"/>
  <c r="B274" i="28"/>
  <c r="B273" i="28"/>
  <c r="B272" i="28"/>
  <c r="B271" i="28"/>
  <c r="B270" i="28"/>
  <c r="B269" i="28"/>
  <c r="B268" i="28"/>
  <c r="B263" i="28"/>
  <c r="B262" i="28"/>
  <c r="B261" i="28"/>
  <c r="B260" i="28"/>
  <c r="B259" i="28"/>
  <c r="B258" i="28"/>
  <c r="B257" i="28"/>
  <c r="B256" i="28"/>
  <c r="B255" i="28"/>
  <c r="B254" i="28"/>
  <c r="B253" i="28"/>
  <c r="B252" i="28"/>
  <c r="B251" i="28"/>
  <c r="B250" i="28"/>
  <c r="B249" i="28"/>
  <c r="B248" i="28"/>
  <c r="B247" i="28"/>
  <c r="B246" i="28"/>
  <c r="B245" i="28"/>
  <c r="B244" i="28"/>
  <c r="B243" i="28"/>
  <c r="B238" i="28"/>
  <c r="B237" i="28"/>
  <c r="B236" i="28"/>
  <c r="B235" i="28"/>
  <c r="B234" i="28"/>
  <c r="B233" i="28"/>
  <c r="B232" i="28"/>
  <c r="B231" i="28"/>
  <c r="B230" i="28"/>
  <c r="B229" i="28"/>
  <c r="B228" i="28"/>
  <c r="B227" i="28"/>
  <c r="B226" i="28"/>
  <c r="B225" i="28"/>
  <c r="B224" i="28"/>
  <c r="B223" i="28"/>
  <c r="B222" i="28"/>
  <c r="B221" i="28"/>
  <c r="B220" i="28"/>
  <c r="B219" i="28"/>
  <c r="B218" i="28"/>
  <c r="B213" i="28"/>
  <c r="B212" i="28"/>
  <c r="B211" i="28"/>
  <c r="B210" i="28"/>
  <c r="B209" i="28"/>
  <c r="B208" i="28"/>
  <c r="B207" i="28"/>
  <c r="B206" i="28"/>
  <c r="B205" i="28"/>
  <c r="B204" i="28"/>
  <c r="B203" i="28"/>
  <c r="B202" i="28"/>
  <c r="B201" i="28"/>
  <c r="B200" i="28"/>
  <c r="B199" i="28"/>
  <c r="B198" i="28"/>
  <c r="B197" i="28"/>
  <c r="B196" i="28"/>
  <c r="B195" i="28"/>
  <c r="B194" i="28"/>
  <c r="B193" i="28"/>
  <c r="B188" i="28"/>
  <c r="B187" i="28"/>
  <c r="B186" i="28"/>
  <c r="B185" i="28"/>
  <c r="B184" i="28"/>
  <c r="B183" i="28"/>
  <c r="B182" i="28"/>
  <c r="B181" i="28"/>
  <c r="B180" i="28"/>
  <c r="B179" i="28"/>
  <c r="B178" i="28"/>
  <c r="B177" i="28"/>
  <c r="B176" i="28"/>
  <c r="B175" i="28"/>
  <c r="B174" i="28"/>
  <c r="B173" i="28"/>
  <c r="B172" i="28"/>
  <c r="B171" i="28"/>
  <c r="B170" i="28"/>
  <c r="B169" i="28"/>
  <c r="B168" i="28"/>
  <c r="B163" i="28"/>
  <c r="B162" i="28"/>
  <c r="B161" i="28"/>
  <c r="B160" i="28"/>
  <c r="B159" i="28"/>
  <c r="B158" i="28"/>
  <c r="B157" i="28"/>
  <c r="B156" i="28"/>
  <c r="B155" i="28"/>
  <c r="B154" i="28"/>
  <c r="B153" i="28"/>
  <c r="B152" i="28"/>
  <c r="B151" i="28"/>
  <c r="B150" i="28"/>
  <c r="B149" i="28"/>
  <c r="B148" i="28"/>
  <c r="B147" i="28"/>
  <c r="B146" i="28"/>
  <c r="B145" i="28"/>
  <c r="B144" i="28"/>
  <c r="B143" i="28"/>
  <c r="B136" i="28"/>
  <c r="B135" i="28"/>
  <c r="B134" i="28"/>
  <c r="B133" i="28"/>
  <c r="B132" i="28"/>
  <c r="B131" i="28"/>
  <c r="B130" i="28"/>
  <c r="B129" i="28"/>
  <c r="B128" i="28"/>
  <c r="B127" i="28"/>
  <c r="B126" i="28"/>
  <c r="B125" i="28"/>
  <c r="B124" i="28"/>
  <c r="B123" i="28"/>
  <c r="B122" i="28"/>
  <c r="B121" i="28"/>
  <c r="B120" i="28"/>
  <c r="B119" i="28"/>
  <c r="B118" i="28"/>
  <c r="B117" i="28"/>
  <c r="B116" i="28"/>
  <c r="B111" i="28"/>
  <c r="B110" i="28"/>
  <c r="B109" i="28"/>
  <c r="B108" i="28"/>
  <c r="B107" i="28"/>
  <c r="B106" i="28"/>
  <c r="B105" i="28"/>
  <c r="B104" i="28"/>
  <c r="B103" i="28"/>
  <c r="B102" i="28"/>
  <c r="B101" i="28"/>
  <c r="B100" i="28"/>
  <c r="B99" i="28"/>
  <c r="B98" i="28"/>
  <c r="B97" i="28"/>
  <c r="B96" i="28"/>
  <c r="B95" i="28"/>
  <c r="B94" i="28"/>
  <c r="B93" i="28"/>
  <c r="B92" i="28"/>
  <c r="B91" i="28"/>
  <c r="B81" i="28"/>
  <c r="B80" i="28"/>
  <c r="B79" i="28"/>
  <c r="B78" i="28"/>
  <c r="F132" i="28"/>
  <c r="B77" i="28"/>
  <c r="C131" i="28"/>
  <c r="B76" i="28"/>
  <c r="B75" i="28"/>
  <c r="B74" i="28"/>
  <c r="F128" i="28"/>
  <c r="B73" i="28"/>
  <c r="B72" i="28"/>
  <c r="B71" i="28"/>
  <c r="B70" i="28"/>
  <c r="B69" i="28"/>
  <c r="B68" i="28"/>
  <c r="F122" i="28"/>
  <c r="B67" i="28"/>
  <c r="B66" i="28"/>
  <c r="B65" i="28"/>
  <c r="E119" i="28"/>
  <c r="B64" i="28"/>
  <c r="B63" i="28"/>
  <c r="B62" i="28"/>
  <c r="B61" i="28"/>
  <c r="H215" i="28"/>
  <c r="B363" i="27"/>
  <c r="B362" i="27"/>
  <c r="B361" i="27"/>
  <c r="B360" i="27"/>
  <c r="B359" i="27"/>
  <c r="B358" i="27"/>
  <c r="B357" i="27"/>
  <c r="B356" i="27"/>
  <c r="B355" i="27"/>
  <c r="B354" i="27"/>
  <c r="B353" i="27"/>
  <c r="B352" i="27"/>
  <c r="B351" i="27"/>
  <c r="B350" i="27"/>
  <c r="B349" i="27"/>
  <c r="B348" i="27"/>
  <c r="B347" i="27"/>
  <c r="B346" i="27"/>
  <c r="B345" i="27"/>
  <c r="B344" i="27"/>
  <c r="B343" i="27"/>
  <c r="B338" i="27"/>
  <c r="B337" i="27"/>
  <c r="B336" i="27"/>
  <c r="B335" i="27"/>
  <c r="B334" i="27"/>
  <c r="B333" i="27"/>
  <c r="B332" i="27"/>
  <c r="B331" i="27"/>
  <c r="B330" i="27"/>
  <c r="B329" i="27"/>
  <c r="B328" i="27"/>
  <c r="B327" i="27"/>
  <c r="B326" i="27"/>
  <c r="B325" i="27"/>
  <c r="B324" i="27"/>
  <c r="B323" i="27"/>
  <c r="B322" i="27"/>
  <c r="B321" i="27"/>
  <c r="B320" i="27"/>
  <c r="B319" i="27"/>
  <c r="B318" i="27"/>
  <c r="B313" i="27"/>
  <c r="B312" i="27"/>
  <c r="B311" i="27"/>
  <c r="B310" i="27"/>
  <c r="B309" i="27"/>
  <c r="B308" i="27"/>
  <c r="B307" i="27"/>
  <c r="B306" i="27"/>
  <c r="B305" i="27"/>
  <c r="B304" i="27"/>
  <c r="B303" i="27"/>
  <c r="B302" i="27"/>
  <c r="B301" i="27"/>
  <c r="B300" i="27"/>
  <c r="B299" i="27"/>
  <c r="B298" i="27"/>
  <c r="B297" i="27"/>
  <c r="B296" i="27"/>
  <c r="B295" i="27"/>
  <c r="B294" i="27"/>
  <c r="B293" i="27"/>
  <c r="B288" i="27"/>
  <c r="B287" i="27"/>
  <c r="B286" i="27"/>
  <c r="B285" i="27"/>
  <c r="B284" i="27"/>
  <c r="B283" i="27"/>
  <c r="B282" i="27"/>
  <c r="B281" i="27"/>
  <c r="B280" i="27"/>
  <c r="B279" i="27"/>
  <c r="B278" i="27"/>
  <c r="B277" i="27"/>
  <c r="B276" i="27"/>
  <c r="B275" i="27"/>
  <c r="B274" i="27"/>
  <c r="B273" i="27"/>
  <c r="B272" i="27"/>
  <c r="B271" i="27"/>
  <c r="B270" i="27"/>
  <c r="B269" i="27"/>
  <c r="B268" i="27"/>
  <c r="B263" i="27"/>
  <c r="B262" i="27"/>
  <c r="B261" i="27"/>
  <c r="B260" i="27"/>
  <c r="B259" i="27"/>
  <c r="B258" i="27"/>
  <c r="B257" i="27"/>
  <c r="B256" i="27"/>
  <c r="B255" i="27"/>
  <c r="B254" i="27"/>
  <c r="B253" i="27"/>
  <c r="B252" i="27"/>
  <c r="B251" i="27"/>
  <c r="B250" i="27"/>
  <c r="B249" i="27"/>
  <c r="B248" i="27"/>
  <c r="B247" i="27"/>
  <c r="B246" i="27"/>
  <c r="B245" i="27"/>
  <c r="B244" i="27"/>
  <c r="B243" i="27"/>
  <c r="B238" i="27"/>
  <c r="B237" i="27"/>
  <c r="B236" i="27"/>
  <c r="B235" i="27"/>
  <c r="B234" i="27"/>
  <c r="B233" i="27"/>
  <c r="B232" i="27"/>
  <c r="B231" i="27"/>
  <c r="B230" i="27"/>
  <c r="B229" i="27"/>
  <c r="B228" i="27"/>
  <c r="B227" i="27"/>
  <c r="B226" i="27"/>
  <c r="B225" i="27"/>
  <c r="B224" i="27"/>
  <c r="B223" i="27"/>
  <c r="B222" i="27"/>
  <c r="B221" i="27"/>
  <c r="B220" i="27"/>
  <c r="B219" i="27"/>
  <c r="B218" i="27"/>
  <c r="B213" i="27"/>
  <c r="B212" i="27"/>
  <c r="B211" i="27"/>
  <c r="B210" i="27"/>
  <c r="B209" i="27"/>
  <c r="B208" i="27"/>
  <c r="B207" i="27"/>
  <c r="B206" i="27"/>
  <c r="B205" i="27"/>
  <c r="B204" i="27"/>
  <c r="B203" i="27"/>
  <c r="B202" i="27"/>
  <c r="B201" i="27"/>
  <c r="B200" i="27"/>
  <c r="B199" i="27"/>
  <c r="B198" i="27"/>
  <c r="B197" i="27"/>
  <c r="B196" i="27"/>
  <c r="B195" i="27"/>
  <c r="B194" i="27"/>
  <c r="B193" i="27"/>
  <c r="B188" i="27"/>
  <c r="B187" i="27"/>
  <c r="B186" i="27"/>
  <c r="B185" i="27"/>
  <c r="B184" i="27"/>
  <c r="B183" i="27"/>
  <c r="B182" i="27"/>
  <c r="B181" i="27"/>
  <c r="B180" i="27"/>
  <c r="B179" i="27"/>
  <c r="B178" i="27"/>
  <c r="B177" i="27"/>
  <c r="B176" i="27"/>
  <c r="B175" i="27"/>
  <c r="B174" i="27"/>
  <c r="B173" i="27"/>
  <c r="B172" i="27"/>
  <c r="B171" i="27"/>
  <c r="B170" i="27"/>
  <c r="B169" i="27"/>
  <c r="B168" i="27"/>
  <c r="B163" i="27"/>
  <c r="B162" i="27"/>
  <c r="B161" i="27"/>
  <c r="B160" i="27"/>
  <c r="B159" i="27"/>
  <c r="B158" i="27"/>
  <c r="B157" i="27"/>
  <c r="B156" i="27"/>
  <c r="B155" i="27"/>
  <c r="B154" i="27"/>
  <c r="B153" i="27"/>
  <c r="B152" i="27"/>
  <c r="B151" i="27"/>
  <c r="B150" i="27"/>
  <c r="B149" i="27"/>
  <c r="B148" i="27"/>
  <c r="B147" i="27"/>
  <c r="B146" i="27"/>
  <c r="B145" i="27"/>
  <c r="B144" i="27"/>
  <c r="B143" i="27"/>
  <c r="B136" i="27"/>
  <c r="B135" i="27"/>
  <c r="B134" i="27"/>
  <c r="B133" i="27"/>
  <c r="B132" i="27"/>
  <c r="B131" i="27"/>
  <c r="B130" i="27"/>
  <c r="B129" i="27"/>
  <c r="B128" i="27"/>
  <c r="B127" i="27"/>
  <c r="B126" i="27"/>
  <c r="B125" i="27"/>
  <c r="B124" i="27"/>
  <c r="B123" i="27"/>
  <c r="B122" i="27"/>
  <c r="B121" i="27"/>
  <c r="B120" i="27"/>
  <c r="B119" i="27"/>
  <c r="B118" i="27"/>
  <c r="B117" i="27"/>
  <c r="B116" i="27"/>
  <c r="B111" i="27"/>
  <c r="B110" i="27"/>
  <c r="B109" i="27"/>
  <c r="B108" i="27"/>
  <c r="B107" i="27"/>
  <c r="B106" i="27"/>
  <c r="B105" i="27"/>
  <c r="B104" i="27"/>
  <c r="B103" i="27"/>
  <c r="B102" i="27"/>
  <c r="B101" i="27"/>
  <c r="B100" i="27"/>
  <c r="B99" i="27"/>
  <c r="B98" i="27"/>
  <c r="B97" i="27"/>
  <c r="B96" i="27"/>
  <c r="B95" i="27"/>
  <c r="B94" i="27"/>
  <c r="B93" i="27"/>
  <c r="B92" i="27"/>
  <c r="B91" i="27"/>
  <c r="B81" i="27"/>
  <c r="B80" i="27"/>
  <c r="B79" i="27"/>
  <c r="B78" i="27"/>
  <c r="B77" i="27"/>
  <c r="B76" i="27"/>
  <c r="B75" i="27"/>
  <c r="B74" i="27"/>
  <c r="B73" i="27"/>
  <c r="B72" i="27"/>
  <c r="B71" i="27"/>
  <c r="B70" i="27"/>
  <c r="B69" i="27"/>
  <c r="B68" i="27"/>
  <c r="B67" i="27"/>
  <c r="B66" i="27"/>
  <c r="B65" i="27"/>
  <c r="B64" i="27"/>
  <c r="B63" i="27"/>
  <c r="B62" i="27"/>
  <c r="B61" i="27"/>
  <c r="H240" i="27"/>
  <c r="B363" i="26"/>
  <c r="B362" i="26"/>
  <c r="B361" i="26"/>
  <c r="B360" i="26"/>
  <c r="B359" i="26"/>
  <c r="B358" i="26"/>
  <c r="B357" i="26"/>
  <c r="B356" i="26"/>
  <c r="B355" i="26"/>
  <c r="B354" i="26"/>
  <c r="B353" i="26"/>
  <c r="B352" i="26"/>
  <c r="B351" i="26"/>
  <c r="B350" i="26"/>
  <c r="B349" i="26"/>
  <c r="B348" i="26"/>
  <c r="B347" i="26"/>
  <c r="B346" i="26"/>
  <c r="B345" i="26"/>
  <c r="B344" i="26"/>
  <c r="B343" i="26"/>
  <c r="B338" i="26"/>
  <c r="B337" i="26"/>
  <c r="B336" i="26"/>
  <c r="B335" i="26"/>
  <c r="B334" i="26"/>
  <c r="B333" i="26"/>
  <c r="B332" i="26"/>
  <c r="B331" i="26"/>
  <c r="B330" i="26"/>
  <c r="B329" i="26"/>
  <c r="B328" i="26"/>
  <c r="B327" i="26"/>
  <c r="B326" i="26"/>
  <c r="B325" i="26"/>
  <c r="B324" i="26"/>
  <c r="B323" i="26"/>
  <c r="B322" i="26"/>
  <c r="B321" i="26"/>
  <c r="B320" i="26"/>
  <c r="B319" i="26"/>
  <c r="B318" i="26"/>
  <c r="B313" i="26"/>
  <c r="B312" i="26"/>
  <c r="B311" i="26"/>
  <c r="B310" i="26"/>
  <c r="B309" i="26"/>
  <c r="B308" i="26"/>
  <c r="B307" i="26"/>
  <c r="B306" i="26"/>
  <c r="B305" i="26"/>
  <c r="B304" i="26"/>
  <c r="B303" i="26"/>
  <c r="B302" i="26"/>
  <c r="B301" i="26"/>
  <c r="B300" i="26"/>
  <c r="B299" i="26"/>
  <c r="B298" i="26"/>
  <c r="B297" i="26"/>
  <c r="B296" i="26"/>
  <c r="B295" i="26"/>
  <c r="B294" i="26"/>
  <c r="B293" i="26"/>
  <c r="B288" i="26"/>
  <c r="B287" i="26"/>
  <c r="B286" i="26"/>
  <c r="B285" i="26"/>
  <c r="B284" i="26"/>
  <c r="B283" i="26"/>
  <c r="B282" i="26"/>
  <c r="B281" i="26"/>
  <c r="B280" i="26"/>
  <c r="B279" i="26"/>
  <c r="B278" i="26"/>
  <c r="B277" i="26"/>
  <c r="B276" i="26"/>
  <c r="B275" i="26"/>
  <c r="B274" i="26"/>
  <c r="B273" i="26"/>
  <c r="B272" i="26"/>
  <c r="B271" i="26"/>
  <c r="B270" i="26"/>
  <c r="B269" i="26"/>
  <c r="B268" i="26"/>
  <c r="B263" i="26"/>
  <c r="B262" i="26"/>
  <c r="B261" i="26"/>
  <c r="B260" i="26"/>
  <c r="B259" i="26"/>
  <c r="B258" i="26"/>
  <c r="B257" i="26"/>
  <c r="B256" i="26"/>
  <c r="B255" i="26"/>
  <c r="B254" i="26"/>
  <c r="B253" i="26"/>
  <c r="B252" i="26"/>
  <c r="B251" i="26"/>
  <c r="B250" i="26"/>
  <c r="B249" i="26"/>
  <c r="B248" i="26"/>
  <c r="B247" i="26"/>
  <c r="B246" i="26"/>
  <c r="B245" i="26"/>
  <c r="B244" i="26"/>
  <c r="B243" i="26"/>
  <c r="B238" i="26"/>
  <c r="B237" i="26"/>
  <c r="B236" i="26"/>
  <c r="B235" i="26"/>
  <c r="B234" i="26"/>
  <c r="B233" i="26"/>
  <c r="B232" i="26"/>
  <c r="B231" i="26"/>
  <c r="B230" i="26"/>
  <c r="B229" i="26"/>
  <c r="B228" i="26"/>
  <c r="B227" i="26"/>
  <c r="B226" i="26"/>
  <c r="B225" i="26"/>
  <c r="B224" i="26"/>
  <c r="B223" i="26"/>
  <c r="B222" i="26"/>
  <c r="B221" i="26"/>
  <c r="B220" i="26"/>
  <c r="B219" i="26"/>
  <c r="B218" i="26"/>
  <c r="B213" i="26"/>
  <c r="B212" i="26"/>
  <c r="B211" i="26"/>
  <c r="B210" i="26"/>
  <c r="B209" i="26"/>
  <c r="B208" i="26"/>
  <c r="B207" i="26"/>
  <c r="B206" i="26"/>
  <c r="B205" i="26"/>
  <c r="B204" i="26"/>
  <c r="B203" i="26"/>
  <c r="B202" i="26"/>
  <c r="B201" i="26"/>
  <c r="B200" i="26"/>
  <c r="B199" i="26"/>
  <c r="B198" i="26"/>
  <c r="B197" i="26"/>
  <c r="B196" i="26"/>
  <c r="B195" i="26"/>
  <c r="B194" i="26"/>
  <c r="B193" i="26"/>
  <c r="B188" i="26"/>
  <c r="B187" i="26"/>
  <c r="B186" i="26"/>
  <c r="B185" i="26"/>
  <c r="B184" i="26"/>
  <c r="B183" i="26"/>
  <c r="B182" i="26"/>
  <c r="B181" i="26"/>
  <c r="B180" i="26"/>
  <c r="B179" i="26"/>
  <c r="B178" i="26"/>
  <c r="B177" i="26"/>
  <c r="B176" i="26"/>
  <c r="B175" i="26"/>
  <c r="B174" i="26"/>
  <c r="B173" i="26"/>
  <c r="B172" i="26"/>
  <c r="B171" i="26"/>
  <c r="B170" i="26"/>
  <c r="B169" i="26"/>
  <c r="B168" i="26"/>
  <c r="B163" i="26"/>
  <c r="B162" i="26"/>
  <c r="B161" i="26"/>
  <c r="B160" i="26"/>
  <c r="B159" i="26"/>
  <c r="B158" i="26"/>
  <c r="B157" i="26"/>
  <c r="B156" i="26"/>
  <c r="B155" i="26"/>
  <c r="B154" i="26"/>
  <c r="B153" i="26"/>
  <c r="B152" i="26"/>
  <c r="B151" i="26"/>
  <c r="B150" i="26"/>
  <c r="B149" i="26"/>
  <c r="B148" i="26"/>
  <c r="B147" i="26"/>
  <c r="B146" i="26"/>
  <c r="B145" i="26"/>
  <c r="B144" i="26"/>
  <c r="B143" i="26"/>
  <c r="B136" i="26"/>
  <c r="B135" i="26"/>
  <c r="B134" i="26"/>
  <c r="B133" i="26"/>
  <c r="B132" i="26"/>
  <c r="B131" i="26"/>
  <c r="B130" i="26"/>
  <c r="B129" i="26"/>
  <c r="B128" i="26"/>
  <c r="B127" i="26"/>
  <c r="B126" i="26"/>
  <c r="B125" i="26"/>
  <c r="B124" i="26"/>
  <c r="B123" i="26"/>
  <c r="B122" i="26"/>
  <c r="B121" i="26"/>
  <c r="B120" i="26"/>
  <c r="B119" i="26"/>
  <c r="B118" i="26"/>
  <c r="B117" i="26"/>
  <c r="B116" i="26"/>
  <c r="B111" i="26"/>
  <c r="B110" i="26"/>
  <c r="B109" i="26"/>
  <c r="B108" i="26"/>
  <c r="B107" i="26"/>
  <c r="B106" i="26"/>
  <c r="B105" i="26"/>
  <c r="B104" i="26"/>
  <c r="B103" i="26"/>
  <c r="B102" i="26"/>
  <c r="B101" i="26"/>
  <c r="B100" i="26"/>
  <c r="B99" i="26"/>
  <c r="B98" i="26"/>
  <c r="B97" i="26"/>
  <c r="B96" i="26"/>
  <c r="B95" i="26"/>
  <c r="B94" i="26"/>
  <c r="B93" i="26"/>
  <c r="H92" i="26"/>
  <c r="B92" i="26"/>
  <c r="B91" i="26"/>
  <c r="B81" i="26"/>
  <c r="G135" i="26"/>
  <c r="B80" i="26"/>
  <c r="B79" i="26"/>
  <c r="B78" i="26"/>
  <c r="D132" i="26"/>
  <c r="B77" i="26"/>
  <c r="B76" i="26"/>
  <c r="F130" i="26"/>
  <c r="B75" i="26"/>
  <c r="G129" i="26"/>
  <c r="B74" i="26"/>
  <c r="D128" i="26"/>
  <c r="B73" i="26"/>
  <c r="B72" i="26"/>
  <c r="F126" i="26"/>
  <c r="B71" i="26"/>
  <c r="B70" i="26"/>
  <c r="B69" i="26"/>
  <c r="G123" i="26"/>
  <c r="B68" i="26"/>
  <c r="B67" i="26"/>
  <c r="B66" i="26"/>
  <c r="F120" i="26"/>
  <c r="B65" i="26"/>
  <c r="C119" i="26"/>
  <c r="B64" i="26"/>
  <c r="F118" i="26"/>
  <c r="B63" i="26"/>
  <c r="E117" i="26"/>
  <c r="B62" i="26"/>
  <c r="B61" i="26"/>
  <c r="H190" i="26"/>
  <c r="B363" i="25"/>
  <c r="B362" i="25"/>
  <c r="B361" i="25"/>
  <c r="B360" i="25"/>
  <c r="B359" i="25"/>
  <c r="B358" i="25"/>
  <c r="B357" i="25"/>
  <c r="B356" i="25"/>
  <c r="B355" i="25"/>
  <c r="B354" i="25"/>
  <c r="B353" i="25"/>
  <c r="B352" i="25"/>
  <c r="B351" i="25"/>
  <c r="B350" i="25"/>
  <c r="B349" i="25"/>
  <c r="B348" i="25"/>
  <c r="B347" i="25"/>
  <c r="B346" i="25"/>
  <c r="B345" i="25"/>
  <c r="B344" i="25"/>
  <c r="B343" i="25"/>
  <c r="B338" i="25"/>
  <c r="B337" i="25"/>
  <c r="B336" i="25"/>
  <c r="B335" i="25"/>
  <c r="B334" i="25"/>
  <c r="B333" i="25"/>
  <c r="B332" i="25"/>
  <c r="B331" i="25"/>
  <c r="B330" i="25"/>
  <c r="B329" i="25"/>
  <c r="B328" i="25"/>
  <c r="B327" i="25"/>
  <c r="B326" i="25"/>
  <c r="B325" i="25"/>
  <c r="B324" i="25"/>
  <c r="B323" i="25"/>
  <c r="B322" i="25"/>
  <c r="B321" i="25"/>
  <c r="B320" i="25"/>
  <c r="B319" i="25"/>
  <c r="B318" i="25"/>
  <c r="B313" i="25"/>
  <c r="B312" i="25"/>
  <c r="B311" i="25"/>
  <c r="B310" i="25"/>
  <c r="B309" i="25"/>
  <c r="B308" i="25"/>
  <c r="B307" i="25"/>
  <c r="B306" i="25"/>
  <c r="B305" i="25"/>
  <c r="B304" i="25"/>
  <c r="B303" i="25"/>
  <c r="B302" i="25"/>
  <c r="B301" i="25"/>
  <c r="B300" i="25"/>
  <c r="B299" i="25"/>
  <c r="B298" i="25"/>
  <c r="B297" i="25"/>
  <c r="B296" i="25"/>
  <c r="B295" i="25"/>
  <c r="B294" i="25"/>
  <c r="B293" i="25"/>
  <c r="B288" i="25"/>
  <c r="B287" i="25"/>
  <c r="B286" i="25"/>
  <c r="B285" i="25"/>
  <c r="B284" i="25"/>
  <c r="B283" i="25"/>
  <c r="B282" i="25"/>
  <c r="B281" i="25"/>
  <c r="B280" i="25"/>
  <c r="B279" i="25"/>
  <c r="B278" i="25"/>
  <c r="B277" i="25"/>
  <c r="B276" i="25"/>
  <c r="B275" i="25"/>
  <c r="B274" i="25"/>
  <c r="B273" i="25"/>
  <c r="B272" i="25"/>
  <c r="B271" i="25"/>
  <c r="B270" i="25"/>
  <c r="B269" i="25"/>
  <c r="B268" i="25"/>
  <c r="B263" i="25"/>
  <c r="B262" i="25"/>
  <c r="B261" i="25"/>
  <c r="B260" i="25"/>
  <c r="B259" i="25"/>
  <c r="B258" i="25"/>
  <c r="B257" i="25"/>
  <c r="B256" i="25"/>
  <c r="B255" i="25"/>
  <c r="B254" i="25"/>
  <c r="B253" i="25"/>
  <c r="B252" i="25"/>
  <c r="B251" i="25"/>
  <c r="B250" i="25"/>
  <c r="B249" i="25"/>
  <c r="B248" i="25"/>
  <c r="B247" i="25"/>
  <c r="B246" i="25"/>
  <c r="B245" i="25"/>
  <c r="B244" i="25"/>
  <c r="B243" i="25"/>
  <c r="B238" i="25"/>
  <c r="B237" i="25"/>
  <c r="B236" i="25"/>
  <c r="B235" i="25"/>
  <c r="B234" i="25"/>
  <c r="B233" i="25"/>
  <c r="B232" i="25"/>
  <c r="B231" i="25"/>
  <c r="B230" i="25"/>
  <c r="B229" i="25"/>
  <c r="B228" i="25"/>
  <c r="B227" i="25"/>
  <c r="B226" i="25"/>
  <c r="B225" i="25"/>
  <c r="B224" i="25"/>
  <c r="B223" i="25"/>
  <c r="B222" i="25"/>
  <c r="B221" i="25"/>
  <c r="B220" i="25"/>
  <c r="B219" i="25"/>
  <c r="B218" i="25"/>
  <c r="B213" i="25"/>
  <c r="B212" i="25"/>
  <c r="B211" i="25"/>
  <c r="B210" i="25"/>
  <c r="B209" i="25"/>
  <c r="B208" i="25"/>
  <c r="B207" i="25"/>
  <c r="B206" i="25"/>
  <c r="B205" i="25"/>
  <c r="B204" i="25"/>
  <c r="B203" i="25"/>
  <c r="B202" i="25"/>
  <c r="B201" i="25"/>
  <c r="B200" i="25"/>
  <c r="B199" i="25"/>
  <c r="B198" i="25"/>
  <c r="B197" i="25"/>
  <c r="B196" i="25"/>
  <c r="B195" i="25"/>
  <c r="B194" i="25"/>
  <c r="B193" i="25"/>
  <c r="B188" i="25"/>
  <c r="B187" i="25"/>
  <c r="B186" i="25"/>
  <c r="B185" i="25"/>
  <c r="B184" i="25"/>
  <c r="B183" i="25"/>
  <c r="B182" i="25"/>
  <c r="B181" i="25"/>
  <c r="B180" i="25"/>
  <c r="B179" i="25"/>
  <c r="B178" i="25"/>
  <c r="B177" i="25"/>
  <c r="B176" i="25"/>
  <c r="B175" i="25"/>
  <c r="B174" i="25"/>
  <c r="B173" i="25"/>
  <c r="B172" i="25"/>
  <c r="B171" i="25"/>
  <c r="B170" i="25"/>
  <c r="B169" i="25"/>
  <c r="B168" i="25"/>
  <c r="B163" i="25"/>
  <c r="B162" i="25"/>
  <c r="B161" i="25"/>
  <c r="B160" i="25"/>
  <c r="B159" i="25"/>
  <c r="B158" i="25"/>
  <c r="B157" i="25"/>
  <c r="B156" i="25"/>
  <c r="B155" i="25"/>
  <c r="B154" i="25"/>
  <c r="B153" i="25"/>
  <c r="B152" i="25"/>
  <c r="B151" i="25"/>
  <c r="B150" i="25"/>
  <c r="B149" i="25"/>
  <c r="B148" i="25"/>
  <c r="B147" i="25"/>
  <c r="B146" i="25"/>
  <c r="B145" i="25"/>
  <c r="B144" i="25"/>
  <c r="B143" i="25"/>
  <c r="I140" i="25"/>
  <c r="B136" i="25"/>
  <c r="B135" i="25"/>
  <c r="B134" i="25"/>
  <c r="B133" i="25"/>
  <c r="B132" i="25"/>
  <c r="B131" i="25"/>
  <c r="B130" i="25"/>
  <c r="B129" i="25"/>
  <c r="B128" i="25"/>
  <c r="B127" i="25"/>
  <c r="B126" i="25"/>
  <c r="B125" i="25"/>
  <c r="B124" i="25"/>
  <c r="B123" i="25"/>
  <c r="B122" i="25"/>
  <c r="B121" i="25"/>
  <c r="B120" i="25"/>
  <c r="B119" i="25"/>
  <c r="B118" i="25"/>
  <c r="B117" i="25"/>
  <c r="B116" i="25"/>
  <c r="B111" i="25"/>
  <c r="B110" i="25"/>
  <c r="B109" i="25"/>
  <c r="B108" i="25"/>
  <c r="B107" i="25"/>
  <c r="B106" i="25"/>
  <c r="B105" i="25"/>
  <c r="B104" i="25"/>
  <c r="B103" i="25"/>
  <c r="B102" i="25"/>
  <c r="B101" i="25"/>
  <c r="B100" i="25"/>
  <c r="B99" i="25"/>
  <c r="B98" i="25"/>
  <c r="B97" i="25"/>
  <c r="B96" i="25"/>
  <c r="B95" i="25"/>
  <c r="B94" i="25"/>
  <c r="B93" i="25"/>
  <c r="B92" i="25"/>
  <c r="B91" i="25"/>
  <c r="B81" i="25"/>
  <c r="B80" i="25"/>
  <c r="D134" i="25"/>
  <c r="B79" i="25"/>
  <c r="E133" i="25"/>
  <c r="B78" i="25"/>
  <c r="B77" i="25"/>
  <c r="G131" i="25"/>
  <c r="C131" i="25"/>
  <c r="B76" i="25"/>
  <c r="D130" i="25"/>
  <c r="B75" i="25"/>
  <c r="E129" i="25"/>
  <c r="B74" i="25"/>
  <c r="B73" i="25"/>
  <c r="B72" i="25"/>
  <c r="B71" i="25"/>
  <c r="B70" i="25"/>
  <c r="B69" i="25"/>
  <c r="B68" i="25"/>
  <c r="F122" i="25"/>
  <c r="B67" i="25"/>
  <c r="B66" i="25"/>
  <c r="B65" i="25"/>
  <c r="B64" i="25"/>
  <c r="F118" i="25"/>
  <c r="B63" i="25"/>
  <c r="B62" i="25"/>
  <c r="D116" i="25"/>
  <c r="K25" i="49" s="1"/>
  <c r="B61" i="25"/>
  <c r="H190" i="25"/>
  <c r="B363" i="24"/>
  <c r="B362" i="24"/>
  <c r="B361" i="24"/>
  <c r="B360" i="24"/>
  <c r="B359" i="24"/>
  <c r="B358" i="24"/>
  <c r="B357" i="24"/>
  <c r="B356" i="24"/>
  <c r="B355" i="24"/>
  <c r="B354" i="24"/>
  <c r="B353" i="24"/>
  <c r="B352" i="24"/>
  <c r="B351" i="24"/>
  <c r="B350" i="24"/>
  <c r="B349" i="24"/>
  <c r="B348" i="24"/>
  <c r="B347" i="24"/>
  <c r="B346" i="24"/>
  <c r="B345" i="24"/>
  <c r="B344" i="24"/>
  <c r="B343" i="24"/>
  <c r="B338" i="24"/>
  <c r="B337" i="24"/>
  <c r="B336" i="24"/>
  <c r="B335" i="24"/>
  <c r="B334" i="24"/>
  <c r="B333" i="24"/>
  <c r="B332" i="24"/>
  <c r="B331" i="24"/>
  <c r="B330" i="24"/>
  <c r="B329" i="24"/>
  <c r="B328" i="24"/>
  <c r="B327" i="24"/>
  <c r="B326" i="24"/>
  <c r="B325" i="24"/>
  <c r="B324" i="24"/>
  <c r="B323" i="24"/>
  <c r="B322" i="24"/>
  <c r="B321" i="24"/>
  <c r="B320" i="24"/>
  <c r="B319" i="24"/>
  <c r="B318" i="24"/>
  <c r="B313" i="24"/>
  <c r="B312" i="24"/>
  <c r="B311" i="24"/>
  <c r="B310" i="24"/>
  <c r="B309" i="24"/>
  <c r="B308" i="24"/>
  <c r="B307" i="24"/>
  <c r="B306" i="24"/>
  <c r="B305" i="24"/>
  <c r="B304" i="24"/>
  <c r="B303" i="24"/>
  <c r="B302" i="24"/>
  <c r="B301" i="24"/>
  <c r="B300" i="24"/>
  <c r="B299" i="24"/>
  <c r="B298" i="24"/>
  <c r="B297" i="24"/>
  <c r="B296" i="24"/>
  <c r="B295" i="24"/>
  <c r="B294" i="24"/>
  <c r="B293" i="24"/>
  <c r="B288" i="24"/>
  <c r="B287" i="24"/>
  <c r="B286" i="24"/>
  <c r="B285" i="24"/>
  <c r="B284" i="24"/>
  <c r="B283" i="24"/>
  <c r="B282" i="24"/>
  <c r="B281" i="24"/>
  <c r="B280" i="24"/>
  <c r="B279" i="24"/>
  <c r="B278" i="24"/>
  <c r="B277" i="24"/>
  <c r="B276" i="24"/>
  <c r="B275" i="24"/>
  <c r="B274" i="24"/>
  <c r="B273" i="24"/>
  <c r="B272" i="24"/>
  <c r="B271" i="24"/>
  <c r="B270" i="24"/>
  <c r="B269" i="24"/>
  <c r="B268" i="24"/>
  <c r="B263" i="24"/>
  <c r="B262" i="24"/>
  <c r="B261" i="24"/>
  <c r="B260" i="24"/>
  <c r="B259" i="24"/>
  <c r="B258" i="24"/>
  <c r="B257" i="24"/>
  <c r="B256" i="24"/>
  <c r="B255" i="24"/>
  <c r="B254" i="24"/>
  <c r="B253" i="24"/>
  <c r="B252" i="24"/>
  <c r="B251" i="24"/>
  <c r="B250" i="24"/>
  <c r="B249" i="24"/>
  <c r="B248" i="24"/>
  <c r="B247" i="24"/>
  <c r="B246" i="24"/>
  <c r="B245" i="24"/>
  <c r="B244" i="24"/>
  <c r="B243" i="24"/>
  <c r="B238" i="24"/>
  <c r="B237" i="24"/>
  <c r="B236" i="24"/>
  <c r="B235" i="24"/>
  <c r="B234" i="24"/>
  <c r="B233" i="24"/>
  <c r="B232" i="24"/>
  <c r="B231" i="24"/>
  <c r="B230" i="24"/>
  <c r="B229" i="24"/>
  <c r="B228" i="24"/>
  <c r="B227" i="24"/>
  <c r="B226" i="24"/>
  <c r="B225" i="24"/>
  <c r="B224" i="24"/>
  <c r="B223" i="24"/>
  <c r="B222" i="24"/>
  <c r="B221" i="24"/>
  <c r="B220" i="24"/>
  <c r="B219" i="24"/>
  <c r="B218" i="24"/>
  <c r="B213" i="24"/>
  <c r="B212" i="24"/>
  <c r="B211" i="24"/>
  <c r="B210" i="24"/>
  <c r="B209" i="24"/>
  <c r="B208" i="24"/>
  <c r="B207" i="24"/>
  <c r="B206" i="24"/>
  <c r="B205" i="24"/>
  <c r="B204" i="24"/>
  <c r="B203" i="24"/>
  <c r="B202" i="24"/>
  <c r="B201" i="24"/>
  <c r="B200" i="24"/>
  <c r="B199" i="24"/>
  <c r="B198" i="24"/>
  <c r="B197" i="24"/>
  <c r="B196" i="24"/>
  <c r="B195" i="24"/>
  <c r="B194" i="24"/>
  <c r="B193" i="24"/>
  <c r="B188" i="24"/>
  <c r="B187" i="24"/>
  <c r="B186" i="24"/>
  <c r="B185" i="24"/>
  <c r="B184" i="24"/>
  <c r="B183" i="24"/>
  <c r="B182" i="24"/>
  <c r="B181" i="24"/>
  <c r="B180" i="24"/>
  <c r="B179" i="24"/>
  <c r="B178" i="24"/>
  <c r="B177" i="24"/>
  <c r="B176" i="24"/>
  <c r="B175" i="24"/>
  <c r="B174" i="24"/>
  <c r="B173" i="24"/>
  <c r="B172" i="24"/>
  <c r="B171" i="24"/>
  <c r="B170" i="24"/>
  <c r="B169" i="24"/>
  <c r="B168" i="24"/>
  <c r="B163" i="24"/>
  <c r="B162" i="24"/>
  <c r="B161" i="24"/>
  <c r="B160" i="24"/>
  <c r="B159" i="24"/>
  <c r="B158" i="24"/>
  <c r="B157" i="24"/>
  <c r="B156" i="24"/>
  <c r="B155" i="24"/>
  <c r="B154" i="24"/>
  <c r="B153" i="24"/>
  <c r="B152" i="24"/>
  <c r="B151" i="24"/>
  <c r="B150" i="24"/>
  <c r="B149" i="24"/>
  <c r="B148" i="24"/>
  <c r="B147" i="24"/>
  <c r="B146" i="24"/>
  <c r="B145" i="24"/>
  <c r="B144" i="24"/>
  <c r="B143" i="24"/>
  <c r="B136" i="24"/>
  <c r="B135" i="24"/>
  <c r="B134" i="24"/>
  <c r="B133" i="24"/>
  <c r="B132" i="24"/>
  <c r="B131" i="24"/>
  <c r="B130" i="24"/>
  <c r="B129" i="24"/>
  <c r="B128" i="24"/>
  <c r="B127" i="24"/>
  <c r="B126" i="24"/>
  <c r="B125" i="24"/>
  <c r="B124" i="24"/>
  <c r="B123" i="24"/>
  <c r="B122" i="24"/>
  <c r="B121" i="24"/>
  <c r="B120" i="24"/>
  <c r="B119" i="24"/>
  <c r="B118" i="24"/>
  <c r="B117" i="24"/>
  <c r="B116" i="24"/>
  <c r="B111" i="24"/>
  <c r="B110" i="24"/>
  <c r="B109" i="24"/>
  <c r="B108" i="24"/>
  <c r="B107" i="24"/>
  <c r="B106" i="24"/>
  <c r="B105" i="24"/>
  <c r="B104" i="24"/>
  <c r="B103" i="24"/>
  <c r="B102" i="24"/>
  <c r="B101" i="24"/>
  <c r="B100" i="24"/>
  <c r="B99" i="24"/>
  <c r="B98" i="24"/>
  <c r="H97" i="24"/>
  <c r="B97" i="24"/>
  <c r="B96" i="24"/>
  <c r="B95" i="24"/>
  <c r="B94" i="24"/>
  <c r="B93" i="24"/>
  <c r="B92" i="24"/>
  <c r="B91" i="24"/>
  <c r="B81" i="24"/>
  <c r="B80" i="24"/>
  <c r="G134" i="24"/>
  <c r="B79" i="24"/>
  <c r="B78" i="24"/>
  <c r="G132" i="24"/>
  <c r="B77" i="24"/>
  <c r="B76" i="24"/>
  <c r="G130" i="24"/>
  <c r="B75" i="24"/>
  <c r="B74" i="24"/>
  <c r="B73" i="24"/>
  <c r="F127" i="24"/>
  <c r="B72" i="24"/>
  <c r="B71" i="24"/>
  <c r="F125" i="24"/>
  <c r="B70" i="24"/>
  <c r="B69" i="24"/>
  <c r="B68" i="24"/>
  <c r="B67" i="24"/>
  <c r="B66" i="24"/>
  <c r="G120" i="24"/>
  <c r="B65" i="24"/>
  <c r="D119" i="24"/>
  <c r="B64" i="24"/>
  <c r="B63" i="24"/>
  <c r="F117" i="24"/>
  <c r="B62" i="24"/>
  <c r="B61" i="24"/>
  <c r="B363" i="23"/>
  <c r="B362" i="23"/>
  <c r="B361" i="23"/>
  <c r="B360" i="23"/>
  <c r="B359" i="23"/>
  <c r="B358" i="23"/>
  <c r="B357" i="23"/>
  <c r="B356" i="23"/>
  <c r="B355" i="23"/>
  <c r="B354" i="23"/>
  <c r="B353" i="23"/>
  <c r="B352" i="23"/>
  <c r="B351" i="23"/>
  <c r="B350" i="23"/>
  <c r="B349" i="23"/>
  <c r="B348" i="23"/>
  <c r="B347" i="23"/>
  <c r="B346" i="23"/>
  <c r="B345" i="23"/>
  <c r="B344" i="23"/>
  <c r="B343" i="23"/>
  <c r="B338" i="23"/>
  <c r="B337" i="23"/>
  <c r="B336" i="23"/>
  <c r="B335" i="23"/>
  <c r="B334" i="23"/>
  <c r="B333" i="23"/>
  <c r="B332" i="23"/>
  <c r="B331" i="23"/>
  <c r="B330" i="23"/>
  <c r="B329" i="23"/>
  <c r="B328" i="23"/>
  <c r="B327" i="23"/>
  <c r="B326" i="23"/>
  <c r="B325" i="23"/>
  <c r="B324" i="23"/>
  <c r="B323" i="23"/>
  <c r="B322" i="23"/>
  <c r="B321" i="23"/>
  <c r="B320" i="23"/>
  <c r="B319" i="23"/>
  <c r="B318" i="23"/>
  <c r="B313" i="23"/>
  <c r="B312" i="23"/>
  <c r="B311" i="23"/>
  <c r="B310" i="23"/>
  <c r="B309" i="23"/>
  <c r="B308" i="23"/>
  <c r="B307" i="23"/>
  <c r="B306" i="23"/>
  <c r="B305" i="23"/>
  <c r="B304" i="23"/>
  <c r="B303" i="23"/>
  <c r="B302" i="23"/>
  <c r="B301" i="23"/>
  <c r="B300" i="23"/>
  <c r="B299" i="23"/>
  <c r="B298" i="23"/>
  <c r="B297" i="23"/>
  <c r="B296" i="23"/>
  <c r="B295" i="23"/>
  <c r="B294" i="23"/>
  <c r="B293" i="23"/>
  <c r="B288" i="23"/>
  <c r="B287" i="23"/>
  <c r="B286" i="23"/>
  <c r="B285" i="23"/>
  <c r="B284" i="23"/>
  <c r="B283" i="23"/>
  <c r="B282" i="23"/>
  <c r="B281" i="23"/>
  <c r="B280" i="23"/>
  <c r="B279" i="23"/>
  <c r="B278" i="23"/>
  <c r="B277" i="23"/>
  <c r="B276" i="23"/>
  <c r="B275" i="23"/>
  <c r="B274" i="23"/>
  <c r="B273" i="23"/>
  <c r="B272" i="23"/>
  <c r="B271" i="23"/>
  <c r="B270" i="23"/>
  <c r="B269" i="23"/>
  <c r="B268" i="23"/>
  <c r="B263" i="23"/>
  <c r="B262" i="23"/>
  <c r="B261" i="23"/>
  <c r="B260" i="23"/>
  <c r="B259" i="23"/>
  <c r="B258" i="23"/>
  <c r="B257" i="23"/>
  <c r="B256" i="23"/>
  <c r="B255" i="23"/>
  <c r="B254" i="23"/>
  <c r="B253" i="23"/>
  <c r="B252" i="23"/>
  <c r="B251" i="23"/>
  <c r="B250" i="23"/>
  <c r="B249" i="23"/>
  <c r="B248" i="23"/>
  <c r="B247" i="23"/>
  <c r="B246" i="23"/>
  <c r="B245" i="23"/>
  <c r="B244" i="23"/>
  <c r="B243" i="23"/>
  <c r="B238" i="23"/>
  <c r="B237" i="23"/>
  <c r="B236" i="23"/>
  <c r="B235" i="23"/>
  <c r="B234" i="23"/>
  <c r="B233" i="23"/>
  <c r="B232" i="23"/>
  <c r="B231" i="23"/>
  <c r="B230" i="23"/>
  <c r="B229" i="23"/>
  <c r="B228" i="23"/>
  <c r="B227" i="23"/>
  <c r="B226" i="23"/>
  <c r="B225" i="23"/>
  <c r="B224" i="23"/>
  <c r="B223" i="23"/>
  <c r="B222" i="23"/>
  <c r="B221" i="23"/>
  <c r="B220" i="23"/>
  <c r="B219" i="23"/>
  <c r="B218" i="23"/>
  <c r="B213" i="23"/>
  <c r="B212" i="23"/>
  <c r="B211" i="23"/>
  <c r="B210" i="23"/>
  <c r="B209" i="23"/>
  <c r="B208" i="23"/>
  <c r="B207" i="23"/>
  <c r="B206" i="23"/>
  <c r="B205" i="23"/>
  <c r="B204" i="23"/>
  <c r="B203" i="23"/>
  <c r="B202" i="23"/>
  <c r="B201" i="23"/>
  <c r="B200" i="23"/>
  <c r="B199" i="23"/>
  <c r="B198" i="23"/>
  <c r="B197" i="23"/>
  <c r="B196" i="23"/>
  <c r="B195" i="23"/>
  <c r="B194" i="23"/>
  <c r="B193" i="23"/>
  <c r="B188" i="23"/>
  <c r="B187" i="23"/>
  <c r="B186" i="23"/>
  <c r="B185" i="23"/>
  <c r="B184" i="23"/>
  <c r="B183" i="23"/>
  <c r="B182" i="23"/>
  <c r="B181" i="23"/>
  <c r="B180" i="23"/>
  <c r="B179" i="23"/>
  <c r="B178" i="23"/>
  <c r="B177" i="23"/>
  <c r="B176" i="23"/>
  <c r="B175" i="23"/>
  <c r="B174" i="23"/>
  <c r="B173" i="23"/>
  <c r="B172" i="23"/>
  <c r="B171" i="23"/>
  <c r="B170" i="23"/>
  <c r="B169" i="23"/>
  <c r="B168" i="23"/>
  <c r="B163" i="23"/>
  <c r="B162" i="23"/>
  <c r="B161" i="23"/>
  <c r="B160" i="23"/>
  <c r="B159" i="23"/>
  <c r="B158" i="23"/>
  <c r="B157" i="23"/>
  <c r="B156" i="23"/>
  <c r="B155" i="23"/>
  <c r="B154" i="23"/>
  <c r="B153" i="23"/>
  <c r="B152" i="23"/>
  <c r="B151" i="23"/>
  <c r="B150" i="23"/>
  <c r="B149" i="23"/>
  <c r="B148" i="23"/>
  <c r="B147" i="23"/>
  <c r="B146" i="23"/>
  <c r="B145" i="23"/>
  <c r="B144" i="23"/>
  <c r="B143" i="23"/>
  <c r="B136" i="23"/>
  <c r="B135" i="23"/>
  <c r="B134" i="23"/>
  <c r="B133" i="23"/>
  <c r="B132" i="23"/>
  <c r="B131" i="23"/>
  <c r="B130" i="23"/>
  <c r="B129" i="23"/>
  <c r="B128" i="23"/>
  <c r="B127" i="23"/>
  <c r="B126" i="23"/>
  <c r="B125" i="23"/>
  <c r="B124" i="23"/>
  <c r="B123" i="23"/>
  <c r="B122" i="23"/>
  <c r="B121" i="23"/>
  <c r="B120" i="23"/>
  <c r="B119" i="23"/>
  <c r="B118" i="23"/>
  <c r="B117" i="23"/>
  <c r="B116" i="23"/>
  <c r="B111" i="23"/>
  <c r="B110" i="23"/>
  <c r="B109" i="23"/>
  <c r="B108" i="23"/>
  <c r="B107" i="23"/>
  <c r="B106" i="23"/>
  <c r="B105" i="23"/>
  <c r="B104" i="23"/>
  <c r="B103" i="23"/>
  <c r="B102" i="23"/>
  <c r="B101" i="23"/>
  <c r="B100" i="23"/>
  <c r="B99" i="23"/>
  <c r="B98" i="23"/>
  <c r="B97" i="23"/>
  <c r="B96" i="23"/>
  <c r="B95" i="23"/>
  <c r="B94" i="23"/>
  <c r="B93" i="23"/>
  <c r="B92" i="23"/>
  <c r="B91" i="23"/>
  <c r="B81" i="23"/>
  <c r="C135" i="23"/>
  <c r="B80" i="23"/>
  <c r="B79" i="23"/>
  <c r="B78" i="23"/>
  <c r="B77" i="23"/>
  <c r="G131" i="23"/>
  <c r="C131" i="23"/>
  <c r="B76" i="23"/>
  <c r="B75" i="23"/>
  <c r="B74" i="23"/>
  <c r="B73" i="23"/>
  <c r="E127" i="23"/>
  <c r="B72" i="23"/>
  <c r="D126" i="23"/>
  <c r="B71" i="23"/>
  <c r="B70" i="23"/>
  <c r="B69" i="23"/>
  <c r="E123" i="23"/>
  <c r="B68" i="23"/>
  <c r="B67" i="23"/>
  <c r="B66" i="23"/>
  <c r="B65" i="23"/>
  <c r="B64" i="23"/>
  <c r="B63" i="23"/>
  <c r="B62" i="23"/>
  <c r="B61" i="23"/>
  <c r="H190" i="23"/>
  <c r="B363" i="22"/>
  <c r="B362" i="22"/>
  <c r="B361" i="22"/>
  <c r="B360" i="22"/>
  <c r="B359" i="22"/>
  <c r="B358" i="22"/>
  <c r="B357" i="22"/>
  <c r="B356" i="22"/>
  <c r="B355" i="22"/>
  <c r="B354" i="22"/>
  <c r="B353" i="22"/>
  <c r="B352" i="22"/>
  <c r="B351" i="22"/>
  <c r="B350" i="22"/>
  <c r="B349" i="22"/>
  <c r="B348" i="22"/>
  <c r="B347" i="22"/>
  <c r="B346" i="22"/>
  <c r="B345" i="22"/>
  <c r="B344" i="22"/>
  <c r="B343" i="22"/>
  <c r="B338" i="22"/>
  <c r="B337" i="22"/>
  <c r="B336" i="22"/>
  <c r="B335" i="22"/>
  <c r="B334" i="22"/>
  <c r="B333" i="22"/>
  <c r="B332" i="22"/>
  <c r="B331" i="22"/>
  <c r="B330" i="22"/>
  <c r="B329" i="22"/>
  <c r="B328" i="22"/>
  <c r="B327" i="22"/>
  <c r="B326" i="22"/>
  <c r="B325" i="22"/>
  <c r="B324" i="22"/>
  <c r="B323" i="22"/>
  <c r="B322" i="22"/>
  <c r="B321" i="22"/>
  <c r="B320" i="22"/>
  <c r="B319" i="22"/>
  <c r="B318" i="22"/>
  <c r="B313" i="22"/>
  <c r="B312" i="22"/>
  <c r="B311" i="22"/>
  <c r="B310" i="22"/>
  <c r="B309" i="22"/>
  <c r="B308" i="22"/>
  <c r="B307" i="22"/>
  <c r="B306" i="22"/>
  <c r="B305" i="22"/>
  <c r="B304" i="22"/>
  <c r="B303" i="22"/>
  <c r="B302" i="22"/>
  <c r="B301" i="22"/>
  <c r="B300" i="22"/>
  <c r="B299" i="22"/>
  <c r="B298" i="22"/>
  <c r="B297" i="22"/>
  <c r="B296" i="22"/>
  <c r="B295" i="22"/>
  <c r="B294" i="22"/>
  <c r="B293" i="22"/>
  <c r="B288" i="22"/>
  <c r="B287" i="22"/>
  <c r="B286" i="22"/>
  <c r="B285" i="22"/>
  <c r="B284" i="22"/>
  <c r="B283" i="22"/>
  <c r="B282" i="22"/>
  <c r="B281" i="22"/>
  <c r="B280" i="22"/>
  <c r="B279" i="22"/>
  <c r="B278" i="22"/>
  <c r="B277" i="22"/>
  <c r="B276" i="22"/>
  <c r="B275" i="22"/>
  <c r="B274" i="22"/>
  <c r="B273" i="22"/>
  <c r="B272" i="22"/>
  <c r="B271" i="22"/>
  <c r="B270" i="22"/>
  <c r="B269" i="22"/>
  <c r="B268" i="22"/>
  <c r="B263" i="22"/>
  <c r="B262" i="22"/>
  <c r="B261" i="22"/>
  <c r="B260" i="22"/>
  <c r="B259" i="22"/>
  <c r="B258" i="22"/>
  <c r="B257" i="22"/>
  <c r="B256" i="22"/>
  <c r="B255" i="22"/>
  <c r="B254" i="22"/>
  <c r="B253" i="22"/>
  <c r="B252" i="22"/>
  <c r="B251" i="22"/>
  <c r="B250" i="22"/>
  <c r="B249" i="22"/>
  <c r="B248" i="22"/>
  <c r="B247" i="22"/>
  <c r="B246" i="22"/>
  <c r="B245" i="22"/>
  <c r="B244" i="22"/>
  <c r="B243" i="22"/>
  <c r="B238" i="22"/>
  <c r="B237" i="22"/>
  <c r="B236" i="22"/>
  <c r="B235" i="22"/>
  <c r="B234" i="22"/>
  <c r="B233" i="22"/>
  <c r="B232" i="22"/>
  <c r="B231" i="22"/>
  <c r="B230" i="22"/>
  <c r="B229" i="22"/>
  <c r="B228" i="22"/>
  <c r="B227" i="22"/>
  <c r="B226" i="22"/>
  <c r="B225" i="22"/>
  <c r="B224" i="22"/>
  <c r="B223" i="22"/>
  <c r="B222" i="22"/>
  <c r="B221" i="22"/>
  <c r="B220" i="22"/>
  <c r="B219" i="22"/>
  <c r="B218" i="22"/>
  <c r="B213" i="22"/>
  <c r="B212" i="22"/>
  <c r="B211" i="22"/>
  <c r="B210" i="22"/>
  <c r="B209" i="22"/>
  <c r="B208" i="22"/>
  <c r="B207" i="22"/>
  <c r="B206" i="22"/>
  <c r="B205" i="22"/>
  <c r="B204" i="22"/>
  <c r="B203" i="22"/>
  <c r="B202" i="22"/>
  <c r="B201" i="22"/>
  <c r="B200" i="22"/>
  <c r="B199" i="22"/>
  <c r="B198" i="22"/>
  <c r="B197" i="22"/>
  <c r="B196" i="22"/>
  <c r="B195" i="22"/>
  <c r="B194" i="22"/>
  <c r="B193" i="22"/>
  <c r="B188" i="22"/>
  <c r="B187" i="22"/>
  <c r="B186" i="22"/>
  <c r="B185" i="22"/>
  <c r="B184" i="22"/>
  <c r="B183" i="22"/>
  <c r="B182" i="22"/>
  <c r="B181" i="22"/>
  <c r="B180" i="22"/>
  <c r="B179" i="22"/>
  <c r="B178" i="22"/>
  <c r="B177" i="22"/>
  <c r="B176" i="22"/>
  <c r="B175" i="22"/>
  <c r="B174" i="22"/>
  <c r="B173" i="22"/>
  <c r="B172" i="22"/>
  <c r="B171" i="22"/>
  <c r="B170" i="22"/>
  <c r="B169" i="22"/>
  <c r="B168" i="22"/>
  <c r="B163" i="22"/>
  <c r="B162" i="22"/>
  <c r="B161" i="22"/>
  <c r="B160" i="22"/>
  <c r="B159" i="22"/>
  <c r="B158" i="22"/>
  <c r="B157" i="22"/>
  <c r="B156" i="22"/>
  <c r="B155" i="22"/>
  <c r="B154" i="22"/>
  <c r="B153" i="22"/>
  <c r="B152" i="22"/>
  <c r="B151" i="22"/>
  <c r="B150" i="22"/>
  <c r="B149" i="22"/>
  <c r="B148" i="22"/>
  <c r="B147" i="22"/>
  <c r="B146" i="22"/>
  <c r="B145" i="22"/>
  <c r="B144" i="22"/>
  <c r="B143" i="22"/>
  <c r="B136" i="22"/>
  <c r="B135" i="22"/>
  <c r="B134" i="22"/>
  <c r="B133" i="22"/>
  <c r="B132" i="22"/>
  <c r="B131" i="22"/>
  <c r="B130" i="22"/>
  <c r="B129" i="22"/>
  <c r="B128" i="22"/>
  <c r="B127" i="22"/>
  <c r="B126" i="22"/>
  <c r="B125" i="22"/>
  <c r="B124" i="22"/>
  <c r="B123" i="22"/>
  <c r="B122" i="22"/>
  <c r="B121" i="22"/>
  <c r="B120" i="22"/>
  <c r="B119" i="22"/>
  <c r="B118" i="22"/>
  <c r="B117" i="22"/>
  <c r="B116" i="22"/>
  <c r="B111" i="22"/>
  <c r="B110" i="22"/>
  <c r="B109" i="22"/>
  <c r="B108" i="22"/>
  <c r="B107" i="22"/>
  <c r="B106" i="22"/>
  <c r="B105" i="22"/>
  <c r="B104" i="22"/>
  <c r="B103" i="22"/>
  <c r="B102" i="22"/>
  <c r="B101" i="22"/>
  <c r="B100" i="22"/>
  <c r="B99" i="22"/>
  <c r="B98" i="22"/>
  <c r="B97" i="22"/>
  <c r="B96" i="22"/>
  <c r="B95" i="22"/>
  <c r="B94" i="22"/>
  <c r="B93" i="22"/>
  <c r="B92" i="22"/>
  <c r="B91" i="22"/>
  <c r="B81" i="22"/>
  <c r="F135" i="22"/>
  <c r="B80" i="22"/>
  <c r="B79" i="22"/>
  <c r="F133" i="22"/>
  <c r="D133" i="22"/>
  <c r="B78" i="22"/>
  <c r="B77" i="22"/>
  <c r="F131" i="22"/>
  <c r="B76" i="22"/>
  <c r="E130" i="22"/>
  <c r="B75" i="22"/>
  <c r="B74" i="22"/>
  <c r="B73" i="22"/>
  <c r="D127" i="22"/>
  <c r="B72" i="22"/>
  <c r="B71" i="22"/>
  <c r="B70" i="22"/>
  <c r="G124" i="22"/>
  <c r="B69" i="22"/>
  <c r="D123" i="22"/>
  <c r="B68" i="22"/>
  <c r="B67" i="22"/>
  <c r="F121" i="22"/>
  <c r="B66" i="22"/>
  <c r="B65" i="22"/>
  <c r="B64" i="22"/>
  <c r="B63" i="22"/>
  <c r="B62" i="22"/>
  <c r="B61" i="22"/>
  <c r="H240" i="22"/>
  <c r="B363" i="21"/>
  <c r="B362" i="21"/>
  <c r="B361" i="21"/>
  <c r="B360" i="21"/>
  <c r="B359" i="21"/>
  <c r="B358" i="21"/>
  <c r="B357" i="21"/>
  <c r="B356" i="21"/>
  <c r="B355" i="21"/>
  <c r="B354" i="21"/>
  <c r="B353" i="21"/>
  <c r="B352" i="21"/>
  <c r="B351" i="21"/>
  <c r="B350" i="21"/>
  <c r="B349" i="21"/>
  <c r="B348" i="21"/>
  <c r="B347" i="21"/>
  <c r="B346" i="21"/>
  <c r="B345" i="21"/>
  <c r="B344" i="21"/>
  <c r="B343" i="21"/>
  <c r="B338" i="21"/>
  <c r="B337" i="21"/>
  <c r="B336" i="21"/>
  <c r="B335" i="21"/>
  <c r="B334" i="21"/>
  <c r="B333" i="21"/>
  <c r="B332" i="21"/>
  <c r="B331" i="21"/>
  <c r="B330" i="21"/>
  <c r="B329" i="21"/>
  <c r="B328" i="21"/>
  <c r="B327" i="21"/>
  <c r="B326" i="21"/>
  <c r="B325" i="21"/>
  <c r="B324" i="21"/>
  <c r="B323" i="21"/>
  <c r="B322" i="21"/>
  <c r="B321" i="21"/>
  <c r="B320" i="21"/>
  <c r="B319" i="21"/>
  <c r="B318" i="21"/>
  <c r="B313" i="21"/>
  <c r="B312" i="21"/>
  <c r="B311" i="21"/>
  <c r="B310" i="21"/>
  <c r="B309" i="21"/>
  <c r="B308" i="21"/>
  <c r="B307" i="21"/>
  <c r="B306" i="21"/>
  <c r="B305" i="21"/>
  <c r="B304" i="21"/>
  <c r="B303" i="21"/>
  <c r="B302" i="21"/>
  <c r="B301" i="21"/>
  <c r="B300" i="21"/>
  <c r="B299" i="21"/>
  <c r="B298" i="21"/>
  <c r="B297" i="21"/>
  <c r="B296" i="21"/>
  <c r="B295" i="21"/>
  <c r="B294" i="21"/>
  <c r="B293" i="21"/>
  <c r="B288" i="21"/>
  <c r="B287" i="21"/>
  <c r="B286" i="21"/>
  <c r="B285" i="21"/>
  <c r="B284" i="21"/>
  <c r="B283" i="21"/>
  <c r="B282" i="21"/>
  <c r="B281" i="21"/>
  <c r="B280" i="21"/>
  <c r="B279" i="21"/>
  <c r="B278" i="21"/>
  <c r="B277" i="21"/>
  <c r="B276" i="21"/>
  <c r="B275" i="21"/>
  <c r="B274" i="21"/>
  <c r="B273" i="21"/>
  <c r="B272" i="21"/>
  <c r="B271" i="21"/>
  <c r="B270" i="21"/>
  <c r="B269" i="21"/>
  <c r="B268" i="21"/>
  <c r="B263" i="21"/>
  <c r="B262" i="21"/>
  <c r="B261" i="21"/>
  <c r="B260" i="21"/>
  <c r="B259" i="21"/>
  <c r="B258" i="21"/>
  <c r="B257" i="21"/>
  <c r="B256" i="21"/>
  <c r="B255" i="21"/>
  <c r="B254" i="21"/>
  <c r="B253" i="21"/>
  <c r="B252" i="21"/>
  <c r="B251" i="21"/>
  <c r="B250" i="21"/>
  <c r="B249" i="21"/>
  <c r="B248" i="21"/>
  <c r="B247" i="21"/>
  <c r="B246" i="21"/>
  <c r="B245" i="21"/>
  <c r="B244" i="21"/>
  <c r="B243" i="21"/>
  <c r="B238" i="21"/>
  <c r="B237" i="21"/>
  <c r="B236" i="21"/>
  <c r="B235" i="21"/>
  <c r="B234" i="21"/>
  <c r="B233" i="21"/>
  <c r="B232" i="21"/>
  <c r="B231" i="21"/>
  <c r="B230" i="21"/>
  <c r="B229" i="21"/>
  <c r="B228" i="21"/>
  <c r="B227" i="21"/>
  <c r="B226" i="21"/>
  <c r="B225" i="21"/>
  <c r="B224" i="21"/>
  <c r="B223" i="21"/>
  <c r="B222" i="21"/>
  <c r="B221" i="21"/>
  <c r="B220" i="21"/>
  <c r="B219" i="21"/>
  <c r="B218" i="21"/>
  <c r="B213" i="21"/>
  <c r="B212" i="21"/>
  <c r="B211" i="21"/>
  <c r="B210" i="21"/>
  <c r="B209" i="21"/>
  <c r="B208" i="21"/>
  <c r="B207" i="21"/>
  <c r="B206" i="21"/>
  <c r="B205" i="21"/>
  <c r="B204" i="21"/>
  <c r="B203" i="21"/>
  <c r="B202" i="21"/>
  <c r="B201" i="21"/>
  <c r="B200" i="21"/>
  <c r="B199" i="21"/>
  <c r="B198" i="21"/>
  <c r="B197" i="21"/>
  <c r="B196" i="21"/>
  <c r="B195" i="21"/>
  <c r="B194" i="21"/>
  <c r="B193" i="21"/>
  <c r="B188" i="21"/>
  <c r="B187" i="21"/>
  <c r="B186" i="21"/>
  <c r="B185" i="21"/>
  <c r="B184" i="21"/>
  <c r="B183" i="21"/>
  <c r="B182" i="21"/>
  <c r="B181" i="21"/>
  <c r="B180" i="21"/>
  <c r="B179" i="21"/>
  <c r="B178" i="21"/>
  <c r="B177" i="21"/>
  <c r="B176" i="21"/>
  <c r="B175" i="21"/>
  <c r="B174" i="21"/>
  <c r="B173" i="21"/>
  <c r="B172" i="21"/>
  <c r="B171" i="21"/>
  <c r="B170" i="21"/>
  <c r="B169" i="21"/>
  <c r="B168" i="21"/>
  <c r="B163" i="21"/>
  <c r="B162" i="21"/>
  <c r="B161" i="21"/>
  <c r="B160" i="21"/>
  <c r="B159" i="21"/>
  <c r="B158" i="21"/>
  <c r="B157" i="21"/>
  <c r="B156" i="21"/>
  <c r="B155" i="21"/>
  <c r="B154" i="21"/>
  <c r="B153" i="21"/>
  <c r="B152" i="21"/>
  <c r="B151" i="21"/>
  <c r="B150" i="21"/>
  <c r="B149" i="21"/>
  <c r="B148" i="21"/>
  <c r="B147" i="21"/>
  <c r="B146" i="21"/>
  <c r="B145" i="21"/>
  <c r="B144" i="21"/>
  <c r="B143" i="21"/>
  <c r="B136" i="21"/>
  <c r="B135" i="21"/>
  <c r="B134" i="21"/>
  <c r="B133" i="21"/>
  <c r="B132" i="21"/>
  <c r="B131" i="21"/>
  <c r="B130" i="21"/>
  <c r="B129" i="21"/>
  <c r="B128" i="21"/>
  <c r="B127" i="21"/>
  <c r="B126" i="21"/>
  <c r="B125" i="21"/>
  <c r="B124" i="21"/>
  <c r="B123" i="21"/>
  <c r="B122" i="21"/>
  <c r="B121" i="21"/>
  <c r="B120" i="21"/>
  <c r="B119" i="21"/>
  <c r="B118" i="21"/>
  <c r="B117" i="21"/>
  <c r="B116" i="21"/>
  <c r="B111" i="21"/>
  <c r="B110" i="21"/>
  <c r="B109" i="21"/>
  <c r="B108" i="21"/>
  <c r="B107" i="21"/>
  <c r="B106" i="21"/>
  <c r="B105" i="21"/>
  <c r="B104" i="21"/>
  <c r="B103" i="21"/>
  <c r="B102" i="21"/>
  <c r="B101" i="21"/>
  <c r="B100" i="21"/>
  <c r="B99" i="21"/>
  <c r="B98" i="21"/>
  <c r="B97" i="21"/>
  <c r="B96" i="21"/>
  <c r="B95" i="21"/>
  <c r="B94" i="21"/>
  <c r="B93" i="21"/>
  <c r="B92" i="21"/>
  <c r="B91" i="21"/>
  <c r="B81" i="21"/>
  <c r="B80" i="21"/>
  <c r="B79" i="21"/>
  <c r="B78" i="21"/>
  <c r="B77" i="21"/>
  <c r="G131" i="21"/>
  <c r="B76" i="21"/>
  <c r="D130" i="21"/>
  <c r="B75" i="21"/>
  <c r="B74" i="21"/>
  <c r="B73" i="21"/>
  <c r="B72" i="21"/>
  <c r="B71" i="21"/>
  <c r="B70" i="21"/>
  <c r="B69" i="21"/>
  <c r="B68" i="21"/>
  <c r="B67" i="21"/>
  <c r="B66" i="21"/>
  <c r="D120" i="21"/>
  <c r="B65" i="21"/>
  <c r="B64" i="21"/>
  <c r="F118" i="21"/>
  <c r="B63" i="21"/>
  <c r="C117" i="21"/>
  <c r="B62" i="21"/>
  <c r="B61" i="21"/>
  <c r="H215" i="21"/>
  <c r="H190" i="21"/>
  <c r="B363" i="20"/>
  <c r="B362" i="20"/>
  <c r="B361" i="20"/>
  <c r="B360" i="20"/>
  <c r="B359" i="20"/>
  <c r="B358" i="20"/>
  <c r="B357" i="20"/>
  <c r="B356" i="20"/>
  <c r="B355" i="20"/>
  <c r="B354" i="20"/>
  <c r="B353" i="20"/>
  <c r="B352" i="20"/>
  <c r="B351" i="20"/>
  <c r="B350" i="20"/>
  <c r="B349" i="20"/>
  <c r="B348" i="20"/>
  <c r="B347" i="20"/>
  <c r="B346" i="20"/>
  <c r="B345" i="20"/>
  <c r="B344" i="20"/>
  <c r="B343" i="20"/>
  <c r="B338" i="20"/>
  <c r="B337" i="20"/>
  <c r="B336" i="20"/>
  <c r="B335" i="20"/>
  <c r="B334" i="20"/>
  <c r="B333" i="20"/>
  <c r="B332" i="20"/>
  <c r="B331" i="20"/>
  <c r="B330" i="20"/>
  <c r="B329" i="20"/>
  <c r="B328" i="20"/>
  <c r="B327" i="20"/>
  <c r="B326" i="20"/>
  <c r="B325" i="20"/>
  <c r="B324" i="20"/>
  <c r="B323" i="20"/>
  <c r="B322" i="20"/>
  <c r="B321" i="20"/>
  <c r="B320" i="20"/>
  <c r="B319" i="20"/>
  <c r="B318" i="20"/>
  <c r="B313" i="20"/>
  <c r="B312" i="20"/>
  <c r="B311" i="20"/>
  <c r="B310" i="20"/>
  <c r="B309" i="20"/>
  <c r="B308" i="20"/>
  <c r="B307" i="20"/>
  <c r="B306" i="20"/>
  <c r="B305" i="20"/>
  <c r="B304" i="20"/>
  <c r="B303" i="20"/>
  <c r="B302" i="20"/>
  <c r="B301" i="20"/>
  <c r="B300" i="20"/>
  <c r="B299" i="20"/>
  <c r="B298" i="20"/>
  <c r="B297" i="20"/>
  <c r="B296" i="20"/>
  <c r="B295" i="20"/>
  <c r="B294" i="20"/>
  <c r="B293" i="20"/>
  <c r="B288" i="20"/>
  <c r="B287" i="20"/>
  <c r="B286" i="20"/>
  <c r="B285" i="20"/>
  <c r="B284" i="20"/>
  <c r="B283" i="20"/>
  <c r="B282" i="20"/>
  <c r="B281" i="20"/>
  <c r="B280" i="20"/>
  <c r="B279" i="20"/>
  <c r="B278" i="20"/>
  <c r="B277" i="20"/>
  <c r="B276" i="20"/>
  <c r="B275" i="20"/>
  <c r="B274" i="20"/>
  <c r="B273" i="20"/>
  <c r="B272" i="20"/>
  <c r="B271" i="20"/>
  <c r="B270" i="20"/>
  <c r="B269" i="20"/>
  <c r="B268" i="20"/>
  <c r="B263" i="20"/>
  <c r="B262" i="20"/>
  <c r="B261" i="20"/>
  <c r="B260" i="20"/>
  <c r="B259" i="20"/>
  <c r="B258" i="20"/>
  <c r="B257" i="20"/>
  <c r="B256" i="20"/>
  <c r="B255" i="20"/>
  <c r="B254" i="20"/>
  <c r="B253" i="20"/>
  <c r="B252" i="20"/>
  <c r="B251" i="20"/>
  <c r="B250" i="20"/>
  <c r="B249" i="20"/>
  <c r="B248" i="20"/>
  <c r="B247" i="20"/>
  <c r="B246" i="20"/>
  <c r="B245" i="20"/>
  <c r="B244" i="20"/>
  <c r="B243" i="20"/>
  <c r="B238" i="20"/>
  <c r="B237" i="20"/>
  <c r="B236" i="20"/>
  <c r="B235" i="20"/>
  <c r="B234" i="20"/>
  <c r="B233" i="20"/>
  <c r="B232" i="20"/>
  <c r="B231" i="20"/>
  <c r="B230" i="20"/>
  <c r="B229" i="20"/>
  <c r="B228" i="20"/>
  <c r="B227" i="20"/>
  <c r="B226" i="20"/>
  <c r="B225" i="20"/>
  <c r="B224" i="20"/>
  <c r="B223" i="20"/>
  <c r="B222" i="20"/>
  <c r="B221" i="20"/>
  <c r="B220" i="20"/>
  <c r="B219" i="20"/>
  <c r="B218" i="20"/>
  <c r="B213" i="20"/>
  <c r="B212" i="20"/>
  <c r="B211" i="20"/>
  <c r="B210" i="20"/>
  <c r="B209" i="20"/>
  <c r="B208" i="20"/>
  <c r="B207" i="20"/>
  <c r="B206" i="20"/>
  <c r="B205" i="20"/>
  <c r="B204" i="20"/>
  <c r="B203" i="20"/>
  <c r="B202" i="20"/>
  <c r="B201" i="20"/>
  <c r="B200" i="20"/>
  <c r="B199" i="20"/>
  <c r="B198" i="20"/>
  <c r="B197" i="20"/>
  <c r="B196" i="20"/>
  <c r="B195" i="20"/>
  <c r="B194" i="20"/>
  <c r="B193" i="20"/>
  <c r="B188" i="20"/>
  <c r="B187" i="20"/>
  <c r="B186" i="20"/>
  <c r="B185" i="20"/>
  <c r="B184" i="20"/>
  <c r="B183" i="20"/>
  <c r="B182" i="20"/>
  <c r="B181" i="20"/>
  <c r="B180" i="20"/>
  <c r="B179" i="20"/>
  <c r="B178" i="20"/>
  <c r="B177" i="20"/>
  <c r="B176" i="20"/>
  <c r="B175" i="20"/>
  <c r="B174" i="20"/>
  <c r="B173" i="20"/>
  <c r="B172" i="20"/>
  <c r="B171" i="20"/>
  <c r="B170" i="20"/>
  <c r="B169" i="20"/>
  <c r="B168" i="20"/>
  <c r="B163" i="20"/>
  <c r="B162" i="20"/>
  <c r="B161" i="20"/>
  <c r="B160" i="20"/>
  <c r="B159" i="20"/>
  <c r="B158" i="20"/>
  <c r="B157" i="20"/>
  <c r="B156" i="20"/>
  <c r="B155" i="20"/>
  <c r="B154" i="20"/>
  <c r="B153" i="20"/>
  <c r="B152" i="20"/>
  <c r="B151" i="20"/>
  <c r="B150" i="20"/>
  <c r="B149" i="20"/>
  <c r="B148" i="20"/>
  <c r="B147" i="20"/>
  <c r="B146" i="20"/>
  <c r="B145" i="20"/>
  <c r="B144" i="20"/>
  <c r="B143" i="20"/>
  <c r="I140" i="20"/>
  <c r="B136" i="20"/>
  <c r="B135" i="20"/>
  <c r="B134" i="20"/>
  <c r="B133" i="20"/>
  <c r="B132" i="20"/>
  <c r="B131" i="20"/>
  <c r="B130" i="20"/>
  <c r="B129" i="20"/>
  <c r="B128" i="20"/>
  <c r="B127" i="20"/>
  <c r="B126" i="20"/>
  <c r="B125" i="20"/>
  <c r="B124" i="20"/>
  <c r="B123" i="20"/>
  <c r="B122" i="20"/>
  <c r="B121" i="20"/>
  <c r="B120" i="20"/>
  <c r="B119" i="20"/>
  <c r="B118" i="20"/>
  <c r="B117" i="20"/>
  <c r="B116" i="20"/>
  <c r="B111" i="20"/>
  <c r="B110" i="20"/>
  <c r="B109" i="20"/>
  <c r="B108" i="20"/>
  <c r="B107" i="20"/>
  <c r="B106" i="20"/>
  <c r="B105" i="20"/>
  <c r="B104" i="20"/>
  <c r="B103" i="20"/>
  <c r="B102" i="20"/>
  <c r="B101" i="20"/>
  <c r="B100" i="20"/>
  <c r="B99" i="20"/>
  <c r="B98" i="20"/>
  <c r="B97" i="20"/>
  <c r="B96" i="20"/>
  <c r="B95" i="20"/>
  <c r="B94" i="20"/>
  <c r="B93" i="20"/>
  <c r="B92" i="20"/>
  <c r="B91" i="20"/>
  <c r="B81" i="20"/>
  <c r="D135" i="20"/>
  <c r="B80" i="20"/>
  <c r="B79" i="20"/>
  <c r="D133" i="20"/>
  <c r="B78" i="20"/>
  <c r="B77" i="20"/>
  <c r="D131" i="20"/>
  <c r="B76" i="20"/>
  <c r="B75" i="20"/>
  <c r="B74" i="20"/>
  <c r="B73" i="20"/>
  <c r="B72" i="20"/>
  <c r="B71" i="20"/>
  <c r="B70" i="20"/>
  <c r="E124" i="20"/>
  <c r="B69" i="20"/>
  <c r="B68" i="20"/>
  <c r="G122" i="20"/>
  <c r="B67" i="20"/>
  <c r="B66" i="20"/>
  <c r="B65" i="20"/>
  <c r="B64" i="20"/>
  <c r="B63" i="20"/>
  <c r="B62" i="20"/>
  <c r="B61" i="20"/>
  <c r="H240" i="20"/>
  <c r="B363" i="19"/>
  <c r="B362" i="19"/>
  <c r="B361" i="19"/>
  <c r="B360" i="19"/>
  <c r="B359" i="19"/>
  <c r="B358" i="19"/>
  <c r="B357" i="19"/>
  <c r="B356" i="19"/>
  <c r="B355" i="19"/>
  <c r="B354" i="19"/>
  <c r="B353" i="19"/>
  <c r="B352" i="19"/>
  <c r="B351" i="19"/>
  <c r="B350" i="19"/>
  <c r="B349" i="19"/>
  <c r="B348" i="19"/>
  <c r="B347" i="19"/>
  <c r="B346" i="19"/>
  <c r="B345" i="19"/>
  <c r="B344" i="19"/>
  <c r="B343" i="19"/>
  <c r="B338" i="19"/>
  <c r="B337" i="19"/>
  <c r="B336" i="19"/>
  <c r="B335" i="19"/>
  <c r="B334" i="19"/>
  <c r="B333" i="19"/>
  <c r="B332" i="19"/>
  <c r="B331" i="19"/>
  <c r="B330" i="19"/>
  <c r="B329" i="19"/>
  <c r="B328" i="19"/>
  <c r="B327" i="19"/>
  <c r="B326" i="19"/>
  <c r="B325" i="19"/>
  <c r="B324" i="19"/>
  <c r="B323" i="19"/>
  <c r="B322" i="19"/>
  <c r="B321" i="19"/>
  <c r="B320" i="19"/>
  <c r="B319" i="19"/>
  <c r="B318" i="19"/>
  <c r="B313" i="19"/>
  <c r="B312" i="19"/>
  <c r="B311" i="19"/>
  <c r="B310" i="19"/>
  <c r="B309" i="19"/>
  <c r="B308" i="19"/>
  <c r="B307" i="19"/>
  <c r="B306" i="19"/>
  <c r="B305" i="19"/>
  <c r="B304" i="19"/>
  <c r="B303" i="19"/>
  <c r="B302" i="19"/>
  <c r="B301" i="19"/>
  <c r="B300" i="19"/>
  <c r="B299" i="19"/>
  <c r="B298" i="19"/>
  <c r="B297" i="19"/>
  <c r="B296" i="19"/>
  <c r="B295" i="19"/>
  <c r="B294" i="19"/>
  <c r="B293" i="19"/>
  <c r="B288" i="19"/>
  <c r="B287" i="19"/>
  <c r="B286" i="19"/>
  <c r="B285" i="19"/>
  <c r="B284" i="19"/>
  <c r="B283" i="19"/>
  <c r="B282" i="19"/>
  <c r="B281" i="19"/>
  <c r="B280" i="19"/>
  <c r="B279" i="19"/>
  <c r="B278" i="19"/>
  <c r="B277" i="19"/>
  <c r="B276" i="19"/>
  <c r="B275" i="19"/>
  <c r="B274" i="19"/>
  <c r="B273" i="19"/>
  <c r="B272" i="19"/>
  <c r="B271" i="19"/>
  <c r="B270" i="19"/>
  <c r="B269" i="19"/>
  <c r="B268" i="19"/>
  <c r="B263" i="19"/>
  <c r="B262" i="19"/>
  <c r="B261" i="19"/>
  <c r="B260" i="19"/>
  <c r="B259" i="19"/>
  <c r="B258" i="19"/>
  <c r="B257" i="19"/>
  <c r="B256" i="19"/>
  <c r="B255" i="19"/>
  <c r="B254" i="19"/>
  <c r="B253" i="19"/>
  <c r="B252" i="19"/>
  <c r="B251" i="19"/>
  <c r="B250" i="19"/>
  <c r="B249" i="19"/>
  <c r="B248" i="19"/>
  <c r="B247" i="19"/>
  <c r="B246" i="19"/>
  <c r="B245" i="19"/>
  <c r="B244" i="19"/>
  <c r="B243" i="19"/>
  <c r="B238" i="19"/>
  <c r="B237" i="19"/>
  <c r="B236" i="19"/>
  <c r="B235" i="19"/>
  <c r="B234" i="19"/>
  <c r="B233" i="19"/>
  <c r="B232" i="19"/>
  <c r="B231" i="19"/>
  <c r="B230" i="19"/>
  <c r="B229" i="19"/>
  <c r="B228" i="19"/>
  <c r="B227" i="19"/>
  <c r="B226" i="19"/>
  <c r="B225" i="19"/>
  <c r="B224" i="19"/>
  <c r="B223" i="19"/>
  <c r="B222" i="19"/>
  <c r="B221" i="19"/>
  <c r="B220" i="19"/>
  <c r="B219" i="19"/>
  <c r="B218" i="19"/>
  <c r="B213" i="19"/>
  <c r="B212" i="19"/>
  <c r="B211" i="19"/>
  <c r="B210" i="19"/>
  <c r="B209" i="19"/>
  <c r="B208" i="19"/>
  <c r="B207" i="19"/>
  <c r="B206" i="19"/>
  <c r="B205" i="19"/>
  <c r="B204" i="19"/>
  <c r="B203" i="19"/>
  <c r="B202" i="19"/>
  <c r="B201" i="19"/>
  <c r="B200" i="19"/>
  <c r="B199" i="19"/>
  <c r="B198" i="19"/>
  <c r="B197" i="19"/>
  <c r="B196" i="19"/>
  <c r="B195" i="19"/>
  <c r="B194" i="19"/>
  <c r="B193" i="19"/>
  <c r="B188" i="19"/>
  <c r="B187" i="19"/>
  <c r="B186" i="19"/>
  <c r="B185" i="19"/>
  <c r="B184" i="19"/>
  <c r="B183" i="19"/>
  <c r="B182" i="19"/>
  <c r="B181" i="19"/>
  <c r="B180" i="19"/>
  <c r="B179" i="19"/>
  <c r="B178" i="19"/>
  <c r="B177" i="19"/>
  <c r="B176" i="19"/>
  <c r="B175" i="19"/>
  <c r="B174" i="19"/>
  <c r="B173" i="19"/>
  <c r="B172" i="19"/>
  <c r="B171" i="19"/>
  <c r="B170" i="19"/>
  <c r="B169" i="19"/>
  <c r="B168" i="19"/>
  <c r="B163" i="19"/>
  <c r="B162" i="19"/>
  <c r="B161" i="19"/>
  <c r="B160" i="19"/>
  <c r="B159" i="19"/>
  <c r="B158" i="19"/>
  <c r="B157" i="19"/>
  <c r="B156" i="19"/>
  <c r="B155" i="19"/>
  <c r="B154" i="19"/>
  <c r="B153" i="19"/>
  <c r="B152" i="19"/>
  <c r="B151" i="19"/>
  <c r="B150" i="19"/>
  <c r="B149" i="19"/>
  <c r="B148" i="19"/>
  <c r="B147" i="19"/>
  <c r="B146" i="19"/>
  <c r="B145" i="19"/>
  <c r="B144" i="19"/>
  <c r="B143" i="19"/>
  <c r="I140" i="19"/>
  <c r="B136" i="19"/>
  <c r="B135" i="19"/>
  <c r="B134" i="19"/>
  <c r="B133" i="19"/>
  <c r="B132" i="19"/>
  <c r="B131" i="19"/>
  <c r="B130" i="19"/>
  <c r="B129" i="19"/>
  <c r="B128" i="19"/>
  <c r="B127" i="19"/>
  <c r="B126" i="19"/>
  <c r="B125" i="19"/>
  <c r="B124" i="19"/>
  <c r="B123" i="19"/>
  <c r="B122" i="19"/>
  <c r="B121" i="19"/>
  <c r="B120" i="19"/>
  <c r="B119" i="19"/>
  <c r="B118" i="19"/>
  <c r="B117" i="19"/>
  <c r="B116" i="19"/>
  <c r="B111" i="19"/>
  <c r="B110" i="19"/>
  <c r="B109" i="19"/>
  <c r="B108" i="19"/>
  <c r="B107" i="19"/>
  <c r="B106" i="19"/>
  <c r="B105" i="19"/>
  <c r="B104" i="19"/>
  <c r="B103" i="19"/>
  <c r="B102" i="19"/>
  <c r="B101" i="19"/>
  <c r="B100" i="19"/>
  <c r="B99" i="19"/>
  <c r="B98" i="19"/>
  <c r="B97" i="19"/>
  <c r="B96" i="19"/>
  <c r="B95" i="19"/>
  <c r="B94" i="19"/>
  <c r="B93" i="19"/>
  <c r="B92" i="19"/>
  <c r="B91" i="19"/>
  <c r="B81" i="19"/>
  <c r="B80" i="19"/>
  <c r="B79" i="19"/>
  <c r="B78" i="19"/>
  <c r="B77" i="19"/>
  <c r="E131" i="19"/>
  <c r="B76" i="19"/>
  <c r="B75" i="19"/>
  <c r="G129" i="19"/>
  <c r="B74" i="19"/>
  <c r="B73" i="19"/>
  <c r="B72" i="19"/>
  <c r="B71" i="19"/>
  <c r="B70" i="19"/>
  <c r="B69" i="19"/>
  <c r="E123" i="19"/>
  <c r="B68" i="19"/>
  <c r="B67" i="19"/>
  <c r="G121" i="19"/>
  <c r="B66" i="19"/>
  <c r="B65" i="19"/>
  <c r="G119" i="19"/>
  <c r="B64" i="19"/>
  <c r="D118" i="19"/>
  <c r="B63" i="19"/>
  <c r="B62" i="19"/>
  <c r="F116" i="19"/>
  <c r="M17" i="49" s="1"/>
  <c r="B61" i="19"/>
  <c r="H190" i="19"/>
  <c r="B363" i="18"/>
  <c r="B362" i="18"/>
  <c r="B361" i="18"/>
  <c r="B360" i="18"/>
  <c r="B359" i="18"/>
  <c r="B358" i="18"/>
  <c r="B357" i="18"/>
  <c r="B356" i="18"/>
  <c r="B355" i="18"/>
  <c r="B354" i="18"/>
  <c r="B353" i="18"/>
  <c r="B352" i="18"/>
  <c r="B351" i="18"/>
  <c r="B350" i="18"/>
  <c r="B349" i="18"/>
  <c r="B348" i="18"/>
  <c r="B347" i="18"/>
  <c r="B346" i="18"/>
  <c r="B345" i="18"/>
  <c r="B344" i="18"/>
  <c r="B343" i="18"/>
  <c r="B338" i="18"/>
  <c r="B337" i="18"/>
  <c r="B336" i="18"/>
  <c r="B335" i="18"/>
  <c r="B334" i="18"/>
  <c r="B333" i="18"/>
  <c r="B332" i="18"/>
  <c r="B331" i="18"/>
  <c r="B330" i="18"/>
  <c r="B329" i="18"/>
  <c r="B328" i="18"/>
  <c r="B327" i="18"/>
  <c r="B326" i="18"/>
  <c r="B325" i="18"/>
  <c r="B324" i="18"/>
  <c r="B323" i="18"/>
  <c r="B322" i="18"/>
  <c r="B321" i="18"/>
  <c r="B320" i="18"/>
  <c r="B319" i="18"/>
  <c r="B318" i="18"/>
  <c r="B313" i="18"/>
  <c r="B312" i="18"/>
  <c r="B311" i="18"/>
  <c r="B310" i="18"/>
  <c r="B309" i="18"/>
  <c r="B308" i="18"/>
  <c r="B307" i="18"/>
  <c r="B306" i="18"/>
  <c r="B305" i="18"/>
  <c r="B304" i="18"/>
  <c r="B303" i="18"/>
  <c r="B302" i="18"/>
  <c r="B301" i="18"/>
  <c r="B300" i="18"/>
  <c r="B299" i="18"/>
  <c r="B298" i="18"/>
  <c r="B297" i="18"/>
  <c r="B296" i="18"/>
  <c r="B295" i="18"/>
  <c r="B294" i="18"/>
  <c r="B293" i="18"/>
  <c r="B288" i="18"/>
  <c r="B287" i="18"/>
  <c r="B286" i="18"/>
  <c r="B285" i="18"/>
  <c r="B284" i="18"/>
  <c r="B283" i="18"/>
  <c r="B282" i="18"/>
  <c r="B281" i="18"/>
  <c r="B280" i="18"/>
  <c r="B279" i="18"/>
  <c r="B278" i="18"/>
  <c r="B277" i="18"/>
  <c r="B276" i="18"/>
  <c r="B275" i="18"/>
  <c r="B274" i="18"/>
  <c r="B273" i="18"/>
  <c r="B272" i="18"/>
  <c r="B271" i="18"/>
  <c r="B270" i="18"/>
  <c r="B269" i="18"/>
  <c r="B268" i="18"/>
  <c r="B263" i="18"/>
  <c r="B262" i="18"/>
  <c r="B261" i="18"/>
  <c r="B260" i="18"/>
  <c r="B259" i="18"/>
  <c r="B258" i="18"/>
  <c r="B257" i="18"/>
  <c r="B256" i="18"/>
  <c r="B255" i="18"/>
  <c r="B254" i="18"/>
  <c r="B253" i="18"/>
  <c r="B252" i="18"/>
  <c r="B251" i="18"/>
  <c r="B250" i="18"/>
  <c r="B249" i="18"/>
  <c r="B248" i="18"/>
  <c r="B247" i="18"/>
  <c r="B246" i="18"/>
  <c r="B245" i="18"/>
  <c r="B244" i="18"/>
  <c r="B243" i="18"/>
  <c r="B238" i="18"/>
  <c r="B237" i="18"/>
  <c r="B236" i="18"/>
  <c r="B235" i="18"/>
  <c r="B234" i="18"/>
  <c r="B233" i="18"/>
  <c r="B232" i="18"/>
  <c r="B231" i="18"/>
  <c r="B230" i="18"/>
  <c r="B229" i="18"/>
  <c r="B228" i="18"/>
  <c r="B227" i="18"/>
  <c r="B226" i="18"/>
  <c r="B225" i="18"/>
  <c r="B224" i="18"/>
  <c r="B223" i="18"/>
  <c r="B222" i="18"/>
  <c r="B221" i="18"/>
  <c r="B220" i="18"/>
  <c r="B219" i="18"/>
  <c r="B218" i="18"/>
  <c r="B213" i="18"/>
  <c r="B212" i="18"/>
  <c r="B211" i="18"/>
  <c r="B210" i="18"/>
  <c r="B209" i="18"/>
  <c r="B208" i="18"/>
  <c r="B207" i="18"/>
  <c r="B206" i="18"/>
  <c r="B205" i="18"/>
  <c r="B204" i="18"/>
  <c r="B203" i="18"/>
  <c r="B202" i="18"/>
  <c r="B201" i="18"/>
  <c r="B200" i="18"/>
  <c r="B199" i="18"/>
  <c r="B198" i="18"/>
  <c r="B197" i="18"/>
  <c r="B196" i="18"/>
  <c r="B195" i="18"/>
  <c r="B194" i="18"/>
  <c r="B193" i="18"/>
  <c r="B188" i="18"/>
  <c r="B187" i="18"/>
  <c r="B186" i="18"/>
  <c r="B185" i="18"/>
  <c r="B184" i="18"/>
  <c r="B183" i="18"/>
  <c r="B182" i="18"/>
  <c r="B181" i="18"/>
  <c r="B180" i="18"/>
  <c r="B179" i="18"/>
  <c r="B178" i="18"/>
  <c r="B177" i="18"/>
  <c r="B176" i="18"/>
  <c r="B175" i="18"/>
  <c r="B174" i="18"/>
  <c r="B173" i="18"/>
  <c r="B172" i="18"/>
  <c r="B171" i="18"/>
  <c r="B170" i="18"/>
  <c r="B169" i="18"/>
  <c r="B168" i="18"/>
  <c r="B163" i="18"/>
  <c r="B162" i="18"/>
  <c r="B161" i="18"/>
  <c r="B160" i="18"/>
  <c r="B159" i="18"/>
  <c r="B158" i="18"/>
  <c r="B157" i="18"/>
  <c r="B156" i="18"/>
  <c r="B155" i="18"/>
  <c r="B154" i="18"/>
  <c r="B153" i="18"/>
  <c r="B152" i="18"/>
  <c r="B151" i="18"/>
  <c r="B150" i="18"/>
  <c r="B149" i="18"/>
  <c r="B148" i="18"/>
  <c r="B147" i="18"/>
  <c r="B146" i="18"/>
  <c r="B145" i="18"/>
  <c r="B144" i="18"/>
  <c r="B143" i="18"/>
  <c r="I140" i="18"/>
  <c r="B136" i="18"/>
  <c r="B135" i="18"/>
  <c r="B134" i="18"/>
  <c r="B133" i="18"/>
  <c r="B132" i="18"/>
  <c r="B131" i="18"/>
  <c r="B130" i="18"/>
  <c r="B129" i="18"/>
  <c r="B128" i="18"/>
  <c r="B127" i="18"/>
  <c r="B126" i="18"/>
  <c r="B125" i="18"/>
  <c r="B124" i="18"/>
  <c r="B123" i="18"/>
  <c r="B122" i="18"/>
  <c r="B121" i="18"/>
  <c r="B120" i="18"/>
  <c r="B119" i="18"/>
  <c r="B118" i="18"/>
  <c r="B117" i="18"/>
  <c r="B116" i="18"/>
  <c r="B111" i="18"/>
  <c r="B110" i="18"/>
  <c r="B109" i="18"/>
  <c r="B108" i="18"/>
  <c r="B107" i="18"/>
  <c r="B106" i="18"/>
  <c r="B105" i="18"/>
  <c r="B104" i="18"/>
  <c r="B103" i="18"/>
  <c r="B102" i="18"/>
  <c r="B101" i="18"/>
  <c r="B100" i="18"/>
  <c r="B99" i="18"/>
  <c r="B98" i="18"/>
  <c r="B97" i="18"/>
  <c r="B96" i="18"/>
  <c r="B95" i="18"/>
  <c r="B94" i="18"/>
  <c r="B93" i="18"/>
  <c r="B92" i="18"/>
  <c r="B91" i="18"/>
  <c r="B81" i="18"/>
  <c r="B80" i="18"/>
  <c r="B79" i="18"/>
  <c r="B78" i="18"/>
  <c r="E132" i="18"/>
  <c r="B77" i="18"/>
  <c r="B76" i="18"/>
  <c r="B75" i="18"/>
  <c r="B74" i="18"/>
  <c r="B73" i="18"/>
  <c r="B72" i="18"/>
  <c r="B71" i="18"/>
  <c r="B70" i="18"/>
  <c r="C124" i="18"/>
  <c r="B69" i="18"/>
  <c r="B68" i="18"/>
  <c r="E122" i="18"/>
  <c r="B67" i="18"/>
  <c r="B66" i="18"/>
  <c r="B65" i="18"/>
  <c r="B64" i="18"/>
  <c r="B63" i="18"/>
  <c r="B62" i="18"/>
  <c r="B61" i="18"/>
  <c r="B363" i="17"/>
  <c r="B362" i="17"/>
  <c r="B361" i="17"/>
  <c r="B360" i="17"/>
  <c r="B359" i="17"/>
  <c r="B358" i="17"/>
  <c r="B357" i="17"/>
  <c r="B356" i="17"/>
  <c r="B355" i="17"/>
  <c r="B354" i="17"/>
  <c r="B353" i="17"/>
  <c r="B352" i="17"/>
  <c r="B351" i="17"/>
  <c r="B350" i="17"/>
  <c r="B349" i="17"/>
  <c r="B348" i="17"/>
  <c r="B347" i="17"/>
  <c r="B346" i="17"/>
  <c r="B345" i="17"/>
  <c r="B344" i="17"/>
  <c r="B343" i="17"/>
  <c r="B338" i="17"/>
  <c r="B337" i="17"/>
  <c r="B336" i="17"/>
  <c r="B335" i="17"/>
  <c r="B334" i="17"/>
  <c r="B333" i="17"/>
  <c r="B332" i="17"/>
  <c r="B331" i="17"/>
  <c r="B330" i="17"/>
  <c r="B329" i="17"/>
  <c r="B328" i="17"/>
  <c r="B327" i="17"/>
  <c r="B326" i="17"/>
  <c r="B325" i="17"/>
  <c r="B324" i="17"/>
  <c r="B323" i="17"/>
  <c r="B322" i="17"/>
  <c r="B321" i="17"/>
  <c r="B320" i="17"/>
  <c r="B319" i="17"/>
  <c r="B318" i="17"/>
  <c r="B313" i="17"/>
  <c r="B312" i="17"/>
  <c r="B311" i="17"/>
  <c r="B310" i="17"/>
  <c r="B309" i="17"/>
  <c r="B308" i="17"/>
  <c r="B307" i="17"/>
  <c r="B306" i="17"/>
  <c r="B305" i="17"/>
  <c r="B304" i="17"/>
  <c r="B303" i="17"/>
  <c r="B302" i="17"/>
  <c r="B301" i="17"/>
  <c r="B300" i="17"/>
  <c r="B299" i="17"/>
  <c r="B298" i="17"/>
  <c r="B297" i="17"/>
  <c r="B296" i="17"/>
  <c r="B295" i="17"/>
  <c r="B294" i="17"/>
  <c r="B293" i="17"/>
  <c r="B288" i="17"/>
  <c r="B287" i="17"/>
  <c r="B286" i="17"/>
  <c r="B285" i="17"/>
  <c r="B284" i="17"/>
  <c r="B283" i="17"/>
  <c r="B282" i="17"/>
  <c r="B281" i="17"/>
  <c r="B280" i="17"/>
  <c r="B279" i="17"/>
  <c r="B278" i="17"/>
  <c r="B277" i="17"/>
  <c r="B276" i="17"/>
  <c r="B275" i="17"/>
  <c r="B274" i="17"/>
  <c r="B273" i="17"/>
  <c r="B272" i="17"/>
  <c r="B271" i="17"/>
  <c r="B270" i="17"/>
  <c r="B269" i="17"/>
  <c r="B268" i="17"/>
  <c r="B263" i="17"/>
  <c r="B262" i="17"/>
  <c r="B261" i="17"/>
  <c r="B260" i="17"/>
  <c r="B259" i="17"/>
  <c r="B258" i="17"/>
  <c r="B257" i="17"/>
  <c r="B256" i="17"/>
  <c r="B255" i="17"/>
  <c r="B254" i="17"/>
  <c r="B253" i="17"/>
  <c r="B252" i="17"/>
  <c r="B251" i="17"/>
  <c r="B250" i="17"/>
  <c r="B249" i="17"/>
  <c r="B248" i="17"/>
  <c r="B247" i="17"/>
  <c r="B246" i="17"/>
  <c r="B245" i="17"/>
  <c r="B244" i="17"/>
  <c r="B243" i="17"/>
  <c r="B238" i="17"/>
  <c r="B237" i="17"/>
  <c r="B236" i="17"/>
  <c r="B235" i="17"/>
  <c r="B234" i="17"/>
  <c r="B233" i="17"/>
  <c r="B232" i="17"/>
  <c r="B231" i="17"/>
  <c r="B230" i="17"/>
  <c r="B229" i="17"/>
  <c r="B228" i="17"/>
  <c r="B227" i="17"/>
  <c r="B226" i="17"/>
  <c r="B225" i="17"/>
  <c r="B224" i="17"/>
  <c r="B223" i="17"/>
  <c r="B222" i="17"/>
  <c r="B221" i="17"/>
  <c r="B220" i="17"/>
  <c r="B219" i="17"/>
  <c r="B218" i="17"/>
  <c r="B213" i="17"/>
  <c r="B212" i="17"/>
  <c r="B211" i="17"/>
  <c r="B210" i="17"/>
  <c r="B209" i="17"/>
  <c r="B208" i="17"/>
  <c r="B207" i="17"/>
  <c r="B206" i="17"/>
  <c r="B205" i="17"/>
  <c r="B204" i="17"/>
  <c r="B203" i="17"/>
  <c r="B202" i="17"/>
  <c r="B201" i="17"/>
  <c r="B200" i="17"/>
  <c r="B199" i="17"/>
  <c r="B198" i="17"/>
  <c r="B197" i="17"/>
  <c r="B196" i="17"/>
  <c r="B195" i="17"/>
  <c r="B194" i="17"/>
  <c r="B193" i="17"/>
  <c r="B188" i="17"/>
  <c r="B187" i="17"/>
  <c r="B186" i="17"/>
  <c r="B185" i="17"/>
  <c r="B184" i="17"/>
  <c r="B183" i="17"/>
  <c r="B182" i="17"/>
  <c r="B181" i="17"/>
  <c r="B180" i="17"/>
  <c r="B179" i="17"/>
  <c r="B178" i="17"/>
  <c r="B177" i="17"/>
  <c r="B176" i="17"/>
  <c r="B175" i="17"/>
  <c r="B174" i="17"/>
  <c r="B173" i="17"/>
  <c r="B172" i="17"/>
  <c r="B171" i="17"/>
  <c r="B170" i="17"/>
  <c r="B169" i="17"/>
  <c r="B168" i="17"/>
  <c r="B163" i="17"/>
  <c r="B162" i="17"/>
  <c r="B161" i="17"/>
  <c r="B160" i="17"/>
  <c r="B159" i="17"/>
  <c r="B158" i="17"/>
  <c r="B157" i="17"/>
  <c r="B156" i="17"/>
  <c r="B155" i="17"/>
  <c r="B154" i="17"/>
  <c r="B153" i="17"/>
  <c r="B152" i="17"/>
  <c r="B151" i="17"/>
  <c r="B150" i="17"/>
  <c r="B149" i="17"/>
  <c r="B148" i="17"/>
  <c r="B147" i="17"/>
  <c r="B146" i="17"/>
  <c r="B145" i="17"/>
  <c r="B144" i="17"/>
  <c r="B143" i="17"/>
  <c r="I140" i="17"/>
  <c r="B136" i="17"/>
  <c r="B135" i="17"/>
  <c r="B134" i="17"/>
  <c r="B133" i="17"/>
  <c r="B132" i="17"/>
  <c r="B131" i="17"/>
  <c r="B130" i="17"/>
  <c r="B129" i="17"/>
  <c r="B128" i="17"/>
  <c r="B127" i="17"/>
  <c r="B126" i="17"/>
  <c r="B125" i="17"/>
  <c r="B124" i="17"/>
  <c r="B123" i="17"/>
  <c r="B122" i="17"/>
  <c r="B121" i="17"/>
  <c r="B120" i="17"/>
  <c r="B119" i="17"/>
  <c r="B118" i="17"/>
  <c r="B117" i="17"/>
  <c r="B116" i="17"/>
  <c r="B111" i="17"/>
  <c r="B110" i="17"/>
  <c r="B109" i="17"/>
  <c r="B108" i="17"/>
  <c r="B107" i="17"/>
  <c r="B106" i="17"/>
  <c r="B105" i="17"/>
  <c r="B104" i="17"/>
  <c r="B103" i="17"/>
  <c r="B102" i="17"/>
  <c r="B101" i="17"/>
  <c r="B100" i="17"/>
  <c r="B99" i="17"/>
  <c r="B98" i="17"/>
  <c r="B97" i="17"/>
  <c r="B96" i="17"/>
  <c r="B95" i="17"/>
  <c r="B94" i="17"/>
  <c r="B93" i="17"/>
  <c r="B92" i="17"/>
  <c r="B91" i="17"/>
  <c r="B81" i="17"/>
  <c r="B80" i="17"/>
  <c r="D134" i="17"/>
  <c r="B79" i="17"/>
  <c r="G133" i="17"/>
  <c r="B78" i="17"/>
  <c r="D132" i="17"/>
  <c r="B77" i="17"/>
  <c r="C131" i="17"/>
  <c r="B76" i="17"/>
  <c r="B75" i="17"/>
  <c r="E129" i="17"/>
  <c r="C129" i="17"/>
  <c r="B74" i="17"/>
  <c r="B73" i="17"/>
  <c r="G127" i="17"/>
  <c r="B72" i="17"/>
  <c r="F126" i="17"/>
  <c r="B71" i="17"/>
  <c r="B70" i="17"/>
  <c r="F124" i="17"/>
  <c r="B69" i="17"/>
  <c r="B68" i="17"/>
  <c r="B67" i="17"/>
  <c r="B66" i="17"/>
  <c r="B65" i="17"/>
  <c r="E119" i="17"/>
  <c r="B64" i="17"/>
  <c r="B63" i="17"/>
  <c r="G117" i="17"/>
  <c r="B62" i="17"/>
  <c r="D116" i="17"/>
  <c r="B61" i="17"/>
  <c r="B363" i="16"/>
  <c r="B362" i="16"/>
  <c r="B361" i="16"/>
  <c r="B360" i="16"/>
  <c r="B359" i="16"/>
  <c r="B358" i="16"/>
  <c r="B357" i="16"/>
  <c r="B356" i="16"/>
  <c r="B355" i="16"/>
  <c r="B354" i="16"/>
  <c r="B353" i="16"/>
  <c r="B352" i="16"/>
  <c r="B351" i="16"/>
  <c r="B350" i="16"/>
  <c r="B349" i="16"/>
  <c r="B348" i="16"/>
  <c r="B347" i="16"/>
  <c r="B346" i="16"/>
  <c r="B345" i="16"/>
  <c r="B344" i="16"/>
  <c r="B343" i="16"/>
  <c r="B338" i="16"/>
  <c r="B337" i="16"/>
  <c r="B336" i="16"/>
  <c r="B335" i="16"/>
  <c r="B334" i="16"/>
  <c r="B333" i="16"/>
  <c r="B332" i="16"/>
  <c r="B331" i="16"/>
  <c r="B330" i="16"/>
  <c r="B329" i="16"/>
  <c r="B328" i="16"/>
  <c r="B327" i="16"/>
  <c r="B326" i="16"/>
  <c r="B325" i="16"/>
  <c r="B324" i="16"/>
  <c r="B323" i="16"/>
  <c r="B322" i="16"/>
  <c r="B321" i="16"/>
  <c r="B320" i="16"/>
  <c r="B319" i="16"/>
  <c r="B318" i="16"/>
  <c r="B313" i="16"/>
  <c r="B312" i="16"/>
  <c r="B311" i="16"/>
  <c r="B310" i="16"/>
  <c r="B309" i="16"/>
  <c r="B308" i="16"/>
  <c r="B307" i="16"/>
  <c r="B306" i="16"/>
  <c r="B305" i="16"/>
  <c r="B304" i="16"/>
  <c r="B303" i="16"/>
  <c r="B302" i="16"/>
  <c r="B301" i="16"/>
  <c r="B300" i="16"/>
  <c r="B299" i="16"/>
  <c r="B298" i="16"/>
  <c r="B297" i="16"/>
  <c r="B296" i="16"/>
  <c r="B295" i="16"/>
  <c r="B294" i="16"/>
  <c r="B293" i="16"/>
  <c r="B288" i="16"/>
  <c r="B287" i="16"/>
  <c r="B286" i="16"/>
  <c r="B285" i="16"/>
  <c r="B284" i="16"/>
  <c r="B283" i="16"/>
  <c r="B282" i="16"/>
  <c r="B281" i="16"/>
  <c r="B280" i="16"/>
  <c r="B279" i="16"/>
  <c r="B278" i="16"/>
  <c r="B277" i="16"/>
  <c r="B276" i="16"/>
  <c r="B275" i="16"/>
  <c r="B274" i="16"/>
  <c r="B273" i="16"/>
  <c r="B272" i="16"/>
  <c r="B271" i="16"/>
  <c r="B270" i="16"/>
  <c r="B269" i="16"/>
  <c r="B268" i="16"/>
  <c r="B263" i="16"/>
  <c r="B262" i="16"/>
  <c r="B261" i="16"/>
  <c r="B260" i="16"/>
  <c r="B259" i="16"/>
  <c r="B258" i="16"/>
  <c r="B257" i="16"/>
  <c r="B256" i="16"/>
  <c r="B255" i="16"/>
  <c r="B254" i="16"/>
  <c r="B253" i="16"/>
  <c r="B252" i="16"/>
  <c r="B251" i="16"/>
  <c r="B250" i="16"/>
  <c r="B249" i="16"/>
  <c r="B248" i="16"/>
  <c r="B247" i="16"/>
  <c r="B246" i="16"/>
  <c r="B245" i="16"/>
  <c r="B244" i="16"/>
  <c r="B243" i="16"/>
  <c r="B238" i="16"/>
  <c r="B237" i="16"/>
  <c r="B236" i="16"/>
  <c r="B235" i="16"/>
  <c r="B234" i="16"/>
  <c r="B233" i="16"/>
  <c r="B232" i="16"/>
  <c r="B231" i="16"/>
  <c r="B230" i="16"/>
  <c r="B229" i="16"/>
  <c r="B228" i="16"/>
  <c r="B227" i="16"/>
  <c r="B226" i="16"/>
  <c r="B225" i="16"/>
  <c r="B224" i="16"/>
  <c r="B223" i="16"/>
  <c r="B222" i="16"/>
  <c r="B221" i="16"/>
  <c r="B220" i="16"/>
  <c r="B219" i="16"/>
  <c r="B218" i="16"/>
  <c r="B213" i="16"/>
  <c r="B212" i="16"/>
  <c r="B211" i="16"/>
  <c r="B210" i="16"/>
  <c r="B209" i="16"/>
  <c r="B208" i="16"/>
  <c r="B207" i="16"/>
  <c r="B206" i="16"/>
  <c r="B205" i="16"/>
  <c r="B204" i="16"/>
  <c r="B203" i="16"/>
  <c r="B202" i="16"/>
  <c r="B201" i="16"/>
  <c r="B200" i="16"/>
  <c r="B199" i="16"/>
  <c r="B198" i="16"/>
  <c r="B197" i="16"/>
  <c r="B196" i="16"/>
  <c r="B195" i="16"/>
  <c r="B194" i="16"/>
  <c r="B193" i="16"/>
  <c r="B188" i="16"/>
  <c r="B187" i="16"/>
  <c r="B186" i="16"/>
  <c r="B185" i="16"/>
  <c r="B184" i="16"/>
  <c r="B183" i="16"/>
  <c r="B182" i="16"/>
  <c r="B181" i="16"/>
  <c r="B180" i="16"/>
  <c r="B179" i="16"/>
  <c r="B178" i="16"/>
  <c r="B177" i="16"/>
  <c r="B176" i="16"/>
  <c r="B175" i="16"/>
  <c r="B174" i="16"/>
  <c r="B173" i="16"/>
  <c r="B172" i="16"/>
  <c r="B171" i="16"/>
  <c r="B170" i="16"/>
  <c r="B169" i="16"/>
  <c r="B168" i="16"/>
  <c r="B163" i="16"/>
  <c r="B162" i="16"/>
  <c r="B161" i="16"/>
  <c r="B160" i="16"/>
  <c r="B159" i="16"/>
  <c r="B158" i="16"/>
  <c r="B157" i="16"/>
  <c r="B156" i="16"/>
  <c r="B155" i="16"/>
  <c r="B154" i="16"/>
  <c r="B153" i="16"/>
  <c r="B152" i="16"/>
  <c r="B151" i="16"/>
  <c r="B150" i="16"/>
  <c r="B149" i="16"/>
  <c r="B148" i="16"/>
  <c r="B147" i="16"/>
  <c r="B146" i="16"/>
  <c r="B145" i="16"/>
  <c r="B144" i="16"/>
  <c r="B143" i="16"/>
  <c r="B136" i="16"/>
  <c r="B135" i="16"/>
  <c r="B134" i="16"/>
  <c r="B133" i="16"/>
  <c r="B132" i="16"/>
  <c r="B131" i="16"/>
  <c r="B130" i="16"/>
  <c r="B129" i="16"/>
  <c r="B128" i="16"/>
  <c r="B127" i="16"/>
  <c r="B126" i="16"/>
  <c r="B125" i="16"/>
  <c r="B124" i="16"/>
  <c r="B123" i="16"/>
  <c r="B122" i="16"/>
  <c r="B121" i="16"/>
  <c r="B120" i="16"/>
  <c r="B119" i="16"/>
  <c r="B118" i="16"/>
  <c r="B117" i="16"/>
  <c r="B116" i="16"/>
  <c r="B111" i="16"/>
  <c r="B110" i="16"/>
  <c r="B109" i="16"/>
  <c r="B108" i="16"/>
  <c r="B107" i="16"/>
  <c r="B106" i="16"/>
  <c r="B105" i="16"/>
  <c r="B104" i="16"/>
  <c r="B103" i="16"/>
  <c r="B102" i="16"/>
  <c r="B101" i="16"/>
  <c r="B100" i="16"/>
  <c r="B99" i="16"/>
  <c r="B98" i="16"/>
  <c r="B97" i="16"/>
  <c r="B96" i="16"/>
  <c r="B95" i="16"/>
  <c r="B94" i="16"/>
  <c r="B93" i="16"/>
  <c r="B92" i="16"/>
  <c r="B91" i="16"/>
  <c r="B81" i="16"/>
  <c r="B80" i="16"/>
  <c r="B79" i="16"/>
  <c r="B78" i="16"/>
  <c r="B77" i="16"/>
  <c r="B76" i="16"/>
  <c r="D130" i="16"/>
  <c r="B75" i="16"/>
  <c r="B74" i="16"/>
  <c r="B73" i="16"/>
  <c r="G127" i="16"/>
  <c r="B72" i="16"/>
  <c r="B71" i="16"/>
  <c r="E125" i="16"/>
  <c r="B70" i="16"/>
  <c r="B68" i="16"/>
  <c r="B67" i="16"/>
  <c r="B66" i="16"/>
  <c r="B65" i="16"/>
  <c r="B64" i="16"/>
  <c r="B63" i="16"/>
  <c r="B62" i="16"/>
  <c r="B61" i="16"/>
  <c r="H215" i="16"/>
  <c r="B363" i="15"/>
  <c r="B362" i="15"/>
  <c r="B361" i="15"/>
  <c r="B360" i="15"/>
  <c r="B359" i="15"/>
  <c r="B358" i="15"/>
  <c r="B357" i="15"/>
  <c r="B356" i="15"/>
  <c r="B355" i="15"/>
  <c r="B354" i="15"/>
  <c r="B353" i="15"/>
  <c r="B352" i="15"/>
  <c r="B338" i="15"/>
  <c r="B337" i="15"/>
  <c r="B336" i="15"/>
  <c r="B335" i="15"/>
  <c r="B334" i="15"/>
  <c r="B333" i="15"/>
  <c r="B332" i="15"/>
  <c r="B331" i="15"/>
  <c r="B330" i="15"/>
  <c r="B329" i="15"/>
  <c r="B328" i="15"/>
  <c r="B327" i="15"/>
  <c r="B313" i="15"/>
  <c r="B312" i="15"/>
  <c r="B311" i="15"/>
  <c r="B310" i="15"/>
  <c r="B309" i="15"/>
  <c r="B308" i="15"/>
  <c r="B307" i="15"/>
  <c r="B306" i="15"/>
  <c r="B305" i="15"/>
  <c r="B304" i="15"/>
  <c r="B303" i="15"/>
  <c r="B302" i="15"/>
  <c r="B288" i="15"/>
  <c r="B287" i="15"/>
  <c r="B286" i="15"/>
  <c r="B285" i="15"/>
  <c r="B284" i="15"/>
  <c r="B283" i="15"/>
  <c r="B282" i="15"/>
  <c r="B281" i="15"/>
  <c r="B280" i="15"/>
  <c r="B279" i="15"/>
  <c r="B278" i="15"/>
  <c r="B277" i="15"/>
  <c r="B263" i="15"/>
  <c r="B262" i="15"/>
  <c r="B261" i="15"/>
  <c r="B260" i="15"/>
  <c r="B259" i="15"/>
  <c r="B258" i="15"/>
  <c r="B257" i="15"/>
  <c r="B256" i="15"/>
  <c r="B255" i="15"/>
  <c r="B254" i="15"/>
  <c r="B253" i="15"/>
  <c r="B252" i="15"/>
  <c r="B238" i="15"/>
  <c r="B237" i="15"/>
  <c r="B236" i="15"/>
  <c r="B235" i="15"/>
  <c r="B234" i="15"/>
  <c r="B233" i="15"/>
  <c r="B232" i="15"/>
  <c r="B231" i="15"/>
  <c r="B230" i="15"/>
  <c r="B229" i="15"/>
  <c r="B228" i="15"/>
  <c r="B227" i="15"/>
  <c r="B213" i="15"/>
  <c r="B212" i="15"/>
  <c r="B211" i="15"/>
  <c r="B210" i="15"/>
  <c r="B209" i="15"/>
  <c r="B208" i="15"/>
  <c r="B207" i="15"/>
  <c r="B206" i="15"/>
  <c r="B205" i="15"/>
  <c r="B204" i="15"/>
  <c r="B203" i="15"/>
  <c r="B202" i="15"/>
  <c r="B188" i="15"/>
  <c r="B187" i="15"/>
  <c r="B186" i="15"/>
  <c r="B185" i="15"/>
  <c r="B184" i="15"/>
  <c r="B183" i="15"/>
  <c r="B182" i="15"/>
  <c r="B181" i="15"/>
  <c r="B180" i="15"/>
  <c r="B179" i="15"/>
  <c r="B178" i="15"/>
  <c r="B177" i="15"/>
  <c r="B163" i="15"/>
  <c r="B162" i="15"/>
  <c r="B161" i="15"/>
  <c r="B160" i="15"/>
  <c r="B159" i="15"/>
  <c r="B158" i="15"/>
  <c r="B157" i="15"/>
  <c r="B156" i="15"/>
  <c r="B155" i="15"/>
  <c r="B154" i="15"/>
  <c r="B153" i="15"/>
  <c r="B152" i="15"/>
  <c r="B136" i="15"/>
  <c r="B135" i="15"/>
  <c r="B134" i="15"/>
  <c r="B133" i="15"/>
  <c r="B132" i="15"/>
  <c r="B131" i="15"/>
  <c r="B130" i="15"/>
  <c r="B129" i="15"/>
  <c r="B128" i="15"/>
  <c r="B127" i="15"/>
  <c r="B126" i="15"/>
  <c r="B125" i="15"/>
  <c r="B111" i="15"/>
  <c r="B110" i="15"/>
  <c r="B109" i="15"/>
  <c r="B108" i="15"/>
  <c r="B107" i="15"/>
  <c r="B106" i="15"/>
  <c r="B105" i="15"/>
  <c r="B104" i="15"/>
  <c r="B103" i="15"/>
  <c r="B102" i="15"/>
  <c r="B101" i="15"/>
  <c r="B100" i="15"/>
  <c r="B81" i="15"/>
  <c r="D135" i="15"/>
  <c r="B80" i="15"/>
  <c r="B79" i="15"/>
  <c r="B78" i="15"/>
  <c r="B77" i="15"/>
  <c r="B76" i="15"/>
  <c r="G130" i="15"/>
  <c r="B75" i="15"/>
  <c r="B74" i="15"/>
  <c r="B73" i="15"/>
  <c r="B72" i="15"/>
  <c r="B71" i="15"/>
  <c r="B70" i="15"/>
  <c r="E122" i="15"/>
  <c r="G120" i="15"/>
  <c r="D119" i="15"/>
  <c r="F117" i="15"/>
  <c r="H240" i="15"/>
  <c r="B363" i="14"/>
  <c r="B362" i="14"/>
  <c r="B361" i="14"/>
  <c r="B360" i="14"/>
  <c r="B359" i="14"/>
  <c r="B358" i="14"/>
  <c r="B357" i="14"/>
  <c r="B356" i="14"/>
  <c r="B355" i="14"/>
  <c r="B354" i="14"/>
  <c r="B353" i="14"/>
  <c r="B352" i="14"/>
  <c r="B351" i="14"/>
  <c r="B350" i="14"/>
  <c r="B349" i="14"/>
  <c r="B348" i="14"/>
  <c r="B347" i="14"/>
  <c r="B346" i="14"/>
  <c r="B345" i="14"/>
  <c r="B344" i="14"/>
  <c r="B343" i="14"/>
  <c r="B338" i="14"/>
  <c r="B337" i="14"/>
  <c r="B336" i="14"/>
  <c r="B335" i="14"/>
  <c r="B334" i="14"/>
  <c r="B333" i="14"/>
  <c r="B332" i="14"/>
  <c r="B331" i="14"/>
  <c r="B330" i="14"/>
  <c r="B329" i="14"/>
  <c r="B328" i="14"/>
  <c r="B327" i="14"/>
  <c r="B326" i="14"/>
  <c r="B325" i="14"/>
  <c r="B324" i="14"/>
  <c r="B323" i="14"/>
  <c r="B322" i="14"/>
  <c r="B321" i="14"/>
  <c r="B320" i="14"/>
  <c r="B319" i="14"/>
  <c r="B318" i="14"/>
  <c r="B313" i="14"/>
  <c r="B312" i="14"/>
  <c r="B311" i="14"/>
  <c r="B310" i="14"/>
  <c r="B309" i="14"/>
  <c r="B308" i="14"/>
  <c r="B307" i="14"/>
  <c r="B306" i="14"/>
  <c r="B305" i="14"/>
  <c r="B304" i="14"/>
  <c r="B303" i="14"/>
  <c r="B302" i="14"/>
  <c r="B301" i="14"/>
  <c r="B300" i="14"/>
  <c r="B299" i="14"/>
  <c r="B298" i="14"/>
  <c r="B297" i="14"/>
  <c r="B296" i="14"/>
  <c r="B295" i="14"/>
  <c r="B294" i="14"/>
  <c r="B293" i="14"/>
  <c r="B288" i="14"/>
  <c r="B287" i="14"/>
  <c r="B286" i="14"/>
  <c r="B285" i="14"/>
  <c r="B284" i="14"/>
  <c r="B283" i="14"/>
  <c r="B282" i="14"/>
  <c r="B281" i="14"/>
  <c r="B280" i="14"/>
  <c r="B279" i="14"/>
  <c r="B278" i="14"/>
  <c r="B277" i="14"/>
  <c r="B276" i="14"/>
  <c r="B275" i="14"/>
  <c r="B274" i="14"/>
  <c r="B273" i="14"/>
  <c r="B272" i="14"/>
  <c r="B271" i="14"/>
  <c r="B270" i="14"/>
  <c r="B269" i="14"/>
  <c r="B268" i="14"/>
  <c r="B263" i="14"/>
  <c r="B262" i="14"/>
  <c r="B261" i="14"/>
  <c r="B260" i="14"/>
  <c r="B259" i="14"/>
  <c r="B258" i="14"/>
  <c r="B257" i="14"/>
  <c r="B256" i="14"/>
  <c r="B255" i="14"/>
  <c r="B254" i="14"/>
  <c r="B253" i="14"/>
  <c r="B252" i="14"/>
  <c r="B251" i="14"/>
  <c r="B250" i="14"/>
  <c r="B249" i="14"/>
  <c r="B248" i="14"/>
  <c r="B247" i="14"/>
  <c r="B246" i="14"/>
  <c r="B245" i="14"/>
  <c r="B244" i="14"/>
  <c r="B243" i="14"/>
  <c r="B238" i="14"/>
  <c r="B237" i="14"/>
  <c r="B236" i="14"/>
  <c r="B235" i="14"/>
  <c r="B234" i="14"/>
  <c r="B233" i="14"/>
  <c r="B232" i="14"/>
  <c r="B231" i="14"/>
  <c r="B230" i="14"/>
  <c r="B229" i="14"/>
  <c r="B228" i="14"/>
  <c r="B227" i="14"/>
  <c r="B226" i="14"/>
  <c r="B225" i="14"/>
  <c r="B224" i="14"/>
  <c r="B223" i="14"/>
  <c r="B222" i="14"/>
  <c r="B221" i="14"/>
  <c r="B220" i="14"/>
  <c r="B219" i="14"/>
  <c r="B218" i="14"/>
  <c r="B213" i="14"/>
  <c r="B212" i="14"/>
  <c r="B211" i="14"/>
  <c r="B210" i="14"/>
  <c r="B209" i="14"/>
  <c r="B208" i="14"/>
  <c r="B207" i="14"/>
  <c r="B206" i="14"/>
  <c r="B205" i="14"/>
  <c r="B204" i="14"/>
  <c r="B203" i="14"/>
  <c r="B202" i="14"/>
  <c r="B201" i="14"/>
  <c r="B200" i="14"/>
  <c r="B199" i="14"/>
  <c r="B198" i="14"/>
  <c r="B197" i="14"/>
  <c r="B196" i="14"/>
  <c r="B195" i="14"/>
  <c r="B194" i="14"/>
  <c r="B193" i="14"/>
  <c r="B188" i="14"/>
  <c r="B187" i="14"/>
  <c r="B186" i="14"/>
  <c r="B185" i="14"/>
  <c r="B184" i="14"/>
  <c r="B183" i="14"/>
  <c r="B182" i="14"/>
  <c r="B181" i="14"/>
  <c r="B180" i="14"/>
  <c r="B179" i="14"/>
  <c r="B178" i="14"/>
  <c r="B177" i="14"/>
  <c r="B176" i="14"/>
  <c r="B175" i="14"/>
  <c r="B174" i="14"/>
  <c r="B173" i="14"/>
  <c r="B172" i="14"/>
  <c r="B171" i="14"/>
  <c r="B170" i="14"/>
  <c r="B169" i="14"/>
  <c r="B168" i="14"/>
  <c r="B163" i="14"/>
  <c r="B162" i="14"/>
  <c r="B161" i="14"/>
  <c r="B160" i="14"/>
  <c r="B159" i="14"/>
  <c r="B158" i="14"/>
  <c r="B157" i="14"/>
  <c r="B156" i="14"/>
  <c r="B155" i="14"/>
  <c r="B154" i="14"/>
  <c r="B153" i="14"/>
  <c r="B152" i="14"/>
  <c r="B151" i="14"/>
  <c r="B150" i="14"/>
  <c r="B149" i="14"/>
  <c r="B148" i="14"/>
  <c r="B147" i="14"/>
  <c r="B146" i="14"/>
  <c r="B145" i="14"/>
  <c r="B144" i="14"/>
  <c r="B143" i="14"/>
  <c r="B136" i="14"/>
  <c r="B135" i="14"/>
  <c r="B134" i="14"/>
  <c r="B133" i="14"/>
  <c r="B132" i="14"/>
  <c r="B131" i="14"/>
  <c r="B130" i="14"/>
  <c r="B129" i="14"/>
  <c r="B128" i="14"/>
  <c r="B127" i="14"/>
  <c r="B126" i="14"/>
  <c r="B125" i="14"/>
  <c r="B124" i="14"/>
  <c r="B123" i="14"/>
  <c r="B122" i="14"/>
  <c r="B121" i="14"/>
  <c r="B120" i="14"/>
  <c r="B119" i="14"/>
  <c r="B118" i="14"/>
  <c r="B117" i="14"/>
  <c r="B116" i="14"/>
  <c r="B111" i="14"/>
  <c r="B110" i="14"/>
  <c r="B109" i="14"/>
  <c r="B108" i="14"/>
  <c r="B107" i="14"/>
  <c r="B106" i="14"/>
  <c r="B105" i="14"/>
  <c r="B104" i="14"/>
  <c r="B103" i="14"/>
  <c r="B102" i="14"/>
  <c r="B101" i="14"/>
  <c r="B100" i="14"/>
  <c r="B99" i="14"/>
  <c r="B98" i="14"/>
  <c r="B97" i="14"/>
  <c r="B96" i="14"/>
  <c r="B95" i="14"/>
  <c r="B94" i="14"/>
  <c r="B93" i="14"/>
  <c r="B92" i="14"/>
  <c r="B91" i="14"/>
  <c r="B81" i="14"/>
  <c r="G135" i="14"/>
  <c r="B80" i="14"/>
  <c r="D134" i="14"/>
  <c r="B79" i="14"/>
  <c r="B78" i="14"/>
  <c r="B77" i="14"/>
  <c r="B76" i="14"/>
  <c r="B75" i="14"/>
  <c r="G129" i="14"/>
  <c r="B74" i="14"/>
  <c r="B73" i="14"/>
  <c r="B72" i="14"/>
  <c r="D126" i="14"/>
  <c r="B71" i="14"/>
  <c r="B70" i="14"/>
  <c r="D124" i="14"/>
  <c r="B68" i="14"/>
  <c r="B67" i="14"/>
  <c r="C121" i="14"/>
  <c r="B66" i="14"/>
  <c r="B65" i="14"/>
  <c r="E119" i="14"/>
  <c r="B64" i="14"/>
  <c r="B63" i="14"/>
  <c r="G117" i="14"/>
  <c r="B62" i="14"/>
  <c r="F116" i="14"/>
  <c r="D116" i="14"/>
  <c r="B61" i="14"/>
  <c r="H190" i="14"/>
  <c r="B363" i="12"/>
  <c r="B362" i="12"/>
  <c r="B361" i="12"/>
  <c r="B360" i="12"/>
  <c r="B359" i="12"/>
  <c r="B358" i="12"/>
  <c r="B357" i="12"/>
  <c r="B356" i="12"/>
  <c r="B355" i="12"/>
  <c r="B354" i="12"/>
  <c r="B353" i="12"/>
  <c r="B352" i="12"/>
  <c r="B351" i="12"/>
  <c r="B350" i="12"/>
  <c r="B349" i="12"/>
  <c r="B348" i="12"/>
  <c r="B347" i="12"/>
  <c r="B346" i="12"/>
  <c r="B345" i="12"/>
  <c r="B344" i="12"/>
  <c r="B343" i="12"/>
  <c r="B338" i="12"/>
  <c r="B337" i="12"/>
  <c r="B336" i="12"/>
  <c r="B335" i="12"/>
  <c r="B334" i="12"/>
  <c r="B333" i="12"/>
  <c r="B332" i="12"/>
  <c r="B331" i="12"/>
  <c r="B330" i="12"/>
  <c r="B329" i="12"/>
  <c r="B328" i="12"/>
  <c r="B327" i="12"/>
  <c r="B326" i="12"/>
  <c r="B325" i="12"/>
  <c r="B324" i="12"/>
  <c r="B323" i="12"/>
  <c r="B322" i="12"/>
  <c r="B321" i="12"/>
  <c r="B320" i="12"/>
  <c r="B319" i="12"/>
  <c r="B318" i="12"/>
  <c r="B313" i="12"/>
  <c r="B312" i="12"/>
  <c r="B311" i="12"/>
  <c r="B310" i="12"/>
  <c r="B309" i="12"/>
  <c r="B308" i="12"/>
  <c r="B307" i="12"/>
  <c r="B306" i="12"/>
  <c r="B305" i="12"/>
  <c r="B304" i="12"/>
  <c r="B303" i="12"/>
  <c r="B302" i="12"/>
  <c r="B301" i="12"/>
  <c r="B300" i="12"/>
  <c r="B299" i="12"/>
  <c r="B298" i="12"/>
  <c r="B297" i="12"/>
  <c r="B296" i="12"/>
  <c r="B295" i="12"/>
  <c r="B294" i="12"/>
  <c r="B293" i="12"/>
  <c r="B288" i="12"/>
  <c r="B287" i="12"/>
  <c r="B286" i="12"/>
  <c r="B285" i="12"/>
  <c r="B284" i="12"/>
  <c r="B283" i="12"/>
  <c r="B282" i="12"/>
  <c r="B281" i="12"/>
  <c r="B280" i="12"/>
  <c r="B279" i="12"/>
  <c r="B278" i="12"/>
  <c r="B277" i="12"/>
  <c r="B276" i="12"/>
  <c r="B275" i="12"/>
  <c r="B274" i="12"/>
  <c r="B273" i="12"/>
  <c r="B272" i="12"/>
  <c r="B271" i="12"/>
  <c r="B270" i="12"/>
  <c r="B269" i="12"/>
  <c r="B268" i="12"/>
  <c r="B263" i="12"/>
  <c r="B262" i="12"/>
  <c r="B261" i="12"/>
  <c r="B260" i="12"/>
  <c r="B259" i="12"/>
  <c r="B258" i="12"/>
  <c r="B257" i="12"/>
  <c r="B256" i="12"/>
  <c r="B255" i="12"/>
  <c r="B254" i="12"/>
  <c r="B253" i="12"/>
  <c r="B252" i="12"/>
  <c r="B251" i="12"/>
  <c r="B250" i="12"/>
  <c r="B249" i="12"/>
  <c r="B248" i="12"/>
  <c r="B247" i="12"/>
  <c r="B246" i="12"/>
  <c r="B245" i="12"/>
  <c r="B244" i="12"/>
  <c r="B243" i="12"/>
  <c r="B238" i="12"/>
  <c r="B237" i="12"/>
  <c r="B236" i="12"/>
  <c r="B235" i="12"/>
  <c r="B234" i="12"/>
  <c r="B233" i="12"/>
  <c r="B232" i="12"/>
  <c r="B231" i="12"/>
  <c r="B230" i="12"/>
  <c r="B229" i="12"/>
  <c r="B228" i="12"/>
  <c r="B227" i="12"/>
  <c r="B226" i="12"/>
  <c r="B225" i="12"/>
  <c r="B224" i="12"/>
  <c r="B223" i="12"/>
  <c r="B222" i="12"/>
  <c r="B221" i="12"/>
  <c r="B220" i="12"/>
  <c r="B219" i="12"/>
  <c r="B218" i="12"/>
  <c r="B213" i="12"/>
  <c r="B212" i="12"/>
  <c r="B211" i="12"/>
  <c r="B210" i="12"/>
  <c r="B209" i="12"/>
  <c r="B208" i="12"/>
  <c r="B207" i="12"/>
  <c r="B206" i="12"/>
  <c r="B205" i="12"/>
  <c r="B204" i="12"/>
  <c r="B203" i="12"/>
  <c r="B202" i="12"/>
  <c r="B201" i="12"/>
  <c r="B200" i="12"/>
  <c r="B199" i="12"/>
  <c r="B198" i="12"/>
  <c r="B197" i="12"/>
  <c r="B196" i="12"/>
  <c r="B195" i="12"/>
  <c r="B194" i="12"/>
  <c r="B193" i="12"/>
  <c r="B188" i="12"/>
  <c r="B187" i="12"/>
  <c r="B186" i="12"/>
  <c r="B185" i="12"/>
  <c r="B184" i="12"/>
  <c r="B183" i="12"/>
  <c r="B182" i="12"/>
  <c r="B181" i="12"/>
  <c r="B180" i="12"/>
  <c r="B179" i="12"/>
  <c r="B178" i="12"/>
  <c r="B177" i="12"/>
  <c r="B176" i="12"/>
  <c r="B175" i="12"/>
  <c r="B174" i="12"/>
  <c r="B173" i="12"/>
  <c r="B172" i="12"/>
  <c r="B171" i="12"/>
  <c r="B170" i="12"/>
  <c r="B169" i="12"/>
  <c r="B168" i="12"/>
  <c r="B163" i="12"/>
  <c r="B162" i="12"/>
  <c r="B161" i="12"/>
  <c r="B160" i="12"/>
  <c r="B159" i="12"/>
  <c r="B158" i="12"/>
  <c r="B157" i="12"/>
  <c r="B156" i="12"/>
  <c r="B155" i="12"/>
  <c r="B154" i="12"/>
  <c r="B153" i="12"/>
  <c r="B152" i="12"/>
  <c r="B151" i="12"/>
  <c r="B150" i="12"/>
  <c r="B149" i="12"/>
  <c r="B148" i="12"/>
  <c r="B147" i="12"/>
  <c r="B146" i="12"/>
  <c r="B145" i="12"/>
  <c r="B144" i="12"/>
  <c r="B143" i="12"/>
  <c r="B136" i="12"/>
  <c r="B135" i="12"/>
  <c r="B134" i="12"/>
  <c r="B133" i="12"/>
  <c r="B132" i="12"/>
  <c r="B131" i="12"/>
  <c r="B130" i="12"/>
  <c r="B129" i="12"/>
  <c r="B128" i="12"/>
  <c r="B127" i="12"/>
  <c r="B126" i="12"/>
  <c r="B125" i="12"/>
  <c r="B124" i="12"/>
  <c r="B123" i="12"/>
  <c r="B122" i="12"/>
  <c r="B121" i="12"/>
  <c r="B120" i="12"/>
  <c r="B119" i="12"/>
  <c r="B118" i="12"/>
  <c r="B117" i="12"/>
  <c r="B116" i="12"/>
  <c r="B111" i="12"/>
  <c r="B110" i="12"/>
  <c r="B109" i="12"/>
  <c r="B108" i="12"/>
  <c r="B107" i="12"/>
  <c r="B106" i="12"/>
  <c r="B105" i="12"/>
  <c r="B104" i="12"/>
  <c r="B103" i="12"/>
  <c r="B102" i="12"/>
  <c r="B101" i="12"/>
  <c r="B100" i="12"/>
  <c r="B99" i="12"/>
  <c r="B98" i="12"/>
  <c r="B97" i="12"/>
  <c r="B96" i="12"/>
  <c r="B95" i="12"/>
  <c r="B94" i="12"/>
  <c r="B93" i="12"/>
  <c r="B92" i="12"/>
  <c r="B91" i="12"/>
  <c r="B81" i="12"/>
  <c r="B80" i="12"/>
  <c r="G134" i="12"/>
  <c r="D134" i="12"/>
  <c r="B79" i="12"/>
  <c r="G133" i="12"/>
  <c r="B78" i="12"/>
  <c r="E132" i="12"/>
  <c r="B77" i="12"/>
  <c r="B76" i="12"/>
  <c r="B75" i="12"/>
  <c r="D129" i="12"/>
  <c r="B74" i="12"/>
  <c r="B73" i="12"/>
  <c r="F127" i="12"/>
  <c r="B72" i="12"/>
  <c r="B71" i="12"/>
  <c r="F125" i="12"/>
  <c r="B70" i="12"/>
  <c r="B68" i="12"/>
  <c r="B67" i="12"/>
  <c r="B66" i="12"/>
  <c r="B65" i="12"/>
  <c r="B64" i="12"/>
  <c r="B63" i="12"/>
  <c r="B62" i="12"/>
  <c r="B61" i="12"/>
  <c r="B363" i="11"/>
  <c r="B362" i="11"/>
  <c r="B361" i="11"/>
  <c r="B360" i="11"/>
  <c r="B359" i="11"/>
  <c r="B358" i="11"/>
  <c r="B357" i="11"/>
  <c r="B356" i="11"/>
  <c r="B355" i="11"/>
  <c r="B354" i="11"/>
  <c r="B353" i="11"/>
  <c r="B352" i="11"/>
  <c r="B351" i="11"/>
  <c r="B350" i="11"/>
  <c r="B349" i="11"/>
  <c r="B348" i="11"/>
  <c r="B347" i="11"/>
  <c r="B346" i="11"/>
  <c r="B345" i="11"/>
  <c r="B344" i="11"/>
  <c r="B343" i="11"/>
  <c r="B338" i="11"/>
  <c r="B337" i="11"/>
  <c r="B336" i="11"/>
  <c r="B335" i="11"/>
  <c r="B334" i="11"/>
  <c r="B333" i="11"/>
  <c r="B332" i="11"/>
  <c r="B331" i="11"/>
  <c r="B330" i="11"/>
  <c r="B329" i="11"/>
  <c r="B328" i="11"/>
  <c r="B327" i="11"/>
  <c r="B326" i="11"/>
  <c r="B325" i="11"/>
  <c r="B324" i="11"/>
  <c r="B323" i="11"/>
  <c r="B322" i="11"/>
  <c r="B321" i="11"/>
  <c r="B320" i="11"/>
  <c r="B319" i="11"/>
  <c r="B318" i="11"/>
  <c r="B313" i="11"/>
  <c r="B312" i="11"/>
  <c r="B311" i="11"/>
  <c r="B310" i="11"/>
  <c r="B309" i="11"/>
  <c r="B308" i="11"/>
  <c r="B307" i="11"/>
  <c r="B306" i="11"/>
  <c r="B305" i="11"/>
  <c r="B304" i="11"/>
  <c r="B303" i="11"/>
  <c r="B302" i="11"/>
  <c r="B301" i="11"/>
  <c r="B300" i="11"/>
  <c r="B299" i="11"/>
  <c r="B298" i="11"/>
  <c r="B297" i="11"/>
  <c r="B296" i="11"/>
  <c r="B295" i="11"/>
  <c r="B294" i="11"/>
  <c r="B293" i="11"/>
  <c r="B288" i="11"/>
  <c r="B287" i="11"/>
  <c r="B286" i="11"/>
  <c r="B285" i="11"/>
  <c r="B284" i="11"/>
  <c r="B283" i="11"/>
  <c r="B282" i="11"/>
  <c r="B281" i="11"/>
  <c r="B280" i="11"/>
  <c r="B279" i="11"/>
  <c r="B278" i="11"/>
  <c r="B277" i="11"/>
  <c r="B276" i="11"/>
  <c r="B275" i="11"/>
  <c r="B274" i="11"/>
  <c r="B273" i="11"/>
  <c r="B272" i="11"/>
  <c r="B271" i="11"/>
  <c r="B270" i="11"/>
  <c r="B269" i="11"/>
  <c r="B268" i="11"/>
  <c r="B263" i="11"/>
  <c r="B262" i="11"/>
  <c r="B261" i="11"/>
  <c r="B260" i="11"/>
  <c r="B259" i="11"/>
  <c r="B258" i="11"/>
  <c r="B257" i="11"/>
  <c r="B256" i="11"/>
  <c r="B255" i="11"/>
  <c r="B254" i="11"/>
  <c r="B253" i="11"/>
  <c r="B252" i="11"/>
  <c r="B251" i="11"/>
  <c r="B250" i="11"/>
  <c r="B249" i="11"/>
  <c r="B248" i="11"/>
  <c r="B247" i="11"/>
  <c r="B246" i="11"/>
  <c r="B245" i="11"/>
  <c r="B244" i="11"/>
  <c r="B243" i="11"/>
  <c r="B238" i="11"/>
  <c r="B237" i="11"/>
  <c r="B236" i="11"/>
  <c r="B235" i="11"/>
  <c r="B234" i="11"/>
  <c r="B233" i="11"/>
  <c r="B232" i="11"/>
  <c r="B231" i="11"/>
  <c r="B230" i="11"/>
  <c r="B229" i="11"/>
  <c r="B228" i="11"/>
  <c r="B227" i="11"/>
  <c r="B226" i="11"/>
  <c r="B225" i="11"/>
  <c r="B224" i="11"/>
  <c r="B223" i="11"/>
  <c r="B222" i="11"/>
  <c r="B221" i="11"/>
  <c r="B220" i="11"/>
  <c r="B219" i="11"/>
  <c r="B218" i="11"/>
  <c r="B213" i="11"/>
  <c r="B212" i="11"/>
  <c r="B211" i="11"/>
  <c r="B210" i="11"/>
  <c r="B209" i="11"/>
  <c r="B208" i="11"/>
  <c r="B207" i="11"/>
  <c r="B206" i="11"/>
  <c r="B205" i="11"/>
  <c r="B204" i="11"/>
  <c r="B203" i="11"/>
  <c r="B202" i="11"/>
  <c r="B201" i="11"/>
  <c r="B200" i="11"/>
  <c r="B199" i="11"/>
  <c r="B198" i="11"/>
  <c r="B197" i="11"/>
  <c r="B196" i="11"/>
  <c r="B195" i="11"/>
  <c r="B194" i="11"/>
  <c r="B193" i="11"/>
  <c r="B188" i="11"/>
  <c r="B187" i="11"/>
  <c r="B186" i="11"/>
  <c r="B185" i="11"/>
  <c r="B184" i="11"/>
  <c r="B183" i="11"/>
  <c r="B182" i="11"/>
  <c r="B181" i="11"/>
  <c r="B180" i="11"/>
  <c r="B179" i="11"/>
  <c r="B178" i="11"/>
  <c r="B177" i="11"/>
  <c r="B176" i="11"/>
  <c r="B175" i="11"/>
  <c r="B174" i="11"/>
  <c r="B173" i="11"/>
  <c r="B172" i="11"/>
  <c r="B171" i="11"/>
  <c r="B170" i="11"/>
  <c r="B169" i="11"/>
  <c r="B168" i="11"/>
  <c r="B163" i="11"/>
  <c r="B162" i="11"/>
  <c r="B161" i="11"/>
  <c r="B160" i="11"/>
  <c r="B159" i="11"/>
  <c r="B158" i="11"/>
  <c r="B157" i="11"/>
  <c r="B156" i="11"/>
  <c r="B155" i="11"/>
  <c r="B154" i="11"/>
  <c r="B153" i="11"/>
  <c r="B152" i="11"/>
  <c r="B151" i="11"/>
  <c r="B150" i="11"/>
  <c r="B149" i="11"/>
  <c r="B148" i="11"/>
  <c r="B147" i="11"/>
  <c r="B146" i="11"/>
  <c r="B145" i="11"/>
  <c r="B144" i="11"/>
  <c r="B143" i="11"/>
  <c r="I140" i="11"/>
  <c r="B136" i="11"/>
  <c r="B135" i="11"/>
  <c r="B134" i="11"/>
  <c r="B133" i="11"/>
  <c r="B132" i="11"/>
  <c r="B131" i="11"/>
  <c r="B130" i="11"/>
  <c r="B129" i="11"/>
  <c r="B128" i="11"/>
  <c r="B127" i="11"/>
  <c r="B126" i="11"/>
  <c r="B125" i="11"/>
  <c r="B124" i="11"/>
  <c r="B123" i="11"/>
  <c r="B122" i="11"/>
  <c r="B121" i="11"/>
  <c r="B120" i="11"/>
  <c r="B119" i="11"/>
  <c r="B118" i="11"/>
  <c r="B117" i="11"/>
  <c r="B116" i="11"/>
  <c r="B111" i="11"/>
  <c r="B110" i="11"/>
  <c r="B109" i="11"/>
  <c r="B108" i="11"/>
  <c r="B107" i="11"/>
  <c r="B106" i="11"/>
  <c r="B105" i="11"/>
  <c r="B104" i="11"/>
  <c r="B103" i="11"/>
  <c r="B102" i="11"/>
  <c r="B101" i="11"/>
  <c r="B100" i="11"/>
  <c r="B99" i="11"/>
  <c r="B98" i="11"/>
  <c r="B97" i="11"/>
  <c r="B96" i="11"/>
  <c r="B95" i="11"/>
  <c r="B94" i="11"/>
  <c r="B93" i="11"/>
  <c r="B92" i="11"/>
  <c r="B91" i="11"/>
  <c r="B81" i="11"/>
  <c r="B80" i="11"/>
  <c r="F134" i="11"/>
  <c r="B79" i="11"/>
  <c r="B78" i="11"/>
  <c r="B77" i="11"/>
  <c r="B76" i="11"/>
  <c r="B75" i="11"/>
  <c r="B74" i="11"/>
  <c r="B73" i="11"/>
  <c r="B72" i="11"/>
  <c r="B71" i="11"/>
  <c r="B70" i="11"/>
  <c r="G123" i="11"/>
  <c r="B68" i="11"/>
  <c r="G122" i="11"/>
  <c r="B67" i="11"/>
  <c r="B66" i="11"/>
  <c r="B65" i="11"/>
  <c r="B64" i="11"/>
  <c r="B63" i="11"/>
  <c r="B62" i="11"/>
  <c r="B61" i="11"/>
  <c r="H215" i="11"/>
  <c r="H190" i="11"/>
  <c r="B363" i="10"/>
  <c r="B362" i="10"/>
  <c r="B361" i="10"/>
  <c r="B360" i="10"/>
  <c r="B359" i="10"/>
  <c r="B358" i="10"/>
  <c r="B357" i="10"/>
  <c r="B356" i="10"/>
  <c r="B355" i="10"/>
  <c r="B354" i="10"/>
  <c r="B353" i="10"/>
  <c r="B352" i="10"/>
  <c r="B351" i="10"/>
  <c r="B350" i="10"/>
  <c r="B349" i="10"/>
  <c r="B348" i="10"/>
  <c r="B347" i="10"/>
  <c r="B346" i="10"/>
  <c r="B345" i="10"/>
  <c r="B344" i="10"/>
  <c r="B343" i="10"/>
  <c r="B338" i="10"/>
  <c r="B337" i="10"/>
  <c r="B336" i="10"/>
  <c r="B335" i="10"/>
  <c r="B334" i="10"/>
  <c r="B333" i="10"/>
  <c r="B332" i="10"/>
  <c r="B331" i="10"/>
  <c r="B330" i="10"/>
  <c r="B329" i="10"/>
  <c r="B328" i="10"/>
  <c r="B327" i="10"/>
  <c r="B326" i="10"/>
  <c r="B325" i="10"/>
  <c r="B324" i="10"/>
  <c r="B323" i="10"/>
  <c r="B322" i="10"/>
  <c r="B321" i="10"/>
  <c r="B320" i="10"/>
  <c r="B319" i="10"/>
  <c r="B318" i="10"/>
  <c r="B313" i="10"/>
  <c r="B312" i="10"/>
  <c r="B311" i="10"/>
  <c r="B310" i="10"/>
  <c r="B309" i="10"/>
  <c r="B308" i="10"/>
  <c r="B307" i="10"/>
  <c r="B306" i="10"/>
  <c r="B305" i="10"/>
  <c r="B304" i="10"/>
  <c r="B303" i="10"/>
  <c r="B302" i="10"/>
  <c r="B301" i="10"/>
  <c r="B300" i="10"/>
  <c r="B299" i="10"/>
  <c r="B298" i="10"/>
  <c r="B297" i="10"/>
  <c r="B296" i="10"/>
  <c r="B295" i="10"/>
  <c r="B294" i="10"/>
  <c r="B293" i="10"/>
  <c r="B288" i="10"/>
  <c r="B287" i="10"/>
  <c r="B286" i="10"/>
  <c r="B285" i="10"/>
  <c r="B284" i="10"/>
  <c r="B283" i="10"/>
  <c r="B282" i="10"/>
  <c r="B281" i="10"/>
  <c r="B280" i="10"/>
  <c r="B279" i="10"/>
  <c r="B278" i="10"/>
  <c r="B277" i="10"/>
  <c r="B276" i="10"/>
  <c r="B275" i="10"/>
  <c r="B274" i="10"/>
  <c r="B273" i="10"/>
  <c r="B272" i="10"/>
  <c r="B271" i="10"/>
  <c r="B270" i="10"/>
  <c r="B269" i="10"/>
  <c r="B268" i="10"/>
  <c r="B263" i="10"/>
  <c r="B262" i="10"/>
  <c r="B261" i="10"/>
  <c r="B260" i="10"/>
  <c r="B259" i="10"/>
  <c r="B258" i="10"/>
  <c r="B257" i="10"/>
  <c r="B256" i="10"/>
  <c r="B255" i="10"/>
  <c r="B254" i="10"/>
  <c r="B253" i="10"/>
  <c r="B252" i="10"/>
  <c r="B251" i="10"/>
  <c r="B250" i="10"/>
  <c r="B249" i="10"/>
  <c r="B248" i="10"/>
  <c r="B247" i="10"/>
  <c r="B246" i="10"/>
  <c r="B245" i="10"/>
  <c r="B244" i="10"/>
  <c r="B243" i="10"/>
  <c r="B238" i="10"/>
  <c r="B237" i="10"/>
  <c r="B236" i="10"/>
  <c r="B235" i="10"/>
  <c r="B234" i="10"/>
  <c r="B233" i="10"/>
  <c r="B232" i="10"/>
  <c r="B231" i="10"/>
  <c r="B230" i="10"/>
  <c r="B229" i="10"/>
  <c r="B228" i="10"/>
  <c r="B227" i="10"/>
  <c r="B226" i="10"/>
  <c r="B225" i="10"/>
  <c r="B224" i="10"/>
  <c r="B223" i="10"/>
  <c r="B222" i="10"/>
  <c r="B221" i="10"/>
  <c r="B220" i="10"/>
  <c r="B219" i="10"/>
  <c r="B218" i="10"/>
  <c r="B213" i="10"/>
  <c r="B212" i="10"/>
  <c r="B211" i="10"/>
  <c r="B210" i="10"/>
  <c r="B209" i="10"/>
  <c r="B208" i="10"/>
  <c r="B207" i="10"/>
  <c r="B206" i="10"/>
  <c r="B205" i="10"/>
  <c r="B204" i="10"/>
  <c r="B203" i="10"/>
  <c r="B202" i="10"/>
  <c r="B201" i="10"/>
  <c r="B200" i="10"/>
  <c r="B199" i="10"/>
  <c r="B198" i="10"/>
  <c r="B197" i="10"/>
  <c r="B196" i="10"/>
  <c r="B195" i="10"/>
  <c r="B194" i="10"/>
  <c r="B193" i="10"/>
  <c r="B188" i="10"/>
  <c r="B187" i="10"/>
  <c r="B186" i="10"/>
  <c r="B185" i="10"/>
  <c r="B184" i="10"/>
  <c r="B183" i="10"/>
  <c r="B182" i="10"/>
  <c r="B181" i="10"/>
  <c r="B180" i="10"/>
  <c r="B179" i="10"/>
  <c r="B178" i="10"/>
  <c r="B177" i="10"/>
  <c r="B176" i="10"/>
  <c r="B175" i="10"/>
  <c r="B174" i="10"/>
  <c r="B173" i="10"/>
  <c r="B172" i="10"/>
  <c r="B171" i="10"/>
  <c r="B170" i="10"/>
  <c r="B169" i="10"/>
  <c r="B168" i="10"/>
  <c r="B163" i="10"/>
  <c r="B162" i="10"/>
  <c r="B161" i="10"/>
  <c r="B160" i="10"/>
  <c r="B159" i="10"/>
  <c r="B158" i="10"/>
  <c r="B157" i="10"/>
  <c r="B156" i="10"/>
  <c r="B155" i="10"/>
  <c r="B154" i="10"/>
  <c r="B153" i="10"/>
  <c r="B152" i="10"/>
  <c r="B151" i="10"/>
  <c r="B150" i="10"/>
  <c r="B149" i="10"/>
  <c r="B148" i="10"/>
  <c r="B147" i="10"/>
  <c r="B146" i="10"/>
  <c r="B145" i="10"/>
  <c r="B144" i="10"/>
  <c r="B143" i="10"/>
  <c r="I140" i="10"/>
  <c r="B136" i="10"/>
  <c r="B135" i="10"/>
  <c r="B134" i="10"/>
  <c r="B133" i="10"/>
  <c r="B132" i="10"/>
  <c r="B131" i="10"/>
  <c r="B130" i="10"/>
  <c r="B129" i="10"/>
  <c r="B128" i="10"/>
  <c r="B127" i="10"/>
  <c r="B126" i="10"/>
  <c r="B125" i="10"/>
  <c r="B124" i="10"/>
  <c r="B123" i="10"/>
  <c r="B122" i="10"/>
  <c r="B121" i="10"/>
  <c r="B120" i="10"/>
  <c r="B119" i="10"/>
  <c r="B118" i="10"/>
  <c r="B117" i="10"/>
  <c r="B116" i="10"/>
  <c r="B111" i="10"/>
  <c r="B110" i="10"/>
  <c r="B109" i="10"/>
  <c r="B108" i="10"/>
  <c r="B107" i="10"/>
  <c r="B106" i="10"/>
  <c r="B105" i="10"/>
  <c r="B104" i="10"/>
  <c r="B103" i="10"/>
  <c r="B102" i="10"/>
  <c r="B101" i="10"/>
  <c r="B100" i="10"/>
  <c r="B99" i="10"/>
  <c r="B98" i="10"/>
  <c r="B97" i="10"/>
  <c r="B96" i="10"/>
  <c r="B95" i="10"/>
  <c r="B94" i="10"/>
  <c r="B93" i="10"/>
  <c r="B92" i="10"/>
  <c r="B91" i="10"/>
  <c r="B81" i="10"/>
  <c r="F135" i="10"/>
  <c r="B80" i="10"/>
  <c r="G134" i="10"/>
  <c r="B79" i="10"/>
  <c r="F133" i="10"/>
  <c r="B78" i="10"/>
  <c r="B77" i="10"/>
  <c r="F131" i="10"/>
  <c r="B76" i="10"/>
  <c r="B75" i="10"/>
  <c r="B74" i="10"/>
  <c r="B73" i="10"/>
  <c r="F127" i="10"/>
  <c r="B72" i="10"/>
  <c r="E126" i="10"/>
  <c r="B71" i="10"/>
  <c r="B70" i="10"/>
  <c r="G124" i="10"/>
  <c r="E124" i="10"/>
  <c r="B68" i="10"/>
  <c r="G122" i="10"/>
  <c r="E122" i="10"/>
  <c r="B67" i="10"/>
  <c r="D121" i="10"/>
  <c r="B66" i="10"/>
  <c r="B65" i="10"/>
  <c r="F119" i="10"/>
  <c r="B64" i="10"/>
  <c r="E118" i="10"/>
  <c r="B63" i="10"/>
  <c r="B62" i="10"/>
  <c r="B61" i="10"/>
  <c r="H240" i="10"/>
  <c r="B363" i="9"/>
  <c r="B362" i="9"/>
  <c r="B361" i="9"/>
  <c r="B360" i="9"/>
  <c r="B359" i="9"/>
  <c r="B358" i="9"/>
  <c r="B357" i="9"/>
  <c r="B356" i="9"/>
  <c r="B355" i="9"/>
  <c r="B354" i="9"/>
  <c r="B353" i="9"/>
  <c r="B352" i="9"/>
  <c r="B351" i="9"/>
  <c r="B350" i="9"/>
  <c r="B349" i="9"/>
  <c r="B348" i="9"/>
  <c r="B347" i="9"/>
  <c r="B346" i="9"/>
  <c r="B345" i="9"/>
  <c r="B344" i="9"/>
  <c r="B343" i="9"/>
  <c r="B338" i="9"/>
  <c r="B337" i="9"/>
  <c r="B336" i="9"/>
  <c r="B335" i="9"/>
  <c r="B334" i="9"/>
  <c r="B333" i="9"/>
  <c r="B332" i="9"/>
  <c r="B331" i="9"/>
  <c r="B330" i="9"/>
  <c r="B329" i="9"/>
  <c r="B328" i="9"/>
  <c r="B327" i="9"/>
  <c r="B326" i="9"/>
  <c r="B325" i="9"/>
  <c r="B324" i="9"/>
  <c r="B323" i="9"/>
  <c r="B322" i="9"/>
  <c r="B321" i="9"/>
  <c r="B320" i="9"/>
  <c r="B319" i="9"/>
  <c r="B318" i="9"/>
  <c r="B313" i="9"/>
  <c r="B312" i="9"/>
  <c r="B311" i="9"/>
  <c r="B310" i="9"/>
  <c r="B309" i="9"/>
  <c r="B308" i="9"/>
  <c r="B307" i="9"/>
  <c r="B306" i="9"/>
  <c r="B305" i="9"/>
  <c r="B304" i="9"/>
  <c r="B303" i="9"/>
  <c r="B302" i="9"/>
  <c r="B301" i="9"/>
  <c r="B300" i="9"/>
  <c r="B299" i="9"/>
  <c r="B298" i="9"/>
  <c r="B297" i="9"/>
  <c r="B296" i="9"/>
  <c r="B295" i="9"/>
  <c r="B294" i="9"/>
  <c r="B293" i="9"/>
  <c r="B288" i="9"/>
  <c r="B287" i="9"/>
  <c r="B286" i="9"/>
  <c r="B285" i="9"/>
  <c r="B284" i="9"/>
  <c r="B283" i="9"/>
  <c r="B282" i="9"/>
  <c r="B281" i="9"/>
  <c r="B280" i="9"/>
  <c r="B279" i="9"/>
  <c r="B278" i="9"/>
  <c r="B277" i="9"/>
  <c r="B276" i="9"/>
  <c r="B275" i="9"/>
  <c r="B274" i="9"/>
  <c r="B273" i="9"/>
  <c r="B272" i="9"/>
  <c r="B271" i="9"/>
  <c r="B270" i="9"/>
  <c r="B269" i="9"/>
  <c r="B268" i="9"/>
  <c r="B263" i="9"/>
  <c r="B262" i="9"/>
  <c r="B261" i="9"/>
  <c r="B260" i="9"/>
  <c r="B259" i="9"/>
  <c r="B258" i="9"/>
  <c r="B257" i="9"/>
  <c r="B256" i="9"/>
  <c r="B255" i="9"/>
  <c r="B254" i="9"/>
  <c r="B253" i="9"/>
  <c r="B252" i="9"/>
  <c r="B251" i="9"/>
  <c r="B250" i="9"/>
  <c r="B249" i="9"/>
  <c r="B248" i="9"/>
  <c r="B247" i="9"/>
  <c r="B246" i="9"/>
  <c r="B245" i="9"/>
  <c r="B244" i="9"/>
  <c r="B243" i="9"/>
  <c r="B238" i="9"/>
  <c r="B237" i="9"/>
  <c r="B236" i="9"/>
  <c r="B235" i="9"/>
  <c r="B234" i="9"/>
  <c r="B233" i="9"/>
  <c r="B232" i="9"/>
  <c r="B231" i="9"/>
  <c r="B230" i="9"/>
  <c r="B229" i="9"/>
  <c r="B228" i="9"/>
  <c r="B227" i="9"/>
  <c r="B226" i="9"/>
  <c r="B225" i="9"/>
  <c r="B224" i="9"/>
  <c r="B223" i="9"/>
  <c r="B222" i="9"/>
  <c r="B221" i="9"/>
  <c r="B220" i="9"/>
  <c r="B219" i="9"/>
  <c r="B218" i="9"/>
  <c r="B213" i="9"/>
  <c r="B212" i="9"/>
  <c r="B211" i="9"/>
  <c r="B210" i="9"/>
  <c r="B209" i="9"/>
  <c r="B208" i="9"/>
  <c r="B207" i="9"/>
  <c r="B206" i="9"/>
  <c r="B205" i="9"/>
  <c r="B204" i="9"/>
  <c r="B203" i="9"/>
  <c r="B202" i="9"/>
  <c r="B201" i="9"/>
  <c r="B200" i="9"/>
  <c r="B199" i="9"/>
  <c r="B198" i="9"/>
  <c r="B197" i="9"/>
  <c r="B196" i="9"/>
  <c r="B195" i="9"/>
  <c r="B194" i="9"/>
  <c r="B193" i="9"/>
  <c r="B188" i="9"/>
  <c r="B187" i="9"/>
  <c r="B186" i="9"/>
  <c r="B185" i="9"/>
  <c r="B184" i="9"/>
  <c r="B183" i="9"/>
  <c r="B182" i="9"/>
  <c r="B181" i="9"/>
  <c r="B180" i="9"/>
  <c r="B179" i="9"/>
  <c r="B178" i="9"/>
  <c r="B177" i="9"/>
  <c r="B176" i="9"/>
  <c r="B175" i="9"/>
  <c r="B174" i="9"/>
  <c r="B173" i="9"/>
  <c r="B172" i="9"/>
  <c r="B171" i="9"/>
  <c r="B170" i="9"/>
  <c r="B169" i="9"/>
  <c r="B168" i="9"/>
  <c r="B163" i="9"/>
  <c r="B162" i="9"/>
  <c r="B161" i="9"/>
  <c r="B160" i="9"/>
  <c r="B159" i="9"/>
  <c r="B158" i="9"/>
  <c r="B157" i="9"/>
  <c r="B156" i="9"/>
  <c r="B155" i="9"/>
  <c r="B154" i="9"/>
  <c r="B153" i="9"/>
  <c r="B152" i="9"/>
  <c r="B151" i="9"/>
  <c r="B150" i="9"/>
  <c r="B149" i="9"/>
  <c r="B148" i="9"/>
  <c r="B147" i="9"/>
  <c r="B146" i="9"/>
  <c r="B145" i="9"/>
  <c r="B144" i="9"/>
  <c r="B143" i="9"/>
  <c r="I140" i="9"/>
  <c r="B136" i="9"/>
  <c r="B135" i="9"/>
  <c r="B134" i="9"/>
  <c r="B133" i="9"/>
  <c r="B132" i="9"/>
  <c r="B131" i="9"/>
  <c r="B130" i="9"/>
  <c r="B129" i="9"/>
  <c r="B128" i="9"/>
  <c r="B127" i="9"/>
  <c r="B126" i="9"/>
  <c r="B125" i="9"/>
  <c r="B124" i="9"/>
  <c r="B123" i="9"/>
  <c r="B122" i="9"/>
  <c r="B121" i="9"/>
  <c r="B120" i="9"/>
  <c r="B119" i="9"/>
  <c r="B118" i="9"/>
  <c r="B117" i="9"/>
  <c r="B116" i="9"/>
  <c r="B111" i="9"/>
  <c r="B110" i="9"/>
  <c r="B109" i="9"/>
  <c r="B108" i="9"/>
  <c r="B107" i="9"/>
  <c r="B106" i="9"/>
  <c r="B105" i="9"/>
  <c r="B104" i="9"/>
  <c r="B103" i="9"/>
  <c r="B102" i="9"/>
  <c r="B101" i="9"/>
  <c r="B100" i="9"/>
  <c r="B99" i="9"/>
  <c r="B98" i="9"/>
  <c r="B97" i="9"/>
  <c r="B96" i="9"/>
  <c r="B95" i="9"/>
  <c r="B94" i="9"/>
  <c r="B93" i="9"/>
  <c r="B92" i="9"/>
  <c r="B91" i="9"/>
  <c r="B81" i="9"/>
  <c r="C135" i="9"/>
  <c r="B80" i="9"/>
  <c r="B79" i="9"/>
  <c r="B78" i="9"/>
  <c r="B77" i="9"/>
  <c r="E131" i="9"/>
  <c r="B76" i="9"/>
  <c r="B75" i="9"/>
  <c r="G129" i="9"/>
  <c r="E129" i="9"/>
  <c r="B74" i="9"/>
  <c r="B73" i="9"/>
  <c r="B72" i="9"/>
  <c r="B71" i="9"/>
  <c r="B70" i="9"/>
  <c r="D124" i="9"/>
  <c r="B69" i="9"/>
  <c r="D123" i="9"/>
  <c r="B68" i="9"/>
  <c r="B67" i="9"/>
  <c r="E121" i="9"/>
  <c r="B66" i="9"/>
  <c r="B65" i="9"/>
  <c r="B64" i="9"/>
  <c r="B63" i="9"/>
  <c r="B62" i="9"/>
  <c r="B61" i="9"/>
  <c r="H190" i="9"/>
  <c r="G130" i="6"/>
  <c r="G133" i="6"/>
  <c r="G134" i="6"/>
  <c r="F127" i="6"/>
  <c r="F133" i="6"/>
  <c r="E128" i="6"/>
  <c r="D119" i="6"/>
  <c r="D127" i="6"/>
  <c r="C118" i="6"/>
  <c r="H240" i="6"/>
  <c r="B61" i="6"/>
  <c r="B62" i="6"/>
  <c r="B63" i="6"/>
  <c r="B64" i="6"/>
  <c r="B65" i="6"/>
  <c r="B66" i="6"/>
  <c r="B67" i="6"/>
  <c r="B68" i="6"/>
  <c r="B69" i="6"/>
  <c r="B70" i="6"/>
  <c r="B71" i="6"/>
  <c r="B72" i="6"/>
  <c r="B73" i="6"/>
  <c r="B74" i="6"/>
  <c r="B75" i="6"/>
  <c r="B76" i="6"/>
  <c r="B77" i="6"/>
  <c r="B78" i="6"/>
  <c r="B79" i="6"/>
  <c r="B80" i="6"/>
  <c r="B81" i="6"/>
  <c r="B91" i="6"/>
  <c r="B92" i="6"/>
  <c r="B93" i="6"/>
  <c r="B94" i="6"/>
  <c r="B95" i="6"/>
  <c r="B96" i="6"/>
  <c r="B97" i="6"/>
  <c r="B98" i="6"/>
  <c r="B99" i="6"/>
  <c r="B100" i="6"/>
  <c r="B101" i="6"/>
  <c r="B102" i="6"/>
  <c r="B103" i="6"/>
  <c r="B104" i="6"/>
  <c r="B105" i="6"/>
  <c r="B106" i="6"/>
  <c r="B107" i="6"/>
  <c r="B108" i="6"/>
  <c r="B109" i="6"/>
  <c r="B110" i="6"/>
  <c r="B111" i="6"/>
  <c r="B116" i="6"/>
  <c r="B117" i="6"/>
  <c r="B118" i="6"/>
  <c r="B119" i="6"/>
  <c r="B120" i="6"/>
  <c r="B121" i="6"/>
  <c r="B122" i="6"/>
  <c r="B123" i="6"/>
  <c r="B124" i="6"/>
  <c r="B125" i="6"/>
  <c r="B126" i="6"/>
  <c r="B127" i="6"/>
  <c r="B128" i="6"/>
  <c r="B129" i="6"/>
  <c r="B130" i="6"/>
  <c r="B131" i="6"/>
  <c r="B132" i="6"/>
  <c r="B133" i="6"/>
  <c r="B134" i="6"/>
  <c r="B135" i="6"/>
  <c r="B136" i="6"/>
  <c r="B143" i="6"/>
  <c r="B144" i="6"/>
  <c r="B145" i="6"/>
  <c r="B146" i="6"/>
  <c r="B147" i="6"/>
  <c r="B148" i="6"/>
  <c r="B149" i="6"/>
  <c r="B150" i="6"/>
  <c r="B151" i="6"/>
  <c r="B152" i="6"/>
  <c r="B153" i="6"/>
  <c r="B154" i="6"/>
  <c r="B155" i="6"/>
  <c r="B156" i="6"/>
  <c r="B157" i="6"/>
  <c r="B158" i="6"/>
  <c r="B159" i="6"/>
  <c r="B160" i="6"/>
  <c r="B161" i="6"/>
  <c r="B162" i="6"/>
  <c r="B163" i="6"/>
  <c r="B168" i="6"/>
  <c r="B169" i="6"/>
  <c r="B170" i="6"/>
  <c r="B171" i="6"/>
  <c r="B172" i="6"/>
  <c r="B173" i="6"/>
  <c r="B174" i="6"/>
  <c r="B175" i="6"/>
  <c r="B176" i="6"/>
  <c r="B177" i="6"/>
  <c r="B178" i="6"/>
  <c r="B179" i="6"/>
  <c r="B180" i="6"/>
  <c r="B181" i="6"/>
  <c r="B182" i="6"/>
  <c r="B183" i="6"/>
  <c r="B184" i="6"/>
  <c r="B185" i="6"/>
  <c r="B186" i="6"/>
  <c r="B187" i="6"/>
  <c r="B188" i="6"/>
  <c r="B193" i="6"/>
  <c r="B194" i="6"/>
  <c r="B195" i="6"/>
  <c r="B196" i="6"/>
  <c r="B197" i="6"/>
  <c r="B198" i="6"/>
  <c r="B199" i="6"/>
  <c r="B200" i="6"/>
  <c r="B201" i="6"/>
  <c r="B202" i="6"/>
  <c r="B203" i="6"/>
  <c r="B204" i="6"/>
  <c r="B205" i="6"/>
  <c r="B206" i="6"/>
  <c r="B207" i="6"/>
  <c r="B208" i="6"/>
  <c r="B209" i="6"/>
  <c r="B210" i="6"/>
  <c r="B211" i="6"/>
  <c r="B212" i="6"/>
  <c r="B213" i="6"/>
  <c r="B218" i="6"/>
  <c r="B219" i="6"/>
  <c r="B220" i="6"/>
  <c r="B221" i="6"/>
  <c r="B222" i="6"/>
  <c r="B223" i="6"/>
  <c r="B224" i="6"/>
  <c r="B225" i="6"/>
  <c r="B226" i="6"/>
  <c r="B227" i="6"/>
  <c r="B228" i="6"/>
  <c r="B229" i="6"/>
  <c r="B230" i="6"/>
  <c r="B231" i="6"/>
  <c r="B232" i="6"/>
  <c r="B233" i="6"/>
  <c r="B234" i="6"/>
  <c r="B235" i="6"/>
  <c r="B236" i="6"/>
  <c r="B237" i="6"/>
  <c r="B238" i="6"/>
  <c r="B243" i="6"/>
  <c r="B244" i="6"/>
  <c r="B245" i="6"/>
  <c r="B246" i="6"/>
  <c r="B247" i="6"/>
  <c r="B248" i="6"/>
  <c r="B249" i="6"/>
  <c r="B250" i="6"/>
  <c r="B251" i="6"/>
  <c r="B252" i="6"/>
  <c r="B253" i="6"/>
  <c r="B254" i="6"/>
  <c r="B255" i="6"/>
  <c r="B256" i="6"/>
  <c r="B257" i="6"/>
  <c r="B258" i="6"/>
  <c r="B259" i="6"/>
  <c r="B260" i="6"/>
  <c r="B261" i="6"/>
  <c r="B262" i="6"/>
  <c r="B263" i="6"/>
  <c r="B268" i="6"/>
  <c r="B269" i="6"/>
  <c r="B270" i="6"/>
  <c r="B271" i="6"/>
  <c r="B272" i="6"/>
  <c r="B273" i="6"/>
  <c r="B274" i="6"/>
  <c r="B275" i="6"/>
  <c r="B276" i="6"/>
  <c r="B277" i="6"/>
  <c r="B278" i="6"/>
  <c r="B279" i="6"/>
  <c r="B280" i="6"/>
  <c r="B281" i="6"/>
  <c r="B282" i="6"/>
  <c r="B283" i="6"/>
  <c r="B284" i="6"/>
  <c r="B285" i="6"/>
  <c r="B286" i="6"/>
  <c r="B287" i="6"/>
  <c r="B288" i="6"/>
  <c r="B293" i="6"/>
  <c r="B294" i="6"/>
  <c r="B295" i="6"/>
  <c r="B296" i="6"/>
  <c r="B297" i="6"/>
  <c r="B298" i="6"/>
  <c r="B299" i="6"/>
  <c r="B300" i="6"/>
  <c r="B301" i="6"/>
  <c r="B302" i="6"/>
  <c r="B303" i="6"/>
  <c r="B304" i="6"/>
  <c r="B305" i="6"/>
  <c r="B306" i="6"/>
  <c r="B307" i="6"/>
  <c r="B308" i="6"/>
  <c r="B309" i="6"/>
  <c r="B310" i="6"/>
  <c r="B311" i="6"/>
  <c r="B312" i="6"/>
  <c r="B313" i="6"/>
  <c r="B318" i="6"/>
  <c r="B319" i="6"/>
  <c r="B320" i="6"/>
  <c r="B321" i="6"/>
  <c r="B322" i="6"/>
  <c r="B323" i="6"/>
  <c r="B324" i="6"/>
  <c r="B325" i="6"/>
  <c r="B326" i="6"/>
  <c r="B327" i="6"/>
  <c r="B328" i="6"/>
  <c r="B329" i="6"/>
  <c r="B330" i="6"/>
  <c r="B331" i="6"/>
  <c r="B332" i="6"/>
  <c r="B333" i="6"/>
  <c r="B334" i="6"/>
  <c r="B335" i="6"/>
  <c r="B336" i="6"/>
  <c r="B337" i="6"/>
  <c r="B338" i="6"/>
  <c r="B343" i="6"/>
  <c r="B344" i="6"/>
  <c r="B345" i="6"/>
  <c r="B346" i="6"/>
  <c r="B347" i="6"/>
  <c r="B348" i="6"/>
  <c r="B349" i="6"/>
  <c r="B350" i="6"/>
  <c r="B351" i="6"/>
  <c r="B352" i="6"/>
  <c r="B353" i="6"/>
  <c r="B354" i="6"/>
  <c r="B355" i="6"/>
  <c r="B356" i="6"/>
  <c r="B357" i="6"/>
  <c r="B358" i="6"/>
  <c r="B359" i="6"/>
  <c r="B360" i="6"/>
  <c r="B361" i="6"/>
  <c r="B362" i="6"/>
  <c r="B363" i="6"/>
  <c r="G135" i="6"/>
  <c r="F130" i="6"/>
  <c r="F120" i="6"/>
  <c r="C117" i="38"/>
  <c r="C135" i="38"/>
  <c r="C116" i="35"/>
  <c r="C125" i="31"/>
  <c r="C124" i="24"/>
  <c r="C128" i="24"/>
  <c r="C116" i="20"/>
  <c r="C119" i="19"/>
  <c r="C121" i="17"/>
  <c r="C123" i="17"/>
  <c r="C135" i="17"/>
  <c r="C135" i="16"/>
  <c r="C124" i="12"/>
  <c r="C132" i="12"/>
  <c r="C134" i="12"/>
  <c r="C127" i="11"/>
  <c r="C135" i="11"/>
  <c r="C130" i="6"/>
  <c r="G124" i="6"/>
  <c r="G117" i="6"/>
  <c r="H35" i="30"/>
  <c r="H68" i="6"/>
  <c r="H86" i="6"/>
  <c r="H78" i="6"/>
  <c r="C126" i="6"/>
  <c r="D117" i="9"/>
  <c r="F121" i="9"/>
  <c r="D125" i="9"/>
  <c r="G126" i="9"/>
  <c r="E128" i="9"/>
  <c r="E134" i="9"/>
  <c r="G134" i="9"/>
  <c r="H80" i="9"/>
  <c r="D9" i="49"/>
  <c r="E117" i="10"/>
  <c r="C119" i="10"/>
  <c r="F120" i="10"/>
  <c r="H68" i="10"/>
  <c r="E123" i="10"/>
  <c r="G123" i="10"/>
  <c r="E125" i="10"/>
  <c r="H72" i="10"/>
  <c r="E127" i="10"/>
  <c r="F128" i="10"/>
  <c r="G129" i="10"/>
  <c r="G131" i="10"/>
  <c r="H78" i="10"/>
  <c r="C135" i="10"/>
  <c r="G135" i="10"/>
  <c r="C128" i="11"/>
  <c r="D131" i="11"/>
  <c r="D122" i="12"/>
  <c r="D124" i="12"/>
  <c r="C127" i="12"/>
  <c r="D128" i="12"/>
  <c r="D132" i="12"/>
  <c r="C135" i="12"/>
  <c r="D123" i="14"/>
  <c r="D127" i="14"/>
  <c r="D129" i="14"/>
  <c r="D131" i="14"/>
  <c r="F13" i="49"/>
  <c r="F96" i="49" s="1"/>
  <c r="C129" i="15"/>
  <c r="C133" i="15"/>
  <c r="C14" i="49"/>
  <c r="H43" i="16"/>
  <c r="H304" i="16" s="1"/>
  <c r="M12" i="48" s="1"/>
  <c r="C116" i="16"/>
  <c r="G116" i="16"/>
  <c r="C120" i="16"/>
  <c r="C122" i="16"/>
  <c r="H70" i="16"/>
  <c r="H72" i="16"/>
  <c r="C130" i="16"/>
  <c r="C132" i="16"/>
  <c r="C134" i="16"/>
  <c r="H80" i="16"/>
  <c r="C116" i="17"/>
  <c r="J15" i="49" s="1"/>
  <c r="E116" i="17"/>
  <c r="C118" i="17"/>
  <c r="D119" i="17"/>
  <c r="D121" i="17"/>
  <c r="C124" i="17"/>
  <c r="C126" i="17"/>
  <c r="D127" i="17"/>
  <c r="C128" i="17"/>
  <c r="D129" i="17"/>
  <c r="D131" i="17"/>
  <c r="D133" i="17"/>
  <c r="C134" i="17"/>
  <c r="D135" i="17"/>
  <c r="H33" i="18"/>
  <c r="H38" i="18"/>
  <c r="C117" i="18"/>
  <c r="H62" i="18"/>
  <c r="E117" i="18"/>
  <c r="C119" i="18"/>
  <c r="D120" i="18"/>
  <c r="D122" i="18"/>
  <c r="H67" i="18"/>
  <c r="D124" i="18"/>
  <c r="D132" i="18"/>
  <c r="D134" i="18"/>
  <c r="C135" i="18"/>
  <c r="G116" i="19"/>
  <c r="C118" i="19"/>
  <c r="C120" i="19"/>
  <c r="D121" i="19"/>
  <c r="D123" i="19"/>
  <c r="D127" i="19"/>
  <c r="C128" i="19"/>
  <c r="C130" i="19"/>
  <c r="C132" i="19"/>
  <c r="C134" i="19"/>
  <c r="H37" i="17"/>
  <c r="H45" i="17"/>
  <c r="H48" i="16"/>
  <c r="H309" i="16" s="1"/>
  <c r="R12" i="48" s="1"/>
  <c r="H32" i="20"/>
  <c r="H42" i="20"/>
  <c r="H303" i="20" s="1"/>
  <c r="L16" i="48" s="1"/>
  <c r="D116" i="20"/>
  <c r="H61" i="20"/>
  <c r="E117" i="20"/>
  <c r="G117" i="20"/>
  <c r="H66" i="20"/>
  <c r="C121" i="20"/>
  <c r="C123" i="20"/>
  <c r="H69" i="20"/>
  <c r="C125" i="20"/>
  <c r="C129" i="20"/>
  <c r="H74" i="20"/>
  <c r="C131" i="20"/>
  <c r="C133" i="20"/>
  <c r="H79" i="20"/>
  <c r="C122" i="21"/>
  <c r="C124" i="21"/>
  <c r="C128" i="21"/>
  <c r="C132" i="21"/>
  <c r="C134" i="21"/>
  <c r="H41" i="22"/>
  <c r="H51" i="22"/>
  <c r="E117" i="22"/>
  <c r="D118" i="22"/>
  <c r="C125" i="22"/>
  <c r="C127" i="22"/>
  <c r="H44" i="23"/>
  <c r="G116" i="23"/>
  <c r="H66" i="23"/>
  <c r="H71" i="23"/>
  <c r="H76" i="23"/>
  <c r="H32" i="24"/>
  <c r="D116" i="24"/>
  <c r="H64" i="24"/>
  <c r="H69" i="24"/>
  <c r="C129" i="24"/>
  <c r="H74" i="24"/>
  <c r="C131" i="24"/>
  <c r="D132" i="24"/>
  <c r="C133" i="24"/>
  <c r="D134" i="24"/>
  <c r="H79" i="24"/>
  <c r="C135" i="24"/>
  <c r="E26" i="49"/>
  <c r="H36" i="26"/>
  <c r="H297" i="26" s="1"/>
  <c r="F24" i="48" s="1"/>
  <c r="H41" i="26"/>
  <c r="H46" i="26"/>
  <c r="H307" i="26" s="1"/>
  <c r="P24" i="48" s="1"/>
  <c r="H48" i="26"/>
  <c r="H309" i="26" s="1"/>
  <c r="D117" i="26"/>
  <c r="C122" i="26"/>
  <c r="C124" i="26"/>
  <c r="F116" i="27"/>
  <c r="H33" i="28"/>
  <c r="H43" i="28"/>
  <c r="H304" i="28" s="1"/>
  <c r="M26" i="48" s="1"/>
  <c r="C116" i="28"/>
  <c r="J28" i="49" s="1"/>
  <c r="H62" i="28"/>
  <c r="F117" i="28"/>
  <c r="D119" i="28"/>
  <c r="H67" i="28"/>
  <c r="D125" i="28"/>
  <c r="D129" i="28"/>
  <c r="C132" i="28"/>
  <c r="C134" i="28"/>
  <c r="H44" i="29"/>
  <c r="D116" i="29"/>
  <c r="K29" i="49" s="1"/>
  <c r="C117" i="29"/>
  <c r="G117" i="29"/>
  <c r="H63" i="29"/>
  <c r="D120" i="29"/>
  <c r="C121" i="29"/>
  <c r="D122" i="29"/>
  <c r="C123" i="29"/>
  <c r="C125" i="29"/>
  <c r="D126" i="29"/>
  <c r="H71" i="29"/>
  <c r="C127" i="29"/>
  <c r="D130" i="29"/>
  <c r="H76" i="29"/>
  <c r="H40" i="30"/>
  <c r="H301" i="30" s="1"/>
  <c r="J28" i="48" s="1"/>
  <c r="H43" i="30"/>
  <c r="H45" i="30"/>
  <c r="C116" i="30"/>
  <c r="J30" i="49" s="1"/>
  <c r="E116" i="30"/>
  <c r="F117" i="30"/>
  <c r="C118" i="30"/>
  <c r="D119" i="30"/>
  <c r="D121" i="30"/>
  <c r="H67" i="30"/>
  <c r="C124" i="30"/>
  <c r="C126" i="30"/>
  <c r="D127" i="30"/>
  <c r="H72" i="30"/>
  <c r="C128" i="30"/>
  <c r="D129" i="30"/>
  <c r="D131" i="30"/>
  <c r="C132" i="30"/>
  <c r="H77" i="30"/>
  <c r="C134" i="30"/>
  <c r="H79" i="30"/>
  <c r="H39" i="31"/>
  <c r="D116" i="31"/>
  <c r="F116" i="31"/>
  <c r="C117" i="31"/>
  <c r="G117" i="31"/>
  <c r="D118" i="31"/>
  <c r="H63" i="31"/>
  <c r="H66" i="31"/>
  <c r="C121" i="31"/>
  <c r="D122" i="31"/>
  <c r="C123" i="31"/>
  <c r="H68" i="31"/>
  <c r="D126" i="31"/>
  <c r="C127" i="31"/>
  <c r="D128" i="31"/>
  <c r="H73" i="31"/>
  <c r="H74" i="31"/>
  <c r="C131" i="31"/>
  <c r="H76" i="31"/>
  <c r="C133" i="31"/>
  <c r="C135" i="31"/>
  <c r="H80" i="31"/>
  <c r="H86" i="32"/>
  <c r="E116" i="32"/>
  <c r="L32" i="49" s="1"/>
  <c r="G81" i="32"/>
  <c r="C118" i="32"/>
  <c r="D123" i="32"/>
  <c r="D129" i="32"/>
  <c r="H74" i="32"/>
  <c r="C130" i="32"/>
  <c r="D131" i="32"/>
  <c r="H86" i="33"/>
  <c r="H41" i="33"/>
  <c r="H62" i="33"/>
  <c r="E117" i="33"/>
  <c r="C119" i="33"/>
  <c r="H65" i="33"/>
  <c r="H70" i="33"/>
  <c r="H72" i="33"/>
  <c r="C129" i="33"/>
  <c r="H76" i="33"/>
  <c r="C131" i="33"/>
  <c r="H39" i="34"/>
  <c r="H41" i="34"/>
  <c r="H302" i="34" s="1"/>
  <c r="K33" i="48" s="1"/>
  <c r="D117" i="34"/>
  <c r="H63" i="34"/>
  <c r="C118" i="34"/>
  <c r="D123" i="34"/>
  <c r="H68" i="34"/>
  <c r="D133" i="34"/>
  <c r="H78" i="34"/>
  <c r="D135" i="34"/>
  <c r="H61" i="35"/>
  <c r="F116" i="35"/>
  <c r="C119" i="35"/>
  <c r="H66" i="35"/>
  <c r="D124" i="35"/>
  <c r="H69" i="35"/>
  <c r="C129" i="35"/>
  <c r="H74" i="35"/>
  <c r="C131" i="35"/>
  <c r="C133" i="35"/>
  <c r="H78" i="35"/>
  <c r="C135" i="35"/>
  <c r="H36" i="22"/>
  <c r="H46" i="22"/>
  <c r="H307" i="22" s="1"/>
  <c r="P19" i="48" s="1"/>
  <c r="H68" i="23"/>
  <c r="H64" i="32"/>
  <c r="H33" i="30"/>
  <c r="H33" i="38"/>
  <c r="H36" i="38"/>
  <c r="H48" i="38"/>
  <c r="H309" i="38" s="1"/>
  <c r="R37" i="48" s="1"/>
  <c r="G116" i="38"/>
  <c r="H62" i="38"/>
  <c r="H65" i="38"/>
  <c r="C122" i="38"/>
  <c r="C124" i="38"/>
  <c r="H70" i="38"/>
  <c r="C130" i="38"/>
  <c r="H75" i="38"/>
  <c r="H78" i="38"/>
  <c r="D135" i="38"/>
  <c r="H80" i="38"/>
  <c r="H32" i="39"/>
  <c r="D116" i="39"/>
  <c r="K40" i="49" s="1"/>
  <c r="H61" i="39"/>
  <c r="C117" i="39"/>
  <c r="G117" i="39"/>
  <c r="H64" i="39"/>
  <c r="C123" i="39"/>
  <c r="H69" i="39"/>
  <c r="H74" i="39"/>
  <c r="D132" i="39"/>
  <c r="H79" i="39"/>
  <c r="H39" i="40"/>
  <c r="H300" i="40" s="1"/>
  <c r="I39" i="48" s="1"/>
  <c r="H41" i="40"/>
  <c r="H302" i="40" s="1"/>
  <c r="K39" i="48" s="1"/>
  <c r="H46" i="40"/>
  <c r="H51" i="40"/>
  <c r="E116" i="40"/>
  <c r="L41" i="49" s="1"/>
  <c r="C118" i="40"/>
  <c r="H65" i="40"/>
  <c r="D123" i="40"/>
  <c r="H68" i="40"/>
  <c r="D125" i="40"/>
  <c r="D127" i="40"/>
  <c r="H73" i="40"/>
  <c r="D133" i="40"/>
  <c r="H78" i="40"/>
  <c r="H80" i="40"/>
  <c r="H33" i="41"/>
  <c r="H62" i="41"/>
  <c r="E117" i="41"/>
  <c r="C119" i="41"/>
  <c r="H64" i="41"/>
  <c r="H65" i="41"/>
  <c r="H67" i="41"/>
  <c r="H72" i="41"/>
  <c r="D132" i="41"/>
  <c r="H77" i="41"/>
  <c r="C135" i="41"/>
  <c r="H33" i="25"/>
  <c r="C116" i="25"/>
  <c r="E116" i="25"/>
  <c r="H62" i="25"/>
  <c r="F117" i="25"/>
  <c r="D119" i="25"/>
  <c r="D121" i="25"/>
  <c r="H67" i="25"/>
  <c r="C124" i="25"/>
  <c r="D125" i="25"/>
  <c r="D129" i="25"/>
  <c r="C132" i="25"/>
  <c r="H77" i="25"/>
  <c r="F21" i="49"/>
  <c r="F105" i="49" s="1"/>
  <c r="H50" i="41"/>
  <c r="H45" i="41"/>
  <c r="H43" i="41"/>
  <c r="H40" i="41"/>
  <c r="H301" i="41" s="1"/>
  <c r="J40" i="48" s="1"/>
  <c r="H35" i="41"/>
  <c r="H35" i="25"/>
  <c r="H38" i="25"/>
  <c r="H40" i="25"/>
  <c r="H43" i="25"/>
  <c r="H304" i="25" s="1"/>
  <c r="M23" i="48" s="1"/>
  <c r="H50" i="25"/>
  <c r="H72" i="25"/>
  <c r="H63" i="38"/>
  <c r="H66" i="39"/>
  <c r="H69" i="6"/>
  <c r="D32" i="49"/>
  <c r="D35" i="49"/>
  <c r="E35" i="49"/>
  <c r="B39" i="49"/>
  <c r="D40" i="49"/>
  <c r="D42" i="49"/>
  <c r="C81" i="6"/>
  <c r="H80" i="6"/>
  <c r="C135" i="6"/>
  <c r="E132" i="6"/>
  <c r="H64" i="6"/>
  <c r="C32" i="49"/>
  <c r="B14" i="49"/>
  <c r="B34" i="49"/>
  <c r="E23" i="49"/>
  <c r="C12" i="49"/>
  <c r="C35" i="49"/>
  <c r="C25" i="49"/>
  <c r="C42" i="49"/>
  <c r="B42" i="49"/>
  <c r="C40" i="49"/>
  <c r="B40" i="49"/>
  <c r="F39" i="49"/>
  <c r="F37" i="49"/>
  <c r="F36" i="49"/>
  <c r="B36" i="49"/>
  <c r="B35" i="49"/>
  <c r="F34" i="49"/>
  <c r="E31" i="49"/>
  <c r="E114" i="49" s="1"/>
  <c r="F31" i="49"/>
  <c r="F114" i="49" s="1"/>
  <c r="B28" i="49"/>
  <c r="F26" i="49"/>
  <c r="F108" i="49" s="1"/>
  <c r="C24" i="49"/>
  <c r="F24" i="49"/>
  <c r="F109" i="49" s="1"/>
  <c r="B24" i="49"/>
  <c r="C23" i="49"/>
  <c r="E18" i="49"/>
  <c r="C18" i="49"/>
  <c r="F17" i="49"/>
  <c r="F100" i="49" s="1"/>
  <c r="C16" i="49"/>
  <c r="F16" i="49"/>
  <c r="F99" i="49" s="1"/>
  <c r="B16" i="49"/>
  <c r="H86" i="18"/>
  <c r="B15" i="49"/>
  <c r="B12" i="49"/>
  <c r="F12" i="49"/>
  <c r="F95" i="49" s="1"/>
  <c r="C10" i="49"/>
  <c r="B9" i="49"/>
  <c r="F8" i="49"/>
  <c r="E8" i="49"/>
  <c r="B25" i="49"/>
  <c r="F41" i="49"/>
  <c r="C37" i="49"/>
  <c r="B32" i="49"/>
  <c r="C20" i="49"/>
  <c r="B20" i="49"/>
  <c r="C36" i="49"/>
  <c r="F35" i="49"/>
  <c r="C34" i="49"/>
  <c r="C31" i="49"/>
  <c r="C30" i="49"/>
  <c r="E29" i="49"/>
  <c r="E112" i="49" s="1"/>
  <c r="C29" i="49"/>
  <c r="F29" i="49"/>
  <c r="F112" i="49" s="1"/>
  <c r="D29" i="49"/>
  <c r="C28" i="49"/>
  <c r="F27" i="49"/>
  <c r="B27" i="49"/>
  <c r="B26" i="49"/>
  <c r="F23" i="49"/>
  <c r="F107" i="49" s="1"/>
  <c r="B21" i="49"/>
  <c r="F18" i="49"/>
  <c r="B18" i="49"/>
  <c r="F14" i="49"/>
  <c r="F97" i="49" s="1"/>
  <c r="B13" i="49"/>
  <c r="E11" i="49"/>
  <c r="B11" i="49"/>
  <c r="B10" i="49"/>
  <c r="F10" i="49"/>
  <c r="F9" i="49"/>
  <c r="C8" i="49"/>
  <c r="B7" i="49"/>
  <c r="B38" i="49"/>
  <c r="C27" i="49"/>
  <c r="N21" i="49"/>
  <c r="F294" i="14"/>
  <c r="F344" i="14" s="1"/>
  <c r="G303" i="18"/>
  <c r="G353" i="18" s="1"/>
  <c r="D305" i="39"/>
  <c r="D355" i="39" s="1"/>
  <c r="F302" i="28"/>
  <c r="F352" i="28" s="1"/>
  <c r="F297" i="19"/>
  <c r="F347" i="19" s="1"/>
  <c r="F305" i="24"/>
  <c r="F355" i="24" s="1"/>
  <c r="E297" i="38"/>
  <c r="E347" i="38" s="1"/>
  <c r="J18" i="49"/>
  <c r="D301" i="16"/>
  <c r="D351" i="16" s="1"/>
  <c r="D304" i="16"/>
  <c r="D354" i="16" s="1"/>
  <c r="F303" i="34"/>
  <c r="F353" i="34" s="1"/>
  <c r="G294" i="16"/>
  <c r="G344" i="16" s="1"/>
  <c r="G310" i="16"/>
  <c r="G360" i="16" s="1"/>
  <c r="F309" i="16"/>
  <c r="F359" i="16" s="1"/>
  <c r="G309" i="16"/>
  <c r="G359" i="16" s="1"/>
  <c r="F302" i="16"/>
  <c r="F352" i="16" s="1"/>
  <c r="E300" i="16"/>
  <c r="E350" i="16" s="1"/>
  <c r="E304" i="16"/>
  <c r="E354" i="16" s="1"/>
  <c r="G297" i="16"/>
  <c r="G347" i="16" s="1"/>
  <c r="D307" i="16"/>
  <c r="D357" i="16" s="1"/>
  <c r="G296" i="17"/>
  <c r="G346" i="17" s="1"/>
  <c r="D301" i="17"/>
  <c r="D351" i="17" s="1"/>
  <c r="F311" i="16"/>
  <c r="F361" i="16" s="1"/>
  <c r="G296" i="21"/>
  <c r="G346" i="21" s="1"/>
  <c r="G300" i="16"/>
  <c r="G350" i="16" s="1"/>
  <c r="G304" i="16"/>
  <c r="G354" i="16" s="1"/>
  <c r="D303" i="16"/>
  <c r="D353" i="16" s="1"/>
  <c r="F307" i="16"/>
  <c r="F357" i="16" s="1"/>
  <c r="G296" i="32"/>
  <c r="G346" i="32" s="1"/>
  <c r="F305" i="34"/>
  <c r="F355" i="34" s="1"/>
  <c r="D309" i="16"/>
  <c r="D359" i="16" s="1"/>
  <c r="G298" i="16"/>
  <c r="G348" i="16" s="1"/>
  <c r="F310" i="16"/>
  <c r="F360" i="16" s="1"/>
  <c r="F297" i="34"/>
  <c r="F347" i="34" s="1"/>
  <c r="E297" i="16"/>
  <c r="E347" i="16" s="1"/>
  <c r="G302" i="16"/>
  <c r="G352" i="16" s="1"/>
  <c r="E302" i="16"/>
  <c r="E352" i="16" s="1"/>
  <c r="F304" i="16"/>
  <c r="F354" i="16" s="1"/>
  <c r="D297" i="16"/>
  <c r="D347" i="16" s="1"/>
  <c r="G308" i="22"/>
  <c r="G358" i="22" s="1"/>
  <c r="F312" i="31"/>
  <c r="F362" i="31" s="1"/>
  <c r="C300" i="10"/>
  <c r="C350" i="10" s="1"/>
  <c r="G308" i="14"/>
  <c r="G358" i="14" s="1"/>
  <c r="G302" i="17"/>
  <c r="G352" i="17" s="1"/>
  <c r="G296" i="39"/>
  <c r="G346" i="39" s="1"/>
  <c r="F298" i="14"/>
  <c r="F348" i="14" s="1"/>
  <c r="G302" i="10"/>
  <c r="G352" i="10" s="1"/>
  <c r="D305" i="31"/>
  <c r="D355" i="31" s="1"/>
  <c r="D304" i="23"/>
  <c r="D354" i="23" s="1"/>
  <c r="F305" i="31"/>
  <c r="F355" i="31" s="1"/>
  <c r="E304" i="31"/>
  <c r="E354" i="31" s="1"/>
  <c r="F300" i="31"/>
  <c r="F350" i="31" s="1"/>
  <c r="F310" i="10"/>
  <c r="F360" i="10" s="1"/>
  <c r="E303" i="10"/>
  <c r="E353" i="10" s="1"/>
  <c r="F305" i="10"/>
  <c r="F355" i="10" s="1"/>
  <c r="G299" i="10"/>
  <c r="G349" i="10" s="1"/>
  <c r="E310" i="17"/>
  <c r="E360" i="17" s="1"/>
  <c r="D303" i="31"/>
  <c r="D353" i="31" s="1"/>
  <c r="F301" i="31"/>
  <c r="F351" i="31" s="1"/>
  <c r="F300" i="25"/>
  <c r="F350" i="25" s="1"/>
  <c r="E301" i="10"/>
  <c r="E351" i="10" s="1"/>
  <c r="F300" i="10"/>
  <c r="F350" i="10" s="1"/>
  <c r="F306" i="23"/>
  <c r="F356" i="23" s="1"/>
  <c r="G301" i="23"/>
  <c r="G351" i="23" s="1"/>
  <c r="G307" i="10"/>
  <c r="G357" i="10" s="1"/>
  <c r="E309" i="31"/>
  <c r="E359" i="31" s="1"/>
  <c r="G309" i="10"/>
  <c r="G359" i="10" s="1"/>
  <c r="F306" i="31"/>
  <c r="F356" i="31" s="1"/>
  <c r="G305" i="31"/>
  <c r="G355" i="31" s="1"/>
  <c r="D307" i="10"/>
  <c r="D357" i="10" s="1"/>
  <c r="G299" i="23"/>
  <c r="G349" i="23" s="1"/>
  <c r="G297" i="14"/>
  <c r="G347" i="14" s="1"/>
  <c r="G309" i="17"/>
  <c r="G359" i="17" s="1"/>
  <c r="G304" i="10"/>
  <c r="G354" i="10" s="1"/>
  <c r="F302" i="31"/>
  <c r="F352" i="31" s="1"/>
  <c r="F312" i="10"/>
  <c r="F362" i="10" s="1"/>
  <c r="C303" i="23"/>
  <c r="C353" i="23" s="1"/>
  <c r="G300" i="12"/>
  <c r="G350" i="12" s="1"/>
  <c r="F297" i="31"/>
  <c r="F347" i="31" s="1"/>
  <c r="F309" i="31"/>
  <c r="F359" i="31" s="1"/>
  <c r="E310" i="31"/>
  <c r="E360" i="31" s="1"/>
  <c r="F297" i="10"/>
  <c r="F347" i="10" s="1"/>
  <c r="G311" i="17"/>
  <c r="G361" i="17" s="1"/>
  <c r="D307" i="14"/>
  <c r="D357" i="14" s="1"/>
  <c r="G299" i="34"/>
  <c r="G349" i="34" s="1"/>
  <c r="F299" i="40"/>
  <c r="F349" i="40" s="1"/>
  <c r="F304" i="18"/>
  <c r="F354" i="18" s="1"/>
  <c r="G298" i="14"/>
  <c r="G348" i="14" s="1"/>
  <c r="F300" i="17"/>
  <c r="F350" i="17" s="1"/>
  <c r="G307" i="17"/>
  <c r="G357" i="17" s="1"/>
  <c r="E312" i="34"/>
  <c r="E362" i="34" s="1"/>
  <c r="F312" i="14"/>
  <c r="F362" i="14" s="1"/>
  <c r="D303" i="35"/>
  <c r="D353" i="35" s="1"/>
  <c r="G293" i="34"/>
  <c r="G343" i="34" s="1"/>
  <c r="G312" i="40"/>
  <c r="G362" i="40" s="1"/>
  <c r="F309" i="14"/>
  <c r="F359" i="14" s="1"/>
  <c r="E309" i="34"/>
  <c r="E359" i="34" s="1"/>
  <c r="G295" i="28"/>
  <c r="G345" i="28" s="1"/>
  <c r="G299" i="17"/>
  <c r="G349" i="17" s="1"/>
  <c r="F307" i="33"/>
  <c r="F357" i="33" s="1"/>
  <c r="F301" i="18"/>
  <c r="F351" i="18" s="1"/>
  <c r="E300" i="14"/>
  <c r="E350" i="14" s="1"/>
  <c r="D300" i="34"/>
  <c r="D350" i="34" s="1"/>
  <c r="G309" i="14"/>
  <c r="G359" i="14" s="1"/>
  <c r="D305" i="35"/>
  <c r="D355" i="35" s="1"/>
  <c r="G298" i="17"/>
  <c r="G348" i="17" s="1"/>
  <c r="G307" i="28"/>
  <c r="G357" i="28" s="1"/>
  <c r="E304" i="28"/>
  <c r="E354" i="28" s="1"/>
  <c r="F311" i="28"/>
  <c r="F361" i="28" s="1"/>
  <c r="G295" i="23"/>
  <c r="G345" i="23" s="1"/>
  <c r="G301" i="40"/>
  <c r="G351" i="40" s="1"/>
  <c r="F311" i="18"/>
  <c r="F361" i="18" s="1"/>
  <c r="F295" i="14"/>
  <c r="F345" i="14" s="1"/>
  <c r="G294" i="14"/>
  <c r="G344" i="14" s="1"/>
  <c r="G294" i="28"/>
  <c r="G344" i="28" s="1"/>
  <c r="F298" i="23"/>
  <c r="F348" i="23" s="1"/>
  <c r="E310" i="14"/>
  <c r="E360" i="14" s="1"/>
  <c r="E304" i="14"/>
  <c r="E354" i="14" s="1"/>
  <c r="D300" i="14"/>
  <c r="D350" i="14" s="1"/>
  <c r="G310" i="35"/>
  <c r="G360" i="35" s="1"/>
  <c r="G298" i="12"/>
  <c r="G348" i="12" s="1"/>
  <c r="G311" i="28"/>
  <c r="G361" i="28" s="1"/>
  <c r="G312" i="14"/>
  <c r="G362" i="14" s="1"/>
  <c r="E307" i="14"/>
  <c r="E357" i="14" s="1"/>
  <c r="G306" i="14"/>
  <c r="G356" i="14" s="1"/>
  <c r="F299" i="14"/>
  <c r="F349" i="14" s="1"/>
  <c r="G297" i="35"/>
  <c r="G347" i="35" s="1"/>
  <c r="G305" i="28"/>
  <c r="G355" i="28" s="1"/>
  <c r="F307" i="28"/>
  <c r="F357" i="28" s="1"/>
  <c r="G306" i="28"/>
  <c r="G356" i="28" s="1"/>
  <c r="G300" i="23"/>
  <c r="G350" i="23" s="1"/>
  <c r="G307" i="35"/>
  <c r="G357" i="35" s="1"/>
  <c r="G298" i="24"/>
  <c r="G348" i="24" s="1"/>
  <c r="G311" i="24"/>
  <c r="G361" i="24" s="1"/>
  <c r="G298" i="33"/>
  <c r="G348" i="33" s="1"/>
  <c r="F294" i="24"/>
  <c r="F344" i="24" s="1"/>
  <c r="G297" i="18"/>
  <c r="G347" i="18" s="1"/>
  <c r="F302" i="18"/>
  <c r="F352" i="18" s="1"/>
  <c r="F310" i="18"/>
  <c r="F360" i="18" s="1"/>
  <c r="G307" i="18"/>
  <c r="G357" i="18" s="1"/>
  <c r="G294" i="18"/>
  <c r="G344" i="18" s="1"/>
  <c r="D307" i="18"/>
  <c r="D357" i="18" s="1"/>
  <c r="G300" i="18"/>
  <c r="G350" i="18" s="1"/>
  <c r="F303" i="35"/>
  <c r="F353" i="35" s="1"/>
  <c r="D312" i="35"/>
  <c r="D362" i="35" s="1"/>
  <c r="F310" i="35"/>
  <c r="F360" i="35" s="1"/>
  <c r="G298" i="35"/>
  <c r="G348" i="35" s="1"/>
  <c r="G309" i="35"/>
  <c r="G359" i="35" s="1"/>
  <c r="G306" i="35"/>
  <c r="G356" i="35" s="1"/>
  <c r="E299" i="14"/>
  <c r="E349" i="14" s="1"/>
  <c r="D303" i="14"/>
  <c r="D353" i="14" s="1"/>
  <c r="G304" i="14"/>
  <c r="G354" i="14" s="1"/>
  <c r="F304" i="14"/>
  <c r="F354" i="14" s="1"/>
  <c r="F311" i="14"/>
  <c r="F361" i="14" s="1"/>
  <c r="E305" i="14"/>
  <c r="E355" i="14" s="1"/>
  <c r="F301" i="14"/>
  <c r="F351" i="14" s="1"/>
  <c r="G303" i="14"/>
  <c r="G353" i="14" s="1"/>
  <c r="E311" i="14"/>
  <c r="E361" i="14" s="1"/>
  <c r="G299" i="14"/>
  <c r="G349" i="14" s="1"/>
  <c r="E301" i="14"/>
  <c r="E351" i="14" s="1"/>
  <c r="G302" i="14"/>
  <c r="G352" i="14" s="1"/>
  <c r="D297" i="14"/>
  <c r="D347" i="14" s="1"/>
  <c r="F310" i="14"/>
  <c r="F360" i="14" s="1"/>
  <c r="F303" i="14"/>
  <c r="F353" i="14" s="1"/>
  <c r="F300" i="14"/>
  <c r="F350" i="14" s="1"/>
  <c r="G301" i="41"/>
  <c r="G351" i="41" s="1"/>
  <c r="G310" i="25"/>
  <c r="G360" i="25" s="1"/>
  <c r="E304" i="22"/>
  <c r="E354" i="22" s="1"/>
  <c r="G310" i="22"/>
  <c r="G360" i="22" s="1"/>
  <c r="G307" i="22"/>
  <c r="G357" i="22" s="1"/>
  <c r="D307" i="22"/>
  <c r="D357" i="22" s="1"/>
  <c r="D305" i="22"/>
  <c r="D355" i="22" s="1"/>
  <c r="G294" i="24"/>
  <c r="G344" i="24" s="1"/>
  <c r="E302" i="21"/>
  <c r="E352" i="21" s="1"/>
  <c r="F312" i="34"/>
  <c r="F362" i="34" s="1"/>
  <c r="E310" i="34"/>
  <c r="E360" i="34" s="1"/>
  <c r="D312" i="34"/>
  <c r="D362" i="34" s="1"/>
  <c r="E305" i="34"/>
  <c r="E355" i="34" s="1"/>
  <c r="E297" i="34"/>
  <c r="E347" i="34" s="1"/>
  <c r="F301" i="34"/>
  <c r="F351" i="34" s="1"/>
  <c r="G303" i="34"/>
  <c r="G353" i="34" s="1"/>
  <c r="C300" i="34"/>
  <c r="C350" i="34" s="1"/>
  <c r="F295" i="34"/>
  <c r="F345" i="34" s="1"/>
  <c r="D303" i="34"/>
  <c r="D353" i="34" s="1"/>
  <c r="D309" i="10"/>
  <c r="D359" i="10" s="1"/>
  <c r="E305" i="10"/>
  <c r="E355" i="10" s="1"/>
  <c r="F309" i="10"/>
  <c r="F359" i="10" s="1"/>
  <c r="G301" i="10"/>
  <c r="G351" i="10" s="1"/>
  <c r="G310" i="10"/>
  <c r="G360" i="10" s="1"/>
  <c r="D304" i="10"/>
  <c r="D354" i="10" s="1"/>
  <c r="G297" i="10"/>
  <c r="G347" i="10" s="1"/>
  <c r="G308" i="26"/>
  <c r="G358" i="26" s="1"/>
  <c r="G308" i="17"/>
  <c r="G358" i="17" s="1"/>
  <c r="E303" i="17"/>
  <c r="E353" i="17" s="1"/>
  <c r="G312" i="17"/>
  <c r="G362" i="17" s="1"/>
  <c r="E305" i="17"/>
  <c r="E355" i="17" s="1"/>
  <c r="F303" i="17"/>
  <c r="F353" i="17" s="1"/>
  <c r="G304" i="17"/>
  <c r="G354" i="17" s="1"/>
  <c r="F310" i="17"/>
  <c r="F360" i="17" s="1"/>
  <c r="G306" i="17"/>
  <c r="G356" i="17" s="1"/>
  <c r="G297" i="17"/>
  <c r="G347" i="17" s="1"/>
  <c r="E301" i="17"/>
  <c r="E351" i="17" s="1"/>
  <c r="D312" i="17"/>
  <c r="D362" i="17" s="1"/>
  <c r="D300" i="17"/>
  <c r="D350" i="17" s="1"/>
  <c r="G294" i="17"/>
  <c r="G344" i="17" s="1"/>
  <c r="G301" i="17"/>
  <c r="G351" i="17" s="1"/>
  <c r="F304" i="17"/>
  <c r="F354" i="17" s="1"/>
  <c r="F309" i="28"/>
  <c r="F359" i="28" s="1"/>
  <c r="G308" i="28"/>
  <c r="G358" i="28" s="1"/>
  <c r="F300" i="28"/>
  <c r="F350" i="28" s="1"/>
  <c r="E312" i="28"/>
  <c r="E362" i="28" s="1"/>
  <c r="E301" i="16"/>
  <c r="E351" i="16" s="1"/>
  <c r="E307" i="16"/>
  <c r="E357" i="16" s="1"/>
  <c r="G312" i="16"/>
  <c r="G362" i="16" s="1"/>
  <c r="F305" i="16"/>
  <c r="F355" i="16" s="1"/>
  <c r="G307" i="16"/>
  <c r="G357" i="16" s="1"/>
  <c r="F299" i="16"/>
  <c r="F349" i="16" s="1"/>
  <c r="G312" i="28"/>
  <c r="G362" i="28" s="1"/>
  <c r="E301" i="28"/>
  <c r="E351" i="28" s="1"/>
  <c r="F294" i="16"/>
  <c r="F344" i="16" s="1"/>
  <c r="G299" i="16"/>
  <c r="G349" i="16" s="1"/>
  <c r="F296" i="16"/>
  <c r="F346" i="16" s="1"/>
  <c r="G305" i="16"/>
  <c r="G355" i="16" s="1"/>
  <c r="G295" i="16"/>
  <c r="G345" i="16" s="1"/>
  <c r="E303" i="28"/>
  <c r="E353" i="28" s="1"/>
  <c r="F304" i="28"/>
  <c r="F354" i="28" s="1"/>
  <c r="F295" i="16"/>
  <c r="F345" i="16" s="1"/>
  <c r="F297" i="16"/>
  <c r="F347" i="16" s="1"/>
  <c r="G303" i="16"/>
  <c r="G353" i="16" s="1"/>
  <c r="F303" i="16"/>
  <c r="F353" i="16" s="1"/>
  <c r="C303" i="16"/>
  <c r="C353" i="16" s="1"/>
  <c r="F306" i="28"/>
  <c r="F356" i="28" s="1"/>
  <c r="F301" i="16"/>
  <c r="F351" i="16" s="1"/>
  <c r="E309" i="16"/>
  <c r="E359" i="16" s="1"/>
  <c r="G306" i="16"/>
  <c r="G356" i="16" s="1"/>
  <c r="E305" i="16"/>
  <c r="E355" i="16" s="1"/>
  <c r="D307" i="39"/>
  <c r="D357" i="39" s="1"/>
  <c r="G307" i="39"/>
  <c r="G357" i="39" s="1"/>
  <c r="D307" i="27"/>
  <c r="D357" i="27" s="1"/>
  <c r="F301" i="17"/>
  <c r="F351" i="17" s="1"/>
  <c r="F310" i="9"/>
  <c r="F360" i="9" s="1"/>
  <c r="G299" i="9"/>
  <c r="G349" i="9" s="1"/>
  <c r="G304" i="9"/>
  <c r="G354" i="9" s="1"/>
  <c r="G309" i="9"/>
  <c r="G359" i="9" s="1"/>
  <c r="D304" i="9"/>
  <c r="D354" i="9" s="1"/>
  <c r="G298" i="9"/>
  <c r="G348" i="9" s="1"/>
  <c r="E310" i="9"/>
  <c r="E360" i="9" s="1"/>
  <c r="F304" i="9"/>
  <c r="F354" i="9" s="1"/>
  <c r="G310" i="9"/>
  <c r="G360" i="9" s="1"/>
  <c r="G297" i="9"/>
  <c r="G347" i="9" s="1"/>
  <c r="G296" i="9"/>
  <c r="G346" i="9" s="1"/>
  <c r="D300" i="24"/>
  <c r="D350" i="24" s="1"/>
  <c r="F300" i="24"/>
  <c r="F350" i="24" s="1"/>
  <c r="D303" i="25"/>
  <c r="D353" i="25" s="1"/>
  <c r="F311" i="25"/>
  <c r="F361" i="25" s="1"/>
  <c r="G295" i="25"/>
  <c r="G345" i="25" s="1"/>
  <c r="C303" i="25"/>
  <c r="C353" i="25" s="1"/>
  <c r="G301" i="25"/>
  <c r="G351" i="25" s="1"/>
  <c r="D309" i="12"/>
  <c r="D359" i="12" s="1"/>
  <c r="F310" i="12"/>
  <c r="F360" i="12" s="1"/>
  <c r="D300" i="12"/>
  <c r="D350" i="12" s="1"/>
  <c r="G297" i="12"/>
  <c r="G347" i="12" s="1"/>
  <c r="G308" i="12"/>
  <c r="G358" i="12" s="1"/>
  <c r="E309" i="12"/>
  <c r="E359" i="12" s="1"/>
  <c r="G305" i="12"/>
  <c r="G355" i="12" s="1"/>
  <c r="E310" i="12"/>
  <c r="E360" i="12" s="1"/>
  <c r="D301" i="41"/>
  <c r="D351" i="41" s="1"/>
  <c r="G294" i="41"/>
  <c r="G344" i="41" s="1"/>
  <c r="G298" i="23"/>
  <c r="G348" i="23" s="1"/>
  <c r="F305" i="23"/>
  <c r="F355" i="23" s="1"/>
  <c r="F303" i="23"/>
  <c r="F353" i="23" s="1"/>
  <c r="C302" i="23"/>
  <c r="C352" i="23" s="1"/>
  <c r="E309" i="23"/>
  <c r="E359" i="23" s="1"/>
  <c r="E300" i="23"/>
  <c r="E350" i="23" s="1"/>
  <c r="D300" i="23"/>
  <c r="D350" i="23" s="1"/>
  <c r="G297" i="33"/>
  <c r="G347" i="33" s="1"/>
  <c r="G307" i="33"/>
  <c r="G357" i="33" s="1"/>
  <c r="D305" i="11"/>
  <c r="D355" i="11" s="1"/>
  <c r="G300" i="11"/>
  <c r="G350" i="11" s="1"/>
  <c r="D309" i="34"/>
  <c r="D359" i="34" s="1"/>
  <c r="G298" i="34"/>
  <c r="G348" i="34" s="1"/>
  <c r="D302" i="34"/>
  <c r="D352" i="34" s="1"/>
  <c r="F311" i="34"/>
  <c r="F361" i="34" s="1"/>
  <c r="G301" i="34"/>
  <c r="G351" i="34" s="1"/>
  <c r="F300" i="21"/>
  <c r="F350" i="21" s="1"/>
  <c r="G304" i="25"/>
  <c r="G354" i="25" s="1"/>
  <c r="F304" i="25"/>
  <c r="F354" i="25" s="1"/>
  <c r="G311" i="25"/>
  <c r="G361" i="25" s="1"/>
  <c r="F312" i="25"/>
  <c r="F362" i="25" s="1"/>
  <c r="F299" i="12"/>
  <c r="F349" i="12" s="1"/>
  <c r="F307" i="12"/>
  <c r="F357" i="12" s="1"/>
  <c r="E305" i="12"/>
  <c r="E355" i="12" s="1"/>
  <c r="F297" i="12"/>
  <c r="F347" i="12" s="1"/>
  <c r="G306" i="12"/>
  <c r="G356" i="12" s="1"/>
  <c r="E299" i="12"/>
  <c r="E349" i="12" s="1"/>
  <c r="F295" i="12"/>
  <c r="F345" i="12" s="1"/>
  <c r="G309" i="12"/>
  <c r="G359" i="12" s="1"/>
  <c r="G303" i="12"/>
  <c r="G353" i="12" s="1"/>
  <c r="F305" i="12"/>
  <c r="F355" i="12" s="1"/>
  <c r="E302" i="19"/>
  <c r="E352" i="19" s="1"/>
  <c r="G306" i="19"/>
  <c r="G356" i="19" s="1"/>
  <c r="F305" i="41"/>
  <c r="F355" i="41" s="1"/>
  <c r="F301" i="41"/>
  <c r="F351" i="41" s="1"/>
  <c r="F300" i="23"/>
  <c r="F350" i="23" s="1"/>
  <c r="F302" i="23"/>
  <c r="F352" i="23" s="1"/>
  <c r="G306" i="23"/>
  <c r="G356" i="23" s="1"/>
  <c r="E305" i="23"/>
  <c r="E355" i="23" s="1"/>
  <c r="G296" i="23"/>
  <c r="G346" i="23" s="1"/>
  <c r="F312" i="23"/>
  <c r="F362" i="23" s="1"/>
  <c r="F297" i="23"/>
  <c r="F347" i="23" s="1"/>
  <c r="G293" i="23"/>
  <c r="G343" i="23" s="1"/>
  <c r="F301" i="23"/>
  <c r="F351" i="23" s="1"/>
  <c r="G305" i="23"/>
  <c r="G355" i="23" s="1"/>
  <c r="F311" i="23"/>
  <c r="F361" i="23" s="1"/>
  <c r="G311" i="23"/>
  <c r="G361" i="23" s="1"/>
  <c r="F295" i="23"/>
  <c r="F345" i="23" s="1"/>
  <c r="E302" i="23"/>
  <c r="E352" i="23" s="1"/>
  <c r="F296" i="23"/>
  <c r="F346" i="23" s="1"/>
  <c r="G303" i="23"/>
  <c r="G353" i="23" s="1"/>
  <c r="G310" i="23"/>
  <c r="G360" i="23" s="1"/>
  <c r="E303" i="23"/>
  <c r="E353" i="23" s="1"/>
  <c r="E310" i="23"/>
  <c r="E360" i="23" s="1"/>
  <c r="D297" i="23"/>
  <c r="D347" i="23" s="1"/>
  <c r="D302" i="23"/>
  <c r="D352" i="23" s="1"/>
  <c r="D307" i="23"/>
  <c r="D357" i="23" s="1"/>
  <c r="E306" i="23"/>
  <c r="E356" i="23" s="1"/>
  <c r="E297" i="23"/>
  <c r="E347" i="23" s="1"/>
  <c r="C304" i="23"/>
  <c r="C354" i="23" s="1"/>
  <c r="D302" i="33"/>
  <c r="D352" i="33" s="1"/>
  <c r="F305" i="33"/>
  <c r="F355" i="33" s="1"/>
  <c r="C303" i="33"/>
  <c r="C353" i="33" s="1"/>
  <c r="F301" i="33"/>
  <c r="F351" i="33" s="1"/>
  <c r="F302" i="33"/>
  <c r="F352" i="33" s="1"/>
  <c r="E307" i="33"/>
  <c r="E357" i="33" s="1"/>
  <c r="F299" i="10"/>
  <c r="F349" i="10" s="1"/>
  <c r="D303" i="10"/>
  <c r="D353" i="10" s="1"/>
  <c r="G312" i="10"/>
  <c r="G362" i="10" s="1"/>
  <c r="G303" i="10"/>
  <c r="G353" i="10" s="1"/>
  <c r="G305" i="10"/>
  <c r="G355" i="10" s="1"/>
  <c r="D299" i="10"/>
  <c r="D349" i="10" s="1"/>
  <c r="F304" i="10"/>
  <c r="F354" i="10" s="1"/>
  <c r="G296" i="10"/>
  <c r="G346" i="10" s="1"/>
  <c r="G311" i="10"/>
  <c r="G361" i="10" s="1"/>
  <c r="E299" i="10"/>
  <c r="E349" i="10" s="1"/>
  <c r="D312" i="10"/>
  <c r="D362" i="10" s="1"/>
  <c r="E309" i="10"/>
  <c r="E359" i="10" s="1"/>
  <c r="D301" i="10"/>
  <c r="D351" i="10" s="1"/>
  <c r="G293" i="10"/>
  <c r="G343" i="10" s="1"/>
  <c r="F301" i="10"/>
  <c r="F351" i="10" s="1"/>
  <c r="G298" i="10"/>
  <c r="G348" i="10" s="1"/>
  <c r="E307" i="10"/>
  <c r="E357" i="10" s="1"/>
  <c r="G300" i="10"/>
  <c r="G350" i="10" s="1"/>
  <c r="G295" i="10"/>
  <c r="G345" i="10" s="1"/>
  <c r="F302" i="10"/>
  <c r="F352" i="10" s="1"/>
  <c r="C303" i="28"/>
  <c r="C353" i="28" s="1"/>
  <c r="G299" i="28"/>
  <c r="G349" i="28" s="1"/>
  <c r="G310" i="28"/>
  <c r="G360" i="28" s="1"/>
  <c r="D304" i="28"/>
  <c r="D354" i="28" s="1"/>
  <c r="C310" i="28"/>
  <c r="C360" i="28" s="1"/>
  <c r="G302" i="28"/>
  <c r="G352" i="28" s="1"/>
  <c r="F295" i="28"/>
  <c r="F345" i="28" s="1"/>
  <c r="E307" i="28"/>
  <c r="E357" i="28" s="1"/>
  <c r="C305" i="28"/>
  <c r="C355" i="28" s="1"/>
  <c r="G301" i="28"/>
  <c r="G351" i="28" s="1"/>
  <c r="F312" i="28"/>
  <c r="F362" i="28" s="1"/>
  <c r="D309" i="28"/>
  <c r="D359" i="28" s="1"/>
  <c r="F299" i="28"/>
  <c r="F349" i="28" s="1"/>
  <c r="G304" i="28"/>
  <c r="G354" i="28" s="1"/>
  <c r="G296" i="28"/>
  <c r="G346" i="28" s="1"/>
  <c r="F308" i="28"/>
  <c r="F358" i="28" s="1"/>
  <c r="E297" i="28"/>
  <c r="E347" i="28" s="1"/>
  <c r="G297" i="28"/>
  <c r="G347" i="28" s="1"/>
  <c r="F305" i="28"/>
  <c r="F355" i="28" s="1"/>
  <c r="F297" i="28"/>
  <c r="F347" i="28" s="1"/>
  <c r="F301" i="28"/>
  <c r="F351" i="28" s="1"/>
  <c r="E309" i="28"/>
  <c r="E359" i="28" s="1"/>
  <c r="G309" i="28"/>
  <c r="G359" i="28" s="1"/>
  <c r="G302" i="32"/>
  <c r="G352" i="32" s="1"/>
  <c r="C307" i="32"/>
  <c r="C357" i="32" s="1"/>
  <c r="E305" i="26"/>
  <c r="E355" i="26" s="1"/>
  <c r="E310" i="26"/>
  <c r="E360" i="26" s="1"/>
  <c r="E307" i="40"/>
  <c r="E357" i="40" s="1"/>
  <c r="G302" i="40"/>
  <c r="G352" i="40" s="1"/>
  <c r="E305" i="40"/>
  <c r="E355" i="40" s="1"/>
  <c r="E301" i="19"/>
  <c r="E351" i="19" s="1"/>
  <c r="G311" i="31"/>
  <c r="G361" i="31" s="1"/>
  <c r="F303" i="31"/>
  <c r="F353" i="31" s="1"/>
  <c r="G301" i="31"/>
  <c r="G351" i="31" s="1"/>
  <c r="D304" i="31"/>
  <c r="D354" i="31" s="1"/>
  <c r="D302" i="31"/>
  <c r="D352" i="31" s="1"/>
  <c r="F295" i="31"/>
  <c r="F345" i="31" s="1"/>
  <c r="F298" i="31"/>
  <c r="F348" i="31" s="1"/>
  <c r="G296" i="31"/>
  <c r="G346" i="31" s="1"/>
  <c r="E302" i="31"/>
  <c r="E352" i="31" s="1"/>
  <c r="F299" i="21"/>
  <c r="F349" i="21" s="1"/>
  <c r="G294" i="21"/>
  <c r="G344" i="21" s="1"/>
  <c r="G308" i="21"/>
  <c r="G358" i="21" s="1"/>
  <c r="G302" i="21"/>
  <c r="G352" i="21" s="1"/>
  <c r="C303" i="21"/>
  <c r="C353" i="21" s="1"/>
  <c r="F308" i="21"/>
  <c r="F358" i="21" s="1"/>
  <c r="G301" i="24"/>
  <c r="G351" i="24" s="1"/>
  <c r="G307" i="24"/>
  <c r="G357" i="24" s="1"/>
  <c r="F303" i="24"/>
  <c r="F353" i="24" s="1"/>
  <c r="G293" i="40"/>
  <c r="G343" i="40" s="1"/>
  <c r="G309" i="40"/>
  <c r="G359" i="40" s="1"/>
  <c r="F307" i="40"/>
  <c r="F357" i="40" s="1"/>
  <c r="D306" i="18"/>
  <c r="D356" i="18" s="1"/>
  <c r="G295" i="18"/>
  <c r="G345" i="18" s="1"/>
  <c r="E302" i="18"/>
  <c r="E352" i="18" s="1"/>
  <c r="F295" i="18"/>
  <c r="F345" i="18" s="1"/>
  <c r="E306" i="18"/>
  <c r="E356" i="18" s="1"/>
  <c r="G308" i="11"/>
  <c r="G358" i="11" s="1"/>
  <c r="D297" i="11"/>
  <c r="D347" i="11" s="1"/>
  <c r="G304" i="35"/>
  <c r="G354" i="35" s="1"/>
  <c r="F304" i="35"/>
  <c r="F354" i="35" s="1"/>
  <c r="E303" i="35"/>
  <c r="E353" i="35" s="1"/>
  <c r="G301" i="35"/>
  <c r="G351" i="35" s="1"/>
  <c r="E305" i="35"/>
  <c r="E355" i="35" s="1"/>
  <c r="F309" i="35"/>
  <c r="F359" i="35" s="1"/>
  <c r="G302" i="35"/>
  <c r="G352" i="35" s="1"/>
  <c r="G308" i="35"/>
  <c r="G358" i="35" s="1"/>
  <c r="G311" i="35"/>
  <c r="G361" i="35" s="1"/>
  <c r="D307" i="35"/>
  <c r="D357" i="35" s="1"/>
  <c r="G312" i="35"/>
  <c r="G362" i="35" s="1"/>
  <c r="E310" i="35"/>
  <c r="E360" i="35" s="1"/>
  <c r="D302" i="35"/>
  <c r="D352" i="35" s="1"/>
  <c r="E304" i="35"/>
  <c r="E354" i="35" s="1"/>
  <c r="G296" i="35"/>
  <c r="G346" i="35" s="1"/>
  <c r="G294" i="35"/>
  <c r="G344" i="35" s="1"/>
  <c r="G303" i="35"/>
  <c r="G353" i="35" s="1"/>
  <c r="E305" i="27"/>
  <c r="E355" i="27" s="1"/>
  <c r="D309" i="27"/>
  <c r="D359" i="27" s="1"/>
  <c r="D303" i="27"/>
  <c r="D353" i="27" s="1"/>
  <c r="G311" i="27"/>
  <c r="G361" i="27" s="1"/>
  <c r="G296" i="27"/>
  <c r="G346" i="27" s="1"/>
  <c r="F311" i="26"/>
  <c r="F361" i="26" s="1"/>
  <c r="F301" i="11"/>
  <c r="F351" i="11" s="1"/>
  <c r="D300" i="11"/>
  <c r="D350" i="11" s="1"/>
  <c r="G294" i="11"/>
  <c r="G344" i="11" s="1"/>
  <c r="E303" i="11"/>
  <c r="E353" i="11" s="1"/>
  <c r="F303" i="11"/>
  <c r="F353" i="11" s="1"/>
  <c r="E310" i="11"/>
  <c r="E360" i="11" s="1"/>
  <c r="G309" i="11"/>
  <c r="G359" i="11" s="1"/>
  <c r="E304" i="11"/>
  <c r="E354" i="11" s="1"/>
  <c r="C303" i="11"/>
  <c r="C353" i="11" s="1"/>
  <c r="G312" i="11"/>
  <c r="G362" i="11" s="1"/>
  <c r="G312" i="24"/>
  <c r="G362" i="24" s="1"/>
  <c r="D307" i="24"/>
  <c r="D357" i="24" s="1"/>
  <c r="F310" i="24"/>
  <c r="F360" i="24" s="1"/>
  <c r="G308" i="24"/>
  <c r="G358" i="24" s="1"/>
  <c r="F308" i="24"/>
  <c r="F358" i="24" s="1"/>
  <c r="E300" i="24"/>
  <c r="E350" i="24" s="1"/>
  <c r="F309" i="24"/>
  <c r="F359" i="24" s="1"/>
  <c r="G304" i="24"/>
  <c r="G354" i="24" s="1"/>
  <c r="G303" i="24"/>
  <c r="G353" i="24" s="1"/>
  <c r="G299" i="24"/>
  <c r="G349" i="24" s="1"/>
  <c r="G302" i="24"/>
  <c r="G352" i="24" s="1"/>
  <c r="F306" i="24"/>
  <c r="F356" i="24" s="1"/>
  <c r="E303" i="24"/>
  <c r="E353" i="24" s="1"/>
  <c r="G297" i="24"/>
  <c r="G347" i="24" s="1"/>
  <c r="E309" i="26"/>
  <c r="E359" i="26" s="1"/>
  <c r="E297" i="26"/>
  <c r="E347" i="26" s="1"/>
  <c r="G305" i="26"/>
  <c r="G355" i="26" s="1"/>
  <c r="C303" i="26"/>
  <c r="C353" i="26" s="1"/>
  <c r="C304" i="26"/>
  <c r="C354" i="26" s="1"/>
  <c r="D297" i="26"/>
  <c r="D347" i="26" s="1"/>
  <c r="F309" i="26"/>
  <c r="F359" i="26" s="1"/>
  <c r="F304" i="26"/>
  <c r="F354" i="26" s="1"/>
  <c r="F299" i="26"/>
  <c r="F349" i="26" s="1"/>
  <c r="G298" i="40"/>
  <c r="G348" i="40" s="1"/>
  <c r="D309" i="40"/>
  <c r="D359" i="40" s="1"/>
  <c r="F300" i="40"/>
  <c r="F350" i="40" s="1"/>
  <c r="D300" i="40"/>
  <c r="D350" i="40" s="1"/>
  <c r="G310" i="40"/>
  <c r="G360" i="40" s="1"/>
  <c r="E303" i="40"/>
  <c r="E353" i="40" s="1"/>
  <c r="E309" i="40"/>
  <c r="E359" i="40" s="1"/>
  <c r="D302" i="40"/>
  <c r="D352" i="40" s="1"/>
  <c r="G296" i="40"/>
  <c r="G346" i="40" s="1"/>
  <c r="D305" i="40"/>
  <c r="D355" i="40" s="1"/>
  <c r="F312" i="40"/>
  <c r="F362" i="40" s="1"/>
  <c r="G305" i="40"/>
  <c r="G355" i="40" s="1"/>
  <c r="F305" i="40"/>
  <c r="F355" i="40" s="1"/>
  <c r="D307" i="40"/>
  <c r="D357" i="40" s="1"/>
  <c r="F302" i="40"/>
  <c r="F352" i="40" s="1"/>
  <c r="F303" i="40"/>
  <c r="F353" i="40" s="1"/>
  <c r="G308" i="40"/>
  <c r="G358" i="40" s="1"/>
  <c r="G300" i="40"/>
  <c r="G350" i="40" s="1"/>
  <c r="G295" i="40"/>
  <c r="G345" i="40" s="1"/>
  <c r="E304" i="40"/>
  <c r="E354" i="40" s="1"/>
  <c r="G311" i="40"/>
  <c r="G361" i="40" s="1"/>
  <c r="E299" i="18"/>
  <c r="E349" i="18" s="1"/>
  <c r="G305" i="18"/>
  <c r="G355" i="18" s="1"/>
  <c r="D303" i="18"/>
  <c r="D353" i="18" s="1"/>
  <c r="D301" i="18"/>
  <c r="D351" i="18" s="1"/>
  <c r="G309" i="18"/>
  <c r="G359" i="18" s="1"/>
  <c r="E309" i="18"/>
  <c r="E359" i="18" s="1"/>
  <c r="F300" i="18"/>
  <c r="F350" i="18" s="1"/>
  <c r="D309" i="18"/>
  <c r="D359" i="18" s="1"/>
  <c r="D299" i="18"/>
  <c r="D349" i="18" s="1"/>
  <c r="E301" i="18"/>
  <c r="E351" i="18" s="1"/>
  <c r="F312" i="18"/>
  <c r="F362" i="18" s="1"/>
  <c r="E300" i="18"/>
  <c r="E350" i="18" s="1"/>
  <c r="G304" i="18"/>
  <c r="G354" i="18" s="1"/>
  <c r="G312" i="18"/>
  <c r="G362" i="18" s="1"/>
  <c r="G302" i="18"/>
  <c r="G352" i="18" s="1"/>
  <c r="E311" i="18"/>
  <c r="E361" i="18" s="1"/>
  <c r="F305" i="18"/>
  <c r="F355" i="18" s="1"/>
  <c r="G306" i="18"/>
  <c r="G356" i="18" s="1"/>
  <c r="E296" i="18"/>
  <c r="E346" i="18" s="1"/>
  <c r="G310" i="18"/>
  <c r="G360" i="18" s="1"/>
  <c r="E310" i="27"/>
  <c r="E360" i="27" s="1"/>
  <c r="G304" i="27"/>
  <c r="G354" i="27" s="1"/>
  <c r="G306" i="27"/>
  <c r="G356" i="27" s="1"/>
  <c r="G294" i="27"/>
  <c r="G344" i="27" s="1"/>
  <c r="F299" i="27"/>
  <c r="F349" i="27" s="1"/>
  <c r="G303" i="27"/>
  <c r="G353" i="27" s="1"/>
  <c r="E297" i="27"/>
  <c r="E347" i="27" s="1"/>
  <c r="D300" i="27"/>
  <c r="D350" i="27" s="1"/>
  <c r="F303" i="27"/>
  <c r="F353" i="27" s="1"/>
  <c r="D302" i="27"/>
  <c r="D352" i="27" s="1"/>
  <c r="G295" i="27"/>
  <c r="G345" i="27" s="1"/>
  <c r="G308" i="27"/>
  <c r="G358" i="27" s="1"/>
  <c r="E302" i="27"/>
  <c r="E352" i="27" s="1"/>
  <c r="E303" i="27"/>
  <c r="E353" i="27" s="1"/>
  <c r="E300" i="27"/>
  <c r="E350" i="27" s="1"/>
  <c r="G309" i="38"/>
  <c r="G359" i="38" s="1"/>
  <c r="E304" i="38"/>
  <c r="E354" i="38" s="1"/>
  <c r="G300" i="31"/>
  <c r="G350" i="31" s="1"/>
  <c r="D300" i="31"/>
  <c r="D350" i="31" s="1"/>
  <c r="F307" i="31"/>
  <c r="F357" i="31" s="1"/>
  <c r="D307" i="31"/>
  <c r="D357" i="31" s="1"/>
  <c r="E303" i="31"/>
  <c r="E353" i="31" s="1"/>
  <c r="F296" i="31"/>
  <c r="F346" i="31" s="1"/>
  <c r="F311" i="31"/>
  <c r="F361" i="31" s="1"/>
  <c r="E297" i="31"/>
  <c r="E347" i="31" s="1"/>
  <c r="G310" i="31"/>
  <c r="G360" i="31" s="1"/>
  <c r="E300" i="31"/>
  <c r="E350" i="31" s="1"/>
  <c r="G295" i="31"/>
  <c r="G345" i="31" s="1"/>
  <c r="G299" i="31"/>
  <c r="G349" i="31" s="1"/>
  <c r="D309" i="31"/>
  <c r="D359" i="31" s="1"/>
  <c r="G298" i="31"/>
  <c r="G348" i="31" s="1"/>
  <c r="E307" i="31"/>
  <c r="E357" i="31" s="1"/>
  <c r="G308" i="31"/>
  <c r="G358" i="31" s="1"/>
  <c r="G306" i="31"/>
  <c r="G356" i="31" s="1"/>
  <c r="F310" i="31"/>
  <c r="F360" i="31" s="1"/>
  <c r="E305" i="31"/>
  <c r="E355" i="31" s="1"/>
  <c r="G304" i="31"/>
  <c r="G354" i="31" s="1"/>
  <c r="C304" i="21"/>
  <c r="C354" i="21" s="1"/>
  <c r="G297" i="21"/>
  <c r="G347" i="21" s="1"/>
  <c r="C300" i="21"/>
  <c r="C350" i="21" s="1"/>
  <c r="F301" i="21"/>
  <c r="F351" i="21" s="1"/>
  <c r="E303" i="21"/>
  <c r="E353" i="21" s="1"/>
  <c r="D304" i="21"/>
  <c r="D354" i="21" s="1"/>
  <c r="G293" i="21"/>
  <c r="G343" i="21" s="1"/>
  <c r="F307" i="21"/>
  <c r="F357" i="21" s="1"/>
  <c r="E299" i="21"/>
  <c r="E349" i="21" s="1"/>
  <c r="G310" i="21"/>
  <c r="G360" i="21" s="1"/>
  <c r="G307" i="21"/>
  <c r="G357" i="21" s="1"/>
  <c r="G304" i="21"/>
  <c r="G354" i="21" s="1"/>
  <c r="G309" i="24"/>
  <c r="G359" i="24" s="1"/>
  <c r="F299" i="24"/>
  <c r="F349" i="24" s="1"/>
  <c r="G306" i="24"/>
  <c r="G356" i="24" s="1"/>
  <c r="F311" i="24"/>
  <c r="F361" i="24" s="1"/>
  <c r="E305" i="24"/>
  <c r="E355" i="24" s="1"/>
  <c r="F295" i="24"/>
  <c r="F345" i="24" s="1"/>
  <c r="E304" i="24"/>
  <c r="E354" i="24" s="1"/>
  <c r="G296" i="24"/>
  <c r="G346" i="24" s="1"/>
  <c r="D303" i="24"/>
  <c r="D353" i="24" s="1"/>
  <c r="F298" i="24"/>
  <c r="F348" i="24" s="1"/>
  <c r="F304" i="24"/>
  <c r="F354" i="24" s="1"/>
  <c r="F301" i="24"/>
  <c r="F351" i="24" s="1"/>
  <c r="E310" i="24"/>
  <c r="E360" i="24" s="1"/>
  <c r="G307" i="40"/>
  <c r="G357" i="40" s="1"/>
  <c r="E302" i="40"/>
  <c r="E352" i="40" s="1"/>
  <c r="E300" i="40"/>
  <c r="E350" i="40" s="1"/>
  <c r="F311" i="40"/>
  <c r="F361" i="40" s="1"/>
  <c r="G303" i="40"/>
  <c r="G353" i="40" s="1"/>
  <c r="E310" i="40"/>
  <c r="E360" i="40" s="1"/>
  <c r="D304" i="40"/>
  <c r="D354" i="40" s="1"/>
  <c r="F309" i="40"/>
  <c r="F295" i="40"/>
  <c r="F345" i="40" s="1"/>
  <c r="F310" i="40"/>
  <c r="F360" i="40" s="1"/>
  <c r="G297" i="40"/>
  <c r="G347" i="40" s="1"/>
  <c r="G298" i="18"/>
  <c r="G348" i="18" s="1"/>
  <c r="G299" i="18"/>
  <c r="G349" i="18" s="1"/>
  <c r="E303" i="18"/>
  <c r="E353" i="18" s="1"/>
  <c r="F307" i="18"/>
  <c r="F357" i="18" s="1"/>
  <c r="E305" i="18"/>
  <c r="E355" i="18" s="1"/>
  <c r="F299" i="18"/>
  <c r="F349" i="18" s="1"/>
  <c r="F309" i="18"/>
  <c r="F359" i="18" s="1"/>
  <c r="E312" i="18"/>
  <c r="E362" i="18" s="1"/>
  <c r="D310" i="18"/>
  <c r="D360" i="18" s="1"/>
  <c r="F296" i="18"/>
  <c r="F346" i="18" s="1"/>
  <c r="D312" i="18"/>
  <c r="D362" i="18" s="1"/>
  <c r="E304" i="18"/>
  <c r="E354" i="18" s="1"/>
  <c r="C309" i="18"/>
  <c r="C359" i="18" s="1"/>
  <c r="D296" i="18"/>
  <c r="D346" i="18" s="1"/>
  <c r="D302" i="11"/>
  <c r="D352" i="11" s="1"/>
  <c r="E300" i="11"/>
  <c r="E350" i="11" s="1"/>
  <c r="F311" i="11"/>
  <c r="F361" i="11" s="1"/>
  <c r="G293" i="11"/>
  <c r="G343" i="11" s="1"/>
  <c r="F300" i="11"/>
  <c r="F350" i="11" s="1"/>
  <c r="G301" i="11"/>
  <c r="G351" i="11" s="1"/>
  <c r="G298" i="27"/>
  <c r="G348" i="27" s="1"/>
  <c r="F305" i="27"/>
  <c r="F355" i="27" s="1"/>
  <c r="F300" i="27"/>
  <c r="F350" i="27" s="1"/>
  <c r="D305" i="27"/>
  <c r="D355" i="27" s="1"/>
  <c r="G299" i="27"/>
  <c r="G349" i="27" s="1"/>
  <c r="D297" i="27"/>
  <c r="D347" i="27" s="1"/>
  <c r="G310" i="27"/>
  <c r="G360" i="27" s="1"/>
  <c r="G301" i="27"/>
  <c r="G351" i="27" s="1"/>
  <c r="F310" i="27"/>
  <c r="F360" i="27" s="1"/>
  <c r="F304" i="27"/>
  <c r="F354" i="27" s="1"/>
  <c r="C309" i="26"/>
  <c r="C359" i="26" s="1"/>
  <c r="G302" i="26"/>
  <c r="G352" i="26" s="1"/>
  <c r="F302" i="26"/>
  <c r="F352" i="26" s="1"/>
  <c r="C302" i="26"/>
  <c r="C352" i="26" s="1"/>
  <c r="E300" i="26"/>
  <c r="E350" i="26" s="1"/>
  <c r="F295" i="26"/>
  <c r="F345" i="26" s="1"/>
  <c r="D297" i="38"/>
  <c r="D347" i="38" s="1"/>
  <c r="F312" i="38"/>
  <c r="F362" i="38" s="1"/>
  <c r="D304" i="12"/>
  <c r="D354" i="12" s="1"/>
  <c r="C304" i="12"/>
  <c r="C354" i="12" s="1"/>
  <c r="D307" i="12"/>
  <c r="D357" i="12" s="1"/>
  <c r="G307" i="12"/>
  <c r="G357" i="12" s="1"/>
  <c r="F298" i="12"/>
  <c r="F348" i="12" s="1"/>
  <c r="E307" i="12"/>
  <c r="E357" i="12" s="1"/>
  <c r="F304" i="12"/>
  <c r="F354" i="12" s="1"/>
  <c r="G295" i="12"/>
  <c r="G345" i="12" s="1"/>
  <c r="F312" i="12"/>
  <c r="F362" i="12" s="1"/>
  <c r="F303" i="12"/>
  <c r="F353" i="12" s="1"/>
  <c r="F302" i="12"/>
  <c r="F352" i="12" s="1"/>
  <c r="G312" i="12"/>
  <c r="G362" i="12" s="1"/>
  <c r="E300" i="12"/>
  <c r="E350" i="12" s="1"/>
  <c r="G310" i="12"/>
  <c r="G360" i="12" s="1"/>
  <c r="F309" i="12"/>
  <c r="F359" i="12" s="1"/>
  <c r="E302" i="12"/>
  <c r="E352" i="12" s="1"/>
  <c r="F300" i="12"/>
  <c r="F350" i="12" s="1"/>
  <c r="G294" i="12"/>
  <c r="G344" i="12" s="1"/>
  <c r="D305" i="12"/>
  <c r="D355" i="12" s="1"/>
  <c r="G302" i="12"/>
  <c r="G352" i="12" s="1"/>
  <c r="E304" i="12"/>
  <c r="E354" i="12" s="1"/>
  <c r="G300" i="33"/>
  <c r="G350" i="33" s="1"/>
  <c r="F310" i="33"/>
  <c r="F360" i="33" s="1"/>
  <c r="F309" i="33"/>
  <c r="F359" i="33" s="1"/>
  <c r="E305" i="33"/>
  <c r="E355" i="33" s="1"/>
  <c r="D304" i="33"/>
  <c r="D354" i="33" s="1"/>
  <c r="D307" i="33"/>
  <c r="D357" i="33" s="1"/>
  <c r="E304" i="33"/>
  <c r="E354" i="33" s="1"/>
  <c r="D309" i="33"/>
  <c r="D359" i="33" s="1"/>
  <c r="F311" i="33"/>
  <c r="F361" i="33" s="1"/>
  <c r="F305" i="26"/>
  <c r="F355" i="26" s="1"/>
  <c r="F298" i="26"/>
  <c r="F348" i="26" s="1"/>
  <c r="C300" i="26"/>
  <c r="C350" i="26" s="1"/>
  <c r="G297" i="26"/>
  <c r="G347" i="26" s="1"/>
  <c r="E311" i="26"/>
  <c r="E361" i="26" s="1"/>
  <c r="F307" i="26"/>
  <c r="F357" i="26" s="1"/>
  <c r="D305" i="26"/>
  <c r="D355" i="26" s="1"/>
  <c r="G294" i="26"/>
  <c r="G344" i="26" s="1"/>
  <c r="G303" i="26"/>
  <c r="G353" i="26" s="1"/>
  <c r="C303" i="32"/>
  <c r="C353" i="32" s="1"/>
  <c r="F309" i="32"/>
  <c r="F359" i="32" s="1"/>
  <c r="F307" i="32"/>
  <c r="F357" i="32" s="1"/>
  <c r="G311" i="41"/>
  <c r="G361" i="41" s="1"/>
  <c r="E312" i="41"/>
  <c r="E362" i="41" s="1"/>
  <c r="C303" i="41"/>
  <c r="C353" i="41" s="1"/>
  <c r="F294" i="41"/>
  <c r="F344" i="41" s="1"/>
  <c r="F306" i="41"/>
  <c r="F356" i="41" s="1"/>
  <c r="E301" i="41"/>
  <c r="E351" i="41" s="1"/>
  <c r="E305" i="19"/>
  <c r="E355" i="19" s="1"/>
  <c r="E311" i="33"/>
  <c r="E361" i="33" s="1"/>
  <c r="G299" i="33"/>
  <c r="G349" i="33" s="1"/>
  <c r="E303" i="33"/>
  <c r="E353" i="33" s="1"/>
  <c r="F300" i="33"/>
  <c r="F350" i="33" s="1"/>
  <c r="F312" i="33"/>
  <c r="F362" i="33" s="1"/>
  <c r="D303" i="33"/>
  <c r="D353" i="33" s="1"/>
  <c r="C309" i="33"/>
  <c r="C359" i="33" s="1"/>
  <c r="G306" i="33"/>
  <c r="G356" i="33" s="1"/>
  <c r="G294" i="33"/>
  <c r="G344" i="33" s="1"/>
  <c r="F306" i="33"/>
  <c r="F356" i="33" s="1"/>
  <c r="F295" i="33"/>
  <c r="F345" i="33" s="1"/>
  <c r="G295" i="33"/>
  <c r="G345" i="33" s="1"/>
  <c r="D305" i="32"/>
  <c r="D355" i="32" s="1"/>
  <c r="G308" i="32"/>
  <c r="G358" i="32" s="1"/>
  <c r="D297" i="32"/>
  <c r="D347" i="32" s="1"/>
  <c r="G305" i="32"/>
  <c r="G355" i="32" s="1"/>
  <c r="F301" i="32"/>
  <c r="F351" i="32" s="1"/>
  <c r="F304" i="32"/>
  <c r="F354" i="32" s="1"/>
  <c r="G301" i="32"/>
  <c r="G351" i="32" s="1"/>
  <c r="E305" i="32"/>
  <c r="E355" i="32" s="1"/>
  <c r="G306" i="41"/>
  <c r="G356" i="41" s="1"/>
  <c r="E303" i="41"/>
  <c r="E353" i="41" s="1"/>
  <c r="G297" i="41"/>
  <c r="G347" i="41" s="1"/>
  <c r="G309" i="41"/>
  <c r="G359" i="41" s="1"/>
  <c r="E304" i="41"/>
  <c r="E354" i="41" s="1"/>
  <c r="F304" i="41"/>
  <c r="F354" i="41" s="1"/>
  <c r="E302" i="41"/>
  <c r="E352" i="41" s="1"/>
  <c r="F302" i="41"/>
  <c r="F352" i="41" s="1"/>
  <c r="G300" i="41"/>
  <c r="G350" i="41" s="1"/>
  <c r="G312" i="41"/>
  <c r="G362" i="41" s="1"/>
  <c r="C300" i="41"/>
  <c r="C350" i="41" s="1"/>
  <c r="G307" i="41"/>
  <c r="G357" i="41" s="1"/>
  <c r="F308" i="41"/>
  <c r="F358" i="41" s="1"/>
  <c r="E298" i="41"/>
  <c r="E348" i="41" s="1"/>
  <c r="G310" i="41"/>
  <c r="G360" i="41" s="1"/>
  <c r="F312" i="41"/>
  <c r="F362" i="41" s="1"/>
  <c r="F301" i="39"/>
  <c r="F351" i="39" s="1"/>
  <c r="G312" i="39"/>
  <c r="G362" i="39" s="1"/>
  <c r="E300" i="39"/>
  <c r="E350" i="39" s="1"/>
  <c r="F311" i="39"/>
  <c r="F361" i="39" s="1"/>
  <c r="E312" i="39"/>
  <c r="E362" i="39" s="1"/>
  <c r="D300" i="22"/>
  <c r="D350" i="22" s="1"/>
  <c r="G302" i="22"/>
  <c r="G352" i="22" s="1"/>
  <c r="G303" i="22"/>
  <c r="G353" i="22" s="1"/>
  <c r="G294" i="22"/>
  <c r="G344" i="22" s="1"/>
  <c r="F309" i="22"/>
  <c r="F359" i="22" s="1"/>
  <c r="D302" i="22"/>
  <c r="D352" i="22" s="1"/>
  <c r="G304" i="22"/>
  <c r="G354" i="22" s="1"/>
  <c r="G297" i="19"/>
  <c r="G308" i="19"/>
  <c r="G358" i="19" s="1"/>
  <c r="G305" i="19"/>
  <c r="G355" i="19" s="1"/>
  <c r="F306" i="19"/>
  <c r="F356" i="19" s="1"/>
  <c r="F310" i="19"/>
  <c r="C303" i="38"/>
  <c r="C353" i="38" s="1"/>
  <c r="F300" i="38"/>
  <c r="F350" i="38" s="1"/>
  <c r="F310" i="38"/>
  <c r="F360" i="38" s="1"/>
  <c r="D302" i="38"/>
  <c r="D352" i="38" s="1"/>
  <c r="G310" i="38"/>
  <c r="F303" i="38"/>
  <c r="F353" i="38" s="1"/>
  <c r="E300" i="38"/>
  <c r="E350" i="38" s="1"/>
  <c r="C297" i="38"/>
  <c r="C347" i="38" s="1"/>
  <c r="G304" i="38"/>
  <c r="G354" i="38" s="1"/>
  <c r="F295" i="38"/>
  <c r="F345" i="38" s="1"/>
  <c r="D309" i="38"/>
  <c r="D359" i="38" s="1"/>
  <c r="F302" i="38"/>
  <c r="F352" i="38" s="1"/>
  <c r="G308" i="38"/>
  <c r="G358" i="38" s="1"/>
  <c r="D300" i="38"/>
  <c r="D350" i="38" s="1"/>
  <c r="F297" i="38"/>
  <c r="F347" i="38" s="1"/>
  <c r="E310" i="38"/>
  <c r="E360" i="38" s="1"/>
  <c r="C307" i="38"/>
  <c r="C357" i="38" s="1"/>
  <c r="G297" i="38"/>
  <c r="G347" i="38" s="1"/>
  <c r="E301" i="38"/>
  <c r="E351" i="38" s="1"/>
  <c r="F304" i="38"/>
  <c r="F354" i="38" s="1"/>
  <c r="F300" i="39"/>
  <c r="F350" i="39" s="1"/>
  <c r="G304" i="39"/>
  <c r="G354" i="39" s="1"/>
  <c r="E310" i="39"/>
  <c r="E360" i="39" s="1"/>
  <c r="D300" i="39"/>
  <c r="D350" i="39" s="1"/>
  <c r="G303" i="39"/>
  <c r="G353" i="39" s="1"/>
  <c r="G302" i="39"/>
  <c r="G352" i="39" s="1"/>
  <c r="G299" i="39"/>
  <c r="G349" i="39" s="1"/>
  <c r="G297" i="39"/>
  <c r="G347" i="39" s="1"/>
  <c r="G301" i="39"/>
  <c r="G351" i="39" s="1"/>
  <c r="G311" i="39"/>
  <c r="G361" i="39" s="1"/>
  <c r="G294" i="39"/>
  <c r="G344" i="39" s="1"/>
  <c r="F300" i="22"/>
  <c r="F350" i="22" s="1"/>
  <c r="D312" i="22"/>
  <c r="D362" i="22" s="1"/>
  <c r="C309" i="22"/>
  <c r="C359" i="22" s="1"/>
  <c r="G295" i="22"/>
  <c r="G345" i="22" s="1"/>
  <c r="F307" i="22"/>
  <c r="F357" i="22" s="1"/>
  <c r="E300" i="22"/>
  <c r="E350" i="22" s="1"/>
  <c r="C307" i="22"/>
  <c r="C357" i="22" s="1"/>
  <c r="G312" i="22"/>
  <c r="G362" i="22" s="1"/>
  <c r="E309" i="25"/>
  <c r="E359" i="25" s="1"/>
  <c r="F308" i="25"/>
  <c r="F358" i="25" s="1"/>
  <c r="G305" i="25"/>
  <c r="G355" i="25" s="1"/>
  <c r="E303" i="25"/>
  <c r="E353" i="25" s="1"/>
  <c r="F309" i="25"/>
  <c r="F359" i="25" s="1"/>
  <c r="F301" i="25"/>
  <c r="F351" i="25" s="1"/>
  <c r="G309" i="25"/>
  <c r="G359" i="25" s="1"/>
  <c r="G302" i="25"/>
  <c r="G352" i="25" s="1"/>
  <c r="G302" i="11"/>
  <c r="G352" i="11" s="1"/>
  <c r="E299" i="11"/>
  <c r="E349" i="11" s="1"/>
  <c r="D307" i="11"/>
  <c r="D357" i="11" s="1"/>
  <c r="G299" i="11"/>
  <c r="G349" i="11" s="1"/>
  <c r="F309" i="11"/>
  <c r="F359" i="11" s="1"/>
  <c r="G304" i="11"/>
  <c r="G354" i="11" s="1"/>
  <c r="E305" i="11"/>
  <c r="E355" i="11" s="1"/>
  <c r="F299" i="11"/>
  <c r="F349" i="11" s="1"/>
  <c r="G303" i="11"/>
  <c r="G353" i="11" s="1"/>
  <c r="F295" i="11"/>
  <c r="F345" i="11" s="1"/>
  <c r="G296" i="11"/>
  <c r="G346" i="11" s="1"/>
  <c r="D303" i="11"/>
  <c r="D353" i="11" s="1"/>
  <c r="F304" i="11"/>
  <c r="F354" i="11" s="1"/>
  <c r="G297" i="11"/>
  <c r="G347" i="11" s="1"/>
  <c r="G311" i="11"/>
  <c r="G361" i="11" s="1"/>
  <c r="F310" i="11"/>
  <c r="F360" i="11" s="1"/>
  <c r="C307" i="11"/>
  <c r="C357" i="11" s="1"/>
  <c r="G298" i="11"/>
  <c r="G348" i="11" s="1"/>
  <c r="E301" i="39"/>
  <c r="E351" i="39" s="1"/>
  <c r="F306" i="39"/>
  <c r="F356" i="39" s="1"/>
  <c r="F310" i="39"/>
  <c r="F360" i="39" s="1"/>
  <c r="E303" i="39"/>
  <c r="E353" i="39" s="1"/>
  <c r="D303" i="39"/>
  <c r="D353" i="39" s="1"/>
  <c r="G308" i="39"/>
  <c r="G358" i="39" s="1"/>
  <c r="G293" i="39"/>
  <c r="G343" i="39" s="1"/>
  <c r="E305" i="39"/>
  <c r="E355" i="39" s="1"/>
  <c r="G298" i="39"/>
  <c r="G348" i="39" s="1"/>
  <c r="D301" i="39"/>
  <c r="D351" i="39" s="1"/>
  <c r="E304" i="39"/>
  <c r="E354" i="39" s="1"/>
  <c r="D302" i="39"/>
  <c r="D352" i="39" s="1"/>
  <c r="G309" i="39"/>
  <c r="G359" i="39" s="1"/>
  <c r="F305" i="39"/>
  <c r="F355" i="39" s="1"/>
  <c r="F309" i="39"/>
  <c r="F359" i="39" s="1"/>
  <c r="F304" i="39"/>
  <c r="F354" i="39" s="1"/>
  <c r="F295" i="39"/>
  <c r="F345" i="39" s="1"/>
  <c r="F299" i="39"/>
  <c r="F349" i="39" s="1"/>
  <c r="F303" i="39"/>
  <c r="F353" i="39" s="1"/>
  <c r="G306" i="39"/>
  <c r="G356" i="39" s="1"/>
  <c r="C300" i="22"/>
  <c r="C350" i="22" s="1"/>
  <c r="G298" i="22"/>
  <c r="G348" i="22" s="1"/>
  <c r="E312" i="22"/>
  <c r="E362" i="22" s="1"/>
  <c r="E305" i="22"/>
  <c r="E355" i="22" s="1"/>
  <c r="E310" i="22"/>
  <c r="E360" i="22" s="1"/>
  <c r="F302" i="22"/>
  <c r="F352" i="22" s="1"/>
  <c r="F295" i="22"/>
  <c r="F345" i="22" s="1"/>
  <c r="D309" i="22"/>
  <c r="D359" i="22" s="1"/>
  <c r="F303" i="22"/>
  <c r="F353" i="22" s="1"/>
  <c r="E302" i="22"/>
  <c r="E352" i="22" s="1"/>
  <c r="F294" i="22"/>
  <c r="F344" i="22" s="1"/>
  <c r="E307" i="22"/>
  <c r="E357" i="22" s="1"/>
  <c r="E309" i="22"/>
  <c r="E359" i="22" s="1"/>
  <c r="G309" i="22"/>
  <c r="G359" i="22" s="1"/>
  <c r="G300" i="22"/>
  <c r="G350" i="22" s="1"/>
  <c r="G293" i="22"/>
  <c r="G343" i="22" s="1"/>
  <c r="G305" i="22"/>
  <c r="G355" i="22" s="1"/>
  <c r="F299" i="22"/>
  <c r="F349" i="22" s="1"/>
  <c r="F304" i="22"/>
  <c r="F354" i="22" s="1"/>
  <c r="G306" i="22"/>
  <c r="G356" i="22" s="1"/>
  <c r="F312" i="22"/>
  <c r="F362" i="22" s="1"/>
  <c r="F305" i="22"/>
  <c r="F355" i="22" s="1"/>
  <c r="G297" i="22"/>
  <c r="G347" i="22" s="1"/>
  <c r="F310" i="22"/>
  <c r="F360" i="22" s="1"/>
  <c r="G296" i="19"/>
  <c r="G346" i="19" s="1"/>
  <c r="D307" i="19"/>
  <c r="D357" i="19" s="1"/>
  <c r="D305" i="19"/>
  <c r="D355" i="19" s="1"/>
  <c r="F309" i="19"/>
  <c r="F359" i="19" s="1"/>
  <c r="F295" i="19"/>
  <c r="F345" i="19" s="1"/>
  <c r="D300" i="19"/>
  <c r="D350" i="19" s="1"/>
  <c r="C307" i="19"/>
  <c r="C357" i="19" s="1"/>
  <c r="E300" i="19"/>
  <c r="E350" i="19" s="1"/>
  <c r="G293" i="19"/>
  <c r="G343" i="19" s="1"/>
  <c r="D304" i="19"/>
  <c r="D354" i="19" s="1"/>
  <c r="C300" i="19"/>
  <c r="E307" i="41"/>
  <c r="E357" i="41" s="1"/>
  <c r="F307" i="41"/>
  <c r="F357" i="41" s="1"/>
  <c r="F299" i="41"/>
  <c r="F349" i="41" s="1"/>
  <c r="F296" i="41"/>
  <c r="F346" i="41" s="1"/>
  <c r="G295" i="41"/>
  <c r="G345" i="41" s="1"/>
  <c r="G305" i="41"/>
  <c r="G355" i="41" s="1"/>
  <c r="E309" i="41"/>
  <c r="E359" i="41" s="1"/>
  <c r="D309" i="41"/>
  <c r="D359" i="41" s="1"/>
  <c r="G304" i="41"/>
  <c r="G354" i="41" s="1"/>
  <c r="F311" i="41"/>
  <c r="F361" i="41" s="1"/>
  <c r="G302" i="41"/>
  <c r="G352" i="41" s="1"/>
  <c r="G296" i="41"/>
  <c r="G346" i="41" s="1"/>
  <c r="F297" i="41"/>
  <c r="F347" i="41" s="1"/>
  <c r="G299" i="41"/>
  <c r="G349" i="41" s="1"/>
  <c r="G309" i="33"/>
  <c r="G359" i="33" s="1"/>
  <c r="G312" i="33"/>
  <c r="G362" i="33" s="1"/>
  <c r="G301" i="33"/>
  <c r="G351" i="33" s="1"/>
  <c r="G302" i="33"/>
  <c r="G352" i="33" s="1"/>
  <c r="E300" i="33"/>
  <c r="E350" i="33" s="1"/>
  <c r="F304" i="33"/>
  <c r="F354" i="33" s="1"/>
  <c r="G305" i="33"/>
  <c r="G355" i="33" s="1"/>
  <c r="E309" i="33"/>
  <c r="E359" i="33" s="1"/>
  <c r="G304" i="33"/>
  <c r="G354" i="33" s="1"/>
  <c r="G293" i="33"/>
  <c r="G343" i="33" s="1"/>
  <c r="G310" i="33"/>
  <c r="G360" i="33" s="1"/>
  <c r="F294" i="33"/>
  <c r="F344" i="33" s="1"/>
  <c r="F299" i="33"/>
  <c r="F349" i="33" s="1"/>
  <c r="G303" i="33"/>
  <c r="G353" i="33" s="1"/>
  <c r="D303" i="32"/>
  <c r="D353" i="32" s="1"/>
  <c r="G311" i="32"/>
  <c r="G361" i="32" s="1"/>
  <c r="E310" i="32"/>
  <c r="E360" i="32" s="1"/>
  <c r="C309" i="32"/>
  <c r="C359" i="32" s="1"/>
  <c r="G293" i="32"/>
  <c r="G343" i="32" s="1"/>
  <c r="G307" i="32"/>
  <c r="G357" i="32" s="1"/>
  <c r="G297" i="32"/>
  <c r="G347" i="32" s="1"/>
  <c r="F300" i="32"/>
  <c r="F350" i="32" s="1"/>
  <c r="G294" i="32"/>
  <c r="G344" i="32" s="1"/>
  <c r="G299" i="32"/>
  <c r="G349" i="32" s="1"/>
  <c r="E303" i="32"/>
  <c r="E353" i="32" s="1"/>
  <c r="D307" i="32"/>
  <c r="D357" i="32" s="1"/>
  <c r="G312" i="32"/>
  <c r="G362" i="32" s="1"/>
  <c r="G309" i="32"/>
  <c r="G359" i="32" s="1"/>
  <c r="G304" i="32"/>
  <c r="G354" i="32" s="1"/>
  <c r="F297" i="32"/>
  <c r="F347" i="32" s="1"/>
  <c r="F312" i="32"/>
  <c r="F362" i="32" s="1"/>
  <c r="E304" i="32"/>
  <c r="E354" i="32" s="1"/>
  <c r="F310" i="32"/>
  <c r="F360" i="32" s="1"/>
  <c r="C300" i="32"/>
  <c r="C350" i="32" s="1"/>
  <c r="F303" i="32"/>
  <c r="F353" i="32" s="1"/>
  <c r="E309" i="32"/>
  <c r="E359" i="32" s="1"/>
  <c r="D300" i="32"/>
  <c r="D350" i="32" s="1"/>
  <c r="G307" i="26"/>
  <c r="G357" i="26" s="1"/>
  <c r="D302" i="26"/>
  <c r="D352" i="26" s="1"/>
  <c r="G298" i="26"/>
  <c r="G348" i="26" s="1"/>
  <c r="D304" i="26"/>
  <c r="D354" i="26" s="1"/>
  <c r="C307" i="26"/>
  <c r="C357" i="26" s="1"/>
  <c r="G295" i="26"/>
  <c r="G345" i="26" s="1"/>
  <c r="F300" i="26"/>
  <c r="F350" i="26" s="1"/>
  <c r="F303" i="26"/>
  <c r="F353" i="26" s="1"/>
  <c r="G300" i="26"/>
  <c r="G350" i="26" s="1"/>
  <c r="D309" i="26"/>
  <c r="D359" i="26" s="1"/>
  <c r="G309" i="26"/>
  <c r="G359" i="26" s="1"/>
  <c r="F294" i="26"/>
  <c r="F344" i="26" s="1"/>
  <c r="F297" i="26"/>
  <c r="F347" i="26" s="1"/>
  <c r="E301" i="26"/>
  <c r="E351" i="26" s="1"/>
  <c r="E304" i="26"/>
  <c r="E354" i="26" s="1"/>
  <c r="E307" i="26"/>
  <c r="E357" i="26" s="1"/>
  <c r="G312" i="26"/>
  <c r="G362" i="26" s="1"/>
  <c r="F312" i="26"/>
  <c r="F362" i="26" s="1"/>
  <c r="G310" i="26"/>
  <c r="G360" i="26" s="1"/>
  <c r="G306" i="26"/>
  <c r="G356" i="26" s="1"/>
  <c r="F310" i="26"/>
  <c r="F360" i="26" s="1"/>
  <c r="D307" i="26"/>
  <c r="D357" i="26" s="1"/>
  <c r="E302" i="26"/>
  <c r="E352" i="26" s="1"/>
  <c r="F308" i="19"/>
  <c r="F358" i="19" s="1"/>
  <c r="G311" i="19"/>
  <c r="G361" i="19" s="1"/>
  <c r="F303" i="19"/>
  <c r="F353" i="19" s="1"/>
  <c r="E309" i="19"/>
  <c r="E297" i="19"/>
  <c r="E347" i="19" s="1"/>
  <c r="F305" i="19"/>
  <c r="F355" i="19" s="1"/>
  <c r="G310" i="19"/>
  <c r="G360" i="19" s="1"/>
  <c r="G298" i="19"/>
  <c r="G348" i="19" s="1"/>
  <c r="G312" i="19"/>
  <c r="G362" i="19" s="1"/>
  <c r="F302" i="19"/>
  <c r="F352" i="19" s="1"/>
  <c r="F307" i="19"/>
  <c r="D302" i="19"/>
  <c r="D352" i="19" s="1"/>
  <c r="E310" i="19"/>
  <c r="E360" i="19" s="1"/>
  <c r="F294" i="19"/>
  <c r="F344" i="19" s="1"/>
  <c r="G302" i="19"/>
  <c r="G352" i="19" s="1"/>
  <c r="E304" i="19"/>
  <c r="F300" i="19"/>
  <c r="D309" i="19"/>
  <c r="D359" i="19" s="1"/>
  <c r="G303" i="19"/>
  <c r="G353" i="19" s="1"/>
  <c r="F304" i="19"/>
  <c r="G300" i="19"/>
  <c r="G350" i="19" s="1"/>
  <c r="G307" i="19"/>
  <c r="G357" i="19" s="1"/>
  <c r="G301" i="19"/>
  <c r="E307" i="21"/>
  <c r="E357" i="21" s="1"/>
  <c r="F311" i="21"/>
  <c r="F361" i="21" s="1"/>
  <c r="G300" i="21"/>
  <c r="G350" i="21" s="1"/>
  <c r="G309" i="21"/>
  <c r="G359" i="21" s="1"/>
  <c r="D303" i="21"/>
  <c r="D353" i="21" s="1"/>
  <c r="G301" i="21"/>
  <c r="G351" i="21" s="1"/>
  <c r="G295" i="21"/>
  <c r="G345" i="21" s="1"/>
  <c r="F304" i="21"/>
  <c r="F354" i="21" s="1"/>
  <c r="E301" i="21"/>
  <c r="E351" i="21" s="1"/>
  <c r="E304" i="21"/>
  <c r="E354" i="21" s="1"/>
  <c r="G312" i="21"/>
  <c r="G362" i="21" s="1"/>
  <c r="E309" i="21"/>
  <c r="E359" i="21" s="1"/>
  <c r="F302" i="21"/>
  <c r="F352" i="21" s="1"/>
  <c r="G305" i="21"/>
  <c r="G355" i="21" s="1"/>
  <c r="G306" i="21"/>
  <c r="G356" i="21" s="1"/>
  <c r="D309" i="21"/>
  <c r="D359" i="21" s="1"/>
  <c r="E310" i="21"/>
  <c r="E360" i="21" s="1"/>
  <c r="G299" i="21"/>
  <c r="G349" i="21" s="1"/>
  <c r="F305" i="21"/>
  <c r="F355" i="21" s="1"/>
  <c r="F309" i="21"/>
  <c r="F359" i="21" s="1"/>
  <c r="G311" i="21"/>
  <c r="G361" i="21" s="1"/>
  <c r="F304" i="34"/>
  <c r="F354" i="34" s="1"/>
  <c r="F308" i="34"/>
  <c r="F358" i="34" s="1"/>
  <c r="F302" i="34"/>
  <c r="F352" i="34" s="1"/>
  <c r="G310" i="34"/>
  <c r="G360" i="34" s="1"/>
  <c r="G311" i="34"/>
  <c r="G361" i="34" s="1"/>
  <c r="G308" i="34"/>
  <c r="G358" i="34" s="1"/>
  <c r="C312" i="34"/>
  <c r="C362" i="34" s="1"/>
  <c r="G305" i="34"/>
  <c r="G355" i="34" s="1"/>
  <c r="G295" i="34"/>
  <c r="G345" i="34" s="1"/>
  <c r="G296" i="34"/>
  <c r="G346" i="34" s="1"/>
  <c r="E302" i="34"/>
  <c r="E352" i="34" s="1"/>
  <c r="G304" i="34"/>
  <c r="G354" i="34" s="1"/>
  <c r="E303" i="34"/>
  <c r="E353" i="34" s="1"/>
  <c r="F310" i="34"/>
  <c r="F360" i="34" s="1"/>
  <c r="D297" i="34"/>
  <c r="D347" i="34" s="1"/>
  <c r="F300" i="34"/>
  <c r="F350" i="34" s="1"/>
  <c r="E300" i="34"/>
  <c r="E350" i="34" s="1"/>
  <c r="G306" i="34"/>
  <c r="G356" i="34" s="1"/>
  <c r="F297" i="25"/>
  <c r="F347" i="25" s="1"/>
  <c r="D304" i="25"/>
  <c r="D354" i="25" s="1"/>
  <c r="G303" i="25"/>
  <c r="G353" i="25" s="1"/>
  <c r="F307" i="25"/>
  <c r="F357" i="25" s="1"/>
  <c r="G294" i="25"/>
  <c r="G344" i="25" s="1"/>
  <c r="F305" i="25"/>
  <c r="F355" i="25" s="1"/>
  <c r="F306" i="25"/>
  <c r="F356" i="25" s="1"/>
  <c r="G300" i="25"/>
  <c r="G350" i="25" s="1"/>
  <c r="G299" i="25"/>
  <c r="G349" i="25" s="1"/>
  <c r="G296" i="25"/>
  <c r="G346" i="25" s="1"/>
  <c r="G306" i="25"/>
  <c r="G356" i="25" s="1"/>
  <c r="G307" i="25"/>
  <c r="G357" i="25" s="1"/>
  <c r="E307" i="25"/>
  <c r="E357" i="25" s="1"/>
  <c r="G297" i="25"/>
  <c r="G347" i="25" s="1"/>
  <c r="E304" i="25"/>
  <c r="E354" i="25" s="1"/>
  <c r="G312" i="25"/>
  <c r="G362" i="25" s="1"/>
  <c r="F302" i="25"/>
  <c r="F352" i="25" s="1"/>
  <c r="D309" i="25"/>
  <c r="E302" i="30"/>
  <c r="E352" i="30" s="1"/>
  <c r="G307" i="30"/>
  <c r="G357" i="30" s="1"/>
  <c r="F294" i="30"/>
  <c r="F344" i="30" s="1"/>
  <c r="E307" i="30"/>
  <c r="E357" i="30" s="1"/>
  <c r="F297" i="30"/>
  <c r="F347" i="30" s="1"/>
  <c r="F312" i="30"/>
  <c r="F362" i="30" s="1"/>
  <c r="E304" i="30"/>
  <c r="E354" i="30" s="1"/>
  <c r="G310" i="30"/>
  <c r="G360" i="30" s="1"/>
  <c r="E303" i="30"/>
  <c r="E353" i="30" s="1"/>
  <c r="G309" i="30"/>
  <c r="G359" i="30" s="1"/>
  <c r="F305" i="30"/>
  <c r="F355" i="30" s="1"/>
  <c r="F303" i="30"/>
  <c r="F353" i="30" s="1"/>
  <c r="F302" i="30"/>
  <c r="F352" i="30" s="1"/>
  <c r="F301" i="30"/>
  <c r="F351" i="30" s="1"/>
  <c r="G312" i="30"/>
  <c r="G362" i="30" s="1"/>
  <c r="G300" i="30"/>
  <c r="G350" i="30" s="1"/>
  <c r="F299" i="30"/>
  <c r="F349" i="30" s="1"/>
  <c r="E312" i="30"/>
  <c r="E362" i="30" s="1"/>
  <c r="F298" i="30"/>
  <c r="F348" i="30" s="1"/>
  <c r="F308" i="30"/>
  <c r="F358" i="30" s="1"/>
  <c r="E301" i="30"/>
  <c r="E351" i="30" s="1"/>
  <c r="G311" i="30"/>
  <c r="G361" i="30" s="1"/>
  <c r="F311" i="30"/>
  <c r="F361" i="30" s="1"/>
  <c r="G297" i="30"/>
  <c r="G347" i="30" s="1"/>
  <c r="D304" i="30"/>
  <c r="D354" i="30" s="1"/>
  <c r="F310" i="30"/>
  <c r="F360" i="30" s="1"/>
  <c r="D303" i="30"/>
  <c r="D353" i="30" s="1"/>
  <c r="G295" i="30"/>
  <c r="G345" i="30" s="1"/>
  <c r="F296" i="30"/>
  <c r="F346" i="30" s="1"/>
  <c r="E309" i="30"/>
  <c r="E359" i="30" s="1"/>
  <c r="G294" i="30"/>
  <c r="G344" i="30" s="1"/>
  <c r="D301" i="30"/>
  <c r="D351" i="30" s="1"/>
  <c r="F307" i="30"/>
  <c r="F357" i="30" s="1"/>
  <c r="F306" i="30"/>
  <c r="F356" i="30" s="1"/>
  <c r="G304" i="30"/>
  <c r="G354" i="30" s="1"/>
  <c r="E297" i="30"/>
  <c r="E347" i="30" s="1"/>
  <c r="F304" i="30"/>
  <c r="F354" i="30" s="1"/>
  <c r="G306" i="30"/>
  <c r="G356" i="30" s="1"/>
  <c r="E299" i="30"/>
  <c r="E349" i="30" s="1"/>
  <c r="G305" i="30"/>
  <c r="G355" i="30" s="1"/>
  <c r="F309" i="30"/>
  <c r="F359" i="30" s="1"/>
  <c r="G299" i="30"/>
  <c r="G349" i="30" s="1"/>
  <c r="G302" i="30"/>
  <c r="G352" i="30" s="1"/>
  <c r="D309" i="30"/>
  <c r="D359" i="30" s="1"/>
  <c r="E295" i="30"/>
  <c r="E345" i="30" s="1"/>
  <c r="G301" i="30"/>
  <c r="G351" i="30" s="1"/>
  <c r="G296" i="30"/>
  <c r="G346" i="30" s="1"/>
  <c r="E306" i="30"/>
  <c r="E356" i="30" s="1"/>
  <c r="F300" i="30"/>
  <c r="F350" i="30" s="1"/>
  <c r="E306" i="29"/>
  <c r="E356" i="29" s="1"/>
  <c r="G298" i="29"/>
  <c r="G348" i="29" s="1"/>
  <c r="F306" i="29"/>
  <c r="F356" i="29" s="1"/>
  <c r="G310" i="29"/>
  <c r="G360" i="29" s="1"/>
  <c r="G305" i="29"/>
  <c r="G355" i="29" s="1"/>
  <c r="G304" i="29"/>
  <c r="G354" i="29" s="1"/>
  <c r="D302" i="29"/>
  <c r="D352" i="29" s="1"/>
  <c r="E312" i="29"/>
  <c r="E362" i="29" s="1"/>
  <c r="E307" i="29"/>
  <c r="E357" i="29" s="1"/>
  <c r="F308" i="29"/>
  <c r="F358" i="29" s="1"/>
  <c r="F296" i="29"/>
  <c r="F346" i="29" s="1"/>
  <c r="F305" i="29"/>
  <c r="F355" i="29" s="1"/>
  <c r="E303" i="29"/>
  <c r="E353" i="29" s="1"/>
  <c r="E309" i="29"/>
  <c r="E359" i="29" s="1"/>
  <c r="E295" i="29"/>
  <c r="E345" i="29" s="1"/>
  <c r="D307" i="29"/>
  <c r="D357" i="29" s="1"/>
  <c r="G299" i="29"/>
  <c r="G349" i="29" s="1"/>
  <c r="D305" i="29"/>
  <c r="D355" i="29" s="1"/>
  <c r="F307" i="29"/>
  <c r="F357" i="29" s="1"/>
  <c r="F303" i="29"/>
  <c r="F353" i="29" s="1"/>
  <c r="F310" i="29"/>
  <c r="F360" i="29" s="1"/>
  <c r="G300" i="29"/>
  <c r="G350" i="29" s="1"/>
  <c r="G306" i="29"/>
  <c r="G356" i="29" s="1"/>
  <c r="F300" i="29"/>
  <c r="F350" i="29" s="1"/>
  <c r="D304" i="29"/>
  <c r="D354" i="29" s="1"/>
  <c r="C302" i="29"/>
  <c r="C352" i="29" s="1"/>
  <c r="D300" i="29"/>
  <c r="D350" i="29" s="1"/>
  <c r="F294" i="29"/>
  <c r="F344" i="29" s="1"/>
  <c r="E305" i="29"/>
  <c r="E355" i="29" s="1"/>
  <c r="D297" i="29"/>
  <c r="D347" i="29" s="1"/>
  <c r="E310" i="29"/>
  <c r="E360" i="29" s="1"/>
  <c r="G308" i="29"/>
  <c r="G358" i="29" s="1"/>
  <c r="F301" i="29"/>
  <c r="F351" i="29" s="1"/>
  <c r="D303" i="29"/>
  <c r="D353" i="29" s="1"/>
  <c r="G311" i="29"/>
  <c r="G361" i="29" s="1"/>
  <c r="E301" i="29"/>
  <c r="E351" i="29" s="1"/>
  <c r="D309" i="29"/>
  <c r="D359" i="29" s="1"/>
  <c r="F302" i="29"/>
  <c r="F352" i="29" s="1"/>
  <c r="G296" i="29"/>
  <c r="G346" i="29" s="1"/>
  <c r="F311" i="29"/>
  <c r="F361" i="29" s="1"/>
  <c r="G295" i="29"/>
  <c r="G345" i="29" s="1"/>
  <c r="F295" i="29"/>
  <c r="F345" i="29" s="1"/>
  <c r="F297" i="29"/>
  <c r="F347" i="29" s="1"/>
  <c r="G301" i="29"/>
  <c r="G351" i="29" s="1"/>
  <c r="F312" i="29"/>
  <c r="F362" i="29" s="1"/>
  <c r="E300" i="29"/>
  <c r="E350" i="29" s="1"/>
  <c r="E297" i="29"/>
  <c r="E347" i="29" s="1"/>
  <c r="G303" i="29"/>
  <c r="G353" i="29" s="1"/>
  <c r="F298" i="29"/>
  <c r="F348" i="29" s="1"/>
  <c r="F298" i="20"/>
  <c r="F348" i="20" s="1"/>
  <c r="F303" i="20"/>
  <c r="F353" i="20" s="1"/>
  <c r="D300" i="20"/>
  <c r="D350" i="20" s="1"/>
  <c r="F311" i="20"/>
  <c r="F361" i="20" s="1"/>
  <c r="D305" i="20"/>
  <c r="D355" i="20" s="1"/>
  <c r="G298" i="20"/>
  <c r="G348" i="20" s="1"/>
  <c r="F299" i="20"/>
  <c r="F349" i="20" s="1"/>
  <c r="D302" i="20"/>
  <c r="D352" i="20" s="1"/>
  <c r="G312" i="20"/>
  <c r="G362" i="20" s="1"/>
  <c r="D307" i="20"/>
  <c r="D357" i="20" s="1"/>
  <c r="F294" i="20"/>
  <c r="F344" i="20" s="1"/>
  <c r="G302" i="20"/>
  <c r="G352" i="20" s="1"/>
  <c r="G294" i="20"/>
  <c r="G344" i="20" s="1"/>
  <c r="G307" i="20"/>
  <c r="G357" i="20" s="1"/>
  <c r="F306" i="20"/>
  <c r="F356" i="20" s="1"/>
  <c r="F305" i="20"/>
  <c r="F355" i="20" s="1"/>
  <c r="E303" i="20"/>
  <c r="E353" i="20" s="1"/>
  <c r="G311" i="20"/>
  <c r="G361" i="20" s="1"/>
  <c r="G299" i="20"/>
  <c r="G349" i="20" s="1"/>
  <c r="G304" i="20"/>
  <c r="G354" i="20" s="1"/>
  <c r="F300" i="20"/>
  <c r="F350" i="20" s="1"/>
  <c r="G306" i="20"/>
  <c r="G356" i="20" s="1"/>
  <c r="E300" i="20"/>
  <c r="E350" i="20" s="1"/>
  <c r="G297" i="20"/>
  <c r="G347" i="20" s="1"/>
  <c r="F295" i="20"/>
  <c r="F345" i="20" s="1"/>
  <c r="G303" i="20"/>
  <c r="G353" i="20" s="1"/>
  <c r="D309" i="20"/>
  <c r="D359" i="20" s="1"/>
  <c r="D303" i="20"/>
  <c r="D353" i="20" s="1"/>
  <c r="G309" i="20"/>
  <c r="G359" i="20" s="1"/>
  <c r="E310" i="20"/>
  <c r="E360" i="20" s="1"/>
  <c r="G301" i="20"/>
  <c r="G351" i="20" s="1"/>
  <c r="F304" i="20"/>
  <c r="F354" i="20" s="1"/>
  <c r="F309" i="20"/>
  <c r="F359" i="20" s="1"/>
  <c r="F301" i="20"/>
  <c r="F351" i="20" s="1"/>
  <c r="E305" i="20"/>
  <c r="E355" i="20" s="1"/>
  <c r="G308" i="20"/>
  <c r="G358" i="20" s="1"/>
  <c r="G296" i="20"/>
  <c r="G346" i="20" s="1"/>
  <c r="F310" i="20"/>
  <c r="F360" i="20" s="1"/>
  <c r="E304" i="20"/>
  <c r="E354" i="20" s="1"/>
  <c r="F308" i="20"/>
  <c r="F358" i="20" s="1"/>
  <c r="E305" i="38"/>
  <c r="E355" i="38" s="1"/>
  <c r="G298" i="38"/>
  <c r="G348" i="38" s="1"/>
  <c r="E309" i="38"/>
  <c r="E359" i="38" s="1"/>
  <c r="F305" i="38"/>
  <c r="F355" i="38" s="1"/>
  <c r="G302" i="38"/>
  <c r="G352" i="38" s="1"/>
  <c r="G293" i="38"/>
  <c r="G343" i="38" s="1"/>
  <c r="G303" i="38"/>
  <c r="G353" i="38" s="1"/>
  <c r="F299" i="38"/>
  <c r="F349" i="38" s="1"/>
  <c r="G305" i="38"/>
  <c r="G355" i="38" s="1"/>
  <c r="E302" i="38"/>
  <c r="E352" i="38" s="1"/>
  <c r="G312" i="38"/>
  <c r="G362" i="38" s="1"/>
  <c r="F309" i="38"/>
  <c r="F359" i="38" s="1"/>
  <c r="E307" i="38"/>
  <c r="E357" i="38" s="1"/>
  <c r="G300" i="38"/>
  <c r="G350" i="38" s="1"/>
  <c r="F307" i="38"/>
  <c r="F357" i="38" s="1"/>
  <c r="D305" i="38"/>
  <c r="D355" i="38" s="1"/>
  <c r="F294" i="38"/>
  <c r="F344" i="38" s="1"/>
  <c r="D307" i="38"/>
  <c r="D357" i="38" s="1"/>
  <c r="G307" i="38"/>
  <c r="G357" i="38" s="1"/>
  <c r="G294" i="38"/>
  <c r="G344" i="38" s="1"/>
  <c r="C309" i="38"/>
  <c r="C359" i="38" s="1"/>
  <c r="G295" i="38"/>
  <c r="G345" i="38" s="1"/>
  <c r="C303" i="22"/>
  <c r="C353" i="22" s="1"/>
  <c r="F297" i="21"/>
  <c r="F347" i="21" s="1"/>
  <c r="C310" i="21"/>
  <c r="C360" i="21" s="1"/>
  <c r="G294" i="9"/>
  <c r="G344" i="9" s="1"/>
  <c r="E309" i="9"/>
  <c r="E359" i="9" s="1"/>
  <c r="G308" i="9"/>
  <c r="G358" i="9" s="1"/>
  <c r="D300" i="9"/>
  <c r="D350" i="9" s="1"/>
  <c r="E300" i="9"/>
  <c r="E350" i="9" s="1"/>
  <c r="D297" i="9"/>
  <c r="D347" i="9" s="1"/>
  <c r="F307" i="10"/>
  <c r="F357" i="10" s="1"/>
  <c r="E300" i="10"/>
  <c r="E350" i="10" s="1"/>
  <c r="D305" i="17"/>
  <c r="D355" i="17" s="1"/>
  <c r="G303" i="31"/>
  <c r="G353" i="31" s="1"/>
  <c r="G299" i="35"/>
  <c r="G349" i="35" s="1"/>
  <c r="F310" i="23"/>
  <c r="F360" i="23" s="1"/>
  <c r="D297" i="10"/>
  <c r="D347" i="10" s="1"/>
  <c r="G300" i="28"/>
  <c r="G350" i="28" s="1"/>
  <c r="D303" i="23"/>
  <c r="D353" i="23" s="1"/>
  <c r="E295" i="14"/>
  <c r="E345" i="14" s="1"/>
  <c r="E310" i="28"/>
  <c r="E360" i="28" s="1"/>
  <c r="G294" i="10"/>
  <c r="G344" i="10" s="1"/>
  <c r="D303" i="17"/>
  <c r="D353" i="17" s="1"/>
  <c r="D305" i="14"/>
  <c r="D355" i="14" s="1"/>
  <c r="E307" i="18"/>
  <c r="E357" i="18" s="1"/>
  <c r="F307" i="23"/>
  <c r="F357" i="23" s="1"/>
  <c r="E304" i="17"/>
  <c r="E354" i="17" s="1"/>
  <c r="F309" i="17"/>
  <c r="F359" i="17" s="1"/>
  <c r="F308" i="31"/>
  <c r="F358" i="31" s="1"/>
  <c r="D309" i="9"/>
  <c r="D359" i="9" s="1"/>
  <c r="F296" i="14"/>
  <c r="F346" i="14" s="1"/>
  <c r="E312" i="10"/>
  <c r="E362" i="10" s="1"/>
  <c r="E307" i="23"/>
  <c r="E357" i="23" s="1"/>
  <c r="E297" i="9"/>
  <c r="E347" i="9" s="1"/>
  <c r="F300" i="16"/>
  <c r="F350" i="16" s="1"/>
  <c r="E297" i="10"/>
  <c r="E347" i="10" s="1"/>
  <c r="D307" i="17"/>
  <c r="D357" i="17" s="1"/>
  <c r="E304" i="10"/>
  <c r="E354" i="10" s="1"/>
  <c r="G307" i="14"/>
  <c r="G357" i="14" s="1"/>
  <c r="G308" i="23"/>
  <c r="G358" i="23" s="1"/>
  <c r="C309" i="23"/>
  <c r="C359" i="23" s="1"/>
  <c r="E311" i="9"/>
  <c r="E361" i="9" s="1"/>
  <c r="D305" i="9"/>
  <c r="D355" i="9" s="1"/>
  <c r="D303" i="9"/>
  <c r="D353" i="9" s="1"/>
  <c r="G293" i="9"/>
  <c r="G343" i="9" s="1"/>
  <c r="G303" i="9"/>
  <c r="G353" i="9" s="1"/>
  <c r="C303" i="9"/>
  <c r="C353" i="9" s="1"/>
  <c r="E305" i="9"/>
  <c r="E355" i="9" s="1"/>
  <c r="F303" i="9"/>
  <c r="F353" i="9" s="1"/>
  <c r="G295" i="9"/>
  <c r="G345" i="9" s="1"/>
  <c r="F305" i="9"/>
  <c r="F355" i="9" s="1"/>
  <c r="G305" i="9"/>
  <c r="G355" i="9" s="1"/>
  <c r="G311" i="9"/>
  <c r="G361" i="9" s="1"/>
  <c r="F311" i="9"/>
  <c r="F361" i="9" s="1"/>
  <c r="E307" i="6"/>
  <c r="E357" i="6" s="1"/>
  <c r="E304" i="6"/>
  <c r="E354" i="6" s="1"/>
  <c r="G309" i="6"/>
  <c r="G359" i="6" s="1"/>
  <c r="F297" i="6"/>
  <c r="F347" i="6" s="1"/>
  <c r="G305" i="6"/>
  <c r="G355" i="6" s="1"/>
  <c r="G297" i="6"/>
  <c r="G347" i="6" s="1"/>
  <c r="D307" i="6"/>
  <c r="D357" i="6" s="1"/>
  <c r="G299" i="6"/>
  <c r="G349" i="6" s="1"/>
  <c r="G300" i="6"/>
  <c r="G350" i="6" s="1"/>
  <c r="E299" i="6"/>
  <c r="E349" i="6" s="1"/>
  <c r="G294" i="6"/>
  <c r="G344" i="6" s="1"/>
  <c r="F295" i="6"/>
  <c r="F345" i="6" s="1"/>
  <c r="G306" i="6"/>
  <c r="G356" i="6" s="1"/>
  <c r="D303" i="6"/>
  <c r="D353" i="6" s="1"/>
  <c r="G308" i="6"/>
  <c r="G358" i="6" s="1"/>
  <c r="G311" i="6"/>
  <c r="G361" i="6" s="1"/>
  <c r="F303" i="6"/>
  <c r="F353" i="6" s="1"/>
  <c r="G296" i="6"/>
  <c r="G346" i="6" s="1"/>
  <c r="E309" i="6"/>
  <c r="E359" i="6" s="1"/>
  <c r="F299" i="6"/>
  <c r="F349" i="6" s="1"/>
  <c r="G304" i="6"/>
  <c r="G354" i="6" s="1"/>
  <c r="F300" i="6"/>
  <c r="F350" i="6" s="1"/>
  <c r="F304" i="6"/>
  <c r="F354" i="6" s="1"/>
  <c r="G310" i="6"/>
  <c r="G360" i="6" s="1"/>
  <c r="G301" i="6"/>
  <c r="G351" i="6" s="1"/>
  <c r="D309" i="6"/>
  <c r="D359" i="6" s="1"/>
  <c r="F311" i="6"/>
  <c r="F361" i="6" s="1"/>
  <c r="E303" i="6"/>
  <c r="E353" i="6" s="1"/>
  <c r="F309" i="6"/>
  <c r="F359" i="6" s="1"/>
  <c r="D304" i="6"/>
  <c r="D354" i="6" s="1"/>
  <c r="E300" i="6"/>
  <c r="E350" i="6" s="1"/>
  <c r="G302" i="6"/>
  <c r="G352" i="6" s="1"/>
  <c r="F305" i="6"/>
  <c r="F355" i="6" s="1"/>
  <c r="C307" i="24"/>
  <c r="C357" i="24" s="1"/>
  <c r="C309" i="34"/>
  <c r="C359" i="34" s="1"/>
  <c r="G293" i="24"/>
  <c r="G343" i="24" s="1"/>
  <c r="C309" i="24"/>
  <c r="C359" i="24" s="1"/>
  <c r="C300" i="25"/>
  <c r="C350" i="25" s="1"/>
  <c r="C297" i="34"/>
  <c r="C347" i="34" s="1"/>
  <c r="C307" i="31"/>
  <c r="C357" i="31" s="1"/>
  <c r="C309" i="31"/>
  <c r="C359" i="31" s="1"/>
  <c r="G293" i="16"/>
  <c r="G343" i="16" s="1"/>
  <c r="C304" i="16"/>
  <c r="C354" i="16" s="1"/>
  <c r="C303" i="14"/>
  <c r="C353" i="14" s="1"/>
  <c r="G293" i="18"/>
  <c r="G343" i="18" s="1"/>
  <c r="C307" i="23"/>
  <c r="C300" i="23"/>
  <c r="C350" i="23" s="1"/>
  <c r="C303" i="10"/>
  <c r="C353" i="10" s="1"/>
  <c r="C304" i="10"/>
  <c r="C354" i="10" s="1"/>
  <c r="G293" i="14"/>
  <c r="G343" i="14" s="1"/>
  <c r="C303" i="18"/>
  <c r="C353" i="18" s="1"/>
  <c r="C309" i="40"/>
  <c r="C359" i="40" s="1"/>
  <c r="C307" i="40"/>
  <c r="C357" i="40" s="1"/>
  <c r="G304" i="23"/>
  <c r="G354" i="23" s="1"/>
  <c r="D309" i="23"/>
  <c r="D359" i="23" s="1"/>
  <c r="C309" i="10"/>
  <c r="C359" i="10" s="1"/>
  <c r="C300" i="35"/>
  <c r="C350" i="35" s="1"/>
  <c r="C309" i="17"/>
  <c r="C359" i="17" s="1"/>
  <c r="C300" i="17"/>
  <c r="C350" i="17" s="1"/>
  <c r="C303" i="17"/>
  <c r="C353" i="17" s="1"/>
  <c r="G293" i="12"/>
  <c r="G343" i="12" s="1"/>
  <c r="G293" i="26"/>
  <c r="G343" i="26" s="1"/>
  <c r="C303" i="27"/>
  <c r="C353" i="27" s="1"/>
  <c r="C309" i="27"/>
  <c r="C359" i="27" s="1"/>
  <c r="C300" i="27"/>
  <c r="C350" i="27" s="1"/>
  <c r="C309" i="9"/>
  <c r="C304" i="9"/>
  <c r="C354" i="9" s="1"/>
  <c r="C297" i="9"/>
  <c r="C347" i="9" s="1"/>
  <c r="C307" i="33"/>
  <c r="C357" i="33" s="1"/>
  <c r="C300" i="39"/>
  <c r="C350" i="39" s="1"/>
  <c r="C307" i="39"/>
  <c r="C357" i="39" s="1"/>
  <c r="C303" i="39"/>
  <c r="C353" i="39" s="1"/>
  <c r="F309" i="41"/>
  <c r="F359" i="41" s="1"/>
  <c r="D303" i="41"/>
  <c r="D353" i="41" s="1"/>
  <c r="G293" i="31"/>
  <c r="G343" i="31" s="1"/>
  <c r="C304" i="24"/>
  <c r="C354" i="24" s="1"/>
  <c r="C303" i="24"/>
  <c r="C353" i="24" s="1"/>
  <c r="C300" i="24"/>
  <c r="C350" i="24" s="1"/>
  <c r="C300" i="31"/>
  <c r="C350" i="31" s="1"/>
  <c r="C300" i="11"/>
  <c r="C350" i="11" s="1"/>
  <c r="C309" i="14"/>
  <c r="C359" i="14" s="1"/>
  <c r="C300" i="18"/>
  <c r="C350" i="18" s="1"/>
  <c r="C297" i="23"/>
  <c r="C347" i="23" s="1"/>
  <c r="C304" i="28"/>
  <c r="C354" i="28" s="1"/>
  <c r="C309" i="16"/>
  <c r="C359" i="16" s="1"/>
  <c r="C309" i="11"/>
  <c r="C359" i="11" s="1"/>
  <c r="C297" i="14"/>
  <c r="C347" i="14" s="1"/>
  <c r="C307" i="14"/>
  <c r="C357" i="14" s="1"/>
  <c r="C300" i="40"/>
  <c r="D303" i="28"/>
  <c r="D353" i="28" s="1"/>
  <c r="C300" i="28"/>
  <c r="C350" i="28" s="1"/>
  <c r="C303" i="35"/>
  <c r="C353" i="35" s="1"/>
  <c r="G293" i="35"/>
  <c r="G343" i="35" s="1"/>
  <c r="C304" i="35"/>
  <c r="C354" i="35" s="1"/>
  <c r="C309" i="35"/>
  <c r="C359" i="35" s="1"/>
  <c r="C307" i="35"/>
  <c r="C357" i="35" s="1"/>
  <c r="G293" i="17"/>
  <c r="G343" i="17" s="1"/>
  <c r="C307" i="17"/>
  <c r="C357" i="17" s="1"/>
  <c r="G293" i="15"/>
  <c r="G343" i="15" s="1"/>
  <c r="C309" i="12"/>
  <c r="C359" i="12" s="1"/>
  <c r="C303" i="12"/>
  <c r="C353" i="12" s="1"/>
  <c r="C307" i="12"/>
  <c r="C357" i="12" s="1"/>
  <c r="G293" i="27"/>
  <c r="G343" i="27" s="1"/>
  <c r="C297" i="27"/>
  <c r="C347" i="27" s="1"/>
  <c r="C309" i="39"/>
  <c r="C359" i="39" s="1"/>
  <c r="D300" i="26"/>
  <c r="D350" i="26" s="1"/>
  <c r="C297" i="32"/>
  <c r="C347" i="32" s="1"/>
  <c r="C300" i="33"/>
  <c r="C350" i="33" s="1"/>
  <c r="H347" i="38"/>
  <c r="F293" i="18"/>
  <c r="F343" i="18" s="1"/>
  <c r="F293" i="31"/>
  <c r="F343" i="31" s="1"/>
  <c r="F293" i="14"/>
  <c r="F343" i="14" s="1"/>
  <c r="H354" i="16"/>
  <c r="H354" i="10"/>
  <c r="H354" i="28"/>
  <c r="H347" i="34"/>
  <c r="H297" i="38"/>
  <c r="F37" i="48" s="1"/>
  <c r="C312" i="35"/>
  <c r="C362" i="35" s="1"/>
  <c r="C312" i="32"/>
  <c r="C362" i="32" s="1"/>
  <c r="C312" i="28"/>
  <c r="C362" i="28" s="1"/>
  <c r="C312" i="17"/>
  <c r="C362" i="17" s="1"/>
  <c r="C312" i="22"/>
  <c r="C362" i="22" s="1"/>
  <c r="C310" i="34"/>
  <c r="C360" i="34" s="1"/>
  <c r="C310" i="10"/>
  <c r="C360" i="10" s="1"/>
  <c r="C310" i="18"/>
  <c r="C360" i="18" s="1"/>
  <c r="C310" i="9"/>
  <c r="C360" i="9" s="1"/>
  <c r="C310" i="26"/>
  <c r="C360" i="26" s="1"/>
  <c r="C310" i="39"/>
  <c r="C360" i="39" s="1"/>
  <c r="C310" i="31"/>
  <c r="C360" i="31" s="1"/>
  <c r="C302" i="24"/>
  <c r="C352" i="24" s="1"/>
  <c r="C302" i="31"/>
  <c r="C352" i="31" s="1"/>
  <c r="C302" i="40"/>
  <c r="C352" i="40" s="1"/>
  <c r="C302" i="27"/>
  <c r="C352" i="27" s="1"/>
  <c r="C302" i="34"/>
  <c r="C352" i="34" s="1"/>
  <c r="C302" i="11"/>
  <c r="C352" i="11" s="1"/>
  <c r="H352" i="26"/>
  <c r="H302" i="26"/>
  <c r="K24" i="48" s="1"/>
  <c r="C301" i="18"/>
  <c r="C351" i="18" s="1"/>
  <c r="C301" i="10"/>
  <c r="C351" i="10" s="1"/>
  <c r="C299" i="11"/>
  <c r="C349" i="11" s="1"/>
  <c r="C299" i="10"/>
  <c r="C349" i="10" s="1"/>
  <c r="C299" i="18"/>
  <c r="C349" i="18" s="1"/>
  <c r="C296" i="18"/>
  <c r="C346" i="18" s="1"/>
  <c r="C310" i="41"/>
  <c r="C360" i="41" s="1"/>
  <c r="C310" i="32"/>
  <c r="C360" i="32" s="1"/>
  <c r="C310" i="33"/>
  <c r="C360" i="33" s="1"/>
  <c r="C307" i="27"/>
  <c r="C357" i="27" s="1"/>
  <c r="C305" i="35"/>
  <c r="C355" i="35" s="1"/>
  <c r="C301" i="16"/>
  <c r="C351" i="16" s="1"/>
  <c r="H351" i="16"/>
  <c r="C310" i="16"/>
  <c r="C360" i="16" s="1"/>
  <c r="C301" i="23"/>
  <c r="C351" i="23" s="1"/>
  <c r="C304" i="25"/>
  <c r="H354" i="25"/>
  <c r="C307" i="34"/>
  <c r="C357" i="34" s="1"/>
  <c r="H359" i="16"/>
  <c r="H350" i="31"/>
  <c r="H300" i="31"/>
  <c r="I29" i="48" s="1"/>
  <c r="H353" i="35"/>
  <c r="H359" i="40"/>
  <c r="H359" i="12"/>
  <c r="H359" i="38"/>
  <c r="H357" i="33"/>
  <c r="H359" i="10"/>
  <c r="H357" i="40"/>
  <c r="H357" i="38"/>
  <c r="H359" i="26"/>
  <c r="H353" i="24"/>
  <c r="H350" i="19"/>
  <c r="H359" i="22"/>
  <c r="H359" i="33"/>
  <c r="H357" i="26"/>
  <c r="H353" i="39"/>
  <c r="H357" i="12"/>
  <c r="H359" i="18"/>
  <c r="H357" i="22"/>
  <c r="H350" i="40"/>
  <c r="C310" i="14"/>
  <c r="C360" i="14" s="1"/>
  <c r="C301" i="41"/>
  <c r="C351" i="41" s="1"/>
  <c r="C310" i="25"/>
  <c r="C360" i="25" s="1"/>
  <c r="H351" i="41"/>
  <c r="H350" i="23"/>
  <c r="C307" i="6"/>
  <c r="C357" i="6" s="1"/>
  <c r="C297" i="6"/>
  <c r="C347" i="6" s="1"/>
  <c r="C303" i="30"/>
  <c r="C353" i="30" s="1"/>
  <c r="C307" i="30"/>
  <c r="C357" i="30" s="1"/>
  <c r="G293" i="29"/>
  <c r="G343" i="29" s="1"/>
  <c r="C304" i="29"/>
  <c r="C354" i="29" s="1"/>
  <c r="C303" i="20"/>
  <c r="C353" i="20" s="1"/>
  <c r="C307" i="20"/>
  <c r="C357" i="20" s="1"/>
  <c r="C300" i="20"/>
  <c r="C350" i="20" s="1"/>
  <c r="C297" i="29"/>
  <c r="C347" i="29" s="1"/>
  <c r="C300" i="29"/>
  <c r="C350" i="29" s="1"/>
  <c r="E302" i="29"/>
  <c r="E352" i="29" s="1"/>
  <c r="C309" i="29"/>
  <c r="C359" i="29" s="1"/>
  <c r="E307" i="19"/>
  <c r="E357" i="19" s="1"/>
  <c r="G295" i="19"/>
  <c r="C309" i="19"/>
  <c r="C359" i="19" s="1"/>
  <c r="G293" i="6"/>
  <c r="G343" i="6" s="1"/>
  <c r="H354" i="6"/>
  <c r="C304" i="6"/>
  <c r="C354" i="6" s="1"/>
  <c r="C307" i="29"/>
  <c r="C357" i="29" s="1"/>
  <c r="C309" i="20"/>
  <c r="C359" i="20" s="1"/>
  <c r="G293" i="20"/>
  <c r="G343" i="20" s="1"/>
  <c r="C309" i="30"/>
  <c r="C359" i="30" s="1"/>
  <c r="C300" i="30"/>
  <c r="C350" i="30" s="1"/>
  <c r="C304" i="30"/>
  <c r="C354" i="30" s="1"/>
  <c r="E303" i="19"/>
  <c r="E353" i="19" s="1"/>
  <c r="C297" i="26"/>
  <c r="F293" i="30"/>
  <c r="F343" i="30" s="1"/>
  <c r="F293" i="29"/>
  <c r="F343" i="29" s="1"/>
  <c r="E295" i="19"/>
  <c r="E345" i="19" s="1"/>
  <c r="H354" i="21"/>
  <c r="H354" i="30"/>
  <c r="H304" i="30"/>
  <c r="M28" i="48" s="1"/>
  <c r="H362" i="22"/>
  <c r="H312" i="22"/>
  <c r="U19" i="48" s="1"/>
  <c r="C310" i="30"/>
  <c r="C360" i="30" s="1"/>
  <c r="C310" i="20"/>
  <c r="C360" i="20" s="1"/>
  <c r="C305" i="30"/>
  <c r="C355" i="30" s="1"/>
  <c r="C305" i="29"/>
  <c r="C355" i="29" s="1"/>
  <c r="C302" i="30"/>
  <c r="C352" i="30" s="1"/>
  <c r="H352" i="40"/>
  <c r="H352" i="23"/>
  <c r="C302" i="20"/>
  <c r="C352" i="20" s="1"/>
  <c r="C302" i="19"/>
  <c r="C352" i="19" s="1"/>
  <c r="H351" i="10"/>
  <c r="C301" i="30"/>
  <c r="C351" i="30" s="1"/>
  <c r="H349" i="18"/>
  <c r="H299" i="18"/>
  <c r="H14" i="48" s="1"/>
  <c r="H349" i="10"/>
  <c r="H346" i="18"/>
  <c r="C310" i="29"/>
  <c r="C360" i="29" s="1"/>
  <c r="C310" i="6"/>
  <c r="C360" i="6" s="1"/>
  <c r="H359" i="19"/>
  <c r="H357" i="18"/>
  <c r="H347" i="26"/>
  <c r="H357" i="19"/>
  <c r="H350" i="29"/>
  <c r="H359" i="30"/>
  <c r="H355" i="29"/>
  <c r="H305" i="29"/>
  <c r="N27" i="48" s="1"/>
  <c r="H352" i="19"/>
  <c r="H351" i="30"/>
  <c r="E304" i="15"/>
  <c r="E354" i="15" s="1"/>
  <c r="G311" i="15"/>
  <c r="G361" i="15" s="1"/>
  <c r="E310" i="15"/>
  <c r="E360" i="15" s="1"/>
  <c r="G302" i="15"/>
  <c r="G352" i="15" s="1"/>
  <c r="G303" i="15"/>
  <c r="G353" i="15" s="1"/>
  <c r="G351" i="15"/>
  <c r="E305" i="15"/>
  <c r="E355" i="15" s="1"/>
  <c r="F303" i="15"/>
  <c r="F353" i="15" s="1"/>
  <c r="F310" i="15"/>
  <c r="F360" i="15" s="1"/>
  <c r="G294" i="15"/>
  <c r="G344" i="15" s="1"/>
  <c r="G307" i="15"/>
  <c r="G357" i="15" s="1"/>
  <c r="G299" i="15"/>
  <c r="G349" i="15" s="1"/>
  <c r="G297" i="15"/>
  <c r="G347" i="15" s="1"/>
  <c r="G309" i="15"/>
  <c r="G359" i="15" s="1"/>
  <c r="F304" i="15"/>
  <c r="F354" i="15" s="1"/>
  <c r="G312" i="15"/>
  <c r="G362" i="15" s="1"/>
  <c r="G300" i="15"/>
  <c r="G350" i="15" s="1"/>
  <c r="G296" i="15"/>
  <c r="G346" i="15" s="1"/>
  <c r="G304" i="15"/>
  <c r="G354" i="15" s="1"/>
  <c r="E300" i="15"/>
  <c r="E350" i="15" s="1"/>
  <c r="G298" i="15"/>
  <c r="G348" i="15" s="1"/>
  <c r="G308" i="15"/>
  <c r="G358" i="15" s="1"/>
  <c r="C300" i="15"/>
  <c r="C350" i="15" s="1"/>
  <c r="C312" i="15"/>
  <c r="C362" i="15" s="1"/>
  <c r="F309" i="15"/>
  <c r="F359" i="15" s="1"/>
  <c r="D300" i="15"/>
  <c r="D350" i="15" s="1"/>
  <c r="D303" i="15"/>
  <c r="D353" i="15" s="1"/>
  <c r="E303" i="15"/>
  <c r="E353" i="15" s="1"/>
  <c r="D305" i="15"/>
  <c r="D355" i="15" s="1"/>
  <c r="F295" i="15"/>
  <c r="F345" i="15" s="1"/>
  <c r="D307" i="15"/>
  <c r="D357" i="15" s="1"/>
  <c r="D312" i="15"/>
  <c r="D362" i="15" s="1"/>
  <c r="C303" i="15"/>
  <c r="C353" i="15" s="1"/>
  <c r="C309" i="15"/>
  <c r="C359" i="15" s="1"/>
  <c r="C307" i="15"/>
  <c r="C357" i="15" s="1"/>
  <c r="F299" i="15"/>
  <c r="F349" i="15" s="1"/>
  <c r="G306" i="15"/>
  <c r="G356" i="15" s="1"/>
  <c r="F300" i="15"/>
  <c r="F350" i="15" s="1"/>
  <c r="D301" i="15"/>
  <c r="D351" i="15" s="1"/>
  <c r="C310" i="15"/>
  <c r="C360" i="15" s="1"/>
  <c r="E299" i="15"/>
  <c r="E349" i="15" s="1"/>
  <c r="H353" i="15"/>
  <c r="H110" i="25" l="1"/>
  <c r="D133" i="25"/>
  <c r="C124" i="59"/>
  <c r="C127" i="39"/>
  <c r="G126" i="11"/>
  <c r="F128" i="11"/>
  <c r="H109" i="41"/>
  <c r="G132" i="27"/>
  <c r="E121" i="21"/>
  <c r="C120" i="21"/>
  <c r="G116" i="28"/>
  <c r="I150" i="31"/>
  <c r="F133" i="36"/>
  <c r="F125" i="36"/>
  <c r="G128" i="36"/>
  <c r="D127" i="36"/>
  <c r="D119" i="36"/>
  <c r="H350" i="28"/>
  <c r="H352" i="21"/>
  <c r="H347" i="30"/>
  <c r="G293" i="30"/>
  <c r="G343" i="30" s="1"/>
  <c r="H359" i="14"/>
  <c r="H359" i="28"/>
  <c r="H359" i="41"/>
  <c r="H354" i="35"/>
  <c r="C297" i="16"/>
  <c r="C347" i="16" s="1"/>
  <c r="F307" i="24"/>
  <c r="F357" i="24" s="1"/>
  <c r="C116" i="34"/>
  <c r="D122" i="11"/>
  <c r="G128" i="11"/>
  <c r="G135" i="20"/>
  <c r="G124" i="38"/>
  <c r="H362" i="35"/>
  <c r="D310" i="9"/>
  <c r="D360" i="9" s="1"/>
  <c r="H353" i="28"/>
  <c r="C312" i="18"/>
  <c r="C362" i="18" s="1"/>
  <c r="G293" i="28"/>
  <c r="G343" i="28" s="1"/>
  <c r="E297" i="6"/>
  <c r="E347" i="6" s="1"/>
  <c r="D304" i="20"/>
  <c r="D354" i="20" s="1"/>
  <c r="C309" i="25"/>
  <c r="C359" i="25" s="1"/>
  <c r="D304" i="11"/>
  <c r="D354" i="11" s="1"/>
  <c r="C300" i="38"/>
  <c r="C350" i="38" s="1"/>
  <c r="G298" i="41"/>
  <c r="G348" i="41" s="1"/>
  <c r="G309" i="31"/>
  <c r="G359" i="31" s="1"/>
  <c r="H40" i="39"/>
  <c r="H301" i="39" s="1"/>
  <c r="J38" i="48" s="1"/>
  <c r="H78" i="26"/>
  <c r="C117" i="9"/>
  <c r="C122" i="9"/>
  <c r="G135" i="11"/>
  <c r="G130" i="17"/>
  <c r="E127" i="57"/>
  <c r="G131" i="41"/>
  <c r="G133" i="38"/>
  <c r="G130" i="27"/>
  <c r="H359" i="35"/>
  <c r="H359" i="21"/>
  <c r="H350" i="22"/>
  <c r="H357" i="41"/>
  <c r="C309" i="28"/>
  <c r="C359" i="28" s="1"/>
  <c r="D302" i="25"/>
  <c r="D352" i="25" s="1"/>
  <c r="F52" i="23"/>
  <c r="E116" i="62"/>
  <c r="F119" i="62"/>
  <c r="G130" i="62"/>
  <c r="C134" i="62"/>
  <c r="H350" i="30"/>
  <c r="H351" i="17"/>
  <c r="C305" i="26"/>
  <c r="C355" i="26" s="1"/>
  <c r="H359" i="24"/>
  <c r="C301" i="39"/>
  <c r="C351" i="39" s="1"/>
  <c r="C307" i="16"/>
  <c r="C357" i="16" s="1"/>
  <c r="H39" i="38"/>
  <c r="H300" i="38" s="1"/>
  <c r="I37" i="48" s="1"/>
  <c r="G123" i="12"/>
  <c r="G135" i="16"/>
  <c r="G125" i="21"/>
  <c r="F127" i="17"/>
  <c r="H359" i="25"/>
  <c r="C301" i="17"/>
  <c r="C351" i="17" s="1"/>
  <c r="E303" i="9"/>
  <c r="C300" i="12"/>
  <c r="C350" i="12" s="1"/>
  <c r="D307" i="25"/>
  <c r="D357" i="25" s="1"/>
  <c r="H72" i="39"/>
  <c r="H78" i="22"/>
  <c r="H350" i="6"/>
  <c r="I148" i="10"/>
  <c r="G126" i="29"/>
  <c r="G129" i="35"/>
  <c r="E132" i="57"/>
  <c r="H355" i="26"/>
  <c r="G293" i="25"/>
  <c r="G343" i="25" s="1"/>
  <c r="G304" i="40"/>
  <c r="C309" i="41"/>
  <c r="C359" i="41" s="1"/>
  <c r="C133" i="33"/>
  <c r="I140" i="37"/>
  <c r="H96" i="6"/>
  <c r="H359" i="23"/>
  <c r="H350" i="26"/>
  <c r="C303" i="31"/>
  <c r="C353" i="31" s="1"/>
  <c r="G135" i="23"/>
  <c r="G130" i="57"/>
  <c r="H357" i="6"/>
  <c r="H353" i="6"/>
  <c r="C300" i="6"/>
  <c r="C350" i="6" s="1"/>
  <c r="F119" i="12"/>
  <c r="C123" i="12"/>
  <c r="D126" i="12"/>
  <c r="C128" i="12"/>
  <c r="D131" i="12"/>
  <c r="F134" i="12"/>
  <c r="F116" i="16"/>
  <c r="F116" i="18"/>
  <c r="F121" i="18"/>
  <c r="E126" i="18"/>
  <c r="D128" i="18"/>
  <c r="E124" i="19"/>
  <c r="E129" i="19"/>
  <c r="H129" i="19" s="1"/>
  <c r="F132" i="19"/>
  <c r="G116" i="21"/>
  <c r="C130" i="21"/>
  <c r="F129" i="22"/>
  <c r="D121" i="26"/>
  <c r="D131" i="26"/>
  <c r="F134" i="26"/>
  <c r="F125" i="27"/>
  <c r="F130" i="27"/>
  <c r="G121" i="28"/>
  <c r="D133" i="28"/>
  <c r="D124" i="29"/>
  <c r="D134" i="29"/>
  <c r="D125" i="32"/>
  <c r="E133" i="32"/>
  <c r="F116" i="33"/>
  <c r="E126" i="33"/>
  <c r="D122" i="35"/>
  <c r="F124" i="38"/>
  <c r="D131" i="38"/>
  <c r="H359" i="6"/>
  <c r="H45" i="11"/>
  <c r="D116" i="11"/>
  <c r="E119" i="11"/>
  <c r="D134" i="11"/>
  <c r="D116" i="9"/>
  <c r="K8" i="49" s="1"/>
  <c r="I155" i="29"/>
  <c r="I147" i="31"/>
  <c r="I152" i="31"/>
  <c r="H99" i="16"/>
  <c r="H99" i="38"/>
  <c r="H357" i="14"/>
  <c r="H70" i="15"/>
  <c r="H32" i="16"/>
  <c r="H37" i="16"/>
  <c r="H350" i="16"/>
  <c r="H61" i="16"/>
  <c r="H64" i="16"/>
  <c r="H71" i="16"/>
  <c r="H38" i="17"/>
  <c r="H357" i="17"/>
  <c r="H362" i="17"/>
  <c r="C122" i="17"/>
  <c r="H80" i="17"/>
  <c r="H353" i="18"/>
  <c r="H360" i="18"/>
  <c r="H64" i="18"/>
  <c r="H69" i="18"/>
  <c r="D126" i="18"/>
  <c r="H74" i="18"/>
  <c r="H79" i="18"/>
  <c r="F117" i="19"/>
  <c r="H69" i="19"/>
  <c r="H74" i="19"/>
  <c r="H77" i="19"/>
  <c r="H352" i="20"/>
  <c r="H46" i="20"/>
  <c r="H307" i="20" s="1"/>
  <c r="P16" i="48" s="1"/>
  <c r="H359" i="20"/>
  <c r="H65" i="20"/>
  <c r="H73" i="20"/>
  <c r="H75" i="20"/>
  <c r="H80" i="20"/>
  <c r="C52" i="21"/>
  <c r="H39" i="21"/>
  <c r="H300" i="21" s="1"/>
  <c r="I18" i="48" s="1"/>
  <c r="H42" i="21"/>
  <c r="H303" i="21" s="1"/>
  <c r="L18" i="48" s="1"/>
  <c r="H44" i="21"/>
  <c r="H49" i="21"/>
  <c r="H61" i="21"/>
  <c r="H66" i="21"/>
  <c r="H76" i="21"/>
  <c r="H78" i="21"/>
  <c r="D52" i="22"/>
  <c r="H34" i="22"/>
  <c r="H353" i="22"/>
  <c r="H45" i="22"/>
  <c r="H47" i="22"/>
  <c r="H49" i="22"/>
  <c r="G117" i="22"/>
  <c r="H71" i="22"/>
  <c r="H76" i="22"/>
  <c r="H77" i="22"/>
  <c r="H33" i="23"/>
  <c r="H62" i="23"/>
  <c r="H64" i="23"/>
  <c r="H65" i="23"/>
  <c r="H69" i="23"/>
  <c r="G127" i="39"/>
  <c r="G126" i="38"/>
  <c r="H39" i="29"/>
  <c r="H300" i="29" s="1"/>
  <c r="I27" i="48" s="1"/>
  <c r="H68" i="29"/>
  <c r="H72" i="23"/>
  <c r="H74" i="23"/>
  <c r="H75" i="23"/>
  <c r="H33" i="24"/>
  <c r="H43" i="24"/>
  <c r="H46" i="24"/>
  <c r="H307" i="24" s="1"/>
  <c r="P22" i="48" s="1"/>
  <c r="C117" i="24"/>
  <c r="H63" i="24"/>
  <c r="D120" i="24"/>
  <c r="H67" i="24"/>
  <c r="H70" i="24"/>
  <c r="H73" i="24"/>
  <c r="D130" i="24"/>
  <c r="E81" i="24"/>
  <c r="H80" i="24"/>
  <c r="H32" i="25"/>
  <c r="H34" i="25"/>
  <c r="H37" i="25"/>
  <c r="H42" i="25"/>
  <c r="H303" i="25" s="1"/>
  <c r="H44" i="25"/>
  <c r="H357" i="25"/>
  <c r="G52" i="25"/>
  <c r="G313" i="25" s="1"/>
  <c r="G363" i="25" s="1"/>
  <c r="H49" i="25"/>
  <c r="H51" i="25"/>
  <c r="H61" i="25"/>
  <c r="D81" i="25"/>
  <c r="H66" i="25"/>
  <c r="D123" i="25"/>
  <c r="H71" i="25"/>
  <c r="H73" i="25"/>
  <c r="H76" i="25"/>
  <c r="C133" i="25"/>
  <c r="H49" i="26"/>
  <c r="H74" i="26"/>
  <c r="H76" i="26"/>
  <c r="H33" i="27"/>
  <c r="H51" i="27"/>
  <c r="H65" i="27"/>
  <c r="H70" i="27"/>
  <c r="H75" i="27"/>
  <c r="H80" i="27"/>
  <c r="C52" i="28"/>
  <c r="H41" i="28"/>
  <c r="H44" i="28"/>
  <c r="H305" i="28" s="1"/>
  <c r="N26" i="48" s="1"/>
  <c r="H46" i="28"/>
  <c r="H307" i="28" s="1"/>
  <c r="P26" i="48" s="1"/>
  <c r="H51" i="28"/>
  <c r="H61" i="28"/>
  <c r="D81" i="28"/>
  <c r="H78" i="28"/>
  <c r="D52" i="29"/>
  <c r="H43" i="29"/>
  <c r="H304" i="29" s="1"/>
  <c r="M27" i="48" s="1"/>
  <c r="H45" i="29"/>
  <c r="H48" i="29"/>
  <c r="H309" i="29" s="1"/>
  <c r="R27" i="48" s="1"/>
  <c r="H62" i="29"/>
  <c r="C119" i="29"/>
  <c r="H65" i="29"/>
  <c r="H67" i="29"/>
  <c r="C124" i="29"/>
  <c r="H72" i="29"/>
  <c r="H75" i="29"/>
  <c r="H77" i="29"/>
  <c r="H36" i="30"/>
  <c r="H297" i="30" s="1"/>
  <c r="F28" i="48" s="1"/>
  <c r="H39" i="30"/>
  <c r="H300" i="30" s="1"/>
  <c r="I28" i="48" s="1"/>
  <c r="H352" i="30"/>
  <c r="H355" i="30"/>
  <c r="H46" i="30"/>
  <c r="H307" i="30" s="1"/>
  <c r="P28" i="48" s="1"/>
  <c r="H47" i="30"/>
  <c r="H49" i="30"/>
  <c r="H64" i="30"/>
  <c r="H73" i="30"/>
  <c r="H74" i="30"/>
  <c r="H46" i="31"/>
  <c r="H307" i="31" s="1"/>
  <c r="P29" i="48" s="1"/>
  <c r="H62" i="31"/>
  <c r="H79" i="31"/>
  <c r="D52" i="32"/>
  <c r="H39" i="32"/>
  <c r="H300" i="32" s="1"/>
  <c r="I30" i="48" s="1"/>
  <c r="H42" i="32"/>
  <c r="H303" i="32" s="1"/>
  <c r="L30" i="48" s="1"/>
  <c r="H44" i="32"/>
  <c r="H357" i="32"/>
  <c r="H359" i="32"/>
  <c r="H61" i="32"/>
  <c r="H63" i="32"/>
  <c r="H65" i="32"/>
  <c r="G121" i="32"/>
  <c r="E123" i="32"/>
  <c r="E121" i="41"/>
  <c r="E121" i="39"/>
  <c r="E121" i="35"/>
  <c r="E121" i="29"/>
  <c r="G120" i="36"/>
  <c r="F120" i="62"/>
  <c r="G123" i="62"/>
  <c r="F128" i="62"/>
  <c r="D130" i="62"/>
  <c r="C135" i="62"/>
  <c r="H70" i="32"/>
  <c r="H71" i="32"/>
  <c r="H76" i="32"/>
  <c r="D133" i="32"/>
  <c r="H80" i="32"/>
  <c r="H34" i="33"/>
  <c r="H350" i="33"/>
  <c r="H42" i="33"/>
  <c r="H303" i="33" s="1"/>
  <c r="L32" i="48" s="1"/>
  <c r="C81" i="33"/>
  <c r="F81" i="33"/>
  <c r="H66" i="33"/>
  <c r="H68" i="33"/>
  <c r="D126" i="33"/>
  <c r="H73" i="33"/>
  <c r="D131" i="33"/>
  <c r="F134" i="33"/>
  <c r="H33" i="34"/>
  <c r="H36" i="34"/>
  <c r="H297" i="34" s="1"/>
  <c r="F33" i="48" s="1"/>
  <c r="C52" i="34"/>
  <c r="H51" i="34"/>
  <c r="H312" i="34" s="1"/>
  <c r="U33" i="48" s="1"/>
  <c r="H39" i="35"/>
  <c r="H43" i="35"/>
  <c r="H304" i="35" s="1"/>
  <c r="M34" i="48" s="1"/>
  <c r="H46" i="35"/>
  <c r="H307" i="35" s="1"/>
  <c r="P34" i="48" s="1"/>
  <c r="H65" i="35"/>
  <c r="H70" i="35"/>
  <c r="F128" i="35"/>
  <c r="H75" i="35"/>
  <c r="H80" i="35"/>
  <c r="H32" i="38"/>
  <c r="H61" i="38"/>
  <c r="H67" i="38"/>
  <c r="H69" i="38"/>
  <c r="H76" i="38"/>
  <c r="F81" i="38"/>
  <c r="H39" i="39"/>
  <c r="H300" i="39" s="1"/>
  <c r="I38" i="48" s="1"/>
  <c r="H46" i="39"/>
  <c r="H307" i="39" s="1"/>
  <c r="P38" i="48" s="1"/>
  <c r="H48" i="39"/>
  <c r="H309" i="39" s="1"/>
  <c r="R38" i="48" s="1"/>
  <c r="H51" i="39"/>
  <c r="C81" i="39"/>
  <c r="H63" i="39"/>
  <c r="H67" i="39"/>
  <c r="H68" i="39"/>
  <c r="G81" i="39"/>
  <c r="H73" i="39"/>
  <c r="H75" i="39"/>
  <c r="H76" i="39"/>
  <c r="H78" i="39"/>
  <c r="H80" i="39"/>
  <c r="H37" i="40"/>
  <c r="H353" i="40"/>
  <c r="H45" i="40"/>
  <c r="H47" i="40"/>
  <c r="C81" i="40"/>
  <c r="H62" i="40"/>
  <c r="H64" i="40"/>
  <c r="H67" i="40"/>
  <c r="D124" i="40"/>
  <c r="H70" i="40"/>
  <c r="H72" i="40"/>
  <c r="H74" i="40"/>
  <c r="H75" i="40"/>
  <c r="E132" i="40"/>
  <c r="H79" i="40"/>
  <c r="F52" i="41"/>
  <c r="F313" i="41" s="1"/>
  <c r="F363" i="41" s="1"/>
  <c r="H34" i="41"/>
  <c r="H39" i="41"/>
  <c r="H300" i="41" s="1"/>
  <c r="I40" i="48" s="1"/>
  <c r="H41" i="41"/>
  <c r="H302" i="41" s="1"/>
  <c r="K40" i="48" s="1"/>
  <c r="H353" i="41"/>
  <c r="H44" i="41"/>
  <c r="H46" i="41"/>
  <c r="H307" i="41" s="1"/>
  <c r="P40" i="48" s="1"/>
  <c r="H51" i="41"/>
  <c r="F116" i="41"/>
  <c r="G119" i="41"/>
  <c r="H68" i="41"/>
  <c r="H69" i="41"/>
  <c r="H71" i="41"/>
  <c r="H73" i="41"/>
  <c r="C133" i="41"/>
  <c r="G134" i="41"/>
  <c r="E121" i="28"/>
  <c r="E121" i="25"/>
  <c r="E121" i="18"/>
  <c r="H69" i="37"/>
  <c r="E129" i="40"/>
  <c r="H70" i="41"/>
  <c r="H75" i="41"/>
  <c r="F131" i="41"/>
  <c r="H80" i="41"/>
  <c r="E124" i="36"/>
  <c r="E116" i="36"/>
  <c r="H100" i="31"/>
  <c r="H92" i="31"/>
  <c r="H105" i="30"/>
  <c r="I145" i="30"/>
  <c r="I161" i="30"/>
  <c r="F117" i="36"/>
  <c r="C135" i="37"/>
  <c r="E120" i="37"/>
  <c r="C119" i="37"/>
  <c r="G117" i="37"/>
  <c r="E116" i="37"/>
  <c r="G135" i="37"/>
  <c r="F129" i="57"/>
  <c r="H72" i="28"/>
  <c r="H39" i="27"/>
  <c r="H80" i="26"/>
  <c r="H39" i="23"/>
  <c r="H300" i="23" s="1"/>
  <c r="I21" i="48" s="1"/>
  <c r="H72" i="18"/>
  <c r="C133" i="34"/>
  <c r="G129" i="34"/>
  <c r="D128" i="34"/>
  <c r="F126" i="34"/>
  <c r="C125" i="34"/>
  <c r="G121" i="34"/>
  <c r="H66" i="24"/>
  <c r="G128" i="22"/>
  <c r="G123" i="16"/>
  <c r="G130" i="16"/>
  <c r="G125" i="12"/>
  <c r="D131" i="34"/>
  <c r="G124" i="34"/>
  <c r="C120" i="34"/>
  <c r="H40" i="18"/>
  <c r="H301" i="18" s="1"/>
  <c r="J14" i="48" s="1"/>
  <c r="G301" i="18"/>
  <c r="G351" i="18" s="1"/>
  <c r="H45" i="18"/>
  <c r="F306" i="18"/>
  <c r="F356" i="18" s="1"/>
  <c r="H32" i="19"/>
  <c r="C52" i="19"/>
  <c r="B17" i="49"/>
  <c r="G17" i="49" s="1"/>
  <c r="D123" i="21"/>
  <c r="H68" i="21"/>
  <c r="D128" i="21"/>
  <c r="H73" i="21"/>
  <c r="H46" i="23"/>
  <c r="H307" i="23" s="1"/>
  <c r="P21" i="48" s="1"/>
  <c r="G307" i="23"/>
  <c r="G357" i="23" s="1"/>
  <c r="H71" i="26"/>
  <c r="C126" i="26"/>
  <c r="H79" i="29"/>
  <c r="C134" i="29"/>
  <c r="F125" i="34"/>
  <c r="H70" i="34"/>
  <c r="D125" i="39"/>
  <c r="H70" i="39"/>
  <c r="C52" i="40"/>
  <c r="D118" i="41"/>
  <c r="H63" i="41"/>
  <c r="F121" i="41"/>
  <c r="H66" i="41"/>
  <c r="G129" i="41"/>
  <c r="H74" i="41"/>
  <c r="E131" i="41"/>
  <c r="H76" i="41"/>
  <c r="D125" i="17"/>
  <c r="H70" i="17"/>
  <c r="H35" i="18"/>
  <c r="H296" i="18" s="1"/>
  <c r="E14" i="48" s="1"/>
  <c r="G296" i="18"/>
  <c r="G346" i="18" s="1"/>
  <c r="G132" i="18"/>
  <c r="H77" i="18"/>
  <c r="H353" i="19"/>
  <c r="H42" i="19"/>
  <c r="C116" i="19"/>
  <c r="J17" i="49" s="1"/>
  <c r="H61" i="19"/>
  <c r="D119" i="19"/>
  <c r="H64" i="19"/>
  <c r="H72" i="19"/>
  <c r="E127" i="19"/>
  <c r="C81" i="20"/>
  <c r="H81" i="20" s="1"/>
  <c r="H62" i="20"/>
  <c r="D81" i="21"/>
  <c r="H63" i="21"/>
  <c r="C121" i="22"/>
  <c r="H66" i="22"/>
  <c r="C134" i="23"/>
  <c r="H79" i="23"/>
  <c r="H41" i="27"/>
  <c r="H302" i="27" s="1"/>
  <c r="K25" i="48" s="1"/>
  <c r="F302" i="27"/>
  <c r="F352" i="27" s="1"/>
  <c r="F52" i="28"/>
  <c r="E28" i="49"/>
  <c r="H70" i="29"/>
  <c r="F125" i="29"/>
  <c r="G124" i="30"/>
  <c r="H69" i="30"/>
  <c r="F120" i="34"/>
  <c r="H65" i="34"/>
  <c r="C52" i="39"/>
  <c r="H33" i="39"/>
  <c r="H350" i="24"/>
  <c r="H350" i="25"/>
  <c r="H355" i="35"/>
  <c r="F293" i="41"/>
  <c r="F343" i="41" s="1"/>
  <c r="H347" i="14"/>
  <c r="E307" i="20"/>
  <c r="E357" i="20" s="1"/>
  <c r="D305" i="25"/>
  <c r="D355" i="25" s="1"/>
  <c r="D300" i="21"/>
  <c r="D350" i="21" s="1"/>
  <c r="G297" i="34"/>
  <c r="G347" i="34" s="1"/>
  <c r="C39" i="49"/>
  <c r="G39" i="49" s="1"/>
  <c r="H68" i="25"/>
  <c r="H39" i="25"/>
  <c r="H300" i="25" s="1"/>
  <c r="I23" i="48" s="1"/>
  <c r="H42" i="41"/>
  <c r="H303" i="41" s="1"/>
  <c r="L40" i="48" s="1"/>
  <c r="F81" i="40"/>
  <c r="H42" i="40"/>
  <c r="H303" i="40" s="1"/>
  <c r="L39" i="48" s="1"/>
  <c r="H80" i="34"/>
  <c r="G52" i="34"/>
  <c r="E117" i="31"/>
  <c r="G81" i="30"/>
  <c r="D132" i="29"/>
  <c r="C127" i="17"/>
  <c r="H72" i="17"/>
  <c r="H67" i="20"/>
  <c r="G52" i="21"/>
  <c r="G313" i="21" s="1"/>
  <c r="G363" i="21" s="1"/>
  <c r="D52" i="21"/>
  <c r="C118" i="22"/>
  <c r="H63" i="22"/>
  <c r="C123" i="22"/>
  <c r="H68" i="22"/>
  <c r="H32" i="23"/>
  <c r="B23" i="49"/>
  <c r="D81" i="23"/>
  <c r="C127" i="24"/>
  <c r="H72" i="24"/>
  <c r="D52" i="25"/>
  <c r="E81" i="25"/>
  <c r="G52" i="26"/>
  <c r="G313" i="26" s="1"/>
  <c r="G363" i="26" s="1"/>
  <c r="G296" i="26"/>
  <c r="G346" i="26" s="1"/>
  <c r="C81" i="27"/>
  <c r="C119" i="27"/>
  <c r="H64" i="27"/>
  <c r="F81" i="27"/>
  <c r="C134" i="27"/>
  <c r="H79" i="27"/>
  <c r="H65" i="28"/>
  <c r="C120" i="28"/>
  <c r="H75" i="28"/>
  <c r="C130" i="28"/>
  <c r="D135" i="28"/>
  <c r="H80" i="28"/>
  <c r="F81" i="29"/>
  <c r="D81" i="29"/>
  <c r="G81" i="29"/>
  <c r="H41" i="30"/>
  <c r="H302" i="30" s="1"/>
  <c r="K28" i="48" s="1"/>
  <c r="C52" i="31"/>
  <c r="H32" i="31"/>
  <c r="B31" i="49"/>
  <c r="G31" i="49" s="1"/>
  <c r="C81" i="31"/>
  <c r="H61" i="31"/>
  <c r="D52" i="35"/>
  <c r="H35" i="38"/>
  <c r="E81" i="38"/>
  <c r="C81" i="38"/>
  <c r="D81" i="39"/>
  <c r="E81" i="39"/>
  <c r="G81" i="40"/>
  <c r="E81" i="40"/>
  <c r="G52" i="41"/>
  <c r="F42" i="49"/>
  <c r="F125" i="49" s="1"/>
  <c r="E81" i="41"/>
  <c r="C81" i="41"/>
  <c r="C117" i="17"/>
  <c r="H62" i="17"/>
  <c r="H75" i="17"/>
  <c r="D130" i="17"/>
  <c r="H71" i="20"/>
  <c r="G126" i="20"/>
  <c r="D116" i="22"/>
  <c r="D81" i="22"/>
  <c r="H48" i="23"/>
  <c r="H309" i="23" s="1"/>
  <c r="R21" i="48" s="1"/>
  <c r="F309" i="23"/>
  <c r="F359" i="23" s="1"/>
  <c r="H48" i="24"/>
  <c r="H309" i="24" s="1"/>
  <c r="R22" i="48" s="1"/>
  <c r="D309" i="24"/>
  <c r="D359" i="24" s="1"/>
  <c r="H36" i="25"/>
  <c r="C52" i="25"/>
  <c r="C121" i="26"/>
  <c r="H66" i="26"/>
  <c r="H36" i="27"/>
  <c r="H297" i="27" s="1"/>
  <c r="F25" i="48" s="1"/>
  <c r="F297" i="27"/>
  <c r="F347" i="27" s="1"/>
  <c r="H48" i="27"/>
  <c r="E309" i="27"/>
  <c r="E359" i="27" s="1"/>
  <c r="F303" i="28"/>
  <c r="F353" i="28" s="1"/>
  <c r="H42" i="28"/>
  <c r="H303" i="28" s="1"/>
  <c r="L26" i="48" s="1"/>
  <c r="H33" i="29"/>
  <c r="F52" i="29"/>
  <c r="F313" i="29" s="1"/>
  <c r="F363" i="29" s="1"/>
  <c r="G302" i="31"/>
  <c r="G352" i="31" s="1"/>
  <c r="H41" i="31"/>
  <c r="H302" i="31" s="1"/>
  <c r="K29" i="48" s="1"/>
  <c r="E122" i="31"/>
  <c r="H67" i="31"/>
  <c r="H73" i="32"/>
  <c r="E128" i="32"/>
  <c r="H77" i="33"/>
  <c r="G132" i="33"/>
  <c r="C121" i="38"/>
  <c r="H66" i="38"/>
  <c r="H357" i="23"/>
  <c r="H352" i="31"/>
  <c r="H362" i="32"/>
  <c r="H350" i="39"/>
  <c r="H357" i="35"/>
  <c r="H359" i="34"/>
  <c r="H347" i="32"/>
  <c r="E302" i="20"/>
  <c r="E352" i="20" s="1"/>
  <c r="E310" i="30"/>
  <c r="E360" i="30" s="1"/>
  <c r="G308" i="25"/>
  <c r="G358" i="25" s="1"/>
  <c r="D303" i="22"/>
  <c r="D353" i="22" s="1"/>
  <c r="C307" i="41"/>
  <c r="C357" i="41" s="1"/>
  <c r="H354" i="17"/>
  <c r="H359" i="17"/>
  <c r="H357" i="30"/>
  <c r="H354" i="23"/>
  <c r="H357" i="39"/>
  <c r="H353" i="32"/>
  <c r="C307" i="28"/>
  <c r="C357" i="28" s="1"/>
  <c r="E304" i="29"/>
  <c r="E354" i="29" s="1"/>
  <c r="D305" i="30"/>
  <c r="D355" i="30" s="1"/>
  <c r="F298" i="25"/>
  <c r="F348" i="25" s="1"/>
  <c r="G307" i="31"/>
  <c r="G357" i="31" s="1"/>
  <c r="F303" i="41"/>
  <c r="F353" i="41" s="1"/>
  <c r="E312" i="17"/>
  <c r="E362" i="17" s="1"/>
  <c r="D305" i="28"/>
  <c r="D355" i="28" s="1"/>
  <c r="H47" i="25"/>
  <c r="G81" i="25"/>
  <c r="D81" i="40"/>
  <c r="H48" i="32"/>
  <c r="H309" i="32" s="1"/>
  <c r="R30" i="48" s="1"/>
  <c r="H72" i="31"/>
  <c r="H38" i="29"/>
  <c r="H62" i="24"/>
  <c r="H48" i="17"/>
  <c r="H309" i="17" s="1"/>
  <c r="R13" i="48" s="1"/>
  <c r="H350" i="32"/>
  <c r="G297" i="29"/>
  <c r="G347" i="29" s="1"/>
  <c r="G302" i="29"/>
  <c r="G352" i="29" s="1"/>
  <c r="C307" i="25"/>
  <c r="C357" i="25" s="1"/>
  <c r="G303" i="32"/>
  <c r="G353" i="32" s="1"/>
  <c r="C303" i="19"/>
  <c r="C353" i="19" s="1"/>
  <c r="E307" i="24"/>
  <c r="E357" i="24" s="1"/>
  <c r="G300" i="24"/>
  <c r="G350" i="24" s="1"/>
  <c r="E42" i="49"/>
  <c r="E125" i="49" s="1"/>
  <c r="B41" i="49"/>
  <c r="G41" i="49" s="1"/>
  <c r="H49" i="41"/>
  <c r="H66" i="32"/>
  <c r="H46" i="32"/>
  <c r="H307" i="32" s="1"/>
  <c r="P30" i="48" s="1"/>
  <c r="H77" i="31"/>
  <c r="H67" i="17"/>
  <c r="H43" i="17"/>
  <c r="H304" i="17" s="1"/>
  <c r="M13" i="48" s="1"/>
  <c r="H359" i="29"/>
  <c r="H357" i="21"/>
  <c r="H352" i="27"/>
  <c r="H354" i="29"/>
  <c r="H357" i="28"/>
  <c r="H350" i="21"/>
  <c r="H359" i="39"/>
  <c r="H353" i="38"/>
  <c r="C300" i="16"/>
  <c r="C350" i="16" s="1"/>
  <c r="F303" i="21"/>
  <c r="F353" i="21" s="1"/>
  <c r="F303" i="25"/>
  <c r="F353" i="25" s="1"/>
  <c r="F312" i="27"/>
  <c r="F362" i="27" s="1"/>
  <c r="G297" i="23"/>
  <c r="G347" i="23" s="1"/>
  <c r="E307" i="17"/>
  <c r="E357" i="17" s="1"/>
  <c r="C21" i="49"/>
  <c r="H69" i="40"/>
  <c r="C81" i="25"/>
  <c r="D81" i="41"/>
  <c r="H32" i="41"/>
  <c r="H33" i="40"/>
  <c r="H77" i="38"/>
  <c r="H42" i="38"/>
  <c r="H303" i="38" s="1"/>
  <c r="L37" i="48" s="1"/>
  <c r="C123" i="33"/>
  <c r="H39" i="33"/>
  <c r="H300" i="33" s="1"/>
  <c r="I32" i="48" s="1"/>
  <c r="H68" i="32"/>
  <c r="H64" i="31"/>
  <c r="H350" i="20"/>
  <c r="H357" i="20"/>
  <c r="H352" i="41"/>
  <c r="H353" i="25"/>
  <c r="H357" i="31"/>
  <c r="H350" i="41"/>
  <c r="C302" i="41"/>
  <c r="C352" i="41" s="1"/>
  <c r="H355" i="28"/>
  <c r="H354" i="26"/>
  <c r="H347" i="27"/>
  <c r="G300" i="39"/>
  <c r="G350" i="39" s="1"/>
  <c r="D309" i="39"/>
  <c r="D359" i="39" s="1"/>
  <c r="D300" i="41"/>
  <c r="D350" i="41" s="1"/>
  <c r="E307" i="35"/>
  <c r="E357" i="35" s="1"/>
  <c r="G312" i="34"/>
  <c r="G362" i="34" s="1"/>
  <c r="F294" i="23"/>
  <c r="F344" i="23" s="1"/>
  <c r="H78" i="41"/>
  <c r="H61" i="41"/>
  <c r="H61" i="40"/>
  <c r="H71" i="39"/>
  <c r="F81" i="24"/>
  <c r="H51" i="35"/>
  <c r="H312" i="35" s="1"/>
  <c r="C81" i="34"/>
  <c r="H32" i="32"/>
  <c r="H69" i="31"/>
  <c r="H80" i="23"/>
  <c r="H362" i="34"/>
  <c r="G307" i="29"/>
  <c r="G357" i="29" s="1"/>
  <c r="E300" i="32"/>
  <c r="E350" i="32" s="1"/>
  <c r="H351" i="18"/>
  <c r="H352" i="34"/>
  <c r="C297" i="30"/>
  <c r="C347" i="30" s="1"/>
  <c r="C303" i="40"/>
  <c r="C353" i="40" s="1"/>
  <c r="F309" i="29"/>
  <c r="F359" i="29" s="1"/>
  <c r="D300" i="30"/>
  <c r="D350" i="30" s="1"/>
  <c r="G308" i="30"/>
  <c r="G358" i="30" s="1"/>
  <c r="E310" i="25"/>
  <c r="E360" i="25" s="1"/>
  <c r="D305" i="21"/>
  <c r="D355" i="21" s="1"/>
  <c r="E307" i="39"/>
  <c r="E357" i="39" s="1"/>
  <c r="C302" i="28"/>
  <c r="C352" i="28" s="1"/>
  <c r="F81" i="39"/>
  <c r="H78" i="25"/>
  <c r="D52" i="41"/>
  <c r="D52" i="39"/>
  <c r="H48" i="35"/>
  <c r="H309" i="35" s="1"/>
  <c r="R34" i="48" s="1"/>
  <c r="H78" i="32"/>
  <c r="F128" i="15"/>
  <c r="F123" i="24"/>
  <c r="C132" i="24"/>
  <c r="C128" i="38"/>
  <c r="C121" i="11"/>
  <c r="H66" i="11"/>
  <c r="H63" i="37"/>
  <c r="F135" i="17"/>
  <c r="F134" i="18"/>
  <c r="C116" i="23"/>
  <c r="J23" i="49" s="1"/>
  <c r="F117" i="23"/>
  <c r="D119" i="23"/>
  <c r="F131" i="32"/>
  <c r="F124" i="33"/>
  <c r="F135" i="39"/>
  <c r="F132" i="40"/>
  <c r="D123" i="57"/>
  <c r="E131" i="57"/>
  <c r="G133" i="32"/>
  <c r="H80" i="22"/>
  <c r="C135" i="22"/>
  <c r="H39" i="20"/>
  <c r="H300" i="20" s="1"/>
  <c r="I16" i="48" s="1"/>
  <c r="F116" i="57"/>
  <c r="G119" i="57"/>
  <c r="F121" i="57"/>
  <c r="G124" i="41"/>
  <c r="C135" i="39"/>
  <c r="G131" i="35"/>
  <c r="G129" i="33"/>
  <c r="H80" i="29"/>
  <c r="G134" i="21"/>
  <c r="G134" i="18"/>
  <c r="G132" i="12"/>
  <c r="G133" i="28"/>
  <c r="F117" i="9"/>
  <c r="D119" i="9"/>
  <c r="G120" i="9"/>
  <c r="F122" i="9"/>
  <c r="C127" i="15"/>
  <c r="E135" i="15"/>
  <c r="C133" i="18"/>
  <c r="C126" i="19"/>
  <c r="E126" i="21"/>
  <c r="D129" i="23"/>
  <c r="E120" i="24"/>
  <c r="D122" i="24"/>
  <c r="C124" i="27"/>
  <c r="D132" i="27"/>
  <c r="D123" i="28"/>
  <c r="G116" i="32"/>
  <c r="C120" i="32"/>
  <c r="C127" i="35"/>
  <c r="E135" i="35"/>
  <c r="F133" i="39"/>
  <c r="F117" i="40"/>
  <c r="D128" i="41"/>
  <c r="H34" i="18"/>
  <c r="H46" i="18"/>
  <c r="H307" i="18" s="1"/>
  <c r="P14" i="48" s="1"/>
  <c r="H51" i="18"/>
  <c r="H312" i="18" s="1"/>
  <c r="U14" i="48" s="1"/>
  <c r="H80" i="18"/>
  <c r="H49" i="34"/>
  <c r="H76" i="34"/>
  <c r="H41" i="38"/>
  <c r="H46" i="38"/>
  <c r="H307" i="38" s="1"/>
  <c r="P37" i="48" s="1"/>
  <c r="H68" i="38"/>
  <c r="G128" i="39"/>
  <c r="F127" i="38"/>
  <c r="G123" i="33"/>
  <c r="G127" i="32"/>
  <c r="G131" i="27"/>
  <c r="C135" i="21"/>
  <c r="G131" i="20"/>
  <c r="G131" i="16"/>
  <c r="C135" i="14"/>
  <c r="G124" i="11"/>
  <c r="G131" i="11"/>
  <c r="H78" i="37"/>
  <c r="H75" i="37"/>
  <c r="D81" i="37"/>
  <c r="G117" i="9"/>
  <c r="E119" i="9"/>
  <c r="C121" i="9"/>
  <c r="E127" i="11"/>
  <c r="F124" i="12"/>
  <c r="D125" i="15"/>
  <c r="E133" i="15"/>
  <c r="C132" i="17"/>
  <c r="C123" i="18"/>
  <c r="D131" i="18"/>
  <c r="D124" i="19"/>
  <c r="E132" i="19"/>
  <c r="E134" i="19"/>
  <c r="C133" i="21"/>
  <c r="D135" i="21"/>
  <c r="D127" i="23"/>
  <c r="F128" i="24"/>
  <c r="G116" i="25"/>
  <c r="C120" i="25"/>
  <c r="G121" i="25"/>
  <c r="C130" i="25"/>
  <c r="D122" i="27"/>
  <c r="D118" i="28"/>
  <c r="E123" i="28"/>
  <c r="C129" i="29"/>
  <c r="C117" i="32"/>
  <c r="F118" i="32"/>
  <c r="D120" i="32"/>
  <c r="C122" i="32"/>
  <c r="D130" i="32"/>
  <c r="E116" i="33"/>
  <c r="C118" i="33"/>
  <c r="F119" i="33"/>
  <c r="D121" i="33"/>
  <c r="D123" i="33"/>
  <c r="E131" i="33"/>
  <c r="D125" i="35"/>
  <c r="E133" i="35"/>
  <c r="F135" i="35"/>
  <c r="F134" i="38"/>
  <c r="C132" i="39"/>
  <c r="D129" i="40"/>
  <c r="H42" i="27"/>
  <c r="H303" i="27" s="1"/>
  <c r="L25" i="48" s="1"/>
  <c r="H66" i="27"/>
  <c r="H38" i="41"/>
  <c r="G132" i="20"/>
  <c r="G125" i="16"/>
  <c r="G124" i="9"/>
  <c r="G127" i="28"/>
  <c r="E116" i="18"/>
  <c r="C118" i="18"/>
  <c r="F119" i="18"/>
  <c r="D121" i="18"/>
  <c r="D123" i="18"/>
  <c r="F123" i="20"/>
  <c r="D133" i="21"/>
  <c r="D126" i="22"/>
  <c r="E116" i="26"/>
  <c r="C118" i="26"/>
  <c r="E117" i="27"/>
  <c r="F120" i="27"/>
  <c r="E122" i="27"/>
  <c r="D118" i="33"/>
  <c r="G119" i="33"/>
  <c r="F121" i="33"/>
  <c r="F129" i="33"/>
  <c r="C131" i="38"/>
  <c r="D120" i="39"/>
  <c r="C122" i="39"/>
  <c r="D130" i="39"/>
  <c r="E126" i="41"/>
  <c r="H41" i="29"/>
  <c r="H302" i="29" s="1"/>
  <c r="K27" i="48" s="1"/>
  <c r="H46" i="29"/>
  <c r="H307" i="29" s="1"/>
  <c r="P27" i="48" s="1"/>
  <c r="H51" i="29"/>
  <c r="G122" i="14"/>
  <c r="D117" i="17"/>
  <c r="D122" i="17"/>
  <c r="G120" i="19"/>
  <c r="F122" i="19"/>
  <c r="C131" i="19"/>
  <c r="C117" i="20"/>
  <c r="D120" i="20"/>
  <c r="C122" i="20"/>
  <c r="D130" i="20"/>
  <c r="D127" i="29"/>
  <c r="C128" i="33"/>
  <c r="D117" i="39"/>
  <c r="E120" i="39"/>
  <c r="E130" i="39"/>
  <c r="H72" i="9"/>
  <c r="H33" i="19"/>
  <c r="H65" i="19"/>
  <c r="H70" i="19"/>
  <c r="H75" i="19"/>
  <c r="H80" i="19"/>
  <c r="H48" i="40"/>
  <c r="H309" i="40" s="1"/>
  <c r="R39" i="48" s="1"/>
  <c r="E121" i="24"/>
  <c r="E121" i="57"/>
  <c r="E121" i="17"/>
  <c r="G130" i="14"/>
  <c r="E121" i="12"/>
  <c r="G126" i="62"/>
  <c r="D124" i="11"/>
  <c r="E132" i="11"/>
  <c r="F129" i="12"/>
  <c r="F118" i="15"/>
  <c r="D123" i="16"/>
  <c r="E131" i="16"/>
  <c r="E119" i="19"/>
  <c r="F116" i="21"/>
  <c r="F131" i="21"/>
  <c r="D132" i="23"/>
  <c r="D134" i="23"/>
  <c r="D125" i="24"/>
  <c r="E133" i="24"/>
  <c r="E126" i="25"/>
  <c r="E127" i="29"/>
  <c r="F126" i="32"/>
  <c r="E116" i="38"/>
  <c r="C118" i="38"/>
  <c r="F119" i="38"/>
  <c r="D121" i="38"/>
  <c r="E129" i="38"/>
  <c r="C125" i="41"/>
  <c r="D133" i="41"/>
  <c r="H34" i="17"/>
  <c r="H49" i="17"/>
  <c r="H66" i="17"/>
  <c r="H68" i="17"/>
  <c r="H71" i="17"/>
  <c r="G123" i="38"/>
  <c r="G127" i="23"/>
  <c r="G134" i="31"/>
  <c r="D133" i="31"/>
  <c r="C130" i="31"/>
  <c r="E128" i="31"/>
  <c r="E119" i="30"/>
  <c r="D124" i="30"/>
  <c r="G125" i="30"/>
  <c r="C129" i="30"/>
  <c r="G133" i="30"/>
  <c r="D127" i="27"/>
  <c r="C125" i="32"/>
  <c r="E135" i="32"/>
  <c r="H79" i="11"/>
  <c r="H64" i="22"/>
  <c r="H69" i="22"/>
  <c r="H79" i="22"/>
  <c r="H43" i="23"/>
  <c r="H304" i="23" s="1"/>
  <c r="M21" i="48" s="1"/>
  <c r="H42" i="26"/>
  <c r="H303" i="26" s="1"/>
  <c r="L24" i="48" s="1"/>
  <c r="H69" i="26"/>
  <c r="H49" i="28"/>
  <c r="H76" i="28"/>
  <c r="I161" i="6"/>
  <c r="H102" i="32"/>
  <c r="I146" i="22"/>
  <c r="G127" i="37"/>
  <c r="H107" i="27"/>
  <c r="H104" i="28"/>
  <c r="I151" i="32"/>
  <c r="I154" i="33"/>
  <c r="H106" i="35"/>
  <c r="H103" i="41"/>
  <c r="C116" i="11"/>
  <c r="J10" i="49" s="1"/>
  <c r="D119" i="11"/>
  <c r="H25" i="34"/>
  <c r="G236" i="34" s="1"/>
  <c r="H86" i="34"/>
  <c r="H32" i="17"/>
  <c r="B1" i="35"/>
  <c r="B1" i="34"/>
  <c r="B1" i="59"/>
  <c r="B1" i="31"/>
  <c r="I156" i="27"/>
  <c r="G52" i="38"/>
  <c r="B1" i="28"/>
  <c r="B1" i="27"/>
  <c r="B1" i="25"/>
  <c r="H97" i="18"/>
  <c r="I147" i="18"/>
  <c r="I152" i="18"/>
  <c r="I158" i="18"/>
  <c r="I162" i="18"/>
  <c r="H102" i="18"/>
  <c r="C127" i="18"/>
  <c r="H93" i="14"/>
  <c r="I148" i="14"/>
  <c r="I151" i="14"/>
  <c r="I160" i="14"/>
  <c r="H102" i="14"/>
  <c r="I153" i="14"/>
  <c r="I156" i="14"/>
  <c r="D118" i="14"/>
  <c r="G134" i="14"/>
  <c r="I144" i="23"/>
  <c r="I152" i="23"/>
  <c r="I154" i="23"/>
  <c r="I158" i="23"/>
  <c r="H94" i="11"/>
  <c r="H96" i="11"/>
  <c r="I144" i="11"/>
  <c r="I154" i="11"/>
  <c r="I161" i="11"/>
  <c r="E117" i="11"/>
  <c r="C119" i="11"/>
  <c r="F120" i="11"/>
  <c r="E122" i="11"/>
  <c r="G132" i="9"/>
  <c r="H104" i="9"/>
  <c r="I144" i="9"/>
  <c r="K144" i="9" s="1"/>
  <c r="I158" i="9"/>
  <c r="K158" i="9" s="1"/>
  <c r="I162" i="9"/>
  <c r="K162" i="9" s="1"/>
  <c r="G118" i="9"/>
  <c r="E120" i="9"/>
  <c r="D122" i="9"/>
  <c r="H95" i="12"/>
  <c r="H107" i="12"/>
  <c r="I145" i="12"/>
  <c r="I147" i="12"/>
  <c r="I150" i="12"/>
  <c r="I152" i="12"/>
  <c r="I155" i="12"/>
  <c r="I151" i="25"/>
  <c r="H91" i="25"/>
  <c r="H96" i="25"/>
  <c r="H104" i="25"/>
  <c r="H106" i="25"/>
  <c r="I157" i="25"/>
  <c r="G125" i="17"/>
  <c r="G132" i="17"/>
  <c r="D111" i="17"/>
  <c r="H98" i="17"/>
  <c r="H102" i="17"/>
  <c r="I146" i="17"/>
  <c r="I157" i="17"/>
  <c r="I148" i="22"/>
  <c r="I151" i="22"/>
  <c r="I153" i="22"/>
  <c r="I160" i="22"/>
  <c r="H98" i="28"/>
  <c r="H91" i="28"/>
  <c r="H94" i="28"/>
  <c r="H96" i="28"/>
  <c r="H106" i="28"/>
  <c r="E121" i="19"/>
  <c r="I143" i="19"/>
  <c r="I148" i="19"/>
  <c r="I150" i="19"/>
  <c r="I153" i="19"/>
  <c r="I156" i="19"/>
  <c r="G128" i="19"/>
  <c r="H99" i="21"/>
  <c r="I145" i="21"/>
  <c r="I147" i="21"/>
  <c r="I150" i="21"/>
  <c r="I155" i="21"/>
  <c r="I158" i="21"/>
  <c r="I162" i="21"/>
  <c r="H104" i="35"/>
  <c r="H108" i="35"/>
  <c r="I149" i="35"/>
  <c r="G124" i="35"/>
  <c r="I158" i="6"/>
  <c r="G130" i="33"/>
  <c r="H102" i="33"/>
  <c r="I144" i="33"/>
  <c r="I149" i="33"/>
  <c r="G122" i="33"/>
  <c r="C117" i="34"/>
  <c r="F118" i="34"/>
  <c r="D120" i="34"/>
  <c r="H107" i="41"/>
  <c r="I143" i="41"/>
  <c r="I153" i="41"/>
  <c r="C111" i="20"/>
  <c r="H98" i="20"/>
  <c r="H106" i="20"/>
  <c r="H108" i="20"/>
  <c r="I144" i="20"/>
  <c r="I154" i="20"/>
  <c r="I157" i="20"/>
  <c r="I161" i="20"/>
  <c r="H103" i="16"/>
  <c r="I145" i="16"/>
  <c r="I150" i="16"/>
  <c r="I159" i="16"/>
  <c r="H93" i="27"/>
  <c r="E132" i="27"/>
  <c r="G123" i="27"/>
  <c r="H105" i="27"/>
  <c r="G128" i="15"/>
  <c r="E121" i="15"/>
  <c r="G122" i="15"/>
  <c r="H94" i="15"/>
  <c r="H106" i="15"/>
  <c r="I144" i="15"/>
  <c r="I149" i="15"/>
  <c r="I154" i="15"/>
  <c r="I158" i="15"/>
  <c r="H96" i="32"/>
  <c r="G134" i="32"/>
  <c r="I148" i="32"/>
  <c r="I153" i="32"/>
  <c r="I160" i="32"/>
  <c r="F127" i="32"/>
  <c r="H96" i="39"/>
  <c r="H98" i="39"/>
  <c r="G126" i="39"/>
  <c r="G133" i="39"/>
  <c r="G127" i="38"/>
  <c r="G134" i="38"/>
  <c r="H103" i="38"/>
  <c r="H109" i="38"/>
  <c r="I150" i="38"/>
  <c r="H102" i="9"/>
  <c r="C127" i="9"/>
  <c r="H141" i="12"/>
  <c r="I140" i="12" s="1"/>
  <c r="H141" i="29"/>
  <c r="I140" i="29" s="1"/>
  <c r="C131" i="9"/>
  <c r="H106" i="9"/>
  <c r="H91" i="11"/>
  <c r="E116" i="11"/>
  <c r="F124" i="18"/>
  <c r="H99" i="18"/>
  <c r="H106" i="18"/>
  <c r="C131" i="18"/>
  <c r="H99" i="19"/>
  <c r="C124" i="19"/>
  <c r="H94" i="20"/>
  <c r="F119" i="20"/>
  <c r="H106" i="23"/>
  <c r="D131" i="23"/>
  <c r="H108" i="23"/>
  <c r="D133" i="23"/>
  <c r="H102" i="25"/>
  <c r="E127" i="25"/>
  <c r="D127" i="28"/>
  <c r="H102" i="28"/>
  <c r="H92" i="29"/>
  <c r="E117" i="29"/>
  <c r="H117" i="29" s="1"/>
  <c r="D169" i="29" s="1"/>
  <c r="E122" i="29"/>
  <c r="H97" i="29"/>
  <c r="H105" i="29"/>
  <c r="F130" i="29"/>
  <c r="H93" i="32"/>
  <c r="E118" i="32"/>
  <c r="E119" i="35"/>
  <c r="H94" i="35"/>
  <c r="E120" i="38"/>
  <c r="H95" i="38"/>
  <c r="H101" i="38"/>
  <c r="D126" i="38"/>
  <c r="H100" i="39"/>
  <c r="E125" i="39"/>
  <c r="H141" i="28"/>
  <c r="I140" i="28" s="1"/>
  <c r="H141" i="38"/>
  <c r="I140" i="38" s="1"/>
  <c r="H78" i="9"/>
  <c r="F133" i="9"/>
  <c r="H105" i="31"/>
  <c r="I144" i="6"/>
  <c r="C132" i="9"/>
  <c r="E130" i="11"/>
  <c r="F130" i="30"/>
  <c r="E130" i="9"/>
  <c r="H65" i="11"/>
  <c r="H39" i="12"/>
  <c r="H300" i="12" s="1"/>
  <c r="H46" i="12"/>
  <c r="H307" i="12" s="1"/>
  <c r="C120" i="12"/>
  <c r="C125" i="12"/>
  <c r="H73" i="12"/>
  <c r="C130" i="12"/>
  <c r="D135" i="12"/>
  <c r="H36" i="14"/>
  <c r="H297" i="14" s="1"/>
  <c r="F10" i="48" s="1"/>
  <c r="H41" i="14"/>
  <c r="H43" i="14"/>
  <c r="H51" i="14"/>
  <c r="F131" i="14"/>
  <c r="E134" i="15"/>
  <c r="H86" i="16"/>
  <c r="D52" i="16"/>
  <c r="F124" i="16"/>
  <c r="C128" i="16"/>
  <c r="F134" i="16"/>
  <c r="C52" i="17"/>
  <c r="H51" i="17"/>
  <c r="H312" i="17" s="1"/>
  <c r="U13" i="48" s="1"/>
  <c r="F81" i="17"/>
  <c r="D81" i="17"/>
  <c r="G119" i="17"/>
  <c r="H69" i="17"/>
  <c r="C133" i="17"/>
  <c r="D52" i="18"/>
  <c r="H42" i="18"/>
  <c r="H303" i="18" s="1"/>
  <c r="L14" i="48" s="1"/>
  <c r="H49" i="18"/>
  <c r="H310" i="18" s="1"/>
  <c r="S14" i="48" s="1"/>
  <c r="H66" i="18"/>
  <c r="H68" i="18"/>
  <c r="E128" i="18"/>
  <c r="H76" i="18"/>
  <c r="G52" i="19"/>
  <c r="G313" i="19" s="1"/>
  <c r="G363" i="19" s="1"/>
  <c r="H41" i="19"/>
  <c r="H43" i="19"/>
  <c r="H44" i="19"/>
  <c r="H46" i="19"/>
  <c r="H307" i="19" s="1"/>
  <c r="P15" i="48" s="1"/>
  <c r="G131" i="26"/>
  <c r="G130" i="29"/>
  <c r="D116" i="30"/>
  <c r="G117" i="30"/>
  <c r="C121" i="30"/>
  <c r="G126" i="23"/>
  <c r="D52" i="19"/>
  <c r="H49" i="19"/>
  <c r="C81" i="19"/>
  <c r="H67" i="19"/>
  <c r="H68" i="19"/>
  <c r="F128" i="19"/>
  <c r="C52" i="20"/>
  <c r="F52" i="20"/>
  <c r="H41" i="20"/>
  <c r="H302" i="20" s="1"/>
  <c r="K16" i="48" s="1"/>
  <c r="G52" i="20"/>
  <c r="G313" i="20" s="1"/>
  <c r="G363" i="20" s="1"/>
  <c r="H48" i="20"/>
  <c r="H309" i="20" s="1"/>
  <c r="R16" i="48" s="1"/>
  <c r="H50" i="20"/>
  <c r="D81" i="20"/>
  <c r="E81" i="20"/>
  <c r="E125" i="20"/>
  <c r="H43" i="21"/>
  <c r="H304" i="21" s="1"/>
  <c r="M18" i="48" s="1"/>
  <c r="H46" i="21"/>
  <c r="H307" i="21" s="1"/>
  <c r="P18" i="48" s="1"/>
  <c r="H48" i="21"/>
  <c r="H309" i="21" s="1"/>
  <c r="R18" i="48" s="1"/>
  <c r="H51" i="21"/>
  <c r="C81" i="21"/>
  <c r="H67" i="21"/>
  <c r="H69" i="21"/>
  <c r="H70" i="21"/>
  <c r="C129" i="21"/>
  <c r="H75" i="21"/>
  <c r="H79" i="21"/>
  <c r="H33" i="22"/>
  <c r="H35" i="22"/>
  <c r="H37" i="22"/>
  <c r="H40" i="22"/>
  <c r="H42" i="22"/>
  <c r="H303" i="22" s="1"/>
  <c r="L19" i="48" s="1"/>
  <c r="H43" i="22"/>
  <c r="H48" i="22"/>
  <c r="H309" i="22" s="1"/>
  <c r="R19" i="48" s="1"/>
  <c r="H50" i="22"/>
  <c r="F81" i="22"/>
  <c r="H70" i="22"/>
  <c r="E132" i="22"/>
  <c r="D52" i="23"/>
  <c r="H41" i="23"/>
  <c r="H302" i="23" s="1"/>
  <c r="K21" i="48" s="1"/>
  <c r="G52" i="23"/>
  <c r="G313" i="23" s="1"/>
  <c r="G363" i="23" s="1"/>
  <c r="H51" i="23"/>
  <c r="D117" i="23"/>
  <c r="C81" i="23"/>
  <c r="H73" i="23"/>
  <c r="H77" i="23"/>
  <c r="F135" i="23"/>
  <c r="G52" i="24"/>
  <c r="G313" i="24" s="1"/>
  <c r="G363" i="24" s="1"/>
  <c r="D52" i="24"/>
  <c r="H42" i="24"/>
  <c r="H303" i="24" s="1"/>
  <c r="L22" i="48" s="1"/>
  <c r="C52" i="24"/>
  <c r="H61" i="24"/>
  <c r="G121" i="24"/>
  <c r="H68" i="24"/>
  <c r="F126" i="24"/>
  <c r="D135" i="24"/>
  <c r="H45" i="25"/>
  <c r="C123" i="25"/>
  <c r="F124" i="25"/>
  <c r="F129" i="25"/>
  <c r="H33" i="26"/>
  <c r="H40" i="26"/>
  <c r="H43" i="26"/>
  <c r="H304" i="26" s="1"/>
  <c r="M24" i="48" s="1"/>
  <c r="D52" i="26"/>
  <c r="C81" i="26"/>
  <c r="F117" i="26"/>
  <c r="H70" i="26"/>
  <c r="H77" i="26"/>
  <c r="C52" i="27"/>
  <c r="G52" i="27"/>
  <c r="D81" i="27"/>
  <c r="E81" i="27"/>
  <c r="H67" i="27"/>
  <c r="E124" i="27"/>
  <c r="H74" i="27"/>
  <c r="E134" i="27"/>
  <c r="H32" i="28"/>
  <c r="D52" i="28"/>
  <c r="H37" i="28"/>
  <c r="H39" i="28"/>
  <c r="H300" i="28" s="1"/>
  <c r="I26" i="48" s="1"/>
  <c r="H45" i="28"/>
  <c r="H47" i="28"/>
  <c r="D121" i="28"/>
  <c r="F134" i="28"/>
  <c r="E116" i="57"/>
  <c r="D121" i="57"/>
  <c r="G122" i="21"/>
  <c r="E19" i="49"/>
  <c r="E102" i="49" s="1"/>
  <c r="H32" i="29"/>
  <c r="E52" i="29"/>
  <c r="H42" i="29"/>
  <c r="H303" i="29" s="1"/>
  <c r="L27" i="48" s="1"/>
  <c r="G52" i="29"/>
  <c r="G313" i="29" s="1"/>
  <c r="G363" i="29" s="1"/>
  <c r="H61" i="29"/>
  <c r="H64" i="29"/>
  <c r="H66" i="29"/>
  <c r="H69" i="29"/>
  <c r="H74" i="29"/>
  <c r="F52" i="30"/>
  <c r="F313" i="30" s="1"/>
  <c r="F363" i="30" s="1"/>
  <c r="D52" i="30"/>
  <c r="H37" i="30"/>
  <c r="H44" i="30"/>
  <c r="H305" i="30" s="1"/>
  <c r="N28" i="48" s="1"/>
  <c r="H61" i="30"/>
  <c r="H66" i="30"/>
  <c r="H68" i="30"/>
  <c r="H33" i="31"/>
  <c r="H36" i="31"/>
  <c r="F52" i="31"/>
  <c r="F313" i="31" s="1"/>
  <c r="F363" i="31" s="1"/>
  <c r="C122" i="31"/>
  <c r="F123" i="31"/>
  <c r="D125" i="31"/>
  <c r="C52" i="32"/>
  <c r="H51" i="32"/>
  <c r="H312" i="32" s="1"/>
  <c r="U30" i="48" s="1"/>
  <c r="C81" i="32"/>
  <c r="F81" i="32"/>
  <c r="H67" i="32"/>
  <c r="F125" i="32"/>
  <c r="H75" i="32"/>
  <c r="H40" i="33"/>
  <c r="D52" i="33"/>
  <c r="H50" i="33"/>
  <c r="F117" i="33"/>
  <c r="F122" i="33"/>
  <c r="G125" i="33"/>
  <c r="E132" i="33"/>
  <c r="H40" i="34"/>
  <c r="D81" i="34"/>
  <c r="H62" i="34"/>
  <c r="H72" i="34"/>
  <c r="H74" i="34"/>
  <c r="F81" i="34"/>
  <c r="H32" i="35"/>
  <c r="G52" i="35"/>
  <c r="C52" i="35"/>
  <c r="C228" i="35" s="1"/>
  <c r="H42" i="35"/>
  <c r="H303" i="35" s="1"/>
  <c r="L34" i="48" s="1"/>
  <c r="E116" i="35"/>
  <c r="F129" i="35"/>
  <c r="C52" i="38"/>
  <c r="H37" i="38"/>
  <c r="D52" i="38"/>
  <c r="H47" i="38"/>
  <c r="H49" i="38"/>
  <c r="D81" i="38"/>
  <c r="E126" i="38"/>
  <c r="D128" i="38"/>
  <c r="H74" i="38"/>
  <c r="C133" i="38"/>
  <c r="H42" i="39"/>
  <c r="H303" i="39" s="1"/>
  <c r="L38" i="48" s="1"/>
  <c r="G116" i="39"/>
  <c r="E118" i="39"/>
  <c r="G121" i="39"/>
  <c r="E123" i="39"/>
  <c r="C125" i="39"/>
  <c r="C130" i="39"/>
  <c r="F131" i="39"/>
  <c r="D133" i="39"/>
  <c r="G52" i="40"/>
  <c r="H49" i="40"/>
  <c r="H63" i="40"/>
  <c r="H71" i="40"/>
  <c r="C52" i="41"/>
  <c r="H36" i="41"/>
  <c r="D117" i="41"/>
  <c r="G118" i="41"/>
  <c r="E120" i="41"/>
  <c r="E125" i="41"/>
  <c r="E130" i="41"/>
  <c r="C132" i="41"/>
  <c r="B1" i="57"/>
  <c r="D125" i="57"/>
  <c r="E133" i="57"/>
  <c r="D128" i="57"/>
  <c r="G129" i="25"/>
  <c r="E135" i="30"/>
  <c r="D117" i="31"/>
  <c r="G118" i="31"/>
  <c r="E120" i="31"/>
  <c r="G134" i="35"/>
  <c r="B1" i="20"/>
  <c r="E125" i="57"/>
  <c r="G123" i="59"/>
  <c r="E121" i="38"/>
  <c r="F127" i="28"/>
  <c r="D127" i="57"/>
  <c r="C123" i="36"/>
  <c r="D117" i="30"/>
  <c r="H97" i="30"/>
  <c r="D125" i="30"/>
  <c r="D133" i="30"/>
  <c r="G134" i="30"/>
  <c r="E163" i="30"/>
  <c r="G163" i="30"/>
  <c r="C163" i="30"/>
  <c r="G130" i="59"/>
  <c r="F124" i="59"/>
  <c r="C133" i="59"/>
  <c r="G126" i="57"/>
  <c r="E117" i="30"/>
  <c r="C119" i="30"/>
  <c r="F120" i="30"/>
  <c r="G129" i="32"/>
  <c r="G135" i="38"/>
  <c r="G130" i="39"/>
  <c r="G127" i="57"/>
  <c r="F127" i="41"/>
  <c r="C132" i="36"/>
  <c r="C124" i="36"/>
  <c r="H86" i="36"/>
  <c r="G133" i="27"/>
  <c r="F127" i="27"/>
  <c r="G133" i="23"/>
  <c r="G133" i="20"/>
  <c r="G133" i="16"/>
  <c r="G133" i="11"/>
  <c r="G135" i="36"/>
  <c r="E130" i="36"/>
  <c r="G127" i="36"/>
  <c r="E122" i="36"/>
  <c r="E123" i="37"/>
  <c r="G122" i="25"/>
  <c r="B1" i="23"/>
  <c r="E123" i="57"/>
  <c r="F131" i="57"/>
  <c r="F123" i="59"/>
  <c r="H100" i="30"/>
  <c r="C122" i="30"/>
  <c r="E128" i="30"/>
  <c r="F128" i="30"/>
  <c r="D130" i="30"/>
  <c r="G131" i="30"/>
  <c r="E133" i="30"/>
  <c r="C135" i="30"/>
  <c r="H67" i="14"/>
  <c r="C122" i="14"/>
  <c r="C131" i="15"/>
  <c r="H76" i="15"/>
  <c r="H76" i="16"/>
  <c r="D131" i="16"/>
  <c r="H77" i="16"/>
  <c r="G132" i="16"/>
  <c r="H73" i="17"/>
  <c r="D128" i="17"/>
  <c r="G129" i="17"/>
  <c r="H74" i="17"/>
  <c r="E131" i="17"/>
  <c r="H76" i="17"/>
  <c r="G134" i="17"/>
  <c r="H79" i="17"/>
  <c r="H240" i="18"/>
  <c r="H32" i="18"/>
  <c r="G52" i="18"/>
  <c r="G313" i="18" s="1"/>
  <c r="G363" i="18" s="1"/>
  <c r="H39" i="18"/>
  <c r="H300" i="18" s="1"/>
  <c r="I14" i="48" s="1"/>
  <c r="E52" i="18"/>
  <c r="C52" i="18"/>
  <c r="H48" i="18"/>
  <c r="H309" i="18" s="1"/>
  <c r="R14" i="48" s="1"/>
  <c r="H61" i="18"/>
  <c r="G81" i="18"/>
  <c r="E81" i="18"/>
  <c r="H63" i="18"/>
  <c r="H65" i="18"/>
  <c r="C81" i="18"/>
  <c r="H70" i="18"/>
  <c r="C125" i="18"/>
  <c r="F81" i="18"/>
  <c r="H71" i="18"/>
  <c r="D133" i="18"/>
  <c r="D81" i="18"/>
  <c r="H215" i="19"/>
  <c r="F81" i="19"/>
  <c r="H63" i="19"/>
  <c r="H71" i="19"/>
  <c r="G81" i="19"/>
  <c r="G131" i="19"/>
  <c r="H76" i="19"/>
  <c r="E133" i="19"/>
  <c r="E81" i="19"/>
  <c r="H78" i="19"/>
  <c r="H33" i="20"/>
  <c r="D52" i="20"/>
  <c r="G81" i="20"/>
  <c r="H63" i="20"/>
  <c r="G123" i="20"/>
  <c r="H68" i="20"/>
  <c r="C127" i="20"/>
  <c r="H72" i="20"/>
  <c r="C132" i="20"/>
  <c r="H77" i="20"/>
  <c r="F133" i="20"/>
  <c r="F81" i="20"/>
  <c r="H78" i="20"/>
  <c r="H62" i="21"/>
  <c r="E81" i="21"/>
  <c r="H65" i="21"/>
  <c r="F81" i="21"/>
  <c r="D127" i="21"/>
  <c r="H72" i="21"/>
  <c r="D132" i="21"/>
  <c r="H77" i="21"/>
  <c r="G135" i="21"/>
  <c r="H80" i="21"/>
  <c r="G81" i="21"/>
  <c r="C52" i="22"/>
  <c r="H32" i="22"/>
  <c r="C81" i="22"/>
  <c r="H61" i="22"/>
  <c r="H65" i="22"/>
  <c r="G81" i="22"/>
  <c r="E127" i="22"/>
  <c r="E81" i="22"/>
  <c r="D129" i="22"/>
  <c r="H74" i="22"/>
  <c r="G130" i="22"/>
  <c r="H75" i="22"/>
  <c r="H63" i="23"/>
  <c r="G81" i="23"/>
  <c r="D122" i="23"/>
  <c r="H67" i="23"/>
  <c r="E125" i="23"/>
  <c r="H70" i="23"/>
  <c r="F133" i="23"/>
  <c r="F81" i="23"/>
  <c r="H78" i="23"/>
  <c r="C81" i="24"/>
  <c r="H65" i="24"/>
  <c r="C130" i="24"/>
  <c r="H75" i="24"/>
  <c r="D81" i="24"/>
  <c r="H78" i="24"/>
  <c r="H32" i="26"/>
  <c r="C52" i="26"/>
  <c r="H64" i="26"/>
  <c r="D81" i="26"/>
  <c r="G120" i="26"/>
  <c r="H65" i="26"/>
  <c r="G81" i="26"/>
  <c r="F122" i="26"/>
  <c r="H67" i="26"/>
  <c r="E81" i="26"/>
  <c r="H72" i="26"/>
  <c r="D134" i="26"/>
  <c r="H79" i="26"/>
  <c r="H32" i="27"/>
  <c r="D52" i="27"/>
  <c r="H62" i="27"/>
  <c r="G81" i="27"/>
  <c r="C126" i="27"/>
  <c r="H126" i="27" s="1"/>
  <c r="D178" i="27" s="1"/>
  <c r="H71" i="27"/>
  <c r="G127" i="27"/>
  <c r="H72" i="27"/>
  <c r="C131" i="27"/>
  <c r="H76" i="27"/>
  <c r="F132" i="27"/>
  <c r="H77" i="27"/>
  <c r="G52" i="28"/>
  <c r="G313" i="28" s="1"/>
  <c r="G363" i="28" s="1"/>
  <c r="H35" i="28"/>
  <c r="E116" i="28"/>
  <c r="L28" i="49" s="1"/>
  <c r="E81" i="28"/>
  <c r="C81" i="28"/>
  <c r="H63" i="28"/>
  <c r="C118" i="28"/>
  <c r="F119" i="28"/>
  <c r="F81" i="28"/>
  <c r="H64" i="28"/>
  <c r="C123" i="28"/>
  <c r="H68" i="28"/>
  <c r="F124" i="28"/>
  <c r="H69" i="28"/>
  <c r="H73" i="28"/>
  <c r="C128" i="28"/>
  <c r="F129" i="28"/>
  <c r="H74" i="28"/>
  <c r="G132" i="28"/>
  <c r="H77" i="28"/>
  <c r="G81" i="28"/>
  <c r="H36" i="29"/>
  <c r="H297" i="29" s="1"/>
  <c r="F27" i="48" s="1"/>
  <c r="C52" i="29"/>
  <c r="E126" i="29"/>
  <c r="E81" i="29"/>
  <c r="D128" i="29"/>
  <c r="H73" i="29"/>
  <c r="C81" i="29"/>
  <c r="C133" i="29"/>
  <c r="H78" i="29"/>
  <c r="H32" i="30"/>
  <c r="G52" i="30"/>
  <c r="H353" i="30"/>
  <c r="H42" i="30"/>
  <c r="E118" i="30"/>
  <c r="E81" i="30"/>
  <c r="H63" i="30"/>
  <c r="C120" i="30"/>
  <c r="C81" i="30"/>
  <c r="H65" i="30"/>
  <c r="F81" i="30"/>
  <c r="H71" i="30"/>
  <c r="C130" i="30"/>
  <c r="H75" i="30"/>
  <c r="F131" i="30"/>
  <c r="H76" i="30"/>
  <c r="D81" i="30"/>
  <c r="H78" i="30"/>
  <c r="D135" i="30"/>
  <c r="H80" i="30"/>
  <c r="H34" i="31"/>
  <c r="G52" i="31"/>
  <c r="G313" i="31" s="1"/>
  <c r="G363" i="31" s="1"/>
  <c r="H48" i="31"/>
  <c r="H309" i="31" s="1"/>
  <c r="R29" i="48" s="1"/>
  <c r="D52" i="31"/>
  <c r="F118" i="31"/>
  <c r="F81" i="31"/>
  <c r="D120" i="31"/>
  <c r="H65" i="31"/>
  <c r="D81" i="31"/>
  <c r="G126" i="31"/>
  <c r="G81" i="31"/>
  <c r="H71" i="31"/>
  <c r="D130" i="31"/>
  <c r="H75" i="31"/>
  <c r="H78" i="31"/>
  <c r="E81" i="31"/>
  <c r="G52" i="32"/>
  <c r="H36" i="32"/>
  <c r="H297" i="32" s="1"/>
  <c r="F30" i="48" s="1"/>
  <c r="H62" i="32"/>
  <c r="E81" i="32"/>
  <c r="H69" i="32"/>
  <c r="C124" i="32"/>
  <c r="D81" i="32"/>
  <c r="D127" i="32"/>
  <c r="H72" i="32"/>
  <c r="D132" i="32"/>
  <c r="H77" i="32"/>
  <c r="C134" i="32"/>
  <c r="H79" i="32"/>
  <c r="C52" i="33"/>
  <c r="H32" i="33"/>
  <c r="G52" i="33"/>
  <c r="G313" i="33" s="1"/>
  <c r="G363" i="33" s="1"/>
  <c r="H33" i="33"/>
  <c r="H38" i="33"/>
  <c r="F52" i="33"/>
  <c r="C116" i="33"/>
  <c r="J34" i="49" s="1"/>
  <c r="H61" i="33"/>
  <c r="D119" i="33"/>
  <c r="D81" i="33"/>
  <c r="H64" i="33"/>
  <c r="G120" i="33"/>
  <c r="G81" i="33"/>
  <c r="D124" i="33"/>
  <c r="H124" i="33" s="1"/>
  <c r="H69" i="33"/>
  <c r="E81" i="33"/>
  <c r="E127" i="33"/>
  <c r="D129" i="33"/>
  <c r="H74" i="33"/>
  <c r="D52" i="34"/>
  <c r="H32" i="34"/>
  <c r="H353" i="34"/>
  <c r="H42" i="34"/>
  <c r="H303" i="34" s="1"/>
  <c r="L33" i="48" s="1"/>
  <c r="G122" i="34"/>
  <c r="H67" i="34"/>
  <c r="C118" i="35"/>
  <c r="C81" i="35"/>
  <c r="F119" i="35"/>
  <c r="F81" i="35"/>
  <c r="H64" i="35"/>
  <c r="D121" i="35"/>
  <c r="D81" i="35"/>
  <c r="C123" i="35"/>
  <c r="H68" i="35"/>
  <c r="D126" i="35"/>
  <c r="H71" i="35"/>
  <c r="C128" i="35"/>
  <c r="H73" i="35"/>
  <c r="D131" i="35"/>
  <c r="H76" i="35"/>
  <c r="G132" i="35"/>
  <c r="H77" i="35"/>
  <c r="H65" i="39"/>
  <c r="C120" i="39"/>
  <c r="G131" i="40"/>
  <c r="H76" i="40"/>
  <c r="F133" i="41"/>
  <c r="F81" i="41"/>
  <c r="H36" i="17"/>
  <c r="H73" i="18"/>
  <c r="H70" i="20"/>
  <c r="H73" i="19"/>
  <c r="H48" i="19"/>
  <c r="H309" i="19" s="1"/>
  <c r="R15" i="48" s="1"/>
  <c r="H78" i="18"/>
  <c r="E81" i="16"/>
  <c r="D81" i="19"/>
  <c r="H62" i="19"/>
  <c r="D123" i="17"/>
  <c r="H78" i="17"/>
  <c r="D125" i="19"/>
  <c r="C128" i="6"/>
  <c r="H103" i="6"/>
  <c r="D123" i="11"/>
  <c r="H98" i="11"/>
  <c r="H100" i="11"/>
  <c r="D125" i="11"/>
  <c r="H106" i="11"/>
  <c r="E131" i="11"/>
  <c r="E133" i="11"/>
  <c r="H108" i="11"/>
  <c r="F135" i="11"/>
  <c r="H110" i="11"/>
  <c r="H92" i="12"/>
  <c r="E117" i="12"/>
  <c r="H97" i="12"/>
  <c r="E122" i="12"/>
  <c r="E126" i="12"/>
  <c r="H101" i="12"/>
  <c r="F130" i="12"/>
  <c r="H105" i="12"/>
  <c r="H96" i="14"/>
  <c r="G121" i="14"/>
  <c r="F123" i="14"/>
  <c r="F125" i="14"/>
  <c r="H100" i="14"/>
  <c r="C128" i="14"/>
  <c r="H103" i="14"/>
  <c r="C130" i="14"/>
  <c r="H107" i="14"/>
  <c r="C132" i="14"/>
  <c r="D116" i="15"/>
  <c r="G117" i="15"/>
  <c r="C121" i="15"/>
  <c r="H104" i="15"/>
  <c r="D129" i="15"/>
  <c r="H108" i="15"/>
  <c r="D133" i="15"/>
  <c r="H95" i="16"/>
  <c r="E120" i="16"/>
  <c r="H101" i="16"/>
  <c r="D126" i="16"/>
  <c r="E130" i="16"/>
  <c r="H105" i="16"/>
  <c r="E132" i="16"/>
  <c r="H107" i="16"/>
  <c r="H91" i="17"/>
  <c r="F116" i="17"/>
  <c r="M15" i="49" s="1"/>
  <c r="D118" i="17"/>
  <c r="H96" i="17"/>
  <c r="F121" i="17"/>
  <c r="E125" i="17"/>
  <c r="H100" i="17"/>
  <c r="H104" i="17"/>
  <c r="F129" i="17"/>
  <c r="F133" i="17"/>
  <c r="H108" i="17"/>
  <c r="H92" i="18"/>
  <c r="F117" i="18"/>
  <c r="D119" i="18"/>
  <c r="H94" i="18"/>
  <c r="F126" i="18"/>
  <c r="H101" i="18"/>
  <c r="H110" i="18"/>
  <c r="D135" i="18"/>
  <c r="C117" i="19"/>
  <c r="H93" i="19"/>
  <c r="F118" i="19"/>
  <c r="D120" i="19"/>
  <c r="H95" i="19"/>
  <c r="C122" i="19"/>
  <c r="H103" i="19"/>
  <c r="D128" i="19"/>
  <c r="H105" i="19"/>
  <c r="D130" i="19"/>
  <c r="H130" i="19" s="1"/>
  <c r="H109" i="19"/>
  <c r="D134" i="19"/>
  <c r="H91" i="20"/>
  <c r="E116" i="20"/>
  <c r="L18" i="49" s="1"/>
  <c r="D121" i="20"/>
  <c r="H96" i="20"/>
  <c r="H100" i="20"/>
  <c r="D125" i="20"/>
  <c r="F135" i="20"/>
  <c r="H110" i="20"/>
  <c r="E117" i="21"/>
  <c r="H92" i="21"/>
  <c r="C119" i="21"/>
  <c r="H95" i="21"/>
  <c r="F120" i="21"/>
  <c r="E122" i="21"/>
  <c r="H97" i="21"/>
  <c r="F128" i="21"/>
  <c r="H103" i="21"/>
  <c r="F130" i="21"/>
  <c r="H107" i="21"/>
  <c r="F132" i="21"/>
  <c r="F134" i="21"/>
  <c r="H109" i="21"/>
  <c r="H93" i="22"/>
  <c r="E118" i="22"/>
  <c r="H96" i="22"/>
  <c r="G121" i="22"/>
  <c r="E119" i="23"/>
  <c r="H94" i="23"/>
  <c r="C127" i="23"/>
  <c r="H110" i="23"/>
  <c r="E135" i="23"/>
  <c r="E128" i="24"/>
  <c r="F120" i="12"/>
  <c r="F122" i="18"/>
  <c r="E123" i="15"/>
  <c r="E132" i="36"/>
  <c r="F131" i="18"/>
  <c r="D123" i="29"/>
  <c r="H123" i="29" s="1"/>
  <c r="E131" i="29"/>
  <c r="H141" i="15"/>
  <c r="I140" i="15" s="1"/>
  <c r="H141" i="31"/>
  <c r="I140" i="31" s="1"/>
  <c r="H141" i="41"/>
  <c r="I140" i="41" s="1"/>
  <c r="F122" i="59"/>
  <c r="G130" i="40"/>
  <c r="H103" i="29"/>
  <c r="H101" i="24"/>
  <c r="H101" i="6"/>
  <c r="I153" i="6"/>
  <c r="I146" i="6"/>
  <c r="H98" i="9"/>
  <c r="H100" i="9"/>
  <c r="F131" i="12"/>
  <c r="H99" i="14"/>
  <c r="F126" i="14"/>
  <c r="I145" i="14"/>
  <c r="I152" i="14"/>
  <c r="C126" i="15"/>
  <c r="I148" i="15"/>
  <c r="E116" i="16"/>
  <c r="D121" i="16"/>
  <c r="E126" i="17"/>
  <c r="E118" i="18"/>
  <c r="G121" i="18"/>
  <c r="E135" i="19"/>
  <c r="D117" i="20"/>
  <c r="D122" i="20"/>
  <c r="E130" i="20"/>
  <c r="I146" i="21"/>
  <c r="F117" i="22"/>
  <c r="H117" i="22" s="1"/>
  <c r="F122" i="22"/>
  <c r="H110" i="24"/>
  <c r="F134" i="25"/>
  <c r="D116" i="27"/>
  <c r="H116" i="27" s="1"/>
  <c r="G117" i="27"/>
  <c r="E119" i="27"/>
  <c r="C121" i="27"/>
  <c r="D126" i="28"/>
  <c r="F116" i="29"/>
  <c r="D118" i="29"/>
  <c r="G119" i="29"/>
  <c r="F121" i="29"/>
  <c r="G124" i="32"/>
  <c r="G128" i="35"/>
  <c r="G125" i="39"/>
  <c r="G132" i="41"/>
  <c r="I160" i="6"/>
  <c r="C126" i="9"/>
  <c r="I153" i="10"/>
  <c r="I156" i="10"/>
  <c r="G121" i="12"/>
  <c r="D133" i="14"/>
  <c r="F129" i="16"/>
  <c r="F133" i="16"/>
  <c r="F132" i="20"/>
  <c r="F134" i="20"/>
  <c r="F125" i="21"/>
  <c r="G118" i="23"/>
  <c r="E120" i="23"/>
  <c r="E130" i="23"/>
  <c r="E134" i="23"/>
  <c r="E123" i="24"/>
  <c r="E127" i="24"/>
  <c r="H127" i="24" s="1"/>
  <c r="F131" i="24"/>
  <c r="I143" i="24"/>
  <c r="I159" i="24"/>
  <c r="F123" i="16"/>
  <c r="G116" i="24"/>
  <c r="E118" i="24"/>
  <c r="H95" i="24"/>
  <c r="H109" i="24"/>
  <c r="H97" i="26"/>
  <c r="D124" i="26"/>
  <c r="H101" i="26"/>
  <c r="E132" i="26"/>
  <c r="I158" i="26"/>
  <c r="I162" i="26"/>
  <c r="F123" i="19"/>
  <c r="C118" i="25"/>
  <c r="F119" i="25"/>
  <c r="D135" i="59"/>
  <c r="I143" i="10"/>
  <c r="F120" i="29"/>
  <c r="C116" i="40"/>
  <c r="D119" i="40"/>
  <c r="G120" i="40"/>
  <c r="F122" i="40"/>
  <c r="G127" i="18"/>
  <c r="G125" i="35"/>
  <c r="G132" i="39"/>
  <c r="G134" i="40"/>
  <c r="D123" i="26"/>
  <c r="E131" i="26"/>
  <c r="H141" i="30"/>
  <c r="I140" i="30" s="1"/>
  <c r="F124" i="32"/>
  <c r="D128" i="33"/>
  <c r="D134" i="33"/>
  <c r="C117" i="35"/>
  <c r="D120" i="35"/>
  <c r="C122" i="35"/>
  <c r="D130" i="35"/>
  <c r="D123" i="38"/>
  <c r="D127" i="38"/>
  <c r="E131" i="38"/>
  <c r="F135" i="38"/>
  <c r="E117" i="39"/>
  <c r="C119" i="39"/>
  <c r="F120" i="39"/>
  <c r="E122" i="39"/>
  <c r="F130" i="39"/>
  <c r="F123" i="40"/>
  <c r="D116" i="41"/>
  <c r="K42" i="49" s="1"/>
  <c r="G117" i="41"/>
  <c r="E119" i="41"/>
  <c r="C121" i="41"/>
  <c r="C123" i="41"/>
  <c r="C127" i="41"/>
  <c r="D131" i="41"/>
  <c r="H141" i="32"/>
  <c r="I140" i="32" s="1"/>
  <c r="H40" i="9"/>
  <c r="D126" i="9"/>
  <c r="H73" i="9"/>
  <c r="H33" i="12"/>
  <c r="H36" i="12"/>
  <c r="H44" i="12"/>
  <c r="H48" i="12"/>
  <c r="H309" i="12" s="1"/>
  <c r="R9" i="48" s="1"/>
  <c r="C117" i="12"/>
  <c r="C122" i="12"/>
  <c r="G126" i="12"/>
  <c r="F128" i="12"/>
  <c r="E133" i="12"/>
  <c r="H33" i="14"/>
  <c r="H38" i="14"/>
  <c r="H46" i="14"/>
  <c r="H307" i="14" s="1"/>
  <c r="P10" i="48" s="1"/>
  <c r="H48" i="14"/>
  <c r="H309" i="14" s="1"/>
  <c r="R10" i="48" s="1"/>
  <c r="H65" i="14"/>
  <c r="D122" i="14"/>
  <c r="H73" i="14"/>
  <c r="G131" i="14"/>
  <c r="H39" i="15"/>
  <c r="H300" i="15" s="1"/>
  <c r="I11" i="48" s="1"/>
  <c r="H42" i="15"/>
  <c r="H303" i="15" s="1"/>
  <c r="L11" i="48" s="1"/>
  <c r="C123" i="15"/>
  <c r="H69" i="15"/>
  <c r="C128" i="15"/>
  <c r="D131" i="15"/>
  <c r="H77" i="15"/>
  <c r="H79" i="15"/>
  <c r="H39" i="16"/>
  <c r="H300" i="16" s="1"/>
  <c r="I12" i="48" s="1"/>
  <c r="H41" i="16"/>
  <c r="H42" i="16"/>
  <c r="H303" i="16" s="1"/>
  <c r="L12" i="48" s="1"/>
  <c r="H44" i="16"/>
  <c r="H47" i="16"/>
  <c r="H49" i="16"/>
  <c r="H66" i="16"/>
  <c r="H68" i="16"/>
  <c r="E126" i="16"/>
  <c r="H39" i="17"/>
  <c r="H41" i="17"/>
  <c r="H44" i="17"/>
  <c r="H46" i="17"/>
  <c r="H307" i="17" s="1"/>
  <c r="P13" i="48" s="1"/>
  <c r="G121" i="17"/>
  <c r="E123" i="17"/>
  <c r="C125" i="17"/>
  <c r="F131" i="17"/>
  <c r="H36" i="18"/>
  <c r="H350" i="18"/>
  <c r="H44" i="18"/>
  <c r="C122" i="18"/>
  <c r="D125" i="18"/>
  <c r="H75" i="18"/>
  <c r="E133" i="18"/>
  <c r="E135" i="18"/>
  <c r="G118" i="19"/>
  <c r="E120" i="19"/>
  <c r="D122" i="19"/>
  <c r="E125" i="19"/>
  <c r="E130" i="19"/>
  <c r="F133" i="19"/>
  <c r="H36" i="20"/>
  <c r="E129" i="27"/>
  <c r="E133" i="27"/>
  <c r="C117" i="40"/>
  <c r="C126" i="40"/>
  <c r="D134" i="40"/>
  <c r="G129" i="15"/>
  <c r="G126" i="17"/>
  <c r="G129" i="24"/>
  <c r="G122" i="28"/>
  <c r="G121" i="31"/>
  <c r="F126" i="31"/>
  <c r="B1" i="41"/>
  <c r="B1" i="32"/>
  <c r="B1" i="24"/>
  <c r="C129" i="59"/>
  <c r="G127" i="29"/>
  <c r="C135" i="29"/>
  <c r="H135" i="29" s="1"/>
  <c r="I147" i="29"/>
  <c r="G125" i="24"/>
  <c r="I145" i="24"/>
  <c r="H47" i="9"/>
  <c r="H110" i="9"/>
  <c r="G122" i="9"/>
  <c r="G130" i="9"/>
  <c r="I154" i="9"/>
  <c r="K154" i="9" s="1"/>
  <c r="G132" i="34"/>
  <c r="H103" i="34"/>
  <c r="E126" i="34"/>
  <c r="F121" i="34"/>
  <c r="H95" i="34"/>
  <c r="E118" i="34"/>
  <c r="G116" i="34"/>
  <c r="H108" i="28"/>
  <c r="D129" i="36"/>
  <c r="D121" i="36"/>
  <c r="G129" i="36"/>
  <c r="H219" i="46"/>
  <c r="H38" i="20"/>
  <c r="H40" i="20"/>
  <c r="E122" i="20"/>
  <c r="C124" i="20"/>
  <c r="F125" i="20"/>
  <c r="D127" i="20"/>
  <c r="C134" i="20"/>
  <c r="H33" i="21"/>
  <c r="H35" i="21"/>
  <c r="H45" i="21"/>
  <c r="H47" i="21"/>
  <c r="G120" i="21"/>
  <c r="F122" i="21"/>
  <c r="D124" i="21"/>
  <c r="D134" i="21"/>
  <c r="G52" i="22"/>
  <c r="G313" i="22" s="1"/>
  <c r="G363" i="22" s="1"/>
  <c r="H62" i="22"/>
  <c r="G122" i="22"/>
  <c r="C126" i="22"/>
  <c r="E129" i="22"/>
  <c r="E134" i="22"/>
  <c r="H35" i="23"/>
  <c r="H45" i="23"/>
  <c r="E117" i="23"/>
  <c r="C119" i="23"/>
  <c r="F120" i="23"/>
  <c r="E122" i="23"/>
  <c r="C129" i="23"/>
  <c r="F130" i="23"/>
  <c r="H34" i="24"/>
  <c r="H36" i="24"/>
  <c r="H38" i="24"/>
  <c r="H44" i="24"/>
  <c r="F118" i="24"/>
  <c r="C122" i="24"/>
  <c r="G126" i="24"/>
  <c r="F116" i="25"/>
  <c r="M25" i="49" s="1"/>
  <c r="G119" i="25"/>
  <c r="F121" i="25"/>
  <c r="G124" i="25"/>
  <c r="D128" i="25"/>
  <c r="E131" i="25"/>
  <c r="G122" i="26"/>
  <c r="C118" i="27"/>
  <c r="F119" i="27"/>
  <c r="D121" i="27"/>
  <c r="F124" i="27"/>
  <c r="C128" i="27"/>
  <c r="F129" i="27"/>
  <c r="F134" i="27"/>
  <c r="F116" i="28"/>
  <c r="G119" i="28"/>
  <c r="E131" i="28"/>
  <c r="C133" i="28"/>
  <c r="H34" i="29"/>
  <c r="H49" i="29"/>
  <c r="G116" i="29"/>
  <c r="E118" i="29"/>
  <c r="C120" i="29"/>
  <c r="F126" i="29"/>
  <c r="E128" i="29"/>
  <c r="C130" i="29"/>
  <c r="D133" i="29"/>
  <c r="H51" i="30"/>
  <c r="H62" i="30"/>
  <c r="F123" i="30"/>
  <c r="G126" i="30"/>
  <c r="H44" i="31"/>
  <c r="H50" i="31"/>
  <c r="G123" i="40"/>
  <c r="B1" i="39"/>
  <c r="B1" i="30"/>
  <c r="B1" i="22"/>
  <c r="H69" i="59"/>
  <c r="C131" i="59"/>
  <c r="F127" i="57"/>
  <c r="F135" i="36"/>
  <c r="F127" i="36"/>
  <c r="F119" i="36"/>
  <c r="I150" i="30"/>
  <c r="I154" i="30"/>
  <c r="I158" i="30"/>
  <c r="I162" i="30"/>
  <c r="H86" i="21"/>
  <c r="G127" i="21"/>
  <c r="G124" i="27"/>
  <c r="G118" i="30"/>
  <c r="E120" i="30"/>
  <c r="F130" i="31"/>
  <c r="B1" i="38"/>
  <c r="B1" i="29"/>
  <c r="B1" i="21"/>
  <c r="G125" i="40"/>
  <c r="G132" i="40"/>
  <c r="C134" i="36"/>
  <c r="C118" i="36"/>
  <c r="E128" i="57"/>
  <c r="H141" i="59"/>
  <c r="I140" i="59" s="1"/>
  <c r="G127" i="41"/>
  <c r="F127" i="40"/>
  <c r="G133" i="40"/>
  <c r="G124" i="39"/>
  <c r="I151" i="39"/>
  <c r="H97" i="38"/>
  <c r="G129" i="38"/>
  <c r="H110" i="35"/>
  <c r="I154" i="35"/>
  <c r="F127" i="33"/>
  <c r="G126" i="33"/>
  <c r="G133" i="33"/>
  <c r="I152" i="33"/>
  <c r="H109" i="27"/>
  <c r="I153" i="27"/>
  <c r="G125" i="26"/>
  <c r="G130" i="25"/>
  <c r="I144" i="25"/>
  <c r="G135" i="24"/>
  <c r="G123" i="21"/>
  <c r="H102" i="20"/>
  <c r="I146" i="20"/>
  <c r="G125" i="19"/>
  <c r="H107" i="19"/>
  <c r="I145" i="19"/>
  <c r="G130" i="18"/>
  <c r="I144" i="18"/>
  <c r="G128" i="17"/>
  <c r="I152" i="15"/>
  <c r="G135" i="12"/>
  <c r="G134" i="11"/>
  <c r="I146" i="11"/>
  <c r="H110" i="31"/>
  <c r="G130" i="31"/>
  <c r="C126" i="31"/>
  <c r="E124" i="31"/>
  <c r="H96" i="31"/>
  <c r="H94" i="31"/>
  <c r="G121" i="30"/>
  <c r="E123" i="30"/>
  <c r="C125" i="30"/>
  <c r="F126" i="30"/>
  <c r="G129" i="30"/>
  <c r="E131" i="30"/>
  <c r="F134" i="30"/>
  <c r="I143" i="30"/>
  <c r="I147" i="30"/>
  <c r="I149" i="30"/>
  <c r="I151" i="30"/>
  <c r="I153" i="30"/>
  <c r="I155" i="30"/>
  <c r="I157" i="30"/>
  <c r="I159" i="30"/>
  <c r="F133" i="62"/>
  <c r="AH116" i="60"/>
  <c r="G124" i="20"/>
  <c r="G126" i="22"/>
  <c r="G124" i="23"/>
  <c r="G122" i="24"/>
  <c r="G126" i="26"/>
  <c r="G122" i="30"/>
  <c r="E124" i="30"/>
  <c r="F134" i="31"/>
  <c r="B1" i="33"/>
  <c r="B1" i="26"/>
  <c r="B1" i="19"/>
  <c r="C118" i="62"/>
  <c r="D121" i="62"/>
  <c r="G122" i="62"/>
  <c r="E124" i="62"/>
  <c r="C126" i="62"/>
  <c r="F127" i="62"/>
  <c r="D129" i="62"/>
  <c r="E132" i="62"/>
  <c r="F135" i="62"/>
  <c r="H67" i="57"/>
  <c r="C124" i="57"/>
  <c r="G127" i="26"/>
  <c r="G130" i="36"/>
  <c r="G122" i="36"/>
  <c r="H141" i="62"/>
  <c r="I140" i="62" s="1"/>
  <c r="G128" i="29"/>
  <c r="H99" i="26"/>
  <c r="D116" i="26"/>
  <c r="K26" i="49" s="1"/>
  <c r="G117" i="26"/>
  <c r="E119" i="26"/>
  <c r="E129" i="26"/>
  <c r="C131" i="26"/>
  <c r="F132" i="26"/>
  <c r="E134" i="26"/>
  <c r="I140" i="26"/>
  <c r="D122" i="26"/>
  <c r="E121" i="26"/>
  <c r="I152" i="26"/>
  <c r="G133" i="57"/>
  <c r="H141" i="57"/>
  <c r="I140" i="57" s="1"/>
  <c r="G133" i="24"/>
  <c r="C120" i="24"/>
  <c r="H107" i="24"/>
  <c r="H103" i="24"/>
  <c r="C134" i="24"/>
  <c r="H141" i="24"/>
  <c r="I140" i="24" s="1"/>
  <c r="H97" i="40"/>
  <c r="I147" i="40"/>
  <c r="E133" i="40"/>
  <c r="E135" i="40"/>
  <c r="I154" i="40"/>
  <c r="F128" i="40"/>
  <c r="G122" i="40"/>
  <c r="I152" i="40"/>
  <c r="C122" i="40"/>
  <c r="G129" i="40"/>
  <c r="H141" i="36"/>
  <c r="I140" i="36" s="1"/>
  <c r="F118" i="12"/>
  <c r="H63" i="12"/>
  <c r="D120" i="12"/>
  <c r="H65" i="12"/>
  <c r="H68" i="12"/>
  <c r="F123" i="12"/>
  <c r="H70" i="12"/>
  <c r="D125" i="12"/>
  <c r="D130" i="12"/>
  <c r="H75" i="12"/>
  <c r="E135" i="12"/>
  <c r="H80" i="12"/>
  <c r="D117" i="14"/>
  <c r="H62" i="14"/>
  <c r="D125" i="14"/>
  <c r="H70" i="14"/>
  <c r="D130" i="14"/>
  <c r="H75" i="14"/>
  <c r="H78" i="14"/>
  <c r="E133" i="14"/>
  <c r="E135" i="14"/>
  <c r="H80" i="14"/>
  <c r="H32" i="15"/>
  <c r="D13" i="49"/>
  <c r="E116" i="15"/>
  <c r="H61" i="15"/>
  <c r="H64" i="15"/>
  <c r="F119" i="15"/>
  <c r="D121" i="15"/>
  <c r="H66" i="15"/>
  <c r="D126" i="15"/>
  <c r="H71" i="15"/>
  <c r="F129" i="15"/>
  <c r="H74" i="15"/>
  <c r="H190" i="16"/>
  <c r="D118" i="16"/>
  <c r="H63" i="16"/>
  <c r="G119" i="16"/>
  <c r="G81" i="16"/>
  <c r="G124" i="16"/>
  <c r="H69" i="16"/>
  <c r="H73" i="16"/>
  <c r="D128" i="16"/>
  <c r="G129" i="16"/>
  <c r="H74" i="16"/>
  <c r="H78" i="16"/>
  <c r="C133" i="16"/>
  <c r="H61" i="17"/>
  <c r="G116" i="17"/>
  <c r="G81" i="17"/>
  <c r="H63" i="17"/>
  <c r="E81" i="17"/>
  <c r="E118" i="17"/>
  <c r="C120" i="17"/>
  <c r="H65" i="17"/>
  <c r="D129" i="21"/>
  <c r="H74" i="21"/>
  <c r="F52" i="25"/>
  <c r="E25" i="49"/>
  <c r="G25" i="49" s="1"/>
  <c r="H63" i="25"/>
  <c r="D118" i="25"/>
  <c r="E116" i="27"/>
  <c r="L27" i="49" s="1"/>
  <c r="H61" i="27"/>
  <c r="H66" i="28"/>
  <c r="F121" i="28"/>
  <c r="F134" i="35"/>
  <c r="H79" i="35"/>
  <c r="G244" i="34"/>
  <c r="H72" i="6"/>
  <c r="G127" i="6"/>
  <c r="C116" i="6"/>
  <c r="C124" i="6"/>
  <c r="C132" i="6"/>
  <c r="D121" i="6"/>
  <c r="D129" i="6"/>
  <c r="E117" i="6"/>
  <c r="E134" i="6"/>
  <c r="F122" i="6"/>
  <c r="F131" i="6"/>
  <c r="H106" i="6"/>
  <c r="G119" i="6"/>
  <c r="H91" i="9"/>
  <c r="G116" i="9"/>
  <c r="H96" i="9"/>
  <c r="G121" i="9"/>
  <c r="G245" i="34"/>
  <c r="G261" i="34"/>
  <c r="D129" i="31"/>
  <c r="H104" i="31"/>
  <c r="H102" i="31"/>
  <c r="F127" i="31"/>
  <c r="H127" i="31" s="1"/>
  <c r="G122" i="31"/>
  <c r="H97" i="31"/>
  <c r="E111" i="31"/>
  <c r="H92" i="30"/>
  <c r="C117" i="30"/>
  <c r="F118" i="30"/>
  <c r="D120" i="30"/>
  <c r="H95" i="30"/>
  <c r="D128" i="30"/>
  <c r="H103" i="30"/>
  <c r="H108" i="30"/>
  <c r="C133" i="30"/>
  <c r="G258" i="34"/>
  <c r="G255" i="34"/>
  <c r="G248" i="34"/>
  <c r="D117" i="59"/>
  <c r="G126" i="40"/>
  <c r="H101" i="40"/>
  <c r="G127" i="35"/>
  <c r="H102" i="35"/>
  <c r="G123" i="32"/>
  <c r="H98" i="32"/>
  <c r="H99" i="29"/>
  <c r="G124" i="29"/>
  <c r="H110" i="28"/>
  <c r="C135" i="28"/>
  <c r="H98" i="25"/>
  <c r="G123" i="25"/>
  <c r="H102" i="23"/>
  <c r="F127" i="23"/>
  <c r="G125" i="22"/>
  <c r="H100" i="22"/>
  <c r="G130" i="21"/>
  <c r="H105" i="21"/>
  <c r="G135" i="17"/>
  <c r="H110" i="17"/>
  <c r="G134" i="16"/>
  <c r="H109" i="16"/>
  <c r="G132" i="15"/>
  <c r="H98" i="14"/>
  <c r="G123" i="14"/>
  <c r="H102" i="11"/>
  <c r="F111" i="11"/>
  <c r="E121" i="10"/>
  <c r="E81" i="10"/>
  <c r="I146" i="9"/>
  <c r="K146" i="9" s="1"/>
  <c r="H100" i="28"/>
  <c r="G125" i="28"/>
  <c r="F121" i="16"/>
  <c r="F118" i="18"/>
  <c r="D130" i="18"/>
  <c r="F135" i="19"/>
  <c r="H135" i="19" s="1"/>
  <c r="C119" i="20"/>
  <c r="F120" i="20"/>
  <c r="F130" i="20"/>
  <c r="E119" i="22"/>
  <c r="E126" i="28"/>
  <c r="G121" i="29"/>
  <c r="D130" i="40"/>
  <c r="G128" i="12"/>
  <c r="G123" i="18"/>
  <c r="G132" i="22"/>
  <c r="H47" i="26"/>
  <c r="F123" i="62"/>
  <c r="C130" i="62"/>
  <c r="D120" i="37"/>
  <c r="F134" i="15"/>
  <c r="E129" i="57"/>
  <c r="G134" i="37"/>
  <c r="E133" i="37"/>
  <c r="C132" i="37"/>
  <c r="E129" i="37"/>
  <c r="C128" i="37"/>
  <c r="G126" i="37"/>
  <c r="E125" i="37"/>
  <c r="C124" i="37"/>
  <c r="G122" i="37"/>
  <c r="E121" i="37"/>
  <c r="C120" i="37"/>
  <c r="G118" i="37"/>
  <c r="E117" i="37"/>
  <c r="F124" i="15"/>
  <c r="F128" i="18"/>
  <c r="E132" i="21"/>
  <c r="E124" i="26"/>
  <c r="F124" i="35"/>
  <c r="F134" i="37"/>
  <c r="D133" i="37"/>
  <c r="F130" i="37"/>
  <c r="D129" i="37"/>
  <c r="F126" i="37"/>
  <c r="D125" i="37"/>
  <c r="F122" i="37"/>
  <c r="D121" i="37"/>
  <c r="F118" i="37"/>
  <c r="G132" i="19"/>
  <c r="G134" i="20"/>
  <c r="G134" i="23"/>
  <c r="H73" i="37"/>
  <c r="G118" i="14"/>
  <c r="E120" i="14"/>
  <c r="H45" i="15"/>
  <c r="G125" i="15"/>
  <c r="H45" i="27"/>
  <c r="H47" i="27"/>
  <c r="H34" i="28"/>
  <c r="H71" i="28"/>
  <c r="H353" i="29"/>
  <c r="H67" i="33"/>
  <c r="H35" i="34"/>
  <c r="H79" i="34"/>
  <c r="G122" i="38"/>
  <c r="F128" i="14"/>
  <c r="E124" i="22"/>
  <c r="F132" i="22"/>
  <c r="E135" i="24"/>
  <c r="F135" i="57"/>
  <c r="E118" i="14"/>
  <c r="F122" i="15"/>
  <c r="E124" i="16"/>
  <c r="E134" i="16"/>
  <c r="E131" i="18"/>
  <c r="E128" i="19"/>
  <c r="H128" i="19" s="1"/>
  <c r="E133" i="20"/>
  <c r="H133" i="20" s="1"/>
  <c r="E135" i="20"/>
  <c r="E120" i="21"/>
  <c r="D128" i="24"/>
  <c r="F124" i="29"/>
  <c r="F134" i="29"/>
  <c r="F123" i="32"/>
  <c r="E125" i="33"/>
  <c r="D119" i="35"/>
  <c r="G120" i="35"/>
  <c r="F122" i="35"/>
  <c r="D129" i="35"/>
  <c r="H129" i="35" s="1"/>
  <c r="E124" i="38"/>
  <c r="H124" i="38" s="1"/>
  <c r="C126" i="38"/>
  <c r="F132" i="38"/>
  <c r="E134" i="38"/>
  <c r="E116" i="39"/>
  <c r="L40" i="49" s="1"/>
  <c r="F119" i="39"/>
  <c r="D121" i="39"/>
  <c r="H121" i="39" s="1"/>
  <c r="F129" i="39"/>
  <c r="D131" i="39"/>
  <c r="G116" i="41"/>
  <c r="N42" i="49" s="1"/>
  <c r="E118" i="41"/>
  <c r="C120" i="41"/>
  <c r="G121" i="41"/>
  <c r="E123" i="41"/>
  <c r="E128" i="41"/>
  <c r="C130" i="41"/>
  <c r="F133" i="37"/>
  <c r="F129" i="37"/>
  <c r="D128" i="37"/>
  <c r="D124" i="37"/>
  <c r="C128" i="59"/>
  <c r="G126" i="41"/>
  <c r="G129" i="59"/>
  <c r="G128" i="32"/>
  <c r="G129" i="29"/>
  <c r="G125" i="27"/>
  <c r="G130" i="26"/>
  <c r="G128" i="25"/>
  <c r="G123" i="22"/>
  <c r="G128" i="21"/>
  <c r="G134" i="57"/>
  <c r="G130" i="19"/>
  <c r="G135" i="18"/>
  <c r="F120" i="57"/>
  <c r="E122" i="57"/>
  <c r="E126" i="57"/>
  <c r="F128" i="57"/>
  <c r="F132" i="57"/>
  <c r="F134" i="57"/>
  <c r="I150" i="6"/>
  <c r="H25" i="62"/>
  <c r="D126" i="62"/>
  <c r="H74" i="62"/>
  <c r="G135" i="62"/>
  <c r="C120" i="62"/>
  <c r="D123" i="62"/>
  <c r="G124" i="62"/>
  <c r="F127" i="29"/>
  <c r="F127" i="18"/>
  <c r="F127" i="14"/>
  <c r="F132" i="37"/>
  <c r="H190" i="18"/>
  <c r="H18" i="18"/>
  <c r="H240" i="19"/>
  <c r="H18" i="19"/>
  <c r="I154" i="6"/>
  <c r="I155" i="6"/>
  <c r="I143" i="6"/>
  <c r="F128" i="20"/>
  <c r="F116" i="24"/>
  <c r="M24" i="49" s="1"/>
  <c r="G119" i="24"/>
  <c r="E124" i="28"/>
  <c r="F52" i="44"/>
  <c r="E124" i="57"/>
  <c r="H32" i="59"/>
  <c r="C121" i="36"/>
  <c r="D124" i="36"/>
  <c r="G133" i="36"/>
  <c r="E135" i="36"/>
  <c r="F119" i="17"/>
  <c r="E118" i="19"/>
  <c r="H118" i="19" s="1"/>
  <c r="G118" i="21"/>
  <c r="E130" i="21"/>
  <c r="E122" i="26"/>
  <c r="G128" i="14"/>
  <c r="H41" i="18"/>
  <c r="G128" i="18"/>
  <c r="H36" i="19"/>
  <c r="H51" i="19"/>
  <c r="H43" i="20"/>
  <c r="H304" i="20" s="1"/>
  <c r="M16" i="48" s="1"/>
  <c r="G125" i="20"/>
  <c r="H38" i="21"/>
  <c r="H40" i="21"/>
  <c r="H50" i="21"/>
  <c r="H38" i="23"/>
  <c r="G125" i="23"/>
  <c r="H41" i="24"/>
  <c r="H51" i="24"/>
  <c r="H25" i="25"/>
  <c r="D248" i="25" s="1"/>
  <c r="H35" i="26"/>
  <c r="H45" i="26"/>
  <c r="H50" i="26"/>
  <c r="H25" i="27"/>
  <c r="D233" i="27" s="1"/>
  <c r="H37" i="27"/>
  <c r="H353" i="27"/>
  <c r="H25" i="28"/>
  <c r="H51" i="31"/>
  <c r="H33" i="32"/>
  <c r="H43" i="32"/>
  <c r="H35" i="33"/>
  <c r="H43" i="33"/>
  <c r="H45" i="34"/>
  <c r="H50" i="34"/>
  <c r="H64" i="34"/>
  <c r="H69" i="34"/>
  <c r="H25" i="35"/>
  <c r="G246" i="35" s="1"/>
  <c r="H47" i="35"/>
  <c r="H25" i="38"/>
  <c r="G245" i="38" s="1"/>
  <c r="H34" i="39"/>
  <c r="H49" i="39"/>
  <c r="H36" i="40"/>
  <c r="H44" i="40"/>
  <c r="H25" i="41"/>
  <c r="D253" i="41" s="1"/>
  <c r="H70" i="6"/>
  <c r="H86" i="39"/>
  <c r="H65" i="57"/>
  <c r="D81" i="57"/>
  <c r="F123" i="57"/>
  <c r="F125" i="57"/>
  <c r="C128" i="57"/>
  <c r="H109" i="57"/>
  <c r="I146" i="57"/>
  <c r="G122" i="59"/>
  <c r="C123" i="59"/>
  <c r="C127" i="59"/>
  <c r="D131" i="59"/>
  <c r="E135" i="59"/>
  <c r="G135" i="33"/>
  <c r="G126" i="32"/>
  <c r="G134" i="29"/>
  <c r="G129" i="27"/>
  <c r="G131" i="24"/>
  <c r="H131" i="24" s="1"/>
  <c r="G122" i="23"/>
  <c r="G133" i="21"/>
  <c r="G124" i="57"/>
  <c r="G126" i="18"/>
  <c r="G133" i="18"/>
  <c r="G133" i="14"/>
  <c r="D132" i="34"/>
  <c r="E127" i="34"/>
  <c r="C121" i="34"/>
  <c r="D116" i="34"/>
  <c r="H79" i="36"/>
  <c r="I160" i="28"/>
  <c r="I157" i="28"/>
  <c r="I152" i="28"/>
  <c r="I149" i="28"/>
  <c r="I144" i="28"/>
  <c r="E127" i="15"/>
  <c r="H39" i="19"/>
  <c r="H300" i="19" s="1"/>
  <c r="I15" i="48" s="1"/>
  <c r="H51" i="20"/>
  <c r="H38" i="22"/>
  <c r="H36" i="23"/>
  <c r="H297" i="23" s="1"/>
  <c r="F21" i="48" s="1"/>
  <c r="H49" i="24"/>
  <c r="H38" i="26"/>
  <c r="H35" i="27"/>
  <c r="H40" i="27"/>
  <c r="H50" i="27"/>
  <c r="H25" i="29"/>
  <c r="H37" i="29"/>
  <c r="H47" i="29"/>
  <c r="H34" i="30"/>
  <c r="E129" i="30"/>
  <c r="H41" i="32"/>
  <c r="H48" i="33"/>
  <c r="H309" i="33" s="1"/>
  <c r="R32" i="48" s="1"/>
  <c r="H75" i="33"/>
  <c r="H38" i="34"/>
  <c r="H43" i="34"/>
  <c r="F123" i="34"/>
  <c r="G126" i="34"/>
  <c r="H35" i="35"/>
  <c r="H40" i="35"/>
  <c r="H50" i="35"/>
  <c r="H45" i="38"/>
  <c r="H79" i="38"/>
  <c r="H25" i="39"/>
  <c r="D220" i="39" s="1"/>
  <c r="H37" i="39"/>
  <c r="H47" i="39"/>
  <c r="H34" i="40"/>
  <c r="G119" i="18"/>
  <c r="F118" i="20"/>
  <c r="F135" i="21"/>
  <c r="F120" i="22"/>
  <c r="F130" i="22"/>
  <c r="H130" i="22" s="1"/>
  <c r="F122" i="27"/>
  <c r="C132" i="33"/>
  <c r="H132" i="33" s="1"/>
  <c r="E119" i="38"/>
  <c r="F121" i="40"/>
  <c r="D135" i="41"/>
  <c r="E111" i="10"/>
  <c r="H133" i="10"/>
  <c r="I146" i="10"/>
  <c r="H163" i="10"/>
  <c r="F163" i="10"/>
  <c r="I151" i="10"/>
  <c r="I160" i="10"/>
  <c r="D111" i="11"/>
  <c r="I152" i="11"/>
  <c r="I158" i="11"/>
  <c r="I143" i="12"/>
  <c r="H163" i="12"/>
  <c r="I159" i="12"/>
  <c r="D111" i="14"/>
  <c r="I144" i="14"/>
  <c r="G163" i="14"/>
  <c r="I157" i="14"/>
  <c r="I161" i="14"/>
  <c r="H99" i="15"/>
  <c r="F163" i="15"/>
  <c r="I145" i="15"/>
  <c r="I147" i="15"/>
  <c r="H163" i="15"/>
  <c r="I162" i="15"/>
  <c r="F163" i="16"/>
  <c r="I153" i="16"/>
  <c r="I156" i="16"/>
  <c r="H163" i="17"/>
  <c r="F163" i="17"/>
  <c r="I149" i="17"/>
  <c r="I154" i="17"/>
  <c r="I161" i="17"/>
  <c r="C111" i="18"/>
  <c r="H107" i="18"/>
  <c r="I143" i="18"/>
  <c r="I145" i="18"/>
  <c r="I148" i="18"/>
  <c r="H73" i="6"/>
  <c r="E163" i="9"/>
  <c r="I148" i="9"/>
  <c r="K148" i="9" s="1"/>
  <c r="I155" i="9"/>
  <c r="K155" i="9" s="1"/>
  <c r="I156" i="9"/>
  <c r="K156" i="9" s="1"/>
  <c r="H86" i="15"/>
  <c r="I150" i="18"/>
  <c r="I151" i="18"/>
  <c r="I155" i="18"/>
  <c r="I156" i="18"/>
  <c r="I159" i="18"/>
  <c r="I160" i="18"/>
  <c r="H131" i="19"/>
  <c r="I146" i="19"/>
  <c r="I149" i="19"/>
  <c r="I151" i="19"/>
  <c r="I154" i="19"/>
  <c r="I157" i="19"/>
  <c r="I160" i="19"/>
  <c r="I161" i="19"/>
  <c r="I162" i="19"/>
  <c r="G163" i="20"/>
  <c r="I145" i="20"/>
  <c r="E163" i="20"/>
  <c r="I148" i="20"/>
  <c r="I153" i="20"/>
  <c r="I156" i="20"/>
  <c r="I158" i="20"/>
  <c r="I160" i="20"/>
  <c r="I143" i="21"/>
  <c r="I151" i="21"/>
  <c r="I154" i="21"/>
  <c r="H104" i="22"/>
  <c r="I144" i="22"/>
  <c r="I157" i="22"/>
  <c r="I147" i="23"/>
  <c r="I162" i="23"/>
  <c r="I148" i="24"/>
  <c r="I153" i="24"/>
  <c r="I156" i="24"/>
  <c r="F111" i="25"/>
  <c r="I149" i="25"/>
  <c r="I154" i="25"/>
  <c r="I161" i="25"/>
  <c r="H103" i="26"/>
  <c r="H107" i="26"/>
  <c r="I145" i="26"/>
  <c r="I150" i="26"/>
  <c r="I155" i="26"/>
  <c r="H98" i="27"/>
  <c r="H100" i="27"/>
  <c r="H102" i="27"/>
  <c r="I146" i="27"/>
  <c r="I151" i="27"/>
  <c r="I160" i="27"/>
  <c r="H106" i="29"/>
  <c r="I143" i="29"/>
  <c r="I159" i="29"/>
  <c r="I153" i="31"/>
  <c r="I159" i="31"/>
  <c r="D111" i="32"/>
  <c r="H106" i="32"/>
  <c r="H110" i="32"/>
  <c r="I144" i="32"/>
  <c r="I157" i="32"/>
  <c r="D111" i="33"/>
  <c r="I147" i="33"/>
  <c r="I162" i="33"/>
  <c r="F111" i="35"/>
  <c r="I153" i="38"/>
  <c r="H105" i="40"/>
  <c r="H109" i="40"/>
  <c r="I155" i="40"/>
  <c r="I152" i="41"/>
  <c r="H33" i="9"/>
  <c r="H35" i="9"/>
  <c r="H38" i="9"/>
  <c r="H354" i="9"/>
  <c r="H45" i="9"/>
  <c r="H359" i="9"/>
  <c r="H50" i="9"/>
  <c r="H63" i="9"/>
  <c r="F119" i="9"/>
  <c r="D121" i="9"/>
  <c r="H121" i="9" s="1"/>
  <c r="C123" i="9"/>
  <c r="F124" i="9"/>
  <c r="I152" i="34"/>
  <c r="H25" i="12"/>
  <c r="C52" i="12"/>
  <c r="F52" i="12"/>
  <c r="G52" i="12"/>
  <c r="G313" i="12" s="1"/>
  <c r="G363" i="12" s="1"/>
  <c r="H43" i="12"/>
  <c r="H304" i="12" s="1"/>
  <c r="M9" i="48" s="1"/>
  <c r="H49" i="12"/>
  <c r="H72" i="12"/>
  <c r="H74" i="12"/>
  <c r="H76" i="12"/>
  <c r="F81" i="12"/>
  <c r="H25" i="14"/>
  <c r="D52" i="14"/>
  <c r="H37" i="14"/>
  <c r="H44" i="14"/>
  <c r="H45" i="14"/>
  <c r="H47" i="14"/>
  <c r="H49" i="14"/>
  <c r="H50" i="14"/>
  <c r="H69" i="14"/>
  <c r="H91" i="36"/>
  <c r="D116" i="36"/>
  <c r="H78" i="12"/>
  <c r="H49" i="15"/>
  <c r="H25" i="16"/>
  <c r="F251" i="16" s="1"/>
  <c r="H34" i="16"/>
  <c r="G125" i="6"/>
  <c r="H110" i="40"/>
  <c r="I146" i="32"/>
  <c r="I143" i="27"/>
  <c r="I147" i="26"/>
  <c r="I146" i="25"/>
  <c r="I149" i="23"/>
  <c r="H101" i="21"/>
  <c r="I152" i="21"/>
  <c r="H104" i="20"/>
  <c r="I149" i="20"/>
  <c r="G127" i="19"/>
  <c r="H106" i="17"/>
  <c r="I144" i="17"/>
  <c r="I151" i="17"/>
  <c r="I143" i="16"/>
  <c r="H110" i="15"/>
  <c r="I146" i="14"/>
  <c r="G131" i="12"/>
  <c r="I149" i="11"/>
  <c r="G127" i="10"/>
  <c r="I152" i="9"/>
  <c r="K152" i="9" s="1"/>
  <c r="C163" i="9"/>
  <c r="I145" i="31"/>
  <c r="F130" i="36"/>
  <c r="H72" i="14"/>
  <c r="H76" i="14"/>
  <c r="H77" i="14"/>
  <c r="H79" i="14"/>
  <c r="C52" i="15"/>
  <c r="H36" i="15"/>
  <c r="H38" i="15"/>
  <c r="H41" i="15"/>
  <c r="H44" i="15"/>
  <c r="H46" i="15"/>
  <c r="H307" i="15" s="1"/>
  <c r="P11" i="48" s="1"/>
  <c r="H48" i="15"/>
  <c r="H309" i="15" s="1"/>
  <c r="R11" i="48" s="1"/>
  <c r="H50" i="15"/>
  <c r="H51" i="15"/>
  <c r="H312" i="15" s="1"/>
  <c r="U11" i="48" s="1"/>
  <c r="E120" i="15"/>
  <c r="E125" i="15"/>
  <c r="H72" i="15"/>
  <c r="E130" i="15"/>
  <c r="F133" i="15"/>
  <c r="F135" i="15"/>
  <c r="H135" i="15" s="1"/>
  <c r="F52" i="16"/>
  <c r="H35" i="16"/>
  <c r="G52" i="16"/>
  <c r="G260" i="16" s="1"/>
  <c r="H45" i="16"/>
  <c r="H46" i="16"/>
  <c r="H307" i="16" s="1"/>
  <c r="P12" i="48" s="1"/>
  <c r="H51" i="16"/>
  <c r="E117" i="16"/>
  <c r="C119" i="16"/>
  <c r="F120" i="16"/>
  <c r="E122" i="16"/>
  <c r="F125" i="16"/>
  <c r="D81" i="16"/>
  <c r="C129" i="16"/>
  <c r="F130" i="16"/>
  <c r="D132" i="16"/>
  <c r="H79" i="16"/>
  <c r="H25" i="17"/>
  <c r="H33" i="17"/>
  <c r="H42" i="17"/>
  <c r="H47" i="17"/>
  <c r="C81" i="17"/>
  <c r="H64" i="17"/>
  <c r="F122" i="17"/>
  <c r="D124" i="17"/>
  <c r="E127" i="17"/>
  <c r="H25" i="18"/>
  <c r="E119" i="18"/>
  <c r="E124" i="18"/>
  <c r="C126" i="18"/>
  <c r="E134" i="18"/>
  <c r="H25" i="19"/>
  <c r="H34" i="19"/>
  <c r="D126" i="19"/>
  <c r="F129" i="19"/>
  <c r="F134" i="19"/>
  <c r="H134" i="19" s="1"/>
  <c r="H44" i="20"/>
  <c r="F121" i="20"/>
  <c r="D123" i="20"/>
  <c r="H123" i="20" s="1"/>
  <c r="E126" i="20"/>
  <c r="E131" i="20"/>
  <c r="H131" i="20" s="1"/>
  <c r="G121" i="21"/>
  <c r="C125" i="21"/>
  <c r="F118" i="22"/>
  <c r="F123" i="22"/>
  <c r="D125" i="22"/>
  <c r="D58" i="44"/>
  <c r="E133" i="22"/>
  <c r="E63" i="44"/>
  <c r="H25" i="23"/>
  <c r="H49" i="23"/>
  <c r="D118" i="23"/>
  <c r="G119" i="23"/>
  <c r="F121" i="23"/>
  <c r="D123" i="23"/>
  <c r="E81" i="23"/>
  <c r="E131" i="23"/>
  <c r="C133" i="23"/>
  <c r="H25" i="24"/>
  <c r="D226" i="24" s="1"/>
  <c r="G81" i="24"/>
  <c r="E124" i="24"/>
  <c r="C126" i="24"/>
  <c r="F132" i="24"/>
  <c r="E134" i="24"/>
  <c r="F125" i="25"/>
  <c r="C129" i="25"/>
  <c r="D132" i="25"/>
  <c r="H71" i="9"/>
  <c r="C128" i="9"/>
  <c r="F129" i="9"/>
  <c r="D131" i="9"/>
  <c r="H36" i="10"/>
  <c r="H297" i="10" s="1"/>
  <c r="F7" i="48" s="1"/>
  <c r="H37" i="10"/>
  <c r="H39" i="10"/>
  <c r="H300" i="10" s="1"/>
  <c r="I7" i="48" s="1"/>
  <c r="H41" i="10"/>
  <c r="H353" i="10"/>
  <c r="H362" i="10"/>
  <c r="F116" i="10"/>
  <c r="D118" i="10"/>
  <c r="G119" i="10"/>
  <c r="F121" i="10"/>
  <c r="D123" i="10"/>
  <c r="H69" i="10"/>
  <c r="D126" i="10"/>
  <c r="H126" i="10" s="1"/>
  <c r="H73" i="10"/>
  <c r="F129" i="10"/>
  <c r="H76" i="10"/>
  <c r="H79" i="10"/>
  <c r="H33" i="11"/>
  <c r="H38" i="11"/>
  <c r="H299" i="11" s="1"/>
  <c r="H8" i="48" s="1"/>
  <c r="H350" i="11"/>
  <c r="H62" i="11"/>
  <c r="F81" i="11"/>
  <c r="D120" i="11"/>
  <c r="H67" i="11"/>
  <c r="F123" i="11"/>
  <c r="C125" i="11"/>
  <c r="H71" i="11"/>
  <c r="H73" i="11"/>
  <c r="C130" i="11"/>
  <c r="D133" i="11"/>
  <c r="D135" i="11"/>
  <c r="H135" i="11" s="1"/>
  <c r="C134" i="25"/>
  <c r="C117" i="26"/>
  <c r="F81" i="26"/>
  <c r="H81" i="26" s="1"/>
  <c r="D120" i="26"/>
  <c r="D125" i="26"/>
  <c r="F128" i="26"/>
  <c r="E133" i="26"/>
  <c r="E135" i="26"/>
  <c r="D117" i="27"/>
  <c r="G118" i="27"/>
  <c r="E120" i="27"/>
  <c r="E125" i="27"/>
  <c r="E130" i="27"/>
  <c r="C132" i="27"/>
  <c r="F133" i="27"/>
  <c r="F135" i="27"/>
  <c r="H135" i="27" s="1"/>
  <c r="F187" i="27" s="1"/>
  <c r="E117" i="28"/>
  <c r="C119" i="28"/>
  <c r="F120" i="28"/>
  <c r="F125" i="28"/>
  <c r="C129" i="28"/>
  <c r="H129" i="28" s="1"/>
  <c r="E181" i="28" s="1"/>
  <c r="F130" i="28"/>
  <c r="D132" i="28"/>
  <c r="C116" i="29"/>
  <c r="J29" i="49" s="1"/>
  <c r="F117" i="29"/>
  <c r="D119" i="29"/>
  <c r="G120" i="29"/>
  <c r="H120" i="29" s="1"/>
  <c r="F122" i="29"/>
  <c r="D129" i="29"/>
  <c r="E132" i="29"/>
  <c r="H132" i="29" s="1"/>
  <c r="H25" i="30"/>
  <c r="G261" i="30" s="1"/>
  <c r="H25" i="31"/>
  <c r="C218" i="31" s="1"/>
  <c r="X31" i="49" s="1"/>
  <c r="E116" i="31"/>
  <c r="L31" i="49" s="1"/>
  <c r="C118" i="31"/>
  <c r="F119" i="31"/>
  <c r="H119" i="31" s="1"/>
  <c r="D121" i="31"/>
  <c r="F116" i="32"/>
  <c r="D118" i="32"/>
  <c r="G119" i="32"/>
  <c r="D128" i="32"/>
  <c r="E131" i="32"/>
  <c r="H63" i="33"/>
  <c r="E123" i="33"/>
  <c r="F126" i="33"/>
  <c r="E128" i="33"/>
  <c r="F131" i="33"/>
  <c r="H131" i="33" s="1"/>
  <c r="D133" i="33"/>
  <c r="D135" i="33"/>
  <c r="H135" i="33" s="1"/>
  <c r="H62" i="35"/>
  <c r="H63" i="35"/>
  <c r="E81" i="35"/>
  <c r="E125" i="35"/>
  <c r="C132" i="35"/>
  <c r="F133" i="35"/>
  <c r="E117" i="38"/>
  <c r="F120" i="38"/>
  <c r="E122" i="38"/>
  <c r="F125" i="38"/>
  <c r="H72" i="38"/>
  <c r="F130" i="38"/>
  <c r="H130" i="38" s="1"/>
  <c r="D132" i="38"/>
  <c r="C116" i="39"/>
  <c r="E127" i="39"/>
  <c r="D129" i="39"/>
  <c r="H25" i="40"/>
  <c r="D116" i="40"/>
  <c r="K41" i="49" s="1"/>
  <c r="G117" i="40"/>
  <c r="H117" i="40" s="1"/>
  <c r="C169" i="40" s="1"/>
  <c r="E119" i="40"/>
  <c r="C121" i="40"/>
  <c r="C131" i="40"/>
  <c r="E134" i="40"/>
  <c r="C128" i="41"/>
  <c r="F129" i="41"/>
  <c r="F134" i="41"/>
  <c r="H134" i="41" s="1"/>
  <c r="F122" i="36"/>
  <c r="F121" i="62"/>
  <c r="E126" i="62"/>
  <c r="F129" i="62"/>
  <c r="D131" i="62"/>
  <c r="G132" i="62"/>
  <c r="E134" i="62"/>
  <c r="I156" i="28"/>
  <c r="F117" i="37"/>
  <c r="E127" i="36"/>
  <c r="I162" i="37"/>
  <c r="I155" i="37"/>
  <c r="I154" i="37"/>
  <c r="I147" i="37"/>
  <c r="I146" i="37"/>
  <c r="H77" i="57"/>
  <c r="H79" i="57"/>
  <c r="E120" i="59"/>
  <c r="H45" i="62"/>
  <c r="E119" i="62"/>
  <c r="D132" i="62"/>
  <c r="H25" i="22"/>
  <c r="H25" i="26"/>
  <c r="D236" i="26" s="1"/>
  <c r="H37" i="26"/>
  <c r="C134" i="31"/>
  <c r="H79" i="33"/>
  <c r="H99" i="31"/>
  <c r="H104" i="30"/>
  <c r="F163" i="30"/>
  <c r="I148" i="30"/>
  <c r="I152" i="30"/>
  <c r="I156" i="30"/>
  <c r="I160" i="30"/>
  <c r="F120" i="36"/>
  <c r="D130" i="36"/>
  <c r="G131" i="36"/>
  <c r="H110" i="36"/>
  <c r="G117" i="36"/>
  <c r="H86" i="37"/>
  <c r="H357" i="10"/>
  <c r="H359" i="11"/>
  <c r="D300" i="10"/>
  <c r="D350" i="10" s="1"/>
  <c r="D232" i="34"/>
  <c r="G261" i="23"/>
  <c r="D252" i="34"/>
  <c r="G250" i="38"/>
  <c r="D248" i="34"/>
  <c r="H67" i="16"/>
  <c r="F81" i="16"/>
  <c r="C81" i="16"/>
  <c r="H36" i="16"/>
  <c r="H297" i="16" s="1"/>
  <c r="F12" i="48" s="1"/>
  <c r="H80" i="15"/>
  <c r="H48" i="11"/>
  <c r="H309" i="11" s="1"/>
  <c r="R8" i="48" s="1"/>
  <c r="H68" i="9"/>
  <c r="C128" i="10"/>
  <c r="C135" i="36"/>
  <c r="H108" i="14"/>
  <c r="C133" i="14"/>
  <c r="C123" i="19"/>
  <c r="H98" i="19"/>
  <c r="C133" i="32"/>
  <c r="H133" i="32" s="1"/>
  <c r="H108" i="32"/>
  <c r="H347" i="9"/>
  <c r="H349" i="11"/>
  <c r="H350" i="10"/>
  <c r="C297" i="10"/>
  <c r="C347" i="10" s="1"/>
  <c r="D236" i="34"/>
  <c r="G243" i="23"/>
  <c r="D222" i="27"/>
  <c r="D260" i="34"/>
  <c r="G255" i="38"/>
  <c r="C134" i="40"/>
  <c r="C130" i="40"/>
  <c r="C132" i="26"/>
  <c r="H34" i="14"/>
  <c r="C81" i="15"/>
  <c r="H78" i="11"/>
  <c r="H43" i="11"/>
  <c r="H304" i="11" s="1"/>
  <c r="M8" i="48" s="1"/>
  <c r="H51" i="10"/>
  <c r="H312" i="10" s="1"/>
  <c r="U7" i="48" s="1"/>
  <c r="C118" i="9"/>
  <c r="H126" i="23"/>
  <c r="C312" i="10"/>
  <c r="C362" i="10" s="1"/>
  <c r="F303" i="10"/>
  <c r="F353" i="10" s="1"/>
  <c r="D222" i="34"/>
  <c r="D243" i="34"/>
  <c r="D249" i="34"/>
  <c r="C243" i="38"/>
  <c r="G236" i="35"/>
  <c r="D261" i="25"/>
  <c r="D261" i="34"/>
  <c r="D235" i="27"/>
  <c r="H81" i="40"/>
  <c r="H73" i="15"/>
  <c r="F81" i="15"/>
  <c r="H46" i="10"/>
  <c r="H307" i="10" s="1"/>
  <c r="P7" i="48" s="1"/>
  <c r="H76" i="9"/>
  <c r="H347" i="10"/>
  <c r="D311" i="9"/>
  <c r="D361" i="9" s="1"/>
  <c r="E304" i="9"/>
  <c r="E354" i="9" s="1"/>
  <c r="D226" i="34"/>
  <c r="D219" i="34"/>
  <c r="D247" i="34"/>
  <c r="D257" i="34"/>
  <c r="C251" i="38"/>
  <c r="C235" i="35"/>
  <c r="D256" i="34"/>
  <c r="D258" i="34"/>
  <c r="H75" i="15"/>
  <c r="H75" i="16"/>
  <c r="H65" i="16"/>
  <c r="H62" i="16"/>
  <c r="H78" i="15"/>
  <c r="H36" i="11"/>
  <c r="H66" i="10"/>
  <c r="H44" i="10"/>
  <c r="H66" i="9"/>
  <c r="H352" i="11"/>
  <c r="F309" i="9"/>
  <c r="F359" i="9" s="1"/>
  <c r="D251" i="34"/>
  <c r="D246" i="34"/>
  <c r="G259" i="35"/>
  <c r="G220" i="38"/>
  <c r="G257" i="38"/>
  <c r="D253" i="34"/>
  <c r="H70" i="11"/>
  <c r="G81" i="10"/>
  <c r="F131" i="11"/>
  <c r="H163" i="28"/>
  <c r="D255" i="34"/>
  <c r="D254" i="34"/>
  <c r="D250" i="34"/>
  <c r="D225" i="34"/>
  <c r="D120" i="33"/>
  <c r="H80" i="11"/>
  <c r="H75" i="11"/>
  <c r="C111" i="26"/>
  <c r="G119" i="20"/>
  <c r="H64" i="20"/>
  <c r="H71" i="21"/>
  <c r="F126" i="21"/>
  <c r="H67" i="22"/>
  <c r="C122" i="22"/>
  <c r="F116" i="23"/>
  <c r="H116" i="23" s="1"/>
  <c r="H61" i="23"/>
  <c r="H80" i="25"/>
  <c r="G135" i="25"/>
  <c r="H75" i="26"/>
  <c r="D130" i="26"/>
  <c r="D130" i="34"/>
  <c r="H75" i="34"/>
  <c r="H64" i="38"/>
  <c r="C119" i="38"/>
  <c r="C120" i="57"/>
  <c r="H352" i="59"/>
  <c r="C302" i="59"/>
  <c r="C352" i="59" s="1"/>
  <c r="D116" i="59"/>
  <c r="G117" i="59"/>
  <c r="G122" i="27"/>
  <c r="H97" i="27"/>
  <c r="H110" i="26"/>
  <c r="C135" i="26"/>
  <c r="H135" i="26" s="1"/>
  <c r="H108" i="25"/>
  <c r="G133" i="25"/>
  <c r="G124" i="24"/>
  <c r="H99" i="24"/>
  <c r="H104" i="23"/>
  <c r="G129" i="23"/>
  <c r="G127" i="22"/>
  <c r="H102" i="22"/>
  <c r="G122" i="16"/>
  <c r="H97" i="16"/>
  <c r="H102" i="15"/>
  <c r="G111" i="15"/>
  <c r="H99" i="12"/>
  <c r="G124" i="12"/>
  <c r="G129" i="11"/>
  <c r="H104" i="11"/>
  <c r="G125" i="9"/>
  <c r="G111" i="9"/>
  <c r="G133" i="9"/>
  <c r="H108" i="9"/>
  <c r="H110" i="34"/>
  <c r="E135" i="34"/>
  <c r="H135" i="34" s="1"/>
  <c r="H108" i="34"/>
  <c r="G133" i="34"/>
  <c r="H133" i="34" s="1"/>
  <c r="F130" i="34"/>
  <c r="H105" i="34"/>
  <c r="H100" i="34"/>
  <c r="G125" i="34"/>
  <c r="D124" i="34"/>
  <c r="H99" i="34"/>
  <c r="H97" i="34"/>
  <c r="F122" i="34"/>
  <c r="H122" i="34" s="1"/>
  <c r="H94" i="34"/>
  <c r="E119" i="34"/>
  <c r="H92" i="34"/>
  <c r="G117" i="34"/>
  <c r="G304" i="36"/>
  <c r="G354" i="36" s="1"/>
  <c r="H354" i="36"/>
  <c r="E134" i="31"/>
  <c r="H109" i="31"/>
  <c r="H107" i="31"/>
  <c r="G132" i="31"/>
  <c r="H132" i="31" s="1"/>
  <c r="D131" i="31"/>
  <c r="H106" i="31"/>
  <c r="F129" i="31"/>
  <c r="H103" i="31"/>
  <c r="C128" i="31"/>
  <c r="E126" i="31"/>
  <c r="H101" i="31"/>
  <c r="D111" i="31"/>
  <c r="H98" i="31"/>
  <c r="D123" i="31"/>
  <c r="F121" i="31"/>
  <c r="H121" i="31" s="1"/>
  <c r="F111" i="31"/>
  <c r="C111" i="31"/>
  <c r="H95" i="31"/>
  <c r="C120" i="31"/>
  <c r="E118" i="31"/>
  <c r="H93" i="31"/>
  <c r="H91" i="31"/>
  <c r="G116" i="31"/>
  <c r="H116" i="31" s="1"/>
  <c r="G111" i="31"/>
  <c r="F116" i="30"/>
  <c r="F111" i="30"/>
  <c r="H91" i="30"/>
  <c r="H93" i="30"/>
  <c r="D118" i="30"/>
  <c r="D111" i="30"/>
  <c r="H94" i="30"/>
  <c r="G111" i="30"/>
  <c r="G119" i="30"/>
  <c r="E121" i="30"/>
  <c r="E111" i="30"/>
  <c r="H96" i="30"/>
  <c r="H98" i="30"/>
  <c r="C123" i="30"/>
  <c r="C111" i="30"/>
  <c r="H99" i="30"/>
  <c r="F124" i="30"/>
  <c r="D126" i="30"/>
  <c r="H126" i="30" s="1"/>
  <c r="H101" i="30"/>
  <c r="H102" i="30"/>
  <c r="G127" i="30"/>
  <c r="H127" i="30" s="1"/>
  <c r="C179" i="30" s="1"/>
  <c r="H106" i="30"/>
  <c r="C131" i="30"/>
  <c r="H131" i="30" s="1"/>
  <c r="F132" i="30"/>
  <c r="H132" i="30" s="1"/>
  <c r="E184" i="30" s="1"/>
  <c r="H107" i="30"/>
  <c r="H109" i="30"/>
  <c r="D134" i="30"/>
  <c r="H110" i="30"/>
  <c r="G135" i="30"/>
  <c r="I144" i="30"/>
  <c r="D163" i="30"/>
  <c r="I146" i="30"/>
  <c r="H163" i="30"/>
  <c r="H94" i="36"/>
  <c r="C119" i="36"/>
  <c r="C258" i="19"/>
  <c r="D259" i="34"/>
  <c r="D262" i="34"/>
  <c r="C252" i="38"/>
  <c r="H64" i="9"/>
  <c r="C134" i="38"/>
  <c r="E125" i="36"/>
  <c r="G57" i="44"/>
  <c r="F117" i="17"/>
  <c r="E116" i="19"/>
  <c r="L17" i="49" s="1"/>
  <c r="F119" i="19"/>
  <c r="H119" i="19" s="1"/>
  <c r="E118" i="21"/>
  <c r="E135" i="22"/>
  <c r="E122" i="28"/>
  <c r="H104" i="59"/>
  <c r="H35" i="6"/>
  <c r="H48" i="6"/>
  <c r="H309" i="6" s="1"/>
  <c r="R5" i="48" s="1"/>
  <c r="C122" i="6"/>
  <c r="E51" i="44"/>
  <c r="G135" i="59"/>
  <c r="G123" i="36"/>
  <c r="E117" i="36"/>
  <c r="H49" i="6"/>
  <c r="F132" i="18"/>
  <c r="E128" i="21"/>
  <c r="F121" i="32"/>
  <c r="H121" i="32" s="1"/>
  <c r="H71" i="59"/>
  <c r="H73" i="59"/>
  <c r="C132" i="59"/>
  <c r="F128" i="36"/>
  <c r="I161" i="28"/>
  <c r="I153" i="28"/>
  <c r="G53" i="44"/>
  <c r="D117" i="12"/>
  <c r="G118" i="12"/>
  <c r="E120" i="12"/>
  <c r="H120" i="12" s="1"/>
  <c r="E130" i="12"/>
  <c r="H130" i="12" s="1"/>
  <c r="G131" i="17"/>
  <c r="H131" i="17" s="1"/>
  <c r="H76" i="57"/>
  <c r="G124" i="59"/>
  <c r="G131" i="59"/>
  <c r="G135" i="57"/>
  <c r="E129" i="18"/>
  <c r="H62" i="59"/>
  <c r="H77" i="59"/>
  <c r="H79" i="59"/>
  <c r="E124" i="59"/>
  <c r="E126" i="59"/>
  <c r="F128" i="59"/>
  <c r="F134" i="59"/>
  <c r="F124" i="10"/>
  <c r="I145" i="10"/>
  <c r="I150" i="10"/>
  <c r="I159" i="10"/>
  <c r="I151" i="11"/>
  <c r="I157" i="11"/>
  <c r="I158" i="12"/>
  <c r="I162" i="12"/>
  <c r="I146" i="15"/>
  <c r="F124" i="19"/>
  <c r="D128" i="20"/>
  <c r="F128" i="22"/>
  <c r="G121" i="33"/>
  <c r="C130" i="33"/>
  <c r="H130" i="33" s="1"/>
  <c r="D117" i="36"/>
  <c r="E120" i="36"/>
  <c r="H97" i="36"/>
  <c r="F123" i="36"/>
  <c r="H100" i="36"/>
  <c r="G126" i="36"/>
  <c r="E128" i="36"/>
  <c r="H105" i="36"/>
  <c r="F131" i="36"/>
  <c r="G134" i="36"/>
  <c r="I146" i="36"/>
  <c r="I150" i="36"/>
  <c r="F111" i="12"/>
  <c r="F116" i="12"/>
  <c r="M11" i="49" s="1"/>
  <c r="I148" i="16"/>
  <c r="D163" i="16"/>
  <c r="C128" i="18"/>
  <c r="H103" i="18"/>
  <c r="H92" i="19"/>
  <c r="G117" i="19"/>
  <c r="E128" i="20"/>
  <c r="H103" i="20"/>
  <c r="H96" i="21"/>
  <c r="F121" i="21"/>
  <c r="C126" i="12"/>
  <c r="H71" i="12"/>
  <c r="D12" i="49"/>
  <c r="H32" i="14"/>
  <c r="H64" i="14"/>
  <c r="F81" i="14"/>
  <c r="F119" i="14"/>
  <c r="D117" i="15"/>
  <c r="D81" i="15"/>
  <c r="H62" i="15"/>
  <c r="H350" i="14"/>
  <c r="H354" i="12"/>
  <c r="G304" i="12"/>
  <c r="G354" i="12" s="1"/>
  <c r="G299" i="12"/>
  <c r="G349" i="12" s="1"/>
  <c r="G311" i="14"/>
  <c r="G361" i="14" s="1"/>
  <c r="C218" i="26"/>
  <c r="D232" i="26"/>
  <c r="G226" i="26"/>
  <c r="G262" i="35"/>
  <c r="G262" i="34"/>
  <c r="D229" i="26"/>
  <c r="D135" i="32"/>
  <c r="H135" i="32" s="1"/>
  <c r="F187" i="32" s="1"/>
  <c r="D119" i="14"/>
  <c r="G128" i="6"/>
  <c r="C129" i="6"/>
  <c r="H74" i="6"/>
  <c r="F132" i="6"/>
  <c r="C111" i="19"/>
  <c r="H96" i="19"/>
  <c r="C121" i="19"/>
  <c r="G163" i="19"/>
  <c r="I158" i="19"/>
  <c r="H95" i="20"/>
  <c r="E111" i="20"/>
  <c r="E120" i="20"/>
  <c r="H92" i="23"/>
  <c r="C117" i="23"/>
  <c r="H64" i="12"/>
  <c r="E81" i="12"/>
  <c r="E119" i="12"/>
  <c r="H35" i="14"/>
  <c r="G52" i="14"/>
  <c r="G246" i="14" s="1"/>
  <c r="C81" i="14"/>
  <c r="C118" i="14"/>
  <c r="H63" i="14"/>
  <c r="H33" i="15"/>
  <c r="D52" i="15"/>
  <c r="D122" i="15"/>
  <c r="H67" i="15"/>
  <c r="H359" i="15"/>
  <c r="G296" i="14"/>
  <c r="G346" i="14" s="1"/>
  <c r="G218" i="35"/>
  <c r="G226" i="35"/>
  <c r="G256" i="12"/>
  <c r="D219" i="26"/>
  <c r="G245" i="35"/>
  <c r="G243" i="35"/>
  <c r="C257" i="38"/>
  <c r="C261" i="38"/>
  <c r="G255" i="35"/>
  <c r="D227" i="26"/>
  <c r="H81" i="27"/>
  <c r="E81" i="15"/>
  <c r="E119" i="10"/>
  <c r="H62" i="6"/>
  <c r="H101" i="15"/>
  <c r="F111" i="17"/>
  <c r="H91" i="32"/>
  <c r="E135" i="6"/>
  <c r="H110" i="6"/>
  <c r="E120" i="11"/>
  <c r="E111" i="11"/>
  <c r="C111" i="14"/>
  <c r="C116" i="14"/>
  <c r="H91" i="14"/>
  <c r="G120" i="14"/>
  <c r="H95" i="14"/>
  <c r="H110" i="14"/>
  <c r="D135" i="14"/>
  <c r="F123" i="18"/>
  <c r="H98" i="18"/>
  <c r="H102" i="19"/>
  <c r="C127" i="19"/>
  <c r="H100" i="21"/>
  <c r="E125" i="21"/>
  <c r="C81" i="12"/>
  <c r="C121" i="12"/>
  <c r="H66" i="12"/>
  <c r="H79" i="12"/>
  <c r="E134" i="12"/>
  <c r="H134" i="12" s="1"/>
  <c r="H353" i="14"/>
  <c r="H42" i="14"/>
  <c r="H303" i="14" s="1"/>
  <c r="L10" i="48" s="1"/>
  <c r="H68" i="15"/>
  <c r="G123" i="15"/>
  <c r="E309" i="15"/>
  <c r="E359" i="15" s="1"/>
  <c r="G234" i="26"/>
  <c r="G233" i="26"/>
  <c r="G260" i="35"/>
  <c r="C258" i="41"/>
  <c r="G253" i="35"/>
  <c r="C237" i="38"/>
  <c r="G234" i="35"/>
  <c r="G251" i="34"/>
  <c r="D251" i="26"/>
  <c r="D255" i="26"/>
  <c r="C231" i="31"/>
  <c r="H81" i="25"/>
  <c r="C125" i="27"/>
  <c r="H18" i="26"/>
  <c r="G127" i="14"/>
  <c r="E111" i="19"/>
  <c r="I152" i="20"/>
  <c r="H110" i="22"/>
  <c r="H95" i="26"/>
  <c r="C131" i="32"/>
  <c r="E48" i="44"/>
  <c r="E81" i="6"/>
  <c r="G111" i="6"/>
  <c r="G120" i="6"/>
  <c r="H92" i="15"/>
  <c r="C117" i="15"/>
  <c r="D111" i="15"/>
  <c r="D120" i="15"/>
  <c r="D130" i="15"/>
  <c r="H130" i="15" s="1"/>
  <c r="H105" i="15"/>
  <c r="C118" i="16"/>
  <c r="H93" i="16"/>
  <c r="C111" i="17"/>
  <c r="H94" i="17"/>
  <c r="C119" i="17"/>
  <c r="H95" i="18"/>
  <c r="C120" i="18"/>
  <c r="H100" i="19"/>
  <c r="C125" i="19"/>
  <c r="G111" i="21"/>
  <c r="G119" i="21"/>
  <c r="G111" i="22"/>
  <c r="G120" i="22"/>
  <c r="C133" i="22"/>
  <c r="H133" i="22" s="1"/>
  <c r="H108" i="22"/>
  <c r="C124" i="23"/>
  <c r="H99" i="23"/>
  <c r="H62" i="12"/>
  <c r="G117" i="12"/>
  <c r="G81" i="12"/>
  <c r="H69" i="12"/>
  <c r="E124" i="12"/>
  <c r="H77" i="12"/>
  <c r="F132" i="12"/>
  <c r="H68" i="14"/>
  <c r="C123" i="14"/>
  <c r="G221" i="35"/>
  <c r="C250" i="12"/>
  <c r="G227" i="26"/>
  <c r="C225" i="26"/>
  <c r="G225" i="35"/>
  <c r="G256" i="35"/>
  <c r="C261" i="41"/>
  <c r="D243" i="26"/>
  <c r="G257" i="34"/>
  <c r="C246" i="38"/>
  <c r="D259" i="26"/>
  <c r="D262" i="26"/>
  <c r="C229" i="26"/>
  <c r="H61" i="6"/>
  <c r="C129" i="22"/>
  <c r="G81" i="14"/>
  <c r="H42" i="12"/>
  <c r="H303" i="12" s="1"/>
  <c r="L9" i="48" s="1"/>
  <c r="F124" i="14"/>
  <c r="H109" i="15"/>
  <c r="D134" i="15"/>
  <c r="D133" i="19"/>
  <c r="H108" i="19"/>
  <c r="G118" i="20"/>
  <c r="H118" i="20" s="1"/>
  <c r="G111" i="20"/>
  <c r="E123" i="21"/>
  <c r="E111" i="21"/>
  <c r="D119" i="22"/>
  <c r="D111" i="22"/>
  <c r="F111" i="24"/>
  <c r="F119" i="24"/>
  <c r="H357" i="15"/>
  <c r="F312" i="15"/>
  <c r="F362" i="15" s="1"/>
  <c r="F306" i="14"/>
  <c r="F356" i="14" s="1"/>
  <c r="F308" i="14"/>
  <c r="F358" i="14" s="1"/>
  <c r="D230" i="26"/>
  <c r="D234" i="26"/>
  <c r="G237" i="26"/>
  <c r="G261" i="35"/>
  <c r="G233" i="35"/>
  <c r="G223" i="35"/>
  <c r="G244" i="35"/>
  <c r="D247" i="26"/>
  <c r="D228" i="26"/>
  <c r="C233" i="26"/>
  <c r="D244" i="26"/>
  <c r="C231" i="26"/>
  <c r="H65" i="15"/>
  <c r="H34" i="12"/>
  <c r="F131" i="29"/>
  <c r="D163" i="32"/>
  <c r="F118" i="35"/>
  <c r="G127" i="12"/>
  <c r="D128" i="9"/>
  <c r="H103" i="9"/>
  <c r="G118" i="11"/>
  <c r="G111" i="11"/>
  <c r="D118" i="12"/>
  <c r="D111" i="12"/>
  <c r="C129" i="14"/>
  <c r="H104" i="14"/>
  <c r="G111" i="18"/>
  <c r="G116" i="18"/>
  <c r="H105" i="18"/>
  <c r="C130" i="18"/>
  <c r="H99" i="20"/>
  <c r="D124" i="20"/>
  <c r="H107" i="20"/>
  <c r="E132" i="20"/>
  <c r="D118" i="21"/>
  <c r="H93" i="21"/>
  <c r="H104" i="21"/>
  <c r="F129" i="21"/>
  <c r="H105" i="26"/>
  <c r="C130" i="26"/>
  <c r="E120" i="28"/>
  <c r="E111" i="28"/>
  <c r="H353" i="12"/>
  <c r="G313" i="30"/>
  <c r="G363" i="30" s="1"/>
  <c r="G220" i="35"/>
  <c r="D246" i="26"/>
  <c r="C224" i="26"/>
  <c r="C220" i="26"/>
  <c r="C230" i="26"/>
  <c r="G257" i="35"/>
  <c r="G250" i="35"/>
  <c r="G237" i="35"/>
  <c r="G224" i="35"/>
  <c r="G254" i="35"/>
  <c r="D231" i="26"/>
  <c r="C226" i="26"/>
  <c r="D222" i="26"/>
  <c r="D223" i="26"/>
  <c r="C227" i="26"/>
  <c r="C128" i="26"/>
  <c r="C131" i="12"/>
  <c r="C124" i="15"/>
  <c r="H101" i="23"/>
  <c r="D111" i="23"/>
  <c r="C54" i="44"/>
  <c r="F111" i="6"/>
  <c r="H98" i="6"/>
  <c r="F123" i="6"/>
  <c r="G111" i="12"/>
  <c r="G119" i="12"/>
  <c r="H106" i="14"/>
  <c r="C131" i="14"/>
  <c r="E163" i="14"/>
  <c r="I149" i="14"/>
  <c r="C122" i="15"/>
  <c r="H97" i="15"/>
  <c r="F119" i="16"/>
  <c r="F111" i="16"/>
  <c r="C134" i="18"/>
  <c r="H109" i="18"/>
  <c r="D116" i="19"/>
  <c r="H91" i="19"/>
  <c r="D129" i="19"/>
  <c r="H104" i="19"/>
  <c r="F133" i="21"/>
  <c r="H108" i="21"/>
  <c r="I159" i="21"/>
  <c r="C163" i="21"/>
  <c r="C116" i="22"/>
  <c r="H91" i="22"/>
  <c r="C131" i="22"/>
  <c r="H106" i="22"/>
  <c r="H97" i="23"/>
  <c r="C122" i="23"/>
  <c r="C118" i="24"/>
  <c r="H93" i="24"/>
  <c r="C111" i="25"/>
  <c r="H94" i="25"/>
  <c r="C119" i="25"/>
  <c r="H119" i="25" s="1"/>
  <c r="F171" i="25" s="1"/>
  <c r="H104" i="32"/>
  <c r="C129" i="32"/>
  <c r="H129" i="32" s="1"/>
  <c r="H32" i="12"/>
  <c r="D52" i="12"/>
  <c r="D116" i="12"/>
  <c r="K11" i="49" s="1"/>
  <c r="H61" i="12"/>
  <c r="D81" i="12"/>
  <c r="G122" i="12"/>
  <c r="H67" i="12"/>
  <c r="C52" i="14"/>
  <c r="C260" i="14" s="1"/>
  <c r="H39" i="14"/>
  <c r="H300" i="14" s="1"/>
  <c r="I10" i="48" s="1"/>
  <c r="H61" i="14"/>
  <c r="E116" i="14"/>
  <c r="E81" i="14"/>
  <c r="D81" i="14"/>
  <c r="D121" i="14"/>
  <c r="H66" i="14"/>
  <c r="C126" i="14"/>
  <c r="H71" i="14"/>
  <c r="E129" i="14"/>
  <c r="H74" i="14"/>
  <c r="G81" i="15"/>
  <c r="H63" i="15"/>
  <c r="G118" i="15"/>
  <c r="F302" i="15"/>
  <c r="F352" i="15" s="1"/>
  <c r="H362" i="15"/>
  <c r="F307" i="15"/>
  <c r="F357" i="15" s="1"/>
  <c r="G305" i="15"/>
  <c r="G355" i="15" s="1"/>
  <c r="G236" i="26"/>
  <c r="G232" i="26"/>
  <c r="C223" i="26"/>
  <c r="G247" i="35"/>
  <c r="C259" i="38"/>
  <c r="C259" i="25"/>
  <c r="C258" i="38"/>
  <c r="G232" i="35"/>
  <c r="G227" i="35"/>
  <c r="D226" i="26"/>
  <c r="C237" i="26"/>
  <c r="C219" i="26"/>
  <c r="D260" i="26"/>
  <c r="D225" i="26"/>
  <c r="C234" i="26"/>
  <c r="H81" i="38"/>
  <c r="C127" i="27"/>
  <c r="C123" i="27"/>
  <c r="H81" i="22"/>
  <c r="D117" i="11"/>
  <c r="H94" i="14"/>
  <c r="G111" i="14"/>
  <c r="H93" i="18"/>
  <c r="F120" i="25"/>
  <c r="D44" i="44"/>
  <c r="H75" i="6"/>
  <c r="H96" i="10"/>
  <c r="H100" i="10"/>
  <c r="H86" i="24"/>
  <c r="H18" i="17"/>
  <c r="H18" i="27"/>
  <c r="H86" i="28"/>
  <c r="H18" i="35"/>
  <c r="H86" i="20"/>
  <c r="H40" i="6"/>
  <c r="I159" i="9"/>
  <c r="K159" i="9" s="1"/>
  <c r="I160" i="9"/>
  <c r="K160" i="9" s="1"/>
  <c r="I161" i="9"/>
  <c r="K161" i="9" s="1"/>
  <c r="D111" i="10"/>
  <c r="I152" i="10"/>
  <c r="I154" i="10"/>
  <c r="I155" i="10"/>
  <c r="I158" i="10"/>
  <c r="I161" i="10"/>
  <c r="I162" i="10"/>
  <c r="H95" i="11"/>
  <c r="H97" i="11"/>
  <c r="H107" i="11"/>
  <c r="H109" i="11"/>
  <c r="I143" i="11"/>
  <c r="I145" i="11"/>
  <c r="I147" i="11"/>
  <c r="I148" i="11"/>
  <c r="I150" i="11"/>
  <c r="I153" i="11"/>
  <c r="I155" i="11"/>
  <c r="I156" i="11"/>
  <c r="I159" i="11"/>
  <c r="I160" i="11"/>
  <c r="I162" i="11"/>
  <c r="H94" i="12"/>
  <c r="H100" i="12"/>
  <c r="H108" i="12"/>
  <c r="I146" i="12"/>
  <c r="I153" i="12"/>
  <c r="I154" i="12"/>
  <c r="I157" i="12"/>
  <c r="I160" i="12"/>
  <c r="I161" i="12"/>
  <c r="E124" i="14"/>
  <c r="F132" i="14"/>
  <c r="H132" i="14" s="1"/>
  <c r="D163" i="14"/>
  <c r="I150" i="14"/>
  <c r="I154" i="14"/>
  <c r="I155" i="14"/>
  <c r="I158" i="14"/>
  <c r="I159" i="14"/>
  <c r="C163" i="14"/>
  <c r="I162" i="14"/>
  <c r="H103" i="15"/>
  <c r="D163" i="15"/>
  <c r="I150" i="15"/>
  <c r="I153" i="15"/>
  <c r="I156" i="15"/>
  <c r="I157" i="15"/>
  <c r="I159" i="15"/>
  <c r="I160" i="15"/>
  <c r="I161" i="15"/>
  <c r="H104" i="16"/>
  <c r="H106" i="16"/>
  <c r="H108" i="16"/>
  <c r="I146" i="16"/>
  <c r="I149" i="16"/>
  <c r="I151" i="16"/>
  <c r="I152" i="16"/>
  <c r="I154" i="16"/>
  <c r="I155" i="16"/>
  <c r="I157" i="16"/>
  <c r="I161" i="16"/>
  <c r="I162" i="16"/>
  <c r="H92" i="17"/>
  <c r="H97" i="17"/>
  <c r="H99" i="17"/>
  <c r="I145" i="17"/>
  <c r="I148" i="17"/>
  <c r="I150" i="17"/>
  <c r="I153" i="17"/>
  <c r="I155" i="17"/>
  <c r="I156" i="17"/>
  <c r="I159" i="17"/>
  <c r="I160" i="17"/>
  <c r="I162" i="17"/>
  <c r="D111" i="18"/>
  <c r="H96" i="18"/>
  <c r="H104" i="18"/>
  <c r="H108" i="18"/>
  <c r="I146" i="18"/>
  <c r="I149" i="18"/>
  <c r="I153" i="18"/>
  <c r="I154" i="18"/>
  <c r="I157" i="18"/>
  <c r="I161" i="18"/>
  <c r="F111" i="19"/>
  <c r="H94" i="19"/>
  <c r="H101" i="19"/>
  <c r="H110" i="19"/>
  <c r="I144" i="19"/>
  <c r="H163" i="19"/>
  <c r="I147" i="19"/>
  <c r="E163" i="19"/>
  <c r="I152" i="19"/>
  <c r="I155" i="19"/>
  <c r="C163" i="19"/>
  <c r="I159" i="19"/>
  <c r="F163" i="19"/>
  <c r="H92" i="20"/>
  <c r="D111" i="20"/>
  <c r="H97" i="20"/>
  <c r="H101" i="20"/>
  <c r="H105" i="20"/>
  <c r="H109" i="20"/>
  <c r="I143" i="20"/>
  <c r="D163" i="20"/>
  <c r="I150" i="20"/>
  <c r="D50" i="44"/>
  <c r="C55" i="44"/>
  <c r="E117" i="14"/>
  <c r="E125" i="14"/>
  <c r="C127" i="14"/>
  <c r="E130" i="14"/>
  <c r="F135" i="14"/>
  <c r="H107" i="10"/>
  <c r="E134" i="14"/>
  <c r="I151" i="20"/>
  <c r="I155" i="20"/>
  <c r="I159" i="20"/>
  <c r="C163" i="20"/>
  <c r="H91" i="21"/>
  <c r="C111" i="21"/>
  <c r="D111" i="21"/>
  <c r="H98" i="21"/>
  <c r="H102" i="21"/>
  <c r="H106" i="21"/>
  <c r="F163" i="21"/>
  <c r="I148" i="21"/>
  <c r="G163" i="21"/>
  <c r="E163" i="21"/>
  <c r="I153" i="21"/>
  <c r="I156" i="21"/>
  <c r="I157" i="21"/>
  <c r="H163" i="21"/>
  <c r="I160" i="21"/>
  <c r="I161" i="21"/>
  <c r="E111" i="22"/>
  <c r="H94" i="22"/>
  <c r="H97" i="22"/>
  <c r="H163" i="22"/>
  <c r="G163" i="22"/>
  <c r="F163" i="22"/>
  <c r="D163" i="22"/>
  <c r="I150" i="22"/>
  <c r="I152" i="22"/>
  <c r="I154" i="22"/>
  <c r="I155" i="22"/>
  <c r="I156" i="22"/>
  <c r="I158" i="22"/>
  <c r="I159" i="22"/>
  <c r="H103" i="23"/>
  <c r="H105" i="23"/>
  <c r="H109" i="23"/>
  <c r="I148" i="23"/>
  <c r="I150" i="23"/>
  <c r="I153" i="23"/>
  <c r="I156" i="23"/>
  <c r="I157" i="23"/>
  <c r="I159" i="23"/>
  <c r="I160" i="23"/>
  <c r="I161" i="23"/>
  <c r="E111" i="24"/>
  <c r="H98" i="24"/>
  <c r="H102" i="24"/>
  <c r="H108" i="24"/>
  <c r="I144" i="24"/>
  <c r="I146" i="24"/>
  <c r="I152" i="24"/>
  <c r="I154" i="24"/>
  <c r="I155" i="24"/>
  <c r="I157" i="24"/>
  <c r="I160" i="24"/>
  <c r="I161" i="24"/>
  <c r="I162" i="24"/>
  <c r="F163" i="25"/>
  <c r="I150" i="25"/>
  <c r="D163" i="25"/>
  <c r="I153" i="25"/>
  <c r="I155" i="25"/>
  <c r="I156" i="25"/>
  <c r="I158" i="25"/>
  <c r="I159" i="25"/>
  <c r="I160" i="25"/>
  <c r="I162" i="25"/>
  <c r="I151" i="26"/>
  <c r="I154" i="26"/>
  <c r="I156" i="26"/>
  <c r="I157" i="26"/>
  <c r="I159" i="26"/>
  <c r="I160" i="26"/>
  <c r="I161" i="26"/>
  <c r="H99" i="27"/>
  <c r="H106" i="27"/>
  <c r="H108" i="27"/>
  <c r="H110" i="27"/>
  <c r="G163" i="27"/>
  <c r="I150" i="27"/>
  <c r="I152" i="27"/>
  <c r="I154" i="27"/>
  <c r="I155" i="27"/>
  <c r="I157" i="27"/>
  <c r="D127" i="25"/>
  <c r="E124" i="40"/>
  <c r="F125" i="59"/>
  <c r="H103" i="59"/>
  <c r="C134" i="59"/>
  <c r="D46" i="44"/>
  <c r="G119" i="15"/>
  <c r="F121" i="15"/>
  <c r="D123" i="15"/>
  <c r="E126" i="15"/>
  <c r="E118" i="16"/>
  <c r="G121" i="16"/>
  <c r="E123" i="16"/>
  <c r="F126" i="16"/>
  <c r="E128" i="16"/>
  <c r="C45" i="44"/>
  <c r="F118" i="17"/>
  <c r="D120" i="17"/>
  <c r="F123" i="17"/>
  <c r="F128" i="17"/>
  <c r="E133" i="17"/>
  <c r="E135" i="17"/>
  <c r="H135" i="17" s="1"/>
  <c r="D117" i="18"/>
  <c r="G118" i="18"/>
  <c r="E120" i="18"/>
  <c r="E130" i="18"/>
  <c r="C132" i="18"/>
  <c r="F133" i="18"/>
  <c r="E117" i="19"/>
  <c r="F120" i="19"/>
  <c r="F130" i="19"/>
  <c r="D132" i="19"/>
  <c r="H132" i="19" s="1"/>
  <c r="F117" i="20"/>
  <c r="H117" i="20" s="1"/>
  <c r="D119" i="20"/>
  <c r="G120" i="20"/>
  <c r="F122" i="20"/>
  <c r="D52" i="44"/>
  <c r="D129" i="20"/>
  <c r="D116" i="21"/>
  <c r="K20" i="49" s="1"/>
  <c r="G117" i="21"/>
  <c r="E119" i="21"/>
  <c r="E124" i="21"/>
  <c r="H124" i="21" s="1"/>
  <c r="C126" i="21"/>
  <c r="C131" i="21"/>
  <c r="E134" i="21"/>
  <c r="E116" i="22"/>
  <c r="F119" i="22"/>
  <c r="D121" i="22"/>
  <c r="C128" i="22"/>
  <c r="D131" i="22"/>
  <c r="F62" i="44"/>
  <c r="F122" i="23"/>
  <c r="D124" i="23"/>
  <c r="F52" i="24"/>
  <c r="D117" i="24"/>
  <c r="G88" i="44"/>
  <c r="H94" i="33"/>
  <c r="H104" i="33"/>
  <c r="E117" i="59"/>
  <c r="C119" i="59"/>
  <c r="F120" i="59"/>
  <c r="E122" i="59"/>
  <c r="F130" i="59"/>
  <c r="I158" i="27"/>
  <c r="I159" i="27"/>
  <c r="I161" i="27"/>
  <c r="I162" i="27"/>
  <c r="H97" i="28"/>
  <c r="H99" i="28"/>
  <c r="H101" i="28"/>
  <c r="H107" i="28"/>
  <c r="F163" i="29"/>
  <c r="D163" i="29"/>
  <c r="I151" i="29"/>
  <c r="I153" i="29"/>
  <c r="I154" i="29"/>
  <c r="I156" i="29"/>
  <c r="I157" i="29"/>
  <c r="I160" i="29"/>
  <c r="I161" i="29"/>
  <c r="I162" i="29"/>
  <c r="I146" i="31"/>
  <c r="G163" i="31"/>
  <c r="E163" i="31"/>
  <c r="I154" i="31"/>
  <c r="I156" i="31"/>
  <c r="I157" i="31"/>
  <c r="H163" i="31"/>
  <c r="I160" i="31"/>
  <c r="I161" i="31"/>
  <c r="I162" i="31"/>
  <c r="H97" i="32"/>
  <c r="G163" i="32"/>
  <c r="I149" i="32"/>
  <c r="I150" i="32"/>
  <c r="I154" i="32"/>
  <c r="I155" i="32"/>
  <c r="I156" i="32"/>
  <c r="I158" i="32"/>
  <c r="I159" i="32"/>
  <c r="I161" i="32"/>
  <c r="E111" i="33"/>
  <c r="H100" i="33"/>
  <c r="I146" i="33"/>
  <c r="F163" i="33"/>
  <c r="I150" i="33"/>
  <c r="I153" i="33"/>
  <c r="I155" i="33"/>
  <c r="I156" i="33"/>
  <c r="I157" i="33"/>
  <c r="I159" i="33"/>
  <c r="I160" i="33"/>
  <c r="I161" i="33"/>
  <c r="I147" i="34"/>
  <c r="I149" i="34"/>
  <c r="I153" i="34"/>
  <c r="I155" i="34"/>
  <c r="I160" i="34"/>
  <c r="C111" i="35"/>
  <c r="E163" i="35"/>
  <c r="I146" i="35"/>
  <c r="I148" i="35"/>
  <c r="I151" i="35"/>
  <c r="I156" i="35"/>
  <c r="I157" i="35"/>
  <c r="I160" i="35"/>
  <c r="I161" i="35"/>
  <c r="C111" i="38"/>
  <c r="I147" i="38"/>
  <c r="I149" i="38"/>
  <c r="I155" i="38"/>
  <c r="I157" i="38"/>
  <c r="I161" i="38"/>
  <c r="I162" i="38"/>
  <c r="I143" i="39"/>
  <c r="F163" i="39"/>
  <c r="I148" i="39"/>
  <c r="I156" i="39"/>
  <c r="I160" i="39"/>
  <c r="H98" i="40"/>
  <c r="I143" i="40"/>
  <c r="I144" i="40"/>
  <c r="I146" i="40"/>
  <c r="I149" i="40"/>
  <c r="I151" i="40"/>
  <c r="I159" i="40"/>
  <c r="I161" i="40"/>
  <c r="G309" i="59"/>
  <c r="G359" i="59" s="1"/>
  <c r="H359" i="59"/>
  <c r="D307" i="57"/>
  <c r="D357" i="57" s="1"/>
  <c r="H357" i="57"/>
  <c r="G116" i="57"/>
  <c r="E118" i="57"/>
  <c r="G121" i="57"/>
  <c r="C130" i="57"/>
  <c r="F123" i="9"/>
  <c r="E133" i="9"/>
  <c r="H133" i="9" s="1"/>
  <c r="E135" i="9"/>
  <c r="D117" i="10"/>
  <c r="G118" i="10"/>
  <c r="E120" i="10"/>
  <c r="G120" i="11"/>
  <c r="F122" i="11"/>
  <c r="F130" i="11"/>
  <c r="H40" i="15"/>
  <c r="H72" i="57"/>
  <c r="E134" i="57"/>
  <c r="H67" i="59"/>
  <c r="G132" i="59"/>
  <c r="I158" i="34"/>
  <c r="D122" i="37"/>
  <c r="F119" i="37"/>
  <c r="H99" i="41"/>
  <c r="I145" i="41"/>
  <c r="I149" i="41"/>
  <c r="I155" i="41"/>
  <c r="I157" i="41"/>
  <c r="I159" i="41"/>
  <c r="I161" i="41"/>
  <c r="H50" i="57"/>
  <c r="G81" i="57"/>
  <c r="H75" i="57"/>
  <c r="C132" i="57"/>
  <c r="H93" i="57"/>
  <c r="D124" i="57"/>
  <c r="F132" i="59"/>
  <c r="I148" i="27"/>
  <c r="H105" i="24"/>
  <c r="I150" i="24"/>
  <c r="H350" i="62"/>
  <c r="H36" i="9"/>
  <c r="H297" i="9" s="1"/>
  <c r="J297" i="9" s="1"/>
  <c r="H42" i="9"/>
  <c r="H303" i="9" s="1"/>
  <c r="J303" i="9" s="1"/>
  <c r="H44" i="9"/>
  <c r="H67" i="9"/>
  <c r="H69" i="9"/>
  <c r="H77" i="9"/>
  <c r="H32" i="10"/>
  <c r="H33" i="10"/>
  <c r="H48" i="10"/>
  <c r="H309" i="10" s="1"/>
  <c r="R7" i="48" s="1"/>
  <c r="H67" i="10"/>
  <c r="C124" i="10"/>
  <c r="D127" i="10"/>
  <c r="H127" i="10" s="1"/>
  <c r="H74" i="10"/>
  <c r="C134" i="10"/>
  <c r="H134" i="10" s="1"/>
  <c r="H80" i="10"/>
  <c r="H39" i="11"/>
  <c r="H300" i="11" s="1"/>
  <c r="I8" i="48" s="1"/>
  <c r="H49" i="11"/>
  <c r="H50" i="11"/>
  <c r="H69" i="11"/>
  <c r="G116" i="12"/>
  <c r="F126" i="12"/>
  <c r="D133" i="12"/>
  <c r="C117" i="14"/>
  <c r="H117" i="14" s="1"/>
  <c r="F118" i="14"/>
  <c r="D120" i="14"/>
  <c r="C125" i="14"/>
  <c r="H35" i="15"/>
  <c r="E119" i="15"/>
  <c r="E124" i="15"/>
  <c r="E129" i="15"/>
  <c r="F132" i="15"/>
  <c r="C134" i="57"/>
  <c r="I144" i="59"/>
  <c r="H163" i="59"/>
  <c r="I147" i="59"/>
  <c r="I157" i="59"/>
  <c r="I158" i="59"/>
  <c r="I161" i="59"/>
  <c r="I162" i="59"/>
  <c r="G78" i="44"/>
  <c r="G102" i="44" s="1"/>
  <c r="G85" i="44"/>
  <c r="I158" i="40"/>
  <c r="I146" i="39"/>
  <c r="I145" i="38"/>
  <c r="I144" i="35"/>
  <c r="I158" i="33"/>
  <c r="G131" i="57"/>
  <c r="G129" i="20"/>
  <c r="G124" i="17"/>
  <c r="H86" i="11"/>
  <c r="I149" i="57"/>
  <c r="I161" i="57"/>
  <c r="I162" i="57"/>
  <c r="F127" i="25"/>
  <c r="E121" i="22"/>
  <c r="F127" i="21"/>
  <c r="H69" i="62"/>
  <c r="C117" i="62"/>
  <c r="F118" i="62"/>
  <c r="D120" i="62"/>
  <c r="G121" i="62"/>
  <c r="C125" i="62"/>
  <c r="F126" i="62"/>
  <c r="G129" i="62"/>
  <c r="E131" i="62"/>
  <c r="C133" i="62"/>
  <c r="I162" i="28"/>
  <c r="I159" i="28"/>
  <c r="I158" i="28"/>
  <c r="I154" i="28"/>
  <c r="I151" i="28"/>
  <c r="I146" i="28"/>
  <c r="I155" i="28"/>
  <c r="G133" i="37"/>
  <c r="G125" i="37"/>
  <c r="H65" i="37"/>
  <c r="F116" i="37"/>
  <c r="G118" i="24"/>
  <c r="G128" i="24"/>
  <c r="E130" i="24"/>
  <c r="H130" i="24" s="1"/>
  <c r="F133" i="24"/>
  <c r="F135" i="24"/>
  <c r="E118" i="25"/>
  <c r="E123" i="25"/>
  <c r="C125" i="25"/>
  <c r="F126" i="25"/>
  <c r="F131" i="25"/>
  <c r="F119" i="26"/>
  <c r="C123" i="26"/>
  <c r="F124" i="26"/>
  <c r="D126" i="26"/>
  <c r="G132" i="26"/>
  <c r="G119" i="27"/>
  <c r="F121" i="27"/>
  <c r="D123" i="27"/>
  <c r="G134" i="27"/>
  <c r="E52" i="28"/>
  <c r="E228" i="28" s="1"/>
  <c r="E118" i="28"/>
  <c r="C125" i="28"/>
  <c r="H125" i="28" s="1"/>
  <c r="F177" i="28" s="1"/>
  <c r="F126" i="28"/>
  <c r="F131" i="28"/>
  <c r="F118" i="29"/>
  <c r="C122" i="29"/>
  <c r="F128" i="29"/>
  <c r="G131" i="29"/>
  <c r="G130" i="32"/>
  <c r="E132" i="32"/>
  <c r="D134" i="32"/>
  <c r="E119" i="33"/>
  <c r="H119" i="33" s="1"/>
  <c r="E129" i="33"/>
  <c r="H71" i="34"/>
  <c r="H36" i="35"/>
  <c r="D118" i="35"/>
  <c r="F121" i="35"/>
  <c r="H121" i="35" s="1"/>
  <c r="D123" i="35"/>
  <c r="E126" i="35"/>
  <c r="E131" i="35"/>
  <c r="H131" i="35" s="1"/>
  <c r="E118" i="38"/>
  <c r="E128" i="38"/>
  <c r="H128" i="38" s="1"/>
  <c r="G180" i="38" s="1"/>
  <c r="H43" i="39"/>
  <c r="F118" i="39"/>
  <c r="F123" i="39"/>
  <c r="H123" i="39" s="1"/>
  <c r="G131" i="39"/>
  <c r="E135" i="39"/>
  <c r="G118" i="40"/>
  <c r="E120" i="40"/>
  <c r="D122" i="40"/>
  <c r="C127" i="40"/>
  <c r="E130" i="40"/>
  <c r="F135" i="40"/>
  <c r="F120" i="41"/>
  <c r="C124" i="41"/>
  <c r="F125" i="41"/>
  <c r="F130" i="41"/>
  <c r="H79" i="41"/>
  <c r="G81" i="41"/>
  <c r="H81" i="41" s="1"/>
  <c r="I157" i="57"/>
  <c r="H70" i="59"/>
  <c r="G61" i="44"/>
  <c r="H33" i="59"/>
  <c r="H102" i="36"/>
  <c r="I161" i="37"/>
  <c r="I160" i="37"/>
  <c r="I159" i="37"/>
  <c r="I158" i="37"/>
  <c r="I157" i="37"/>
  <c r="I156" i="37"/>
  <c r="I153" i="37"/>
  <c r="I152" i="37"/>
  <c r="I151" i="37"/>
  <c r="I150" i="37"/>
  <c r="I149" i="37"/>
  <c r="I148" i="37"/>
  <c r="I145" i="37"/>
  <c r="I144" i="37"/>
  <c r="I143" i="37"/>
  <c r="H43" i="57"/>
  <c r="H304" i="57" s="1"/>
  <c r="M17" i="48" s="1"/>
  <c r="H49" i="57"/>
  <c r="H61" i="57"/>
  <c r="H66" i="57"/>
  <c r="H71" i="57"/>
  <c r="C122" i="36"/>
  <c r="F127" i="20"/>
  <c r="F127" i="16"/>
  <c r="C63" i="44"/>
  <c r="F127" i="11"/>
  <c r="H95" i="36"/>
  <c r="H101" i="36"/>
  <c r="H34" i="62"/>
  <c r="H62" i="62"/>
  <c r="H64" i="62"/>
  <c r="H70" i="62"/>
  <c r="H72" i="62"/>
  <c r="H78" i="62"/>
  <c r="D119" i="62"/>
  <c r="G120" i="62"/>
  <c r="F125" i="62"/>
  <c r="D127" i="62"/>
  <c r="G128" i="62"/>
  <c r="E130" i="62"/>
  <c r="D135" i="62"/>
  <c r="I140" i="40"/>
  <c r="C121" i="37"/>
  <c r="H66" i="37"/>
  <c r="H309" i="28"/>
  <c r="R26" i="48" s="1"/>
  <c r="D225" i="23"/>
  <c r="D221" i="23"/>
  <c r="H62" i="9"/>
  <c r="E81" i="9"/>
  <c r="C47" i="44"/>
  <c r="C81" i="9"/>
  <c r="F48" i="44"/>
  <c r="H65" i="9"/>
  <c r="F81" i="9"/>
  <c r="H70" i="9"/>
  <c r="F125" i="9"/>
  <c r="D55" i="44"/>
  <c r="D81" i="9"/>
  <c r="D127" i="9"/>
  <c r="C129" i="9"/>
  <c r="H74" i="9"/>
  <c r="F58" i="44"/>
  <c r="H75" i="9"/>
  <c r="C62" i="44"/>
  <c r="C134" i="9"/>
  <c r="H79" i="9"/>
  <c r="G135" i="9"/>
  <c r="G63" i="44"/>
  <c r="G81" i="9"/>
  <c r="C81" i="10"/>
  <c r="F45" i="44"/>
  <c r="F81" i="10"/>
  <c r="D119" i="10"/>
  <c r="H119" i="10" s="1"/>
  <c r="D81" i="10"/>
  <c r="G48" i="44"/>
  <c r="F125" i="10"/>
  <c r="H125" i="10" s="1"/>
  <c r="H70" i="10"/>
  <c r="H75" i="10"/>
  <c r="F130" i="10"/>
  <c r="H130" i="10" s="1"/>
  <c r="D132" i="10"/>
  <c r="H77" i="10"/>
  <c r="H35" i="11"/>
  <c r="G52" i="11"/>
  <c r="E44" i="44"/>
  <c r="E81" i="11"/>
  <c r="H61" i="11"/>
  <c r="C46" i="44"/>
  <c r="C118" i="11"/>
  <c r="H63" i="11"/>
  <c r="C81" i="11"/>
  <c r="F119" i="11"/>
  <c r="H64" i="11"/>
  <c r="D81" i="11"/>
  <c r="D121" i="11"/>
  <c r="H121" i="11" s="1"/>
  <c r="H68" i="11"/>
  <c r="C51" i="44"/>
  <c r="C123" i="11"/>
  <c r="G127" i="11"/>
  <c r="G81" i="11"/>
  <c r="H72" i="11"/>
  <c r="E129" i="11"/>
  <c r="H129" i="11" s="1"/>
  <c r="G181" i="11" s="1"/>
  <c r="H74" i="11"/>
  <c r="E57" i="44"/>
  <c r="C131" i="11"/>
  <c r="H76" i="11"/>
  <c r="F60" i="44"/>
  <c r="F132" i="11"/>
  <c r="H132" i="11" s="1"/>
  <c r="H77" i="11"/>
  <c r="M31" i="49"/>
  <c r="G246" i="22"/>
  <c r="G261" i="22"/>
  <c r="D48" i="44"/>
  <c r="D120" i="6"/>
  <c r="H65" i="6"/>
  <c r="D81" i="6"/>
  <c r="C218" i="19"/>
  <c r="C304" i="37"/>
  <c r="C354" i="37" s="1"/>
  <c r="H43" i="37"/>
  <c r="H304" i="37" s="1"/>
  <c r="M36" i="48" s="1"/>
  <c r="C227" i="19"/>
  <c r="H117" i="31"/>
  <c r="H81" i="29"/>
  <c r="F57" i="44"/>
  <c r="F129" i="6"/>
  <c r="D260" i="35"/>
  <c r="D226" i="35"/>
  <c r="D223" i="35"/>
  <c r="D243" i="35"/>
  <c r="D221" i="35"/>
  <c r="D261" i="35"/>
  <c r="D222" i="35"/>
  <c r="D245" i="35"/>
  <c r="D248" i="35"/>
  <c r="D251" i="35"/>
  <c r="D220" i="35"/>
  <c r="D255" i="35"/>
  <c r="D219" i="35"/>
  <c r="D235" i="35"/>
  <c r="D249" i="35"/>
  <c r="G259" i="34"/>
  <c r="G256" i="34"/>
  <c r="G225" i="34"/>
  <c r="G219" i="34"/>
  <c r="G250" i="34"/>
  <c r="G246" i="34"/>
  <c r="G247" i="34"/>
  <c r="G243" i="34"/>
  <c r="G224" i="34"/>
  <c r="G234" i="34"/>
  <c r="G260" i="34"/>
  <c r="G249" i="34"/>
  <c r="G253" i="34"/>
  <c r="G252" i="34"/>
  <c r="G253" i="41"/>
  <c r="D235" i="38"/>
  <c r="H135" i="31"/>
  <c r="C187" i="31" s="1"/>
  <c r="H134" i="24"/>
  <c r="F133" i="12"/>
  <c r="C61" i="44"/>
  <c r="D56" i="44"/>
  <c r="D62" i="44"/>
  <c r="F51" i="44"/>
  <c r="G44" i="44"/>
  <c r="G51" i="44"/>
  <c r="G123" i="6"/>
  <c r="E124" i="11"/>
  <c r="F131" i="16"/>
  <c r="E132" i="23"/>
  <c r="E125" i="24"/>
  <c r="D135" i="25"/>
  <c r="E131" i="27"/>
  <c r="H41" i="12"/>
  <c r="H51" i="12"/>
  <c r="E46" i="44"/>
  <c r="E118" i="12"/>
  <c r="G49" i="44"/>
  <c r="C53" i="44"/>
  <c r="E56" i="44"/>
  <c r="E128" i="12"/>
  <c r="H37" i="15"/>
  <c r="C125" i="59"/>
  <c r="H71" i="37"/>
  <c r="D259" i="38"/>
  <c r="G243" i="41"/>
  <c r="D258" i="38"/>
  <c r="H117" i="33"/>
  <c r="H116" i="30"/>
  <c r="F168" i="30" s="1"/>
  <c r="H125" i="21"/>
  <c r="D135" i="6"/>
  <c r="H135" i="6" s="1"/>
  <c r="D63" i="44"/>
  <c r="F44" i="44"/>
  <c r="G45" i="44"/>
  <c r="C49" i="44"/>
  <c r="C121" i="6"/>
  <c r="E58" i="44"/>
  <c r="E130" i="6"/>
  <c r="G118" i="6"/>
  <c r="G46" i="44"/>
  <c r="G60" i="44"/>
  <c r="G132" i="6"/>
  <c r="G124" i="15"/>
  <c r="G52" i="44"/>
  <c r="E59" i="44"/>
  <c r="E131" i="15"/>
  <c r="G62" i="44"/>
  <c r="G134" i="15"/>
  <c r="G58" i="44"/>
  <c r="G130" i="20"/>
  <c r="H130" i="20" s="1"/>
  <c r="F52" i="27"/>
  <c r="E27" i="49"/>
  <c r="H27" i="49" s="1"/>
  <c r="H70" i="31"/>
  <c r="F125" i="31"/>
  <c r="C126" i="33"/>
  <c r="H126" i="33" s="1"/>
  <c r="C178" i="33" s="1"/>
  <c r="H71" i="33"/>
  <c r="E81" i="34"/>
  <c r="E116" i="34"/>
  <c r="L35" i="49" s="1"/>
  <c r="D121" i="34"/>
  <c r="H66" i="34"/>
  <c r="H73" i="34"/>
  <c r="C128" i="34"/>
  <c r="H128" i="34" s="1"/>
  <c r="H77" i="34"/>
  <c r="G81" i="34"/>
  <c r="G119" i="35"/>
  <c r="G81" i="35"/>
  <c r="H71" i="38"/>
  <c r="F126" i="38"/>
  <c r="H44" i="39"/>
  <c r="F52" i="39"/>
  <c r="F222" i="39" s="1"/>
  <c r="D135" i="36"/>
  <c r="H80" i="36"/>
  <c r="D81" i="36"/>
  <c r="H76" i="36"/>
  <c r="H71" i="36"/>
  <c r="C126" i="36"/>
  <c r="D260" i="25"/>
  <c r="D245" i="38"/>
  <c r="D249" i="38"/>
  <c r="D255" i="38"/>
  <c r="H135" i="28"/>
  <c r="F187" i="28" s="1"/>
  <c r="C50" i="44"/>
  <c r="D51" i="44"/>
  <c r="E52" i="44"/>
  <c r="E124" i="6"/>
  <c r="F61" i="44"/>
  <c r="G54" i="44"/>
  <c r="G126" i="6"/>
  <c r="G116" i="59"/>
  <c r="G81" i="59"/>
  <c r="E81" i="59"/>
  <c r="E118" i="59"/>
  <c r="H63" i="59"/>
  <c r="H65" i="59"/>
  <c r="C120" i="59"/>
  <c r="H68" i="59"/>
  <c r="E123" i="59"/>
  <c r="F126" i="59"/>
  <c r="F81" i="59"/>
  <c r="H75" i="59"/>
  <c r="C130" i="59"/>
  <c r="D133" i="59"/>
  <c r="H78" i="59"/>
  <c r="F302" i="62"/>
  <c r="F352" i="62" s="1"/>
  <c r="H352" i="62"/>
  <c r="H354" i="62"/>
  <c r="H43" i="62"/>
  <c r="H304" i="62" s="1"/>
  <c r="M20" i="48" s="1"/>
  <c r="C304" i="62"/>
  <c r="C354" i="62" s="1"/>
  <c r="G24" i="44"/>
  <c r="G241" i="44" s="1"/>
  <c r="G289" i="44" s="1"/>
  <c r="C57" i="44"/>
  <c r="D45" i="44"/>
  <c r="D59" i="44"/>
  <c r="E53" i="44"/>
  <c r="E60" i="44"/>
  <c r="F119" i="6"/>
  <c r="F47" i="44"/>
  <c r="F53" i="44"/>
  <c r="D253" i="25"/>
  <c r="D243" i="25"/>
  <c r="H133" i="40"/>
  <c r="H81" i="30"/>
  <c r="C58" i="44"/>
  <c r="D53" i="44"/>
  <c r="D125" i="6"/>
  <c r="E47" i="44"/>
  <c r="E61" i="44"/>
  <c r="E133" i="6"/>
  <c r="G56" i="44"/>
  <c r="H47" i="15"/>
  <c r="H66" i="6"/>
  <c r="H77" i="6"/>
  <c r="G235" i="34"/>
  <c r="C59" i="44"/>
  <c r="D47" i="44"/>
  <c r="D126" i="6"/>
  <c r="D54" i="44"/>
  <c r="D60" i="44"/>
  <c r="E55" i="44"/>
  <c r="F49" i="44"/>
  <c r="F56" i="44"/>
  <c r="F128" i="6"/>
  <c r="H128" i="6" s="1"/>
  <c r="G50" i="44"/>
  <c r="C124" i="9"/>
  <c r="F122" i="10"/>
  <c r="H122" i="10" s="1"/>
  <c r="C129" i="10"/>
  <c r="H129" i="10" s="1"/>
  <c r="C119" i="14"/>
  <c r="E125" i="18"/>
  <c r="E129" i="21"/>
  <c r="F134" i="22"/>
  <c r="H134" i="22" s="1"/>
  <c r="C22" i="44"/>
  <c r="D49" i="44"/>
  <c r="E62" i="44"/>
  <c r="G55" i="44"/>
  <c r="E134" i="11"/>
  <c r="E125" i="12"/>
  <c r="F124" i="22"/>
  <c r="H124" i="22" s="1"/>
  <c r="E128" i="28"/>
  <c r="D119" i="32"/>
  <c r="G120" i="32"/>
  <c r="F128" i="39"/>
  <c r="C118" i="57"/>
  <c r="H63" i="57"/>
  <c r="C81" i="57"/>
  <c r="H68" i="57"/>
  <c r="H73" i="57"/>
  <c r="C127" i="62"/>
  <c r="H32" i="62"/>
  <c r="H40" i="62"/>
  <c r="H301" i="62" s="1"/>
  <c r="J20" i="48" s="1"/>
  <c r="E81" i="37"/>
  <c r="C81" i="37"/>
  <c r="F35" i="44"/>
  <c r="F55" i="44"/>
  <c r="E81" i="36"/>
  <c r="H64" i="36"/>
  <c r="D122" i="62"/>
  <c r="H67" i="62"/>
  <c r="H67" i="37"/>
  <c r="C60" i="44"/>
  <c r="E54" i="44"/>
  <c r="G47" i="44"/>
  <c r="H34" i="9"/>
  <c r="D52" i="9"/>
  <c r="H39" i="9"/>
  <c r="H46" i="9"/>
  <c r="H48" i="9"/>
  <c r="H309" i="9" s="1"/>
  <c r="H49" i="9"/>
  <c r="H310" i="9" s="1"/>
  <c r="S6" i="48" s="1"/>
  <c r="H51" i="9"/>
  <c r="D52" i="10"/>
  <c r="C9" i="49" s="1"/>
  <c r="H42" i="10"/>
  <c r="H43" i="10"/>
  <c r="H47" i="10"/>
  <c r="H50" i="10"/>
  <c r="H34" i="11"/>
  <c r="C52" i="11"/>
  <c r="H37" i="11"/>
  <c r="D52" i="11"/>
  <c r="H41" i="11"/>
  <c r="H302" i="11" s="1"/>
  <c r="K8" i="48" s="1"/>
  <c r="H44" i="11"/>
  <c r="H46" i="11"/>
  <c r="H47" i="11"/>
  <c r="H51" i="11"/>
  <c r="H80" i="57"/>
  <c r="H70" i="57"/>
  <c r="H33" i="57"/>
  <c r="G128" i="57"/>
  <c r="E49" i="44"/>
  <c r="E133" i="36"/>
  <c r="H78" i="36"/>
  <c r="C56" i="44"/>
  <c r="E50" i="44"/>
  <c r="F63" i="44"/>
  <c r="F133" i="14"/>
  <c r="F125" i="19"/>
  <c r="G120" i="23"/>
  <c r="H120" i="23" s="1"/>
  <c r="E133" i="39"/>
  <c r="H38" i="12"/>
  <c r="H43" i="18"/>
  <c r="H40" i="19"/>
  <c r="H50" i="19"/>
  <c r="H45" i="20"/>
  <c r="H47" i="20"/>
  <c r="H47" i="23"/>
  <c r="H44" i="27"/>
  <c r="H36" i="28"/>
  <c r="H38" i="28"/>
  <c r="H35" i="29"/>
  <c r="E81" i="57"/>
  <c r="F81" i="57"/>
  <c r="C81" i="59"/>
  <c r="H61" i="59"/>
  <c r="H64" i="59"/>
  <c r="D119" i="59"/>
  <c r="H72" i="59"/>
  <c r="H74" i="59"/>
  <c r="D129" i="59"/>
  <c r="H69" i="36"/>
  <c r="G118" i="36"/>
  <c r="H76" i="37"/>
  <c r="H72" i="37"/>
  <c r="G135" i="41"/>
  <c r="C52" i="44"/>
  <c r="E45" i="44"/>
  <c r="F59" i="44"/>
  <c r="D117" i="57"/>
  <c r="H62" i="57"/>
  <c r="F133" i="57"/>
  <c r="H78" i="57"/>
  <c r="E120" i="57"/>
  <c r="D122" i="57"/>
  <c r="D126" i="57"/>
  <c r="E130" i="57"/>
  <c r="F303" i="59"/>
  <c r="F353" i="59" s="1"/>
  <c r="H353" i="59"/>
  <c r="D81" i="59"/>
  <c r="C121" i="59"/>
  <c r="H66" i="59"/>
  <c r="H76" i="59"/>
  <c r="H63" i="36"/>
  <c r="D236" i="38"/>
  <c r="D52" i="6"/>
  <c r="C7" i="49" s="1"/>
  <c r="H32" i="6"/>
  <c r="H41" i="6"/>
  <c r="H46" i="6"/>
  <c r="H307" i="6" s="1"/>
  <c r="P5" i="48" s="1"/>
  <c r="C48" i="44"/>
  <c r="D61" i="44"/>
  <c r="F54" i="44"/>
  <c r="C119" i="57"/>
  <c r="H64" i="57"/>
  <c r="H69" i="57"/>
  <c r="H74" i="57"/>
  <c r="G127" i="15"/>
  <c r="H61" i="36"/>
  <c r="H37" i="36"/>
  <c r="H80" i="62"/>
  <c r="F81" i="62"/>
  <c r="D81" i="62"/>
  <c r="H66" i="62"/>
  <c r="H68" i="62"/>
  <c r="H71" i="62"/>
  <c r="H76" i="62"/>
  <c r="H77" i="62"/>
  <c r="H79" i="62"/>
  <c r="H129" i="9"/>
  <c r="D57" i="44"/>
  <c r="F50" i="44"/>
  <c r="F125" i="11"/>
  <c r="E128" i="14"/>
  <c r="E122" i="19"/>
  <c r="H80" i="59"/>
  <c r="G128" i="26"/>
  <c r="G134" i="25"/>
  <c r="G130" i="23"/>
  <c r="C130" i="36"/>
  <c r="H75" i="36"/>
  <c r="H62" i="36"/>
  <c r="D309" i="36"/>
  <c r="D359" i="36" s="1"/>
  <c r="H359" i="36"/>
  <c r="E81" i="62"/>
  <c r="F52" i="62"/>
  <c r="G81" i="62"/>
  <c r="H63" i="62"/>
  <c r="E118" i="62"/>
  <c r="H65" i="62"/>
  <c r="H73" i="62"/>
  <c r="C128" i="62"/>
  <c r="H45" i="57"/>
  <c r="H47" i="57"/>
  <c r="D119" i="57"/>
  <c r="G120" i="57"/>
  <c r="F122" i="57"/>
  <c r="F124" i="57"/>
  <c r="C133" i="57"/>
  <c r="D135" i="57"/>
  <c r="H44" i="59"/>
  <c r="D121" i="59"/>
  <c r="E133" i="59"/>
  <c r="F135" i="59"/>
  <c r="G128" i="40"/>
  <c r="G125" i="38"/>
  <c r="H125" i="38" s="1"/>
  <c r="G123" i="35"/>
  <c r="G130" i="35"/>
  <c r="G128" i="33"/>
  <c r="G126" i="59"/>
  <c r="G133" i="59"/>
  <c r="G132" i="32"/>
  <c r="G133" i="29"/>
  <c r="F127" i="26"/>
  <c r="G132" i="25"/>
  <c r="G123" i="24"/>
  <c r="H123" i="24" s="1"/>
  <c r="G128" i="23"/>
  <c r="G132" i="21"/>
  <c r="G122" i="57"/>
  <c r="G129" i="57"/>
  <c r="G127" i="20"/>
  <c r="G126" i="19"/>
  <c r="G131" i="18"/>
  <c r="G122" i="17"/>
  <c r="G133" i="15"/>
  <c r="H133" i="15" s="1"/>
  <c r="G124" i="14"/>
  <c r="G129" i="12"/>
  <c r="D134" i="34"/>
  <c r="C131" i="34"/>
  <c r="H131" i="34" s="1"/>
  <c r="E129" i="34"/>
  <c r="D126" i="34"/>
  <c r="F124" i="34"/>
  <c r="E121" i="34"/>
  <c r="G119" i="34"/>
  <c r="H119" i="34" s="1"/>
  <c r="D118" i="34"/>
  <c r="G134" i="28"/>
  <c r="H77" i="36"/>
  <c r="D117" i="62"/>
  <c r="G118" i="62"/>
  <c r="E120" i="62"/>
  <c r="C122" i="62"/>
  <c r="G134" i="62"/>
  <c r="G117" i="57"/>
  <c r="D129" i="57"/>
  <c r="D131" i="57"/>
  <c r="E135" i="57"/>
  <c r="H42" i="59"/>
  <c r="H303" i="59" s="1"/>
  <c r="L31" i="48" s="1"/>
  <c r="F116" i="59"/>
  <c r="D118" i="59"/>
  <c r="G119" i="59"/>
  <c r="F121" i="59"/>
  <c r="E125" i="59"/>
  <c r="E127" i="59"/>
  <c r="F129" i="59"/>
  <c r="F131" i="59"/>
  <c r="F133" i="59"/>
  <c r="F127" i="59"/>
  <c r="G134" i="59"/>
  <c r="G126" i="25"/>
  <c r="G123" i="57"/>
  <c r="C129" i="36"/>
  <c r="D132" i="36"/>
  <c r="H359" i="62"/>
  <c r="H75" i="62"/>
  <c r="E117" i="62"/>
  <c r="C119" i="62"/>
  <c r="E125" i="62"/>
  <c r="G131" i="62"/>
  <c r="E133" i="62"/>
  <c r="H61" i="37"/>
  <c r="E134" i="37"/>
  <c r="C129" i="37"/>
  <c r="E126" i="37"/>
  <c r="G123" i="37"/>
  <c r="E122" i="37"/>
  <c r="D134" i="37"/>
  <c r="F131" i="37"/>
  <c r="D130" i="37"/>
  <c r="F127" i="37"/>
  <c r="D126" i="37"/>
  <c r="F123" i="37"/>
  <c r="E118" i="37"/>
  <c r="H35" i="37"/>
  <c r="F118" i="59"/>
  <c r="D128" i="59"/>
  <c r="G133" i="41"/>
  <c r="G124" i="40"/>
  <c r="E121" i="59"/>
  <c r="G128" i="59"/>
  <c r="G125" i="57"/>
  <c r="G132" i="57"/>
  <c r="F116" i="36"/>
  <c r="G119" i="36"/>
  <c r="F124" i="36"/>
  <c r="E129" i="36"/>
  <c r="C81" i="62"/>
  <c r="C121" i="62"/>
  <c r="F122" i="62"/>
  <c r="D124" i="62"/>
  <c r="G125" i="62"/>
  <c r="E127" i="62"/>
  <c r="G133" i="62"/>
  <c r="E135" i="62"/>
  <c r="E135" i="37"/>
  <c r="G132" i="37"/>
  <c r="E131" i="37"/>
  <c r="C126" i="37"/>
  <c r="G124" i="37"/>
  <c r="C122" i="37"/>
  <c r="D118" i="37"/>
  <c r="H40" i="29"/>
  <c r="H50" i="29"/>
  <c r="H50" i="30"/>
  <c r="H40" i="31"/>
  <c r="H37" i="32"/>
  <c r="H37" i="33"/>
  <c r="H44" i="33"/>
  <c r="H47" i="33"/>
  <c r="H44" i="34"/>
  <c r="H44" i="35"/>
  <c r="H305" i="35" s="1"/>
  <c r="N34" i="48" s="1"/>
  <c r="H43" i="38"/>
  <c r="H51" i="38"/>
  <c r="H45" i="39"/>
  <c r="H35" i="40"/>
  <c r="H50" i="40"/>
  <c r="H47" i="41"/>
  <c r="G118" i="59"/>
  <c r="D122" i="59"/>
  <c r="D124" i="59"/>
  <c r="D126" i="59"/>
  <c r="E128" i="59"/>
  <c r="E130" i="59"/>
  <c r="E132" i="59"/>
  <c r="E134" i="59"/>
  <c r="H50" i="36"/>
  <c r="E133" i="31"/>
  <c r="H133" i="31" s="1"/>
  <c r="G131" i="31"/>
  <c r="H131" i="31" s="1"/>
  <c r="F128" i="31"/>
  <c r="H128" i="31" s="1"/>
  <c r="E125" i="31"/>
  <c r="G123" i="31"/>
  <c r="F120" i="31"/>
  <c r="G120" i="30"/>
  <c r="E122" i="30"/>
  <c r="H122" i="30" s="1"/>
  <c r="F125" i="30"/>
  <c r="G128" i="30"/>
  <c r="E130" i="30"/>
  <c r="F133" i="30"/>
  <c r="G116" i="36"/>
  <c r="E118" i="36"/>
  <c r="C120" i="36"/>
  <c r="F121" i="36"/>
  <c r="G124" i="36"/>
  <c r="E126" i="36"/>
  <c r="D131" i="36"/>
  <c r="G132" i="36"/>
  <c r="E134" i="36"/>
  <c r="G296" i="37"/>
  <c r="G346" i="37" s="1"/>
  <c r="D135" i="37"/>
  <c r="D131" i="37"/>
  <c r="F128" i="37"/>
  <c r="D127" i="37"/>
  <c r="D123" i="37"/>
  <c r="E119" i="37"/>
  <c r="C118" i="37"/>
  <c r="G116" i="37"/>
  <c r="H32" i="57"/>
  <c r="C117" i="57"/>
  <c r="D120" i="57"/>
  <c r="C126" i="57"/>
  <c r="D130" i="57"/>
  <c r="D132" i="57"/>
  <c r="D134" i="57"/>
  <c r="H45" i="59"/>
  <c r="H65" i="36"/>
  <c r="H51" i="36"/>
  <c r="G121" i="36"/>
  <c r="E123" i="36"/>
  <c r="C125" i="36"/>
  <c r="E131" i="36"/>
  <c r="F134" i="36"/>
  <c r="F116" i="62"/>
  <c r="G119" i="62"/>
  <c r="E121" i="62"/>
  <c r="C123" i="62"/>
  <c r="F124" i="62"/>
  <c r="G127" i="62"/>
  <c r="E129" i="62"/>
  <c r="F132" i="62"/>
  <c r="D134" i="62"/>
  <c r="E132" i="37"/>
  <c r="C131" i="37"/>
  <c r="C127" i="37"/>
  <c r="E124" i="37"/>
  <c r="F120" i="37"/>
  <c r="D119" i="37"/>
  <c r="H124" i="35"/>
  <c r="L25" i="49"/>
  <c r="H123" i="32"/>
  <c r="F175" i="32" s="1"/>
  <c r="I140" i="21"/>
  <c r="J32" i="49"/>
  <c r="H116" i="32"/>
  <c r="H124" i="30"/>
  <c r="H116" i="17"/>
  <c r="J20" i="49"/>
  <c r="N23" i="49"/>
  <c r="K21" i="49"/>
  <c r="F118" i="9"/>
  <c r="H93" i="9"/>
  <c r="D111" i="9"/>
  <c r="D120" i="9"/>
  <c r="H107" i="9"/>
  <c r="D132" i="9"/>
  <c r="J157" i="9"/>
  <c r="I157" i="9"/>
  <c r="K157" i="9" s="1"/>
  <c r="C116" i="10"/>
  <c r="C111" i="10"/>
  <c r="F111" i="10"/>
  <c r="F117" i="10"/>
  <c r="G120" i="10"/>
  <c r="G111" i="10"/>
  <c r="I144" i="10"/>
  <c r="D163" i="10"/>
  <c r="I147" i="10"/>
  <c r="G163" i="10"/>
  <c r="E163" i="10"/>
  <c r="I149" i="10"/>
  <c r="C163" i="10"/>
  <c r="I157" i="10"/>
  <c r="C111" i="11"/>
  <c r="C117" i="11"/>
  <c r="H92" i="11"/>
  <c r="F118" i="11"/>
  <c r="H93" i="11"/>
  <c r="H99" i="11"/>
  <c r="C124" i="11"/>
  <c r="C126" i="11"/>
  <c r="H126" i="11" s="1"/>
  <c r="H101" i="11"/>
  <c r="H103" i="11"/>
  <c r="D128" i="11"/>
  <c r="D130" i="11"/>
  <c r="H105" i="11"/>
  <c r="H91" i="12"/>
  <c r="E116" i="12"/>
  <c r="E111" i="12"/>
  <c r="C111" i="12"/>
  <c r="C118" i="12"/>
  <c r="H93" i="12"/>
  <c r="D121" i="12"/>
  <c r="H121" i="12" s="1"/>
  <c r="H96" i="12"/>
  <c r="H98" i="12"/>
  <c r="D123" i="12"/>
  <c r="D127" i="12"/>
  <c r="H102" i="12"/>
  <c r="E129" i="12"/>
  <c r="H104" i="12"/>
  <c r="E131" i="12"/>
  <c r="H106" i="12"/>
  <c r="H110" i="12"/>
  <c r="F135" i="12"/>
  <c r="F163" i="12"/>
  <c r="I144" i="12"/>
  <c r="I148" i="12"/>
  <c r="D163" i="12"/>
  <c r="G163" i="12"/>
  <c r="I149" i="12"/>
  <c r="E163" i="12"/>
  <c r="I151" i="12"/>
  <c r="I156" i="12"/>
  <c r="C163" i="12"/>
  <c r="E111" i="14"/>
  <c r="H92" i="14"/>
  <c r="F111" i="14"/>
  <c r="F120" i="14"/>
  <c r="E122" i="14"/>
  <c r="H97" i="14"/>
  <c r="E126" i="14"/>
  <c r="H101" i="14"/>
  <c r="H105" i="14"/>
  <c r="F130" i="14"/>
  <c r="H109" i="14"/>
  <c r="F134" i="14"/>
  <c r="H134" i="14" s="1"/>
  <c r="I143" i="14"/>
  <c r="H163" i="14"/>
  <c r="I147" i="14"/>
  <c r="F163" i="14"/>
  <c r="H91" i="15"/>
  <c r="G116" i="15"/>
  <c r="H116" i="15" s="1"/>
  <c r="E118" i="15"/>
  <c r="H118" i="15" s="1"/>
  <c r="E111" i="15"/>
  <c r="H93" i="15"/>
  <c r="H95" i="15"/>
  <c r="C120" i="15"/>
  <c r="C111" i="15"/>
  <c r="G121" i="15"/>
  <c r="H96" i="15"/>
  <c r="F111" i="15"/>
  <c r="H98" i="15"/>
  <c r="F123" i="15"/>
  <c r="F125" i="15"/>
  <c r="H100" i="15"/>
  <c r="C132" i="15"/>
  <c r="H107" i="15"/>
  <c r="E163" i="15"/>
  <c r="I143" i="15"/>
  <c r="I151" i="15"/>
  <c r="G163" i="15"/>
  <c r="C163" i="15"/>
  <c r="I155" i="15"/>
  <c r="D116" i="16"/>
  <c r="D111" i="16"/>
  <c r="H91" i="16"/>
  <c r="G111" i="16"/>
  <c r="H92" i="16"/>
  <c r="G117" i="16"/>
  <c r="H117" i="16" s="1"/>
  <c r="E111" i="16"/>
  <c r="H94" i="16"/>
  <c r="H96" i="16"/>
  <c r="C111" i="16"/>
  <c r="C123" i="16"/>
  <c r="H98" i="16"/>
  <c r="C125" i="16"/>
  <c r="H100" i="16"/>
  <c r="C127" i="16"/>
  <c r="H102" i="16"/>
  <c r="E135" i="16"/>
  <c r="H110" i="16"/>
  <c r="E163" i="16"/>
  <c r="I144" i="16"/>
  <c r="I147" i="16"/>
  <c r="H163" i="16"/>
  <c r="I158" i="16"/>
  <c r="G163" i="16"/>
  <c r="C163" i="16"/>
  <c r="I160" i="16"/>
  <c r="G118" i="17"/>
  <c r="G111" i="17"/>
  <c r="H93" i="17"/>
  <c r="E120" i="17"/>
  <c r="E111" i="17"/>
  <c r="H95" i="17"/>
  <c r="D126" i="17"/>
  <c r="H101" i="17"/>
  <c r="E128" i="17"/>
  <c r="H103" i="17"/>
  <c r="E130" i="17"/>
  <c r="H105" i="17"/>
  <c r="E132" i="17"/>
  <c r="H132" i="17" s="1"/>
  <c r="H107" i="17"/>
  <c r="E134" i="17"/>
  <c r="H134" i="17" s="1"/>
  <c r="H109" i="17"/>
  <c r="I143" i="17"/>
  <c r="G163" i="17"/>
  <c r="E163" i="17"/>
  <c r="I147" i="17"/>
  <c r="I152" i="17"/>
  <c r="D163" i="17"/>
  <c r="C163" i="17"/>
  <c r="I158" i="17"/>
  <c r="F111" i="18"/>
  <c r="H91" i="18"/>
  <c r="E123" i="18"/>
  <c r="E111" i="18"/>
  <c r="H133" i="17"/>
  <c r="C122" i="11"/>
  <c r="D132" i="11"/>
  <c r="D111" i="19"/>
  <c r="F163" i="20"/>
  <c r="F111" i="21"/>
  <c r="H95" i="22"/>
  <c r="H99" i="22"/>
  <c r="H103" i="22"/>
  <c r="H107" i="22"/>
  <c r="C111" i="22"/>
  <c r="I145" i="22"/>
  <c r="I149" i="22"/>
  <c r="D133" i="24"/>
  <c r="E163" i="24"/>
  <c r="H110" i="29"/>
  <c r="E163" i="29"/>
  <c r="I149" i="31"/>
  <c r="H163" i="33"/>
  <c r="F124" i="41"/>
  <c r="C69" i="44"/>
  <c r="H92" i="10"/>
  <c r="H99" i="10"/>
  <c r="D128" i="62"/>
  <c r="H103" i="62"/>
  <c r="D163" i="28"/>
  <c r="I150" i="28"/>
  <c r="F163" i="28"/>
  <c r="I148" i="28"/>
  <c r="I145" i="28"/>
  <c r="E163" i="28"/>
  <c r="G163" i="28"/>
  <c r="I143" i="28"/>
  <c r="C163" i="28"/>
  <c r="I147" i="28"/>
  <c r="I161" i="22"/>
  <c r="C163" i="22"/>
  <c r="I162" i="22"/>
  <c r="E163" i="22"/>
  <c r="G111" i="23"/>
  <c r="H91" i="23"/>
  <c r="E118" i="23"/>
  <c r="H93" i="23"/>
  <c r="E111" i="23"/>
  <c r="C111" i="23"/>
  <c r="H95" i="23"/>
  <c r="H98" i="23"/>
  <c r="F123" i="23"/>
  <c r="F111" i="23"/>
  <c r="F125" i="23"/>
  <c r="H100" i="23"/>
  <c r="C132" i="23"/>
  <c r="H107" i="23"/>
  <c r="E163" i="23"/>
  <c r="I143" i="23"/>
  <c r="D163" i="23"/>
  <c r="I145" i="23"/>
  <c r="I146" i="23"/>
  <c r="H163" i="23"/>
  <c r="I151" i="23"/>
  <c r="G163" i="23"/>
  <c r="C163" i="23"/>
  <c r="I155" i="23"/>
  <c r="D111" i="24"/>
  <c r="H91" i="24"/>
  <c r="G117" i="24"/>
  <c r="G111" i="24"/>
  <c r="H92" i="24"/>
  <c r="H96" i="24"/>
  <c r="C111" i="24"/>
  <c r="C125" i="24"/>
  <c r="H100" i="24"/>
  <c r="H104" i="24"/>
  <c r="D129" i="24"/>
  <c r="H129" i="24" s="1"/>
  <c r="I147" i="24"/>
  <c r="H163" i="24"/>
  <c r="I149" i="24"/>
  <c r="F163" i="24"/>
  <c r="D163" i="24"/>
  <c r="I151" i="24"/>
  <c r="I158" i="24"/>
  <c r="G163" i="24"/>
  <c r="H92" i="25"/>
  <c r="D111" i="25"/>
  <c r="G118" i="25"/>
  <c r="G111" i="25"/>
  <c r="H93" i="25"/>
  <c r="E120" i="25"/>
  <c r="H120" i="25" s="1"/>
  <c r="E111" i="25"/>
  <c r="H95" i="25"/>
  <c r="D122" i="25"/>
  <c r="H122" i="25" s="1"/>
  <c r="H97" i="25"/>
  <c r="H99" i="25"/>
  <c r="D124" i="25"/>
  <c r="H101" i="25"/>
  <c r="D126" i="25"/>
  <c r="H103" i="25"/>
  <c r="E128" i="25"/>
  <c r="E130" i="25"/>
  <c r="H105" i="25"/>
  <c r="E132" i="25"/>
  <c r="H107" i="25"/>
  <c r="E134" i="25"/>
  <c r="H109" i="25"/>
  <c r="G163" i="25"/>
  <c r="I143" i="25"/>
  <c r="E163" i="25"/>
  <c r="I147" i="25"/>
  <c r="H163" i="25"/>
  <c r="I148" i="25"/>
  <c r="F111" i="26"/>
  <c r="F116" i="26"/>
  <c r="H91" i="26"/>
  <c r="H93" i="26"/>
  <c r="D111" i="26"/>
  <c r="D118" i="26"/>
  <c r="H94" i="26"/>
  <c r="G119" i="26"/>
  <c r="G111" i="26"/>
  <c r="F121" i="26"/>
  <c r="H121" i="26" s="1"/>
  <c r="H96" i="26"/>
  <c r="H98" i="26"/>
  <c r="E111" i="26"/>
  <c r="E123" i="26"/>
  <c r="H100" i="26"/>
  <c r="E125" i="26"/>
  <c r="H125" i="26" s="1"/>
  <c r="H102" i="26"/>
  <c r="E127" i="26"/>
  <c r="F129" i="26"/>
  <c r="H104" i="26"/>
  <c r="F131" i="26"/>
  <c r="H106" i="26"/>
  <c r="F133" i="26"/>
  <c r="H108" i="26"/>
  <c r="D163" i="26"/>
  <c r="I143" i="26"/>
  <c r="I144" i="26"/>
  <c r="G163" i="26"/>
  <c r="E163" i="26"/>
  <c r="I148" i="26"/>
  <c r="H163" i="26"/>
  <c r="I149" i="26"/>
  <c r="C116" i="27"/>
  <c r="C111" i="27"/>
  <c r="H91" i="27"/>
  <c r="F111" i="27"/>
  <c r="H92" i="27"/>
  <c r="F117" i="27"/>
  <c r="D111" i="27"/>
  <c r="H94" i="27"/>
  <c r="D119" i="27"/>
  <c r="G120" i="27"/>
  <c r="H95" i="27"/>
  <c r="C129" i="27"/>
  <c r="H104" i="27"/>
  <c r="I144" i="27"/>
  <c r="D163" i="27"/>
  <c r="H163" i="27"/>
  <c r="I145" i="27"/>
  <c r="I149" i="27"/>
  <c r="E163" i="27"/>
  <c r="C111" i="28"/>
  <c r="C117" i="28"/>
  <c r="H92" i="28"/>
  <c r="H93" i="28"/>
  <c r="F111" i="28"/>
  <c r="H95" i="28"/>
  <c r="D120" i="28"/>
  <c r="H103" i="28"/>
  <c r="D128" i="28"/>
  <c r="H105" i="28"/>
  <c r="D130" i="28"/>
  <c r="D134" i="28"/>
  <c r="H109" i="28"/>
  <c r="E111" i="29"/>
  <c r="E116" i="29"/>
  <c r="H91" i="29"/>
  <c r="H93" i="29"/>
  <c r="C111" i="29"/>
  <c r="C118" i="29"/>
  <c r="F119" i="29"/>
  <c r="F111" i="29"/>
  <c r="D121" i="29"/>
  <c r="H121" i="29" s="1"/>
  <c r="H96" i="29"/>
  <c r="D111" i="29"/>
  <c r="H100" i="29"/>
  <c r="D125" i="29"/>
  <c r="E129" i="29"/>
  <c r="H129" i="29" s="1"/>
  <c r="H104" i="29"/>
  <c r="H108" i="29"/>
  <c r="E133" i="29"/>
  <c r="G163" i="29"/>
  <c r="I149" i="29"/>
  <c r="I158" i="29"/>
  <c r="H163" i="29"/>
  <c r="F163" i="31"/>
  <c r="I144" i="31"/>
  <c r="I148" i="31"/>
  <c r="D163" i="31"/>
  <c r="E111" i="32"/>
  <c r="H92" i="32"/>
  <c r="C119" i="32"/>
  <c r="C111" i="32"/>
  <c r="H94" i="32"/>
  <c r="F111" i="32"/>
  <c r="H95" i="32"/>
  <c r="F120" i="32"/>
  <c r="E124" i="32"/>
  <c r="H99" i="32"/>
  <c r="E126" i="32"/>
  <c r="H101" i="32"/>
  <c r="F128" i="32"/>
  <c r="H128" i="32" s="1"/>
  <c r="H103" i="32"/>
  <c r="H105" i="32"/>
  <c r="F130" i="32"/>
  <c r="F132" i="32"/>
  <c r="H107" i="32"/>
  <c r="H109" i="32"/>
  <c r="F134" i="32"/>
  <c r="I143" i="32"/>
  <c r="H163" i="32"/>
  <c r="I147" i="32"/>
  <c r="F163" i="32"/>
  <c r="I162" i="32"/>
  <c r="E163" i="32"/>
  <c r="G111" i="33"/>
  <c r="G116" i="33"/>
  <c r="C111" i="33"/>
  <c r="C120" i="33"/>
  <c r="H98" i="33"/>
  <c r="F111" i="33"/>
  <c r="H109" i="33"/>
  <c r="C134" i="33"/>
  <c r="E163" i="33"/>
  <c r="I143" i="33"/>
  <c r="I145" i="33"/>
  <c r="D163" i="33"/>
  <c r="G163" i="33"/>
  <c r="I151" i="33"/>
  <c r="G116" i="35"/>
  <c r="H91" i="35"/>
  <c r="F123" i="35"/>
  <c r="H98" i="35"/>
  <c r="H100" i="35"/>
  <c r="F125" i="35"/>
  <c r="H125" i="35" s="1"/>
  <c r="D111" i="38"/>
  <c r="D116" i="38"/>
  <c r="H92" i="38"/>
  <c r="G117" i="38"/>
  <c r="E135" i="38"/>
  <c r="H110" i="38"/>
  <c r="G163" i="38"/>
  <c r="I158" i="38"/>
  <c r="H93" i="39"/>
  <c r="G118" i="39"/>
  <c r="E128" i="39"/>
  <c r="H103" i="39"/>
  <c r="H107" i="39"/>
  <c r="E132" i="39"/>
  <c r="F116" i="40"/>
  <c r="H116" i="40" s="1"/>
  <c r="H91" i="40"/>
  <c r="H93" i="40"/>
  <c r="D118" i="40"/>
  <c r="G119" i="40"/>
  <c r="G111" i="40"/>
  <c r="H94" i="40"/>
  <c r="E125" i="40"/>
  <c r="H125" i="40" s="1"/>
  <c r="H100" i="40"/>
  <c r="H102" i="40"/>
  <c r="E127" i="40"/>
  <c r="F129" i="40"/>
  <c r="H129" i="40" s="1"/>
  <c r="D181" i="40" s="1"/>
  <c r="H104" i="40"/>
  <c r="H106" i="40"/>
  <c r="F131" i="40"/>
  <c r="D111" i="41"/>
  <c r="D119" i="41"/>
  <c r="G120" i="41"/>
  <c r="H95" i="41"/>
  <c r="F122" i="41"/>
  <c r="H122" i="41" s="1"/>
  <c r="H97" i="41"/>
  <c r="H101" i="41"/>
  <c r="F126" i="41"/>
  <c r="G163" i="41"/>
  <c r="I147" i="41"/>
  <c r="H93" i="59"/>
  <c r="C118" i="59"/>
  <c r="I150" i="41"/>
  <c r="C163" i="40"/>
  <c r="I152" i="38"/>
  <c r="I148" i="33"/>
  <c r="C163" i="33"/>
  <c r="G111" i="32"/>
  <c r="H100" i="32"/>
  <c r="G125" i="32"/>
  <c r="H125" i="32" s="1"/>
  <c r="C163" i="32"/>
  <c r="I145" i="32"/>
  <c r="I152" i="32"/>
  <c r="I158" i="31"/>
  <c r="G111" i="29"/>
  <c r="H101" i="29"/>
  <c r="C163" i="29"/>
  <c r="I146" i="29"/>
  <c r="E121" i="27"/>
  <c r="E111" i="27"/>
  <c r="H96" i="27"/>
  <c r="H103" i="27"/>
  <c r="G128" i="27"/>
  <c r="H128" i="27" s="1"/>
  <c r="F163" i="27"/>
  <c r="G134" i="26"/>
  <c r="H109" i="26"/>
  <c r="I146" i="26"/>
  <c r="C163" i="26"/>
  <c r="I153" i="26"/>
  <c r="H100" i="25"/>
  <c r="G125" i="25"/>
  <c r="I145" i="25"/>
  <c r="C163" i="25"/>
  <c r="I152" i="25"/>
  <c r="C163" i="24"/>
  <c r="E121" i="23"/>
  <c r="H96" i="23"/>
  <c r="C163" i="31"/>
  <c r="I143" i="31"/>
  <c r="I151" i="31"/>
  <c r="H107" i="34"/>
  <c r="F132" i="34"/>
  <c r="H132" i="34" s="1"/>
  <c r="H102" i="34"/>
  <c r="G127" i="34"/>
  <c r="C111" i="34"/>
  <c r="C123" i="34"/>
  <c r="H123" i="34" s="1"/>
  <c r="C175" i="34" s="1"/>
  <c r="F116" i="34"/>
  <c r="H91" i="34"/>
  <c r="G126" i="28"/>
  <c r="G111" i="28"/>
  <c r="H163" i="20"/>
  <c r="D163" i="21"/>
  <c r="H92" i="22"/>
  <c r="H106" i="24"/>
  <c r="C163" i="27"/>
  <c r="H102" i="29"/>
  <c r="I148" i="29"/>
  <c r="F163" i="34"/>
  <c r="H92" i="41"/>
  <c r="E119" i="24"/>
  <c r="F129" i="18"/>
  <c r="H97" i="19"/>
  <c r="G111" i="19"/>
  <c r="I162" i="20"/>
  <c r="E131" i="21"/>
  <c r="H94" i="21"/>
  <c r="H110" i="21"/>
  <c r="I144" i="21"/>
  <c r="F111" i="22"/>
  <c r="F163" i="26"/>
  <c r="I147" i="27"/>
  <c r="I144" i="29"/>
  <c r="F123" i="33"/>
  <c r="F125" i="33"/>
  <c r="E122" i="32"/>
  <c r="H131" i="10"/>
  <c r="D163" i="19"/>
  <c r="F111" i="20"/>
  <c r="H120" i="21"/>
  <c r="H101" i="22"/>
  <c r="H105" i="22"/>
  <c r="H109" i="22"/>
  <c r="I143" i="22"/>
  <c r="I147" i="22"/>
  <c r="F163" i="23"/>
  <c r="F118" i="28"/>
  <c r="H98" i="29"/>
  <c r="E118" i="33"/>
  <c r="H118" i="33" s="1"/>
  <c r="H96" i="35"/>
  <c r="H100" i="18"/>
  <c r="H106" i="19"/>
  <c r="H93" i="20"/>
  <c r="I147" i="20"/>
  <c r="I149" i="21"/>
  <c r="G111" i="27"/>
  <c r="D111" i="28"/>
  <c r="H94" i="29"/>
  <c r="H119" i="30"/>
  <c r="E171" i="30" s="1"/>
  <c r="E117" i="32"/>
  <c r="E111" i="39"/>
  <c r="H108" i="40"/>
  <c r="H94" i="24"/>
  <c r="H101" i="27"/>
  <c r="H105" i="39"/>
  <c r="F132" i="10"/>
  <c r="H94" i="57"/>
  <c r="H163" i="11"/>
  <c r="C81" i="44"/>
  <c r="H92" i="36"/>
  <c r="C117" i="36"/>
  <c r="H117" i="36" s="1"/>
  <c r="C133" i="36"/>
  <c r="H108" i="36"/>
  <c r="H124" i="31"/>
  <c r="H129" i="31"/>
  <c r="C85" i="44"/>
  <c r="G70" i="44"/>
  <c r="E72" i="44"/>
  <c r="C74" i="44"/>
  <c r="C98" i="44" s="1"/>
  <c r="E78" i="44"/>
  <c r="D81" i="44"/>
  <c r="D87" i="44"/>
  <c r="D163" i="18"/>
  <c r="G163" i="18"/>
  <c r="H93" i="33"/>
  <c r="H105" i="33"/>
  <c r="G163" i="34"/>
  <c r="I145" i="34"/>
  <c r="I156" i="34"/>
  <c r="I157" i="34"/>
  <c r="I159" i="34"/>
  <c r="I161" i="34"/>
  <c r="I162" i="34"/>
  <c r="H97" i="35"/>
  <c r="H99" i="35"/>
  <c r="H101" i="35"/>
  <c r="I147" i="35"/>
  <c r="H163" i="35"/>
  <c r="D163" i="35"/>
  <c r="I153" i="35"/>
  <c r="I155" i="35"/>
  <c r="I158" i="35"/>
  <c r="I159" i="35"/>
  <c r="I162" i="35"/>
  <c r="H100" i="38"/>
  <c r="I144" i="38"/>
  <c r="I146" i="38"/>
  <c r="H163" i="38"/>
  <c r="I154" i="38"/>
  <c r="I156" i="38"/>
  <c r="I159" i="38"/>
  <c r="I160" i="38"/>
  <c r="H104" i="39"/>
  <c r="H106" i="39"/>
  <c r="H108" i="39"/>
  <c r="I150" i="39"/>
  <c r="I152" i="39"/>
  <c r="I154" i="39"/>
  <c r="I155" i="39"/>
  <c r="I157" i="39"/>
  <c r="I158" i="39"/>
  <c r="I159" i="39"/>
  <c r="I161" i="39"/>
  <c r="I162" i="39"/>
  <c r="F163" i="40"/>
  <c r="D163" i="40"/>
  <c r="G163" i="40"/>
  <c r="I150" i="40"/>
  <c r="H163" i="40"/>
  <c r="I153" i="40"/>
  <c r="I156" i="40"/>
  <c r="I157" i="40"/>
  <c r="I160" i="40"/>
  <c r="I162" i="40"/>
  <c r="H100" i="41"/>
  <c r="H106" i="41"/>
  <c r="F163" i="41"/>
  <c r="I146" i="41"/>
  <c r="I154" i="41"/>
  <c r="I156" i="41"/>
  <c r="I160" i="41"/>
  <c r="I162" i="41"/>
  <c r="D125" i="62"/>
  <c r="E128" i="62"/>
  <c r="F131" i="62"/>
  <c r="D133" i="62"/>
  <c r="H106" i="33"/>
  <c r="H108" i="33"/>
  <c r="H110" i="33"/>
  <c r="H103" i="57"/>
  <c r="E128" i="37"/>
  <c r="D133" i="36"/>
  <c r="F126" i="36"/>
  <c r="D125" i="36"/>
  <c r="F163" i="36"/>
  <c r="H163" i="36"/>
  <c r="I162" i="36"/>
  <c r="I160" i="62"/>
  <c r="H96" i="37"/>
  <c r="G130" i="37"/>
  <c r="I151" i="34"/>
  <c r="H106" i="34"/>
  <c r="H101" i="34"/>
  <c r="H104" i="36"/>
  <c r="E163" i="36"/>
  <c r="G163" i="36"/>
  <c r="I147" i="36"/>
  <c r="I151" i="36"/>
  <c r="I153" i="36"/>
  <c r="I155" i="36"/>
  <c r="I159" i="36"/>
  <c r="G226" i="41"/>
  <c r="G222" i="41"/>
  <c r="C234" i="41"/>
  <c r="C236" i="41"/>
  <c r="D228" i="41"/>
  <c r="G227" i="41"/>
  <c r="C228" i="41"/>
  <c r="G221" i="41"/>
  <c r="G225" i="41"/>
  <c r="C231" i="41"/>
  <c r="G224" i="41"/>
  <c r="G231" i="41"/>
  <c r="G233" i="41"/>
  <c r="C229" i="41"/>
  <c r="G234" i="41"/>
  <c r="G230" i="41"/>
  <c r="G229" i="41"/>
  <c r="C235" i="41"/>
  <c r="C232" i="41"/>
  <c r="C222" i="41"/>
  <c r="G223" i="41"/>
  <c r="C237" i="41"/>
  <c r="G232" i="41"/>
  <c r="G228" i="41"/>
  <c r="C218" i="41"/>
  <c r="X42" i="49" s="1"/>
  <c r="C226" i="41"/>
  <c r="G235" i="41"/>
  <c r="C220" i="41"/>
  <c r="C233" i="41"/>
  <c r="G219" i="41"/>
  <c r="C224" i="41"/>
  <c r="C227" i="41"/>
  <c r="C223" i="41"/>
  <c r="C230" i="41"/>
  <c r="G236" i="41"/>
  <c r="G237" i="41"/>
  <c r="C221" i="41"/>
  <c r="C225" i="41"/>
  <c r="D231" i="41"/>
  <c r="G220" i="41"/>
  <c r="G262" i="40"/>
  <c r="G249" i="40"/>
  <c r="G253" i="40"/>
  <c r="G250" i="40"/>
  <c r="G255" i="40"/>
  <c r="C259" i="40"/>
  <c r="C230" i="38"/>
  <c r="D229" i="38"/>
  <c r="C228" i="38"/>
  <c r="C231" i="38"/>
  <c r="C232" i="38"/>
  <c r="G218" i="38"/>
  <c r="D232" i="38"/>
  <c r="C219" i="38"/>
  <c r="G224" i="38"/>
  <c r="G219" i="38"/>
  <c r="D220" i="38"/>
  <c r="G232" i="38"/>
  <c r="D221" i="38"/>
  <c r="D233" i="38"/>
  <c r="D234" i="38"/>
  <c r="D224" i="38"/>
  <c r="D231" i="38"/>
  <c r="C236" i="38"/>
  <c r="C226" i="38"/>
  <c r="D237" i="38"/>
  <c r="D228" i="38"/>
  <c r="D223" i="38"/>
  <c r="D219" i="38"/>
  <c r="G233" i="38"/>
  <c r="C221" i="38"/>
  <c r="D225" i="38"/>
  <c r="C218" i="38"/>
  <c r="G227" i="38"/>
  <c r="D222" i="38"/>
  <c r="G218" i="41"/>
  <c r="C223" i="38"/>
  <c r="G236" i="38"/>
  <c r="G231" i="38"/>
  <c r="D227" i="38"/>
  <c r="C227" i="38"/>
  <c r="G237" i="38"/>
  <c r="C220" i="38"/>
  <c r="C225" i="38"/>
  <c r="G226" i="38"/>
  <c r="G230" i="38"/>
  <c r="D230" i="38"/>
  <c r="G229" i="38"/>
  <c r="D226" i="38"/>
  <c r="G235" i="38"/>
  <c r="C233" i="38"/>
  <c r="G225" i="38"/>
  <c r="D218" i="38"/>
  <c r="G228" i="38"/>
  <c r="H86" i="35"/>
  <c r="D227" i="34"/>
  <c r="C218" i="34"/>
  <c r="D230" i="34"/>
  <c r="C233" i="34"/>
  <c r="C232" i="34"/>
  <c r="G232" i="34"/>
  <c r="G228" i="34"/>
  <c r="D231" i="34"/>
  <c r="C222" i="34"/>
  <c r="D234" i="34"/>
  <c r="G230" i="34"/>
  <c r="G229" i="34"/>
  <c r="G226" i="34"/>
  <c r="D235" i="34"/>
  <c r="C226" i="34"/>
  <c r="C224" i="34"/>
  <c r="C227" i="34"/>
  <c r="G227" i="34"/>
  <c r="G222" i="34"/>
  <c r="D220" i="34"/>
  <c r="C230" i="34"/>
  <c r="D221" i="34"/>
  <c r="C229" i="34"/>
  <c r="G231" i="34"/>
  <c r="D224" i="34"/>
  <c r="C234" i="34"/>
  <c r="D229" i="34"/>
  <c r="C223" i="34"/>
  <c r="C228" i="34"/>
  <c r="G223" i="34"/>
  <c r="G220" i="34"/>
  <c r="G221" i="34"/>
  <c r="D228" i="34"/>
  <c r="D218" i="34"/>
  <c r="D237" i="34"/>
  <c r="G218" i="34"/>
  <c r="C225" i="34"/>
  <c r="G233" i="34"/>
  <c r="G237" i="34"/>
  <c r="C252" i="31"/>
  <c r="D248" i="31"/>
  <c r="G259" i="31"/>
  <c r="D254" i="31"/>
  <c r="G251" i="31"/>
  <c r="G256" i="31"/>
  <c r="F249" i="31"/>
  <c r="F247" i="31"/>
  <c r="F251" i="28"/>
  <c r="D257" i="28"/>
  <c r="D243" i="28"/>
  <c r="F258" i="28"/>
  <c r="G261" i="28"/>
  <c r="D258" i="28"/>
  <c r="C250" i="28"/>
  <c r="G243" i="28"/>
  <c r="C257" i="28"/>
  <c r="C255" i="28"/>
  <c r="G255" i="28"/>
  <c r="G259" i="28"/>
  <c r="C252" i="28"/>
  <c r="C244" i="28"/>
  <c r="D244" i="28"/>
  <c r="D262" i="28"/>
  <c r="D253" i="28"/>
  <c r="F252" i="28"/>
  <c r="F246" i="28"/>
  <c r="D256" i="28"/>
  <c r="C249" i="28"/>
  <c r="G256" i="28"/>
  <c r="D248" i="28"/>
  <c r="C243" i="28"/>
  <c r="AE28" i="49" s="1"/>
  <c r="C247" i="28"/>
  <c r="D254" i="28"/>
  <c r="G254" i="28"/>
  <c r="D249" i="28"/>
  <c r="F259" i="28"/>
  <c r="D246" i="28"/>
  <c r="C256" i="28"/>
  <c r="G244" i="28"/>
  <c r="C262" i="28"/>
  <c r="C259" i="28"/>
  <c r="G251" i="28"/>
  <c r="C251" i="28"/>
  <c r="F243" i="28"/>
  <c r="G250" i="28"/>
  <c r="D245" i="28"/>
  <c r="F248" i="28"/>
  <c r="D252" i="28"/>
  <c r="C248" i="28"/>
  <c r="F247" i="28"/>
  <c r="D251" i="28"/>
  <c r="G246" i="28"/>
  <c r="C260" i="28"/>
  <c r="G258" i="28"/>
  <c r="G262" i="28"/>
  <c r="G253" i="28"/>
  <c r="C261" i="28"/>
  <c r="F262" i="28"/>
  <c r="C258" i="28"/>
  <c r="D261" i="28"/>
  <c r="G245" i="28"/>
  <c r="C246" i="28"/>
  <c r="G247" i="28"/>
  <c r="D255" i="28"/>
  <c r="G249" i="28"/>
  <c r="G257" i="28"/>
  <c r="G260" i="28"/>
  <c r="D247" i="28"/>
  <c r="C254" i="28"/>
  <c r="C245" i="28"/>
  <c r="F261" i="28"/>
  <c r="G248" i="28"/>
  <c r="D259" i="28"/>
  <c r="D260" i="28"/>
  <c r="C253" i="28"/>
  <c r="G252" i="28"/>
  <c r="G227" i="29"/>
  <c r="D234" i="29"/>
  <c r="C234" i="29"/>
  <c r="C220" i="29"/>
  <c r="D234" i="28"/>
  <c r="F225" i="28"/>
  <c r="C226" i="28"/>
  <c r="C221" i="28"/>
  <c r="G234" i="28"/>
  <c r="F220" i="28"/>
  <c r="G224" i="28"/>
  <c r="G232" i="28"/>
  <c r="G220" i="28"/>
  <c r="F227" i="28"/>
  <c r="D223" i="28"/>
  <c r="G233" i="28"/>
  <c r="C220" i="28"/>
  <c r="C235" i="28"/>
  <c r="G221" i="28"/>
  <c r="C222" i="28"/>
  <c r="C234" i="28"/>
  <c r="G235" i="28"/>
  <c r="F228" i="28"/>
  <c r="G219" i="28"/>
  <c r="G237" i="28"/>
  <c r="D232" i="28"/>
  <c r="C223" i="28"/>
  <c r="G222" i="28"/>
  <c r="F235" i="28"/>
  <c r="C218" i="28"/>
  <c r="X28" i="49" s="1"/>
  <c r="C236" i="28"/>
  <c r="E219" i="28"/>
  <c r="G236" i="28"/>
  <c r="F236" i="28"/>
  <c r="C228" i="28"/>
  <c r="D229" i="28"/>
  <c r="D230" i="28"/>
  <c r="F226" i="28"/>
  <c r="D225" i="28"/>
  <c r="G229" i="28"/>
  <c r="G226" i="28"/>
  <c r="F219" i="28"/>
  <c r="F234" i="28"/>
  <c r="D221" i="28"/>
  <c r="C230" i="28"/>
  <c r="D222" i="28"/>
  <c r="D237" i="28"/>
  <c r="D226" i="28"/>
  <c r="C233" i="28"/>
  <c r="G228" i="28"/>
  <c r="D227" i="28"/>
  <c r="C225" i="28"/>
  <c r="D224" i="28"/>
  <c r="F223" i="28"/>
  <c r="C219" i="28"/>
  <c r="G227" i="28"/>
  <c r="E224" i="28"/>
  <c r="D220" i="28"/>
  <c r="D233" i="28"/>
  <c r="C231" i="28"/>
  <c r="C232" i="28"/>
  <c r="G223" i="28"/>
  <c r="F222" i="28"/>
  <c r="F233" i="28"/>
  <c r="C237" i="28"/>
  <c r="D231" i="28"/>
  <c r="D219" i="28"/>
  <c r="D235" i="28"/>
  <c r="D228" i="28"/>
  <c r="C229" i="28"/>
  <c r="D218" i="28"/>
  <c r="G231" i="28"/>
  <c r="G230" i="28"/>
  <c r="F221" i="28"/>
  <c r="C224" i="28"/>
  <c r="G225" i="28"/>
  <c r="D236" i="28"/>
  <c r="C227" i="28"/>
  <c r="G220" i="30"/>
  <c r="F222" i="30"/>
  <c r="G227" i="30"/>
  <c r="H18" i="29"/>
  <c r="H86" i="27"/>
  <c r="G252" i="27"/>
  <c r="D244" i="27"/>
  <c r="D256" i="27"/>
  <c r="G253" i="27"/>
  <c r="F254" i="27"/>
  <c r="F250" i="27"/>
  <c r="H190" i="28"/>
  <c r="D251" i="27"/>
  <c r="D246" i="27"/>
  <c r="D252" i="27"/>
  <c r="D255" i="27"/>
  <c r="F257" i="27"/>
  <c r="F261" i="27"/>
  <c r="D257" i="27"/>
  <c r="F249" i="27"/>
  <c r="G218" i="28"/>
  <c r="AB28" i="49" s="1"/>
  <c r="F256" i="27"/>
  <c r="F253" i="27"/>
  <c r="C254" i="27"/>
  <c r="D245" i="27"/>
  <c r="D260" i="27"/>
  <c r="F262" i="27"/>
  <c r="F248" i="27"/>
  <c r="F245" i="27"/>
  <c r="D261" i="27"/>
  <c r="F247" i="27"/>
  <c r="D224" i="25"/>
  <c r="G222" i="25"/>
  <c r="D228" i="25"/>
  <c r="G225" i="25"/>
  <c r="G229" i="25"/>
  <c r="D229" i="25"/>
  <c r="C236" i="25"/>
  <c r="D221" i="25"/>
  <c r="D237" i="25"/>
  <c r="D225" i="25"/>
  <c r="G231" i="25"/>
  <c r="G224" i="25"/>
  <c r="D219" i="25"/>
  <c r="C225" i="25"/>
  <c r="D234" i="25"/>
  <c r="G219" i="25"/>
  <c r="G228" i="25"/>
  <c r="D218" i="25"/>
  <c r="G223" i="25"/>
  <c r="C229" i="25"/>
  <c r="C223" i="25"/>
  <c r="C219" i="25"/>
  <c r="D232" i="25"/>
  <c r="C226" i="25"/>
  <c r="G237" i="25"/>
  <c r="C233" i="25"/>
  <c r="D236" i="25"/>
  <c r="C222" i="25"/>
  <c r="G218" i="25"/>
  <c r="AB25" i="49" s="1"/>
  <c r="D235" i="25"/>
  <c r="G232" i="25"/>
  <c r="C221" i="25"/>
  <c r="G233" i="25"/>
  <c r="D223" i="25"/>
  <c r="D220" i="25"/>
  <c r="G227" i="25"/>
  <c r="G235" i="25"/>
  <c r="D230" i="25"/>
  <c r="G236" i="25"/>
  <c r="G220" i="25"/>
  <c r="D222" i="25"/>
  <c r="G234" i="25"/>
  <c r="C235" i="25"/>
  <c r="C232" i="25"/>
  <c r="G226" i="25"/>
  <c r="D233" i="25"/>
  <c r="D226" i="25"/>
  <c r="G230" i="25"/>
  <c r="D231" i="25"/>
  <c r="C230" i="25"/>
  <c r="G221" i="25"/>
  <c r="D227" i="25"/>
  <c r="H86" i="26"/>
  <c r="F226" i="25"/>
  <c r="H139" i="44"/>
  <c r="H86" i="62"/>
  <c r="H86" i="22"/>
  <c r="D221" i="14"/>
  <c r="D230" i="14"/>
  <c r="D232" i="14"/>
  <c r="D237" i="14"/>
  <c r="D225" i="14"/>
  <c r="D220" i="14"/>
  <c r="C228" i="14"/>
  <c r="D218" i="14"/>
  <c r="Y12" i="49" s="1"/>
  <c r="G218" i="14"/>
  <c r="D235" i="14"/>
  <c r="H86" i="17"/>
  <c r="G223" i="16"/>
  <c r="H18" i="16"/>
  <c r="G228" i="16"/>
  <c r="G218" i="16"/>
  <c r="F226" i="16"/>
  <c r="H18" i="15"/>
  <c r="H190" i="6"/>
  <c r="F224" i="16"/>
  <c r="D252" i="12"/>
  <c r="G250" i="12"/>
  <c r="C249" i="12"/>
  <c r="F258" i="12"/>
  <c r="D256" i="12"/>
  <c r="D260" i="12"/>
  <c r="D259" i="12"/>
  <c r="D251" i="12"/>
  <c r="D243" i="12"/>
  <c r="G245" i="12"/>
  <c r="G249" i="12"/>
  <c r="G257" i="12"/>
  <c r="D246" i="12"/>
  <c r="G244" i="12"/>
  <c r="D245" i="12"/>
  <c r="G247" i="12"/>
  <c r="G246" i="12"/>
  <c r="G228" i="12"/>
  <c r="D261" i="12"/>
  <c r="D262" i="12"/>
  <c r="C244" i="12"/>
  <c r="C248" i="12"/>
  <c r="G254" i="12"/>
  <c r="D247" i="12"/>
  <c r="F254" i="12"/>
  <c r="G255" i="12"/>
  <c r="G259" i="12"/>
  <c r="D255" i="12"/>
  <c r="G243" i="12"/>
  <c r="AI11" i="49" s="1"/>
  <c r="G251" i="12"/>
  <c r="D257" i="12"/>
  <c r="C227" i="14"/>
  <c r="C237" i="14"/>
  <c r="D256" i="14"/>
  <c r="G257" i="14"/>
  <c r="D247" i="14"/>
  <c r="D227" i="14"/>
  <c r="D224" i="14"/>
  <c r="D257" i="14"/>
  <c r="D226" i="14"/>
  <c r="D254" i="14"/>
  <c r="D259" i="14"/>
  <c r="D233" i="14"/>
  <c r="D245" i="14"/>
  <c r="C250" i="14"/>
  <c r="D261" i="14"/>
  <c r="D219" i="14"/>
  <c r="D234" i="14"/>
  <c r="D248" i="14"/>
  <c r="D229" i="14"/>
  <c r="D231" i="14"/>
  <c r="G254" i="14"/>
  <c r="D243" i="14"/>
  <c r="D246" i="14"/>
  <c r="D251" i="14"/>
  <c r="D223" i="14"/>
  <c r="D253" i="14"/>
  <c r="D250" i="14"/>
  <c r="C223" i="17"/>
  <c r="C228" i="17"/>
  <c r="C223" i="19"/>
  <c r="C231" i="19"/>
  <c r="D230" i="19"/>
  <c r="D218" i="19"/>
  <c r="D225" i="19"/>
  <c r="G256" i="19"/>
  <c r="G255" i="19"/>
  <c r="C243" i="19"/>
  <c r="AE17" i="49" s="1"/>
  <c r="C224" i="19"/>
  <c r="C259" i="19"/>
  <c r="C234" i="19"/>
  <c r="G218" i="19"/>
  <c r="AB17" i="49" s="1"/>
  <c r="G222" i="19"/>
  <c r="C230" i="19"/>
  <c r="C245" i="19"/>
  <c r="G260" i="19"/>
  <c r="C248" i="19"/>
  <c r="G228" i="19"/>
  <c r="C220" i="19"/>
  <c r="C228" i="19"/>
  <c r="G229" i="19"/>
  <c r="C233" i="19"/>
  <c r="D245" i="19"/>
  <c r="C261" i="19"/>
  <c r="D237" i="19"/>
  <c r="C232" i="19"/>
  <c r="G236" i="19"/>
  <c r="C260" i="19"/>
  <c r="C249" i="19"/>
  <c r="G254" i="19"/>
  <c r="G250" i="19"/>
  <c r="C229" i="19"/>
  <c r="G235" i="19"/>
  <c r="G220" i="19"/>
  <c r="G245" i="19"/>
  <c r="C254" i="19"/>
  <c r="G257" i="19"/>
  <c r="G225" i="19"/>
  <c r="F224" i="23"/>
  <c r="D226" i="23"/>
  <c r="F235" i="23"/>
  <c r="G224" i="23"/>
  <c r="G244" i="23"/>
  <c r="D254" i="23"/>
  <c r="C262" i="23"/>
  <c r="F247" i="23"/>
  <c r="G219" i="23"/>
  <c r="D229" i="23"/>
  <c r="D232" i="23"/>
  <c r="F258" i="23"/>
  <c r="G247" i="23"/>
  <c r="F255" i="23"/>
  <c r="F230" i="23"/>
  <c r="D247" i="23"/>
  <c r="F233" i="23"/>
  <c r="G222" i="23"/>
  <c r="G225" i="23"/>
  <c r="D252" i="23"/>
  <c r="F261" i="23"/>
  <c r="D249" i="23"/>
  <c r="D223" i="23"/>
  <c r="F252" i="23"/>
  <c r="D227" i="23"/>
  <c r="F236" i="23"/>
  <c r="F256" i="23"/>
  <c r="G245" i="23"/>
  <c r="D255" i="23"/>
  <c r="C261" i="23"/>
  <c r="F228" i="23"/>
  <c r="D245" i="23"/>
  <c r="F231" i="23"/>
  <c r="G220" i="23"/>
  <c r="D230" i="23"/>
  <c r="D250" i="23"/>
  <c r="F259" i="23"/>
  <c r="G248" i="23"/>
  <c r="F262" i="23"/>
  <c r="F226" i="23"/>
  <c r="D243" i="23"/>
  <c r="AF23" i="49" s="1"/>
  <c r="G218" i="23"/>
  <c r="D228" i="23"/>
  <c r="F237" i="23"/>
  <c r="F257" i="23"/>
  <c r="G246" i="23"/>
  <c r="F254" i="23"/>
  <c r="D219" i="23"/>
  <c r="F248" i="23"/>
  <c r="F232" i="23"/>
  <c r="G221" i="23"/>
  <c r="D231" i="23"/>
  <c r="D251" i="23"/>
  <c r="F260" i="23"/>
  <c r="D248" i="23"/>
  <c r="G229" i="24"/>
  <c r="C225" i="24"/>
  <c r="D234" i="24"/>
  <c r="G223" i="24"/>
  <c r="D218" i="24"/>
  <c r="G237" i="24"/>
  <c r="G227" i="24"/>
  <c r="D237" i="24"/>
  <c r="G225" i="24"/>
  <c r="G234" i="24"/>
  <c r="G230" i="24"/>
  <c r="C234" i="24"/>
  <c r="G222" i="24"/>
  <c r="C222" i="24"/>
  <c r="C218" i="24"/>
  <c r="D233" i="24"/>
  <c r="C233" i="24"/>
  <c r="C229" i="24"/>
  <c r="D219" i="24"/>
  <c r="D227" i="24"/>
  <c r="D223" i="24"/>
  <c r="C232" i="24"/>
  <c r="G220" i="24"/>
  <c r="D230" i="24"/>
  <c r="C224" i="29"/>
  <c r="F231" i="29"/>
  <c r="G221" i="29"/>
  <c r="C231" i="29"/>
  <c r="D227" i="29"/>
  <c r="G223" i="29"/>
  <c r="F236" i="29"/>
  <c r="E222" i="29"/>
  <c r="G232" i="29"/>
  <c r="E221" i="29"/>
  <c r="F221" i="29"/>
  <c r="G224" i="29"/>
  <c r="C221" i="29"/>
  <c r="F220" i="29"/>
  <c r="G230" i="29"/>
  <c r="E226" i="29"/>
  <c r="F230" i="29"/>
  <c r="D236" i="29"/>
  <c r="C237" i="29"/>
  <c r="G222" i="29"/>
  <c r="D225" i="29"/>
  <c r="C227" i="29"/>
  <c r="C233" i="29"/>
  <c r="D222" i="29"/>
  <c r="F237" i="29"/>
  <c r="G235" i="29"/>
  <c r="D223" i="29"/>
  <c r="E236" i="29"/>
  <c r="C226" i="29"/>
  <c r="D229" i="29"/>
  <c r="G220" i="29"/>
  <c r="C232" i="29"/>
  <c r="E220" i="29"/>
  <c r="C218" i="29"/>
  <c r="X29" i="49" s="1"/>
  <c r="D231" i="29"/>
  <c r="F225" i="29"/>
  <c r="G252" i="30"/>
  <c r="G237" i="30"/>
  <c r="G262" i="30"/>
  <c r="F248" i="30"/>
  <c r="F223" i="30"/>
  <c r="F235" i="30"/>
  <c r="G245" i="30"/>
  <c r="F251" i="30"/>
  <c r="G230" i="30"/>
  <c r="F225" i="30"/>
  <c r="F218" i="30"/>
  <c r="AA30" i="49" s="1"/>
  <c r="F255" i="30"/>
  <c r="F247" i="30"/>
  <c r="G218" i="30"/>
  <c r="G222" i="30"/>
  <c r="F256" i="30"/>
  <c r="G243" i="30"/>
  <c r="AI30" i="49" s="1"/>
  <c r="F227" i="30"/>
  <c r="F219" i="30"/>
  <c r="F243" i="30"/>
  <c r="F254" i="30"/>
  <c r="F232" i="30"/>
  <c r="F236" i="30"/>
  <c r="G254" i="30"/>
  <c r="F245" i="30"/>
  <c r="F260" i="30"/>
  <c r="F229" i="30"/>
  <c r="F220" i="30"/>
  <c r="F257" i="30"/>
  <c r="F261" i="30"/>
  <c r="G250" i="30"/>
  <c r="F224" i="30"/>
  <c r="G219" i="30"/>
  <c r="G223" i="30"/>
  <c r="G259" i="30"/>
  <c r="G247" i="30"/>
  <c r="F231" i="30"/>
  <c r="F221" i="30"/>
  <c r="G258" i="30"/>
  <c r="F252" i="30"/>
  <c r="F226" i="30"/>
  <c r="F233" i="30"/>
  <c r="F237" i="30"/>
  <c r="F249" i="30"/>
  <c r="F259" i="30"/>
  <c r="G231" i="30"/>
  <c r="G246" i="30"/>
  <c r="G232" i="30"/>
  <c r="G235" i="30"/>
  <c r="G244" i="30"/>
  <c r="F244" i="30"/>
  <c r="F246" i="30"/>
  <c r="G229" i="30"/>
  <c r="F230" i="30"/>
  <c r="F234" i="30"/>
  <c r="G225" i="30"/>
  <c r="G249" i="30"/>
  <c r="G251" i="30"/>
  <c r="G260" i="30"/>
  <c r="G228" i="30"/>
  <c r="G236" i="30"/>
  <c r="F258" i="30"/>
  <c r="G253" i="30"/>
  <c r="G234" i="30"/>
  <c r="G221" i="30"/>
  <c r="G255" i="30"/>
  <c r="G256" i="30"/>
  <c r="G257" i="30"/>
  <c r="D222" i="31"/>
  <c r="F243" i="31"/>
  <c r="C261" i="31"/>
  <c r="D262" i="31"/>
  <c r="F251" i="31"/>
  <c r="D258" i="31"/>
  <c r="D255" i="31"/>
  <c r="F229" i="31"/>
  <c r="G230" i="31"/>
  <c r="D227" i="31"/>
  <c r="G225" i="31"/>
  <c r="G247" i="31"/>
  <c r="G262" i="31"/>
  <c r="C259" i="31"/>
  <c r="C248" i="31"/>
  <c r="C233" i="31"/>
  <c r="D229" i="31"/>
  <c r="D228" i="31"/>
  <c r="C235" i="31"/>
  <c r="F246" i="31"/>
  <c r="D243" i="31"/>
  <c r="G244" i="31"/>
  <c r="F255" i="31"/>
  <c r="C254" i="31"/>
  <c r="D245" i="31"/>
  <c r="F234" i="31"/>
  <c r="C220" i="31"/>
  <c r="D237" i="31"/>
  <c r="F231" i="31"/>
  <c r="C253" i="31"/>
  <c r="F253" i="31"/>
  <c r="G252" i="31"/>
  <c r="G248" i="31"/>
  <c r="F227" i="31"/>
  <c r="G222" i="31"/>
  <c r="G234" i="31"/>
  <c r="C219" i="31"/>
  <c r="F256" i="31"/>
  <c r="D251" i="31"/>
  <c r="G254" i="31"/>
  <c r="F259" i="31"/>
  <c r="C247" i="31"/>
  <c r="D247" i="31"/>
  <c r="G243" i="31"/>
  <c r="D218" i="31"/>
  <c r="D224" i="31"/>
  <c r="F236" i="31"/>
  <c r="C223" i="31"/>
  <c r="D231" i="31"/>
  <c r="C226" i="31"/>
  <c r="G218" i="31"/>
  <c r="F261" i="31"/>
  <c r="C249" i="31"/>
  <c r="F248" i="31"/>
  <c r="G250" i="31"/>
  <c r="G224" i="31"/>
  <c r="G235" i="31"/>
  <c r="C222" i="31"/>
  <c r="D235" i="31"/>
  <c r="D249" i="31"/>
  <c r="F245" i="31"/>
  <c r="D253" i="31"/>
  <c r="D260" i="31"/>
  <c r="D261" i="31"/>
  <c r="G258" i="31"/>
  <c r="D230" i="31"/>
  <c r="C237" i="31"/>
  <c r="F219" i="31"/>
  <c r="C229" i="31"/>
  <c r="C256" i="31"/>
  <c r="G255" i="31"/>
  <c r="G261" i="31"/>
  <c r="C245" i="31"/>
  <c r="F226" i="31"/>
  <c r="C225" i="31"/>
  <c r="D234" i="31"/>
  <c r="G246" i="31"/>
  <c r="C257" i="31"/>
  <c r="F252" i="31"/>
  <c r="C258" i="31"/>
  <c r="D259" i="31"/>
  <c r="G245" i="31"/>
  <c r="G249" i="31"/>
  <c r="D236" i="31"/>
  <c r="G237" i="31"/>
  <c r="C230" i="31"/>
  <c r="G219" i="31"/>
  <c r="F222" i="31"/>
  <c r="F258" i="31"/>
  <c r="G260" i="31"/>
  <c r="C262" i="31"/>
  <c r="F257" i="31"/>
  <c r="G231" i="31"/>
  <c r="F232" i="31"/>
  <c r="G223" i="31"/>
  <c r="D252" i="31"/>
  <c r="C236" i="31"/>
  <c r="D250" i="31"/>
  <c r="D257" i="31"/>
  <c r="D244" i="31"/>
  <c r="C221" i="31"/>
  <c r="D220" i="31"/>
  <c r="F223" i="31"/>
  <c r="G221" i="31"/>
  <c r="C232" i="31"/>
  <c r="F221" i="31"/>
  <c r="F260" i="31"/>
  <c r="G253" i="31"/>
  <c r="G257" i="31"/>
  <c r="F250" i="31"/>
  <c r="C224" i="31"/>
  <c r="D223" i="31"/>
  <c r="F225" i="31"/>
  <c r="F237" i="31"/>
  <c r="F262" i="31"/>
  <c r="D246" i="31"/>
  <c r="C260" i="31"/>
  <c r="D233" i="31"/>
  <c r="D256" i="31"/>
  <c r="C251" i="31"/>
  <c r="F220" i="31"/>
  <c r="G228" i="31"/>
  <c r="D226" i="31"/>
  <c r="G220" i="31"/>
  <c r="C227" i="31"/>
  <c r="C246" i="31"/>
  <c r="F254" i="31"/>
  <c r="C243" i="31"/>
  <c r="C244" i="31"/>
  <c r="F228" i="31"/>
  <c r="F235" i="31"/>
  <c r="G233" i="31"/>
  <c r="C228" i="31"/>
  <c r="C221" i="39"/>
  <c r="D222" i="39"/>
  <c r="C237" i="39"/>
  <c r="D229" i="39"/>
  <c r="C230" i="39"/>
  <c r="D221" i="39"/>
  <c r="C223" i="39"/>
  <c r="D234" i="39"/>
  <c r="D236" i="39"/>
  <c r="D230" i="39"/>
  <c r="C222" i="39"/>
  <c r="D228" i="39"/>
  <c r="D223" i="39"/>
  <c r="C232" i="39"/>
  <c r="C235" i="39"/>
  <c r="C224" i="39"/>
  <c r="G261" i="40"/>
  <c r="G256" i="40"/>
  <c r="G245" i="40"/>
  <c r="C258" i="40"/>
  <c r="G257" i="40"/>
  <c r="C251" i="40"/>
  <c r="C244" i="40"/>
  <c r="G226" i="40"/>
  <c r="G225" i="40"/>
  <c r="G258" i="40"/>
  <c r="C229" i="40"/>
  <c r="G228" i="40"/>
  <c r="C254" i="40"/>
  <c r="C245" i="40"/>
  <c r="C250" i="40"/>
  <c r="G246" i="40"/>
  <c r="C224" i="40"/>
  <c r="G218" i="40"/>
  <c r="G259" i="40"/>
  <c r="C218" i="40"/>
  <c r="X41" i="49" s="1"/>
  <c r="G224" i="40"/>
  <c r="C252" i="40"/>
  <c r="G233" i="40"/>
  <c r="G221" i="40"/>
  <c r="G219" i="40"/>
  <c r="G243" i="40"/>
  <c r="C227" i="40"/>
  <c r="G252" i="40"/>
  <c r="C247" i="40"/>
  <c r="C231" i="40"/>
  <c r="C234" i="40"/>
  <c r="C232" i="40"/>
  <c r="G247" i="40"/>
  <c r="G244" i="40"/>
  <c r="G248" i="40"/>
  <c r="C230" i="40"/>
  <c r="C246" i="40"/>
  <c r="G237" i="40"/>
  <c r="G222" i="40"/>
  <c r="G220" i="40"/>
  <c r="G236" i="40"/>
  <c r="G232" i="40"/>
  <c r="G251" i="40"/>
  <c r="C255" i="40"/>
  <c r="G260" i="40"/>
  <c r="G230" i="40"/>
  <c r="G254" i="40"/>
  <c r="C235" i="40"/>
  <c r="C248" i="40"/>
  <c r="C234" i="31"/>
  <c r="D225" i="31"/>
  <c r="D244" i="30"/>
  <c r="G227" i="40"/>
  <c r="G229" i="31"/>
  <c r="F250" i="12"/>
  <c r="C252" i="12"/>
  <c r="F246" i="12"/>
  <c r="F249" i="12"/>
  <c r="F259" i="12"/>
  <c r="F245" i="12"/>
  <c r="F252" i="12"/>
  <c r="F253" i="12"/>
  <c r="G258" i="12"/>
  <c r="D250" i="12"/>
  <c r="G234" i="12"/>
  <c r="F260" i="12"/>
  <c r="F256" i="12"/>
  <c r="C262" i="12"/>
  <c r="F262" i="12"/>
  <c r="C258" i="12"/>
  <c r="F220" i="12"/>
  <c r="F244" i="12"/>
  <c r="F257" i="12"/>
  <c r="F248" i="12"/>
  <c r="G261" i="12"/>
  <c r="D253" i="12"/>
  <c r="D244" i="12"/>
  <c r="C234" i="14"/>
  <c r="D262" i="14"/>
  <c r="D222" i="14"/>
  <c r="D228" i="14"/>
  <c r="D260" i="14"/>
  <c r="C254" i="14"/>
  <c r="D236" i="14"/>
  <c r="C243" i="14"/>
  <c r="AE12" i="49" s="1"/>
  <c r="C244" i="14"/>
  <c r="C229" i="17"/>
  <c r="E229" i="18"/>
  <c r="G236" i="18"/>
  <c r="G233" i="18"/>
  <c r="D236" i="18"/>
  <c r="D261" i="19"/>
  <c r="G248" i="19"/>
  <c r="D231" i="19"/>
  <c r="G253" i="19"/>
  <c r="C237" i="19"/>
  <c r="D259" i="19"/>
  <c r="G234" i="19"/>
  <c r="G221" i="19"/>
  <c r="G251" i="19"/>
  <c r="C257" i="19"/>
  <c r="G261" i="19"/>
  <c r="D262" i="19"/>
  <c r="G233" i="19"/>
  <c r="D226" i="19"/>
  <c r="G243" i="19"/>
  <c r="C236" i="19"/>
  <c r="D224" i="19"/>
  <c r="D222" i="19"/>
  <c r="C252" i="19"/>
  <c r="D228" i="19"/>
  <c r="G224" i="19"/>
  <c r="G231" i="19"/>
  <c r="G227" i="19"/>
  <c r="C250" i="19"/>
  <c r="C246" i="19"/>
  <c r="D221" i="19"/>
  <c r="D250" i="19"/>
  <c r="G223" i="19"/>
  <c r="C226" i="19"/>
  <c r="C222" i="19"/>
  <c r="C255" i="19"/>
  <c r="C251" i="19"/>
  <c r="D229" i="19"/>
  <c r="D252" i="19"/>
  <c r="G226" i="19"/>
  <c r="G232" i="19"/>
  <c r="C225" i="19"/>
  <c r="C244" i="19"/>
  <c r="C256" i="19"/>
  <c r="D247" i="19"/>
  <c r="D219" i="19"/>
  <c r="D257" i="19"/>
  <c r="C247" i="19"/>
  <c r="G230" i="19"/>
  <c r="C235" i="19"/>
  <c r="G247" i="19"/>
  <c r="G262" i="19"/>
  <c r="D233" i="19"/>
  <c r="D232" i="19"/>
  <c r="C253" i="19"/>
  <c r="D253" i="19"/>
  <c r="G237" i="19"/>
  <c r="C219" i="19"/>
  <c r="G252" i="19"/>
  <c r="G246" i="19"/>
  <c r="C260" i="23"/>
  <c r="D222" i="23"/>
  <c r="F253" i="23"/>
  <c r="C227" i="23"/>
  <c r="D260" i="23"/>
  <c r="G256" i="23"/>
  <c r="C218" i="23"/>
  <c r="F222" i="23"/>
  <c r="C237" i="23"/>
  <c r="C258" i="23"/>
  <c r="D224" i="23"/>
  <c r="D246" i="23"/>
  <c r="C228" i="23"/>
  <c r="D258" i="23"/>
  <c r="G254" i="23"/>
  <c r="C244" i="23"/>
  <c r="C236" i="23"/>
  <c r="C234" i="23"/>
  <c r="C235" i="23"/>
  <c r="C256" i="23"/>
  <c r="C245" i="23"/>
  <c r="C229" i="23"/>
  <c r="C222" i="23"/>
  <c r="F246" i="23"/>
  <c r="F251" i="23"/>
  <c r="G260" i="23"/>
  <c r="D237" i="23"/>
  <c r="G252" i="23"/>
  <c r="C221" i="23"/>
  <c r="F243" i="23"/>
  <c r="C257" i="23"/>
  <c r="C259" i="23"/>
  <c r="C233" i="23"/>
  <c r="G259" i="23"/>
  <c r="C224" i="23"/>
  <c r="F225" i="23"/>
  <c r="D244" i="23"/>
  <c r="C248" i="23"/>
  <c r="D235" i="23"/>
  <c r="G255" i="23"/>
  <c r="C219" i="23"/>
  <c r="F244" i="23"/>
  <c r="C231" i="23"/>
  <c r="C247" i="23"/>
  <c r="C250" i="23"/>
  <c r="F227" i="23"/>
  <c r="F249" i="23"/>
  <c r="C249" i="23"/>
  <c r="D236" i="23"/>
  <c r="D233" i="23"/>
  <c r="G253" i="23"/>
  <c r="C243" i="23"/>
  <c r="AE23" i="49" s="1"/>
  <c r="F218" i="23"/>
  <c r="AA23" i="49" s="1"/>
  <c r="F245" i="23"/>
  <c r="C232" i="23"/>
  <c r="C230" i="23"/>
  <c r="C251" i="23"/>
  <c r="F229" i="23"/>
  <c r="C223" i="23"/>
  <c r="D234" i="23"/>
  <c r="D256" i="23"/>
  <c r="G251" i="23"/>
  <c r="C254" i="23"/>
  <c r="C252" i="23"/>
  <c r="D218" i="23"/>
  <c r="C225" i="23"/>
  <c r="D257" i="23"/>
  <c r="D261" i="23"/>
  <c r="F220" i="23"/>
  <c r="C253" i="23"/>
  <c r="C246" i="23"/>
  <c r="D220" i="23"/>
  <c r="C226" i="23"/>
  <c r="D262" i="23"/>
  <c r="D259" i="23"/>
  <c r="C220" i="23"/>
  <c r="F221" i="23"/>
  <c r="C235" i="24"/>
  <c r="C230" i="24"/>
  <c r="C231" i="24"/>
  <c r="C227" i="24"/>
  <c r="G235" i="24"/>
  <c r="C223" i="24"/>
  <c r="D222" i="24"/>
  <c r="G228" i="24"/>
  <c r="C226" i="24"/>
  <c r="D225" i="24"/>
  <c r="D221" i="24"/>
  <c r="D229" i="24"/>
  <c r="G221" i="24"/>
  <c r="C219" i="24"/>
  <c r="G218" i="24"/>
  <c r="G226" i="24"/>
  <c r="D231" i="24"/>
  <c r="G231" i="24"/>
  <c r="D236" i="24"/>
  <c r="D232" i="24"/>
  <c r="G233" i="24"/>
  <c r="D224" i="24"/>
  <c r="G224" i="24"/>
  <c r="C221" i="24"/>
  <c r="D235" i="24"/>
  <c r="G236" i="24"/>
  <c r="G232" i="24"/>
  <c r="C228" i="24"/>
  <c r="G219" i="24"/>
  <c r="D228" i="24"/>
  <c r="C237" i="24"/>
  <c r="C224" i="24"/>
  <c r="C220" i="24"/>
  <c r="F219" i="29"/>
  <c r="F235" i="29"/>
  <c r="F226" i="29"/>
  <c r="G233" i="29"/>
  <c r="C229" i="29"/>
  <c r="D224" i="29"/>
  <c r="E232" i="29"/>
  <c r="C225" i="29"/>
  <c r="G237" i="29"/>
  <c r="F234" i="29"/>
  <c r="D219" i="29"/>
  <c r="E237" i="29"/>
  <c r="G234" i="29"/>
  <c r="E230" i="29"/>
  <c r="D218" i="29"/>
  <c r="C230" i="29"/>
  <c r="G236" i="29"/>
  <c r="E219" i="29"/>
  <c r="G226" i="29"/>
  <c r="F227" i="29"/>
  <c r="G228" i="29"/>
  <c r="C222" i="29"/>
  <c r="G225" i="29"/>
  <c r="E218" i="29"/>
  <c r="Z29" i="49" s="1"/>
  <c r="E223" i="29"/>
  <c r="F224" i="29"/>
  <c r="F222" i="29"/>
  <c r="G229" i="29"/>
  <c r="C235" i="29"/>
  <c r="F228" i="29"/>
  <c r="E228" i="29"/>
  <c r="E233" i="29"/>
  <c r="D235" i="29"/>
  <c r="F232" i="29"/>
  <c r="G219" i="29"/>
  <c r="D232" i="29"/>
  <c r="E224" i="29"/>
  <c r="E227" i="29"/>
  <c r="F223" i="29"/>
  <c r="C223" i="29"/>
  <c r="E229" i="29"/>
  <c r="E225" i="29"/>
  <c r="G218" i="29"/>
  <c r="F229" i="29"/>
  <c r="C236" i="29"/>
  <c r="E231" i="29"/>
  <c r="F233" i="29"/>
  <c r="D237" i="29"/>
  <c r="E234" i="29"/>
  <c r="C219" i="29"/>
  <c r="C231" i="39"/>
  <c r="C219" i="39"/>
  <c r="D218" i="39"/>
  <c r="C226" i="39"/>
  <c r="C229" i="39"/>
  <c r="D225" i="39"/>
  <c r="C218" i="39"/>
  <c r="X40" i="49" s="1"/>
  <c r="D233" i="39"/>
  <c r="D235" i="39"/>
  <c r="D232" i="39"/>
  <c r="D226" i="39"/>
  <c r="D227" i="39"/>
  <c r="D224" i="39"/>
  <c r="D219" i="39"/>
  <c r="C236" i="39"/>
  <c r="C225" i="39"/>
  <c r="C227" i="39"/>
  <c r="C228" i="39"/>
  <c r="C233" i="39"/>
  <c r="C234" i="39"/>
  <c r="C220" i="39"/>
  <c r="C221" i="19"/>
  <c r="F223" i="23"/>
  <c r="H25" i="59"/>
  <c r="G248" i="59" s="1"/>
  <c r="H25" i="15"/>
  <c r="H25" i="20"/>
  <c r="G229" i="20" s="1"/>
  <c r="H25" i="21"/>
  <c r="H25" i="32"/>
  <c r="C236" i="32" s="1"/>
  <c r="H25" i="33"/>
  <c r="H25" i="57"/>
  <c r="H25" i="36"/>
  <c r="D116" i="37"/>
  <c r="H91" i="37"/>
  <c r="G187" i="17"/>
  <c r="H129" i="25"/>
  <c r="G181" i="25" s="1"/>
  <c r="M34" i="49"/>
  <c r="E168" i="30"/>
  <c r="D168" i="30"/>
  <c r="G168" i="30"/>
  <c r="C168" i="30"/>
  <c r="L30" i="49"/>
  <c r="L36" i="49"/>
  <c r="I140" i="16"/>
  <c r="H131" i="9"/>
  <c r="H120" i="26"/>
  <c r="H125" i="29"/>
  <c r="D177" i="29" s="1"/>
  <c r="G73" i="44"/>
  <c r="G120" i="17"/>
  <c r="I148" i="34"/>
  <c r="D163" i="34"/>
  <c r="E163" i="34"/>
  <c r="I154" i="34"/>
  <c r="H92" i="35"/>
  <c r="D117" i="35"/>
  <c r="D111" i="35"/>
  <c r="G111" i="35"/>
  <c r="H93" i="35"/>
  <c r="G118" i="35"/>
  <c r="E111" i="35"/>
  <c r="H95" i="35"/>
  <c r="E120" i="35"/>
  <c r="H103" i="35"/>
  <c r="E128" i="35"/>
  <c r="H128" i="35" s="1"/>
  <c r="E130" i="35"/>
  <c r="H105" i="35"/>
  <c r="E132" i="35"/>
  <c r="H132" i="35" s="1"/>
  <c r="H107" i="35"/>
  <c r="H109" i="35"/>
  <c r="E134" i="35"/>
  <c r="H134" i="35" s="1"/>
  <c r="C186" i="35" s="1"/>
  <c r="I143" i="35"/>
  <c r="G163" i="35"/>
  <c r="I145" i="35"/>
  <c r="F163" i="35"/>
  <c r="H91" i="38"/>
  <c r="F116" i="38"/>
  <c r="F111" i="38"/>
  <c r="H93" i="38"/>
  <c r="D118" i="38"/>
  <c r="G119" i="38"/>
  <c r="H119" i="38" s="1"/>
  <c r="H94" i="38"/>
  <c r="G111" i="38"/>
  <c r="F121" i="38"/>
  <c r="H96" i="38"/>
  <c r="H98" i="38"/>
  <c r="E123" i="38"/>
  <c r="E111" i="38"/>
  <c r="H102" i="38"/>
  <c r="E127" i="38"/>
  <c r="F129" i="38"/>
  <c r="H104" i="38"/>
  <c r="H106" i="38"/>
  <c r="F131" i="38"/>
  <c r="F133" i="38"/>
  <c r="H108" i="38"/>
  <c r="D163" i="38"/>
  <c r="I143" i="38"/>
  <c r="E163" i="38"/>
  <c r="I148" i="38"/>
  <c r="F163" i="38"/>
  <c r="I151" i="38"/>
  <c r="C111" i="39"/>
  <c r="H91" i="39"/>
  <c r="F111" i="39"/>
  <c r="H92" i="39"/>
  <c r="F117" i="39"/>
  <c r="H94" i="39"/>
  <c r="D119" i="39"/>
  <c r="H119" i="39" s="1"/>
  <c r="D111" i="39"/>
  <c r="G111" i="39"/>
  <c r="G120" i="39"/>
  <c r="H120" i="39" s="1"/>
  <c r="H95" i="39"/>
  <c r="H97" i="39"/>
  <c r="F122" i="39"/>
  <c r="F124" i="39"/>
  <c r="H99" i="39"/>
  <c r="H101" i="39"/>
  <c r="F126" i="39"/>
  <c r="H126" i="39" s="1"/>
  <c r="H110" i="39"/>
  <c r="D135" i="39"/>
  <c r="I144" i="39"/>
  <c r="D163" i="39"/>
  <c r="H163" i="39"/>
  <c r="I145" i="39"/>
  <c r="I147" i="39"/>
  <c r="G163" i="39"/>
  <c r="E163" i="39"/>
  <c r="I149" i="39"/>
  <c r="H92" i="40"/>
  <c r="C111" i="40"/>
  <c r="F111" i="40"/>
  <c r="F118" i="40"/>
  <c r="D111" i="40"/>
  <c r="H95" i="40"/>
  <c r="D120" i="40"/>
  <c r="H99" i="40"/>
  <c r="C124" i="40"/>
  <c r="H103" i="40"/>
  <c r="D128" i="40"/>
  <c r="D132" i="40"/>
  <c r="H132" i="40" s="1"/>
  <c r="D184" i="40" s="1"/>
  <c r="H107" i="40"/>
  <c r="I145" i="40"/>
  <c r="E163" i="40"/>
  <c r="H91" i="41"/>
  <c r="E111" i="41"/>
  <c r="E116" i="41"/>
  <c r="C111" i="41"/>
  <c r="C118" i="41"/>
  <c r="H93" i="41"/>
  <c r="H94" i="41"/>
  <c r="F119" i="41"/>
  <c r="F111" i="41"/>
  <c r="D121" i="41"/>
  <c r="H96" i="41"/>
  <c r="H98" i="41"/>
  <c r="D123" i="41"/>
  <c r="D127" i="41"/>
  <c r="H127" i="41" s="1"/>
  <c r="H102" i="41"/>
  <c r="E129" i="41"/>
  <c r="H129" i="41" s="1"/>
  <c r="H104" i="41"/>
  <c r="E133" i="41"/>
  <c r="H108" i="41"/>
  <c r="H110" i="41"/>
  <c r="F135" i="41"/>
  <c r="I148" i="41"/>
  <c r="D163" i="41"/>
  <c r="E163" i="41"/>
  <c r="I151" i="41"/>
  <c r="I158" i="41"/>
  <c r="H163" i="41"/>
  <c r="E129" i="59"/>
  <c r="H127" i="9"/>
  <c r="H123" i="10"/>
  <c r="F175" i="10" s="1"/>
  <c r="H128" i="10"/>
  <c r="C180" i="10" s="1"/>
  <c r="H135" i="10"/>
  <c r="F187" i="10" s="1"/>
  <c r="H91" i="59"/>
  <c r="E116" i="59"/>
  <c r="E111" i="59"/>
  <c r="H94" i="59"/>
  <c r="F119" i="59"/>
  <c r="F111" i="59"/>
  <c r="D123" i="59"/>
  <c r="H98" i="59"/>
  <c r="D125" i="59"/>
  <c r="H125" i="59" s="1"/>
  <c r="H100" i="59"/>
  <c r="H102" i="59"/>
  <c r="D127" i="59"/>
  <c r="E131" i="59"/>
  <c r="H106" i="59"/>
  <c r="I149" i="59"/>
  <c r="E163" i="59"/>
  <c r="G123" i="41"/>
  <c r="G111" i="41"/>
  <c r="H105" i="41"/>
  <c r="G130" i="41"/>
  <c r="I144" i="41"/>
  <c r="C163" i="41"/>
  <c r="E111" i="40"/>
  <c r="H96" i="40"/>
  <c r="E121" i="40"/>
  <c r="H121" i="40" s="1"/>
  <c r="I148" i="40"/>
  <c r="H102" i="39"/>
  <c r="F127" i="39"/>
  <c r="H109" i="39"/>
  <c r="G134" i="39"/>
  <c r="H134" i="39" s="1"/>
  <c r="C163" i="39"/>
  <c r="I153" i="39"/>
  <c r="H107" i="38"/>
  <c r="G132" i="38"/>
  <c r="C163" i="38"/>
  <c r="C163" i="35"/>
  <c r="I150" i="35"/>
  <c r="C163" i="34"/>
  <c r="I143" i="34"/>
  <c r="I150" i="34"/>
  <c r="H96" i="33"/>
  <c r="E121" i="33"/>
  <c r="G75" i="44"/>
  <c r="H163" i="34"/>
  <c r="E134" i="34"/>
  <c r="H134" i="34" s="1"/>
  <c r="H109" i="34"/>
  <c r="F129" i="34"/>
  <c r="H104" i="34"/>
  <c r="H98" i="34"/>
  <c r="D111" i="34"/>
  <c r="F111" i="34"/>
  <c r="H96" i="34"/>
  <c r="H93" i="34"/>
  <c r="E111" i="34"/>
  <c r="G111" i="34"/>
  <c r="H109" i="37"/>
  <c r="C134" i="37"/>
  <c r="C130" i="37"/>
  <c r="H105" i="37"/>
  <c r="H117" i="25"/>
  <c r="H120" i="34"/>
  <c r="H116" i="33"/>
  <c r="H132" i="24"/>
  <c r="D184" i="24" s="1"/>
  <c r="H134" i="33"/>
  <c r="D116" i="57"/>
  <c r="D111" i="57"/>
  <c r="H98" i="57"/>
  <c r="C123" i="57"/>
  <c r="D133" i="57"/>
  <c r="H108" i="57"/>
  <c r="C163" i="36"/>
  <c r="I143" i="36"/>
  <c r="H126" i="26"/>
  <c r="D178" i="26" s="1"/>
  <c r="H127" i="17"/>
  <c r="H121" i="23"/>
  <c r="H122" i="33"/>
  <c r="C75" i="44"/>
  <c r="C83" i="44"/>
  <c r="C107" i="44" s="1"/>
  <c r="D72" i="44"/>
  <c r="D80" i="44"/>
  <c r="D104" i="44" s="1"/>
  <c r="D88" i="44"/>
  <c r="E85" i="44"/>
  <c r="F82" i="44"/>
  <c r="E69" i="44"/>
  <c r="E116" i="9"/>
  <c r="F72" i="44"/>
  <c r="D74" i="44"/>
  <c r="D98" i="44" s="1"/>
  <c r="D78" i="44"/>
  <c r="E84" i="44"/>
  <c r="F88" i="44"/>
  <c r="F112" i="44" s="1"/>
  <c r="F135" i="9"/>
  <c r="D118" i="62"/>
  <c r="H93" i="62"/>
  <c r="C131" i="62"/>
  <c r="H106" i="62"/>
  <c r="H125" i="34"/>
  <c r="H131" i="26"/>
  <c r="H118" i="10"/>
  <c r="H127" i="29"/>
  <c r="H124" i="26"/>
  <c r="H117" i="26"/>
  <c r="G69" i="44"/>
  <c r="G93" i="44" s="1"/>
  <c r="H93" i="10"/>
  <c r="F76" i="44"/>
  <c r="F100" i="44" s="1"/>
  <c r="H103" i="10"/>
  <c r="H105" i="10"/>
  <c r="H109" i="10"/>
  <c r="E163" i="11"/>
  <c r="H163" i="18"/>
  <c r="F163" i="18"/>
  <c r="C116" i="12"/>
  <c r="H116" i="12" s="1"/>
  <c r="C116" i="18"/>
  <c r="C116" i="24"/>
  <c r="G111" i="57"/>
  <c r="H163" i="57"/>
  <c r="H101" i="62"/>
  <c r="H104" i="37"/>
  <c r="F124" i="37"/>
  <c r="H95" i="59"/>
  <c r="H99" i="59"/>
  <c r="I146" i="59"/>
  <c r="I159" i="59"/>
  <c r="G80" i="44"/>
  <c r="C88" i="44"/>
  <c r="I150" i="59"/>
  <c r="G121" i="37"/>
  <c r="I159" i="6"/>
  <c r="I156" i="6"/>
  <c r="I152" i="6"/>
  <c r="I157" i="6"/>
  <c r="I148" i="6"/>
  <c r="I153" i="9"/>
  <c r="K153" i="9" s="1"/>
  <c r="I152" i="62"/>
  <c r="H99" i="37"/>
  <c r="I147" i="9"/>
  <c r="K147" i="9" s="1"/>
  <c r="H91" i="10"/>
  <c r="C82" i="44"/>
  <c r="H108" i="10"/>
  <c r="F71" i="44"/>
  <c r="C77" i="44"/>
  <c r="G111" i="62"/>
  <c r="E111" i="62"/>
  <c r="G163" i="62"/>
  <c r="I145" i="62"/>
  <c r="I149" i="62"/>
  <c r="I153" i="62"/>
  <c r="I161" i="62"/>
  <c r="D71" i="44"/>
  <c r="H98" i="10"/>
  <c r="H102" i="10"/>
  <c r="D82" i="44"/>
  <c r="D106" i="44" s="1"/>
  <c r="D86" i="44"/>
  <c r="E88" i="44"/>
  <c r="G163" i="11"/>
  <c r="G72" i="44"/>
  <c r="G96" i="44" s="1"/>
  <c r="F84" i="44"/>
  <c r="F108" i="44" s="1"/>
  <c r="E163" i="18"/>
  <c r="H92" i="33"/>
  <c r="H97" i="33"/>
  <c r="H99" i="33"/>
  <c r="H101" i="33"/>
  <c r="H92" i="57"/>
  <c r="H95" i="57"/>
  <c r="F163" i="57"/>
  <c r="I150" i="57"/>
  <c r="I158" i="57"/>
  <c r="I145" i="59"/>
  <c r="F80" i="44"/>
  <c r="G87" i="44"/>
  <c r="H93" i="36"/>
  <c r="H98" i="36"/>
  <c r="I148" i="36"/>
  <c r="I149" i="36"/>
  <c r="I152" i="36"/>
  <c r="I156" i="36"/>
  <c r="I160" i="36"/>
  <c r="I161" i="36"/>
  <c r="F111" i="37"/>
  <c r="H303" i="30"/>
  <c r="L28" i="48" s="1"/>
  <c r="F258" i="41"/>
  <c r="F255" i="41"/>
  <c r="F256" i="41"/>
  <c r="F244" i="41"/>
  <c r="F245" i="41"/>
  <c r="F253" i="41"/>
  <c r="F225" i="41"/>
  <c r="F259" i="41"/>
  <c r="F221" i="41"/>
  <c r="F230" i="41"/>
  <c r="F249" i="41"/>
  <c r="F232" i="41"/>
  <c r="F236" i="41"/>
  <c r="F229" i="41"/>
  <c r="F226" i="41"/>
  <c r="F252" i="41"/>
  <c r="F218" i="41"/>
  <c r="F223" i="41"/>
  <c r="F233" i="41"/>
  <c r="F254" i="41"/>
  <c r="F243" i="41"/>
  <c r="AH42" i="49" s="1"/>
  <c r="F237" i="41"/>
  <c r="F224" i="41"/>
  <c r="F246" i="41"/>
  <c r="F234" i="41"/>
  <c r="F247" i="41"/>
  <c r="F262" i="41"/>
  <c r="F251" i="41"/>
  <c r="F261" i="41"/>
  <c r="F235" i="41"/>
  <c r="F222" i="41"/>
  <c r="F250" i="41"/>
  <c r="F219" i="41"/>
  <c r="F260" i="41"/>
  <c r="F257" i="41"/>
  <c r="F227" i="41"/>
  <c r="D237" i="30"/>
  <c r="D253" i="30"/>
  <c r="D262" i="30"/>
  <c r="D235" i="30"/>
  <c r="D220" i="30"/>
  <c r="D254" i="30"/>
  <c r="D243" i="30"/>
  <c r="AF30" i="49" s="1"/>
  <c r="D246" i="30"/>
  <c r="D248" i="30"/>
  <c r="D222" i="30"/>
  <c r="D250" i="30"/>
  <c r="D218" i="30"/>
  <c r="Y30" i="49" s="1"/>
  <c r="D261" i="30"/>
  <c r="D229" i="30"/>
  <c r="D232" i="30"/>
  <c r="D245" i="30"/>
  <c r="D257" i="30"/>
  <c r="D223" i="30"/>
  <c r="D249" i="30"/>
  <c r="D224" i="30"/>
  <c r="D236" i="30"/>
  <c r="D227" i="30"/>
  <c r="D225" i="30"/>
  <c r="D233" i="30"/>
  <c r="D230" i="30"/>
  <c r="D255" i="30"/>
  <c r="D252" i="30"/>
  <c r="D219" i="30"/>
  <c r="D228" i="30"/>
  <c r="D259" i="30"/>
  <c r="D247" i="30"/>
  <c r="D231" i="30"/>
  <c r="D260" i="30"/>
  <c r="D251" i="30"/>
  <c r="H307" i="40"/>
  <c r="P39" i="48" s="1"/>
  <c r="D221" i="30"/>
  <c r="F248" i="41"/>
  <c r="F220" i="41"/>
  <c r="D258" i="30"/>
  <c r="D226" i="30"/>
  <c r="H45" i="36"/>
  <c r="F306" i="36"/>
  <c r="F356" i="36" s="1"/>
  <c r="C307" i="37"/>
  <c r="C357" i="37" s="1"/>
  <c r="H357" i="37"/>
  <c r="J41" i="49"/>
  <c r="H302" i="19"/>
  <c r="D234" i="30"/>
  <c r="F228" i="41"/>
  <c r="C231" i="25"/>
  <c r="C255" i="25"/>
  <c r="C237" i="25"/>
  <c r="C228" i="25"/>
  <c r="C245" i="25"/>
  <c r="C234" i="25"/>
  <c r="C227" i="25"/>
  <c r="C249" i="25"/>
  <c r="C257" i="25"/>
  <c r="C256" i="25"/>
  <c r="C244" i="25"/>
  <c r="C250" i="25"/>
  <c r="C258" i="25"/>
  <c r="C218" i="25"/>
  <c r="X25" i="49" s="1"/>
  <c r="C260" i="25"/>
  <c r="C262" i="25"/>
  <c r="C224" i="25"/>
  <c r="C220" i="25"/>
  <c r="H32" i="9"/>
  <c r="F52" i="9"/>
  <c r="H37" i="9"/>
  <c r="G52" i="9"/>
  <c r="H41" i="9"/>
  <c r="E52" i="9"/>
  <c r="D8" i="49" s="1"/>
  <c r="H8" i="49" s="1"/>
  <c r="C52" i="9"/>
  <c r="H43" i="9"/>
  <c r="C116" i="9"/>
  <c r="H61" i="9"/>
  <c r="H34" i="10"/>
  <c r="C52" i="10"/>
  <c r="H35" i="10"/>
  <c r="F52" i="10"/>
  <c r="E9" i="49" s="1"/>
  <c r="H38" i="10"/>
  <c r="G52" i="10"/>
  <c r="E52" i="10"/>
  <c r="H45" i="10"/>
  <c r="H32" i="11"/>
  <c r="F52" i="11"/>
  <c r="F232" i="11" s="1"/>
  <c r="E10" i="49"/>
  <c r="H10" i="49" s="1"/>
  <c r="C230" i="11"/>
  <c r="C235" i="11"/>
  <c r="C218" i="11"/>
  <c r="C231" i="11"/>
  <c r="C227" i="11"/>
  <c r="C234" i="11"/>
  <c r="E173" i="11"/>
  <c r="H353" i="11"/>
  <c r="H42" i="11"/>
  <c r="H303" i="11" s="1"/>
  <c r="L8" i="48" s="1"/>
  <c r="C222" i="32"/>
  <c r="C258" i="32"/>
  <c r="C230" i="32"/>
  <c r="C226" i="32"/>
  <c r="G252" i="35"/>
  <c r="G251" i="35"/>
  <c r="F249" i="28"/>
  <c r="F229" i="28"/>
  <c r="F244" i="28"/>
  <c r="F237" i="28"/>
  <c r="F218" i="28"/>
  <c r="F245" i="28"/>
  <c r="F230" i="28"/>
  <c r="F257" i="28"/>
  <c r="F232" i="28"/>
  <c r="F254" i="28"/>
  <c r="F253" i="28"/>
  <c r="F255" i="28"/>
  <c r="D233" i="29"/>
  <c r="D221" i="29"/>
  <c r="D230" i="29"/>
  <c r="D226" i="29"/>
  <c r="C255" i="38"/>
  <c r="C235" i="38"/>
  <c r="C222" i="38"/>
  <c r="C248" i="38"/>
  <c r="G251" i="20"/>
  <c r="C251" i="12"/>
  <c r="C256" i="12"/>
  <c r="C246" i="12"/>
  <c r="C259" i="12"/>
  <c r="C253" i="12"/>
  <c r="C255" i="12"/>
  <c r="C223" i="12"/>
  <c r="C260" i="12"/>
  <c r="C261" i="12"/>
  <c r="C257" i="12"/>
  <c r="C236" i="40"/>
  <c r="C243" i="40"/>
  <c r="AE41" i="49" s="1"/>
  <c r="C256" i="40"/>
  <c r="C261" i="40"/>
  <c r="C262" i="40"/>
  <c r="C249" i="40"/>
  <c r="C221" i="40"/>
  <c r="C225" i="40"/>
  <c r="C260" i="40"/>
  <c r="C223" i="40"/>
  <c r="C222" i="40"/>
  <c r="C226" i="40"/>
  <c r="C233" i="40"/>
  <c r="C257" i="40"/>
  <c r="G220" i="11"/>
  <c r="G219" i="11"/>
  <c r="G222" i="11"/>
  <c r="G230" i="11"/>
  <c r="G234" i="11"/>
  <c r="G229" i="11"/>
  <c r="G236" i="11"/>
  <c r="G228" i="11"/>
  <c r="G227" i="11"/>
  <c r="G235" i="11"/>
  <c r="G221" i="11"/>
  <c r="G231" i="11"/>
  <c r="G237" i="11"/>
  <c r="C20" i="44"/>
  <c r="H37" i="12"/>
  <c r="C113" i="46"/>
  <c r="C89" i="46" s="1"/>
  <c r="C41" i="46" s="1"/>
  <c r="H45" i="12"/>
  <c r="H49" i="37"/>
  <c r="F301" i="57"/>
  <c r="F351" i="57" s="1"/>
  <c r="H40" i="57"/>
  <c r="D122" i="46"/>
  <c r="D98" i="46" s="1"/>
  <c r="H49" i="62"/>
  <c r="E115" i="46"/>
  <c r="E91" i="46" s="1"/>
  <c r="E43" i="46" s="1"/>
  <c r="F20" i="44"/>
  <c r="G296" i="57"/>
  <c r="G346" i="57" s="1"/>
  <c r="G52" i="57"/>
  <c r="G313" i="57" s="1"/>
  <c r="G363" i="57" s="1"/>
  <c r="H35" i="57"/>
  <c r="G254" i="34"/>
  <c r="H49" i="10"/>
  <c r="E52" i="11"/>
  <c r="H40" i="10"/>
  <c r="G115" i="46"/>
  <c r="G91" i="46" s="1"/>
  <c r="G43" i="46" s="1"/>
  <c r="F117" i="46"/>
  <c r="F93" i="46" s="1"/>
  <c r="H38" i="62"/>
  <c r="C299" i="62"/>
  <c r="C349" i="62" s="1"/>
  <c r="D301" i="59"/>
  <c r="D351" i="59" s="1"/>
  <c r="H40" i="59"/>
  <c r="G302" i="59"/>
  <c r="G352" i="59" s="1"/>
  <c r="H41" i="59"/>
  <c r="H43" i="59"/>
  <c r="H37" i="59"/>
  <c r="G116" i="46"/>
  <c r="G92" i="46" s="1"/>
  <c r="H351" i="62"/>
  <c r="H50" i="62"/>
  <c r="H41" i="37"/>
  <c r="D52" i="37"/>
  <c r="F52" i="37"/>
  <c r="H40" i="36"/>
  <c r="H357" i="62"/>
  <c r="C310" i="37"/>
  <c r="C360" i="37" s="1"/>
  <c r="H38" i="32"/>
  <c r="H45" i="33"/>
  <c r="H47" i="34"/>
  <c r="H37" i="35"/>
  <c r="H34" i="38"/>
  <c r="H45" i="35"/>
  <c r="H36" i="36"/>
  <c r="E52" i="62"/>
  <c r="E227" i="62" s="1"/>
  <c r="H51" i="37"/>
  <c r="H47" i="12"/>
  <c r="H50" i="12"/>
  <c r="F52" i="14"/>
  <c r="G109" i="46"/>
  <c r="G85" i="46" s="1"/>
  <c r="G37" i="46" s="1"/>
  <c r="E52" i="14"/>
  <c r="E52" i="15"/>
  <c r="E229" i="15" s="1"/>
  <c r="E29" i="44"/>
  <c r="H43" i="15"/>
  <c r="F52" i="15"/>
  <c r="F259" i="15" s="1"/>
  <c r="H33" i="16"/>
  <c r="F107" i="46"/>
  <c r="F83" i="46" s="1"/>
  <c r="H40" i="16"/>
  <c r="E52" i="16"/>
  <c r="E246" i="16" s="1"/>
  <c r="F52" i="17"/>
  <c r="F261" i="17" s="1"/>
  <c r="G52" i="17"/>
  <c r="G237" i="17" s="1"/>
  <c r="D111" i="46"/>
  <c r="D87" i="46" s="1"/>
  <c r="H37" i="18"/>
  <c r="F52" i="18"/>
  <c r="F225" i="18" s="1"/>
  <c r="H47" i="18"/>
  <c r="H50" i="18"/>
  <c r="H37" i="19"/>
  <c r="H38" i="19"/>
  <c r="H47" i="19"/>
  <c r="G106" i="46"/>
  <c r="G82" i="46" s="1"/>
  <c r="H37" i="20"/>
  <c r="C27" i="44"/>
  <c r="H353" i="20"/>
  <c r="C24" i="44"/>
  <c r="D27" i="44"/>
  <c r="H41" i="21"/>
  <c r="F52" i="22"/>
  <c r="F244" i="22" s="1"/>
  <c r="E52" i="22"/>
  <c r="E252" i="22" s="1"/>
  <c r="G30" i="44"/>
  <c r="E52" i="23"/>
  <c r="E224" i="23" s="1"/>
  <c r="H34" i="23"/>
  <c r="H37" i="23"/>
  <c r="H40" i="23"/>
  <c r="H353" i="23"/>
  <c r="H50" i="23"/>
  <c r="H37" i="24"/>
  <c r="H45" i="24"/>
  <c r="H47" i="24"/>
  <c r="H50" i="24"/>
  <c r="E52" i="26"/>
  <c r="E229" i="26" s="1"/>
  <c r="H353" i="26"/>
  <c r="H51" i="26"/>
  <c r="H34" i="27"/>
  <c r="E52" i="27"/>
  <c r="E253" i="27" s="1"/>
  <c r="H38" i="27"/>
  <c r="H43" i="27"/>
  <c r="H46" i="27"/>
  <c r="H49" i="27"/>
  <c r="H40" i="28"/>
  <c r="H50" i="28"/>
  <c r="C52" i="30"/>
  <c r="C227" i="30" s="1"/>
  <c r="E52" i="30"/>
  <c r="E250" i="30" s="1"/>
  <c r="H38" i="31"/>
  <c r="H43" i="31"/>
  <c r="E52" i="31"/>
  <c r="E246" i="31" s="1"/>
  <c r="H49" i="31"/>
  <c r="E52" i="32"/>
  <c r="E261" i="32" s="1"/>
  <c r="H40" i="32"/>
  <c r="H36" i="33"/>
  <c r="H51" i="33"/>
  <c r="H48" i="34"/>
  <c r="E52" i="35"/>
  <c r="E221" i="35" s="1"/>
  <c r="H38" i="35"/>
  <c r="H49" i="35"/>
  <c r="F52" i="38"/>
  <c r="F254" i="38" s="1"/>
  <c r="H40" i="38"/>
  <c r="H50" i="38"/>
  <c r="G52" i="39"/>
  <c r="G231" i="39" s="1"/>
  <c r="E52" i="39"/>
  <c r="E258" i="39" s="1"/>
  <c r="H32" i="40"/>
  <c r="F52" i="40"/>
  <c r="F227" i="40" s="1"/>
  <c r="D52" i="57"/>
  <c r="H38" i="37"/>
  <c r="H34" i="59"/>
  <c r="H37" i="57"/>
  <c r="H354" i="57"/>
  <c r="G262" i="18"/>
  <c r="E249" i="18"/>
  <c r="G246" i="18"/>
  <c r="D249" i="18"/>
  <c r="G243" i="18"/>
  <c r="G258" i="18"/>
  <c r="D254" i="18"/>
  <c r="G252" i="18"/>
  <c r="D260" i="18"/>
  <c r="D256" i="18"/>
  <c r="G250" i="18"/>
  <c r="E252" i="18"/>
  <c r="G247" i="18"/>
  <c r="E260" i="18"/>
  <c r="G245" i="18"/>
  <c r="G261" i="18"/>
  <c r="G253" i="18"/>
  <c r="G249" i="18"/>
  <c r="G255" i="18"/>
  <c r="G257" i="18"/>
  <c r="D244" i="18"/>
  <c r="D261" i="18"/>
  <c r="D252" i="18"/>
  <c r="E246" i="18"/>
  <c r="G260" i="18"/>
  <c r="G256" i="18"/>
  <c r="D259" i="18"/>
  <c r="D251" i="18"/>
  <c r="E259" i="18"/>
  <c r="G254" i="18"/>
  <c r="E244" i="18"/>
  <c r="G248" i="18"/>
  <c r="E251" i="18"/>
  <c r="C256" i="18"/>
  <c r="G244" i="18"/>
  <c r="E248" i="18"/>
  <c r="E258" i="18"/>
  <c r="E247" i="18"/>
  <c r="D255" i="18"/>
  <c r="D243" i="18"/>
  <c r="D262" i="18"/>
  <c r="G259" i="18"/>
  <c r="D258" i="18"/>
  <c r="C260" i="18"/>
  <c r="E253" i="18"/>
  <c r="E243" i="18"/>
  <c r="E254" i="18"/>
  <c r="D248" i="18"/>
  <c r="D250" i="18"/>
  <c r="C255" i="18"/>
  <c r="E255" i="18"/>
  <c r="D246" i="18"/>
  <c r="G251" i="18"/>
  <c r="D247" i="18"/>
  <c r="E250" i="18"/>
  <c r="E257" i="18"/>
  <c r="C247" i="18"/>
  <c r="E256" i="18"/>
  <c r="D257" i="18"/>
  <c r="D245" i="18"/>
  <c r="E262" i="18"/>
  <c r="D253" i="18"/>
  <c r="E245" i="18"/>
  <c r="E261" i="18"/>
  <c r="C259" i="39"/>
  <c r="D244" i="39"/>
  <c r="C251" i="39"/>
  <c r="D252" i="39"/>
  <c r="D245" i="39"/>
  <c r="C249" i="39"/>
  <c r="D251" i="39"/>
  <c r="D261" i="39"/>
  <c r="D258" i="39"/>
  <c r="C253" i="39"/>
  <c r="C250" i="39"/>
  <c r="C254" i="39"/>
  <c r="C258" i="39"/>
  <c r="C257" i="39"/>
  <c r="C260" i="39"/>
  <c r="C256" i="39"/>
  <c r="C244" i="39"/>
  <c r="D247" i="39"/>
  <c r="D253" i="39"/>
  <c r="C252" i="39"/>
  <c r="D255" i="39"/>
  <c r="D243" i="39"/>
  <c r="D249" i="39"/>
  <c r="D254" i="39"/>
  <c r="E246" i="39"/>
  <c r="D256" i="39"/>
  <c r="C247" i="39"/>
  <c r="D262" i="39"/>
  <c r="D250" i="39"/>
  <c r="C255" i="39"/>
  <c r="C262" i="39"/>
  <c r="D246" i="39"/>
  <c r="C245" i="39"/>
  <c r="D260" i="39"/>
  <c r="D257" i="39"/>
  <c r="C243" i="39"/>
  <c r="C246" i="39"/>
  <c r="C261" i="39"/>
  <c r="L39" i="56"/>
  <c r="H86" i="19"/>
  <c r="H86" i="29"/>
  <c r="H18" i="57"/>
  <c r="H86" i="9"/>
  <c r="F218" i="12"/>
  <c r="C222" i="12"/>
  <c r="D223" i="12"/>
  <c r="C231" i="12"/>
  <c r="D236" i="12"/>
  <c r="G235" i="12"/>
  <c r="F225" i="12"/>
  <c r="G231" i="12"/>
  <c r="G220" i="12"/>
  <c r="D230" i="12"/>
  <c r="D225" i="12"/>
  <c r="F223" i="12"/>
  <c r="F230" i="12"/>
  <c r="C229" i="12"/>
  <c r="C232" i="12"/>
  <c r="D219" i="12"/>
  <c r="C234" i="12"/>
  <c r="G230" i="12"/>
  <c r="D220" i="12"/>
  <c r="C219" i="12"/>
  <c r="F234" i="12"/>
  <c r="G223" i="12"/>
  <c r="G218" i="12"/>
  <c r="AB11" i="49" s="1"/>
  <c r="C230" i="12"/>
  <c r="F221" i="12"/>
  <c r="C228" i="12"/>
  <c r="C227" i="12"/>
  <c r="G232" i="12"/>
  <c r="C235" i="12"/>
  <c r="G233" i="12"/>
  <c r="D228" i="12"/>
  <c r="F237" i="12"/>
  <c r="F232" i="12"/>
  <c r="C218" i="12"/>
  <c r="X11" i="49" s="1"/>
  <c r="F219" i="12"/>
  <c r="C226" i="12"/>
  <c r="C225" i="12"/>
  <c r="D233" i="12"/>
  <c r="F229" i="12"/>
  <c r="C221" i="12"/>
  <c r="G221" i="12"/>
  <c r="D231" i="12"/>
  <c r="D226" i="12"/>
  <c r="F227" i="12"/>
  <c r="C220" i="12"/>
  <c r="C224" i="12"/>
  <c r="F222" i="12"/>
  <c r="F228" i="12"/>
  <c r="G227" i="12"/>
  <c r="D224" i="12"/>
  <c r="G226" i="12"/>
  <c r="F235" i="12"/>
  <c r="G224" i="12"/>
  <c r="G219" i="12"/>
  <c r="D218" i="12"/>
  <c r="C237" i="12"/>
  <c r="G236" i="12"/>
  <c r="D235" i="12"/>
  <c r="D234" i="12"/>
  <c r="D229" i="12"/>
  <c r="D232" i="12"/>
  <c r="D221" i="12"/>
  <c r="F226" i="12"/>
  <c r="C233" i="12"/>
  <c r="C236" i="12"/>
  <c r="D222" i="12"/>
  <c r="G237" i="12"/>
  <c r="C221" i="18"/>
  <c r="G229" i="18"/>
  <c r="E235" i="18"/>
  <c r="E220" i="18"/>
  <c r="D237" i="18"/>
  <c r="D219" i="18"/>
  <c r="G224" i="18"/>
  <c r="D233" i="18"/>
  <c r="D229" i="18"/>
  <c r="D234" i="18"/>
  <c r="G230" i="18"/>
  <c r="E234" i="18"/>
  <c r="G221" i="18"/>
  <c r="E231" i="18"/>
  <c r="G220" i="18"/>
  <c r="G218" i="18"/>
  <c r="D225" i="18"/>
  <c r="D221" i="18"/>
  <c r="G223" i="18"/>
  <c r="G227" i="18"/>
  <c r="E224" i="18"/>
  <c r="D220" i="18"/>
  <c r="E233" i="18"/>
  <c r="E226" i="18"/>
  <c r="G225" i="18"/>
  <c r="D226" i="18"/>
  <c r="E230" i="18"/>
  <c r="E221" i="18"/>
  <c r="E227" i="18"/>
  <c r="G235" i="18"/>
  <c r="D218" i="18"/>
  <c r="D222" i="18"/>
  <c r="G237" i="18"/>
  <c r="G231" i="18"/>
  <c r="E222" i="18"/>
  <c r="D228" i="18"/>
  <c r="G226" i="18"/>
  <c r="E232" i="18"/>
  <c r="G222" i="18"/>
  <c r="G232" i="18"/>
  <c r="D235" i="18"/>
  <c r="G234" i="18"/>
  <c r="D223" i="18"/>
  <c r="E225" i="18"/>
  <c r="E219" i="18"/>
  <c r="E223" i="18"/>
  <c r="D231" i="18"/>
  <c r="E218" i="18"/>
  <c r="D230" i="18"/>
  <c r="G228" i="18"/>
  <c r="D232" i="18"/>
  <c r="G219" i="18"/>
  <c r="E236" i="18"/>
  <c r="H18" i="38"/>
  <c r="H86" i="38"/>
  <c r="F225" i="40"/>
  <c r="F219" i="40"/>
  <c r="F231" i="40"/>
  <c r="F233" i="40"/>
  <c r="F237" i="40"/>
  <c r="F218" i="40"/>
  <c r="AA41" i="49" s="1"/>
  <c r="H18" i="12"/>
  <c r="H190" i="20"/>
  <c r="H240" i="21"/>
  <c r="C247" i="21" s="1"/>
  <c r="H18" i="30"/>
  <c r="H190" i="32"/>
  <c r="H18" i="25"/>
  <c r="H240" i="9"/>
  <c r="E250" i="32"/>
  <c r="F227" i="24"/>
  <c r="F222" i="24"/>
  <c r="F232" i="24"/>
  <c r="F233" i="24"/>
  <c r="G248" i="22"/>
  <c r="G259" i="22"/>
  <c r="G260" i="22"/>
  <c r="G249" i="22"/>
  <c r="G244" i="22"/>
  <c r="G252" i="22"/>
  <c r="G250" i="22"/>
  <c r="G258" i="22"/>
  <c r="G254" i="22"/>
  <c r="G256" i="22"/>
  <c r="G255" i="22"/>
  <c r="G257" i="22"/>
  <c r="G247" i="22"/>
  <c r="G253" i="22"/>
  <c r="G243" i="22"/>
  <c r="H163" i="44"/>
  <c r="C255" i="23"/>
  <c r="E248" i="28"/>
  <c r="E243" i="28"/>
  <c r="E246" i="28"/>
  <c r="E260" i="28"/>
  <c r="E255" i="28"/>
  <c r="E244" i="28"/>
  <c r="E247" i="28"/>
  <c r="E257" i="28"/>
  <c r="F231" i="41"/>
  <c r="C219" i="41"/>
  <c r="H18" i="62"/>
  <c r="E237" i="18"/>
  <c r="E254" i="31"/>
  <c r="E257" i="31"/>
  <c r="C255" i="31"/>
  <c r="E251" i="31"/>
  <c r="E256" i="31"/>
  <c r="E260" i="31"/>
  <c r="E250" i="31"/>
  <c r="F244" i="31"/>
  <c r="E245" i="31"/>
  <c r="E248" i="31"/>
  <c r="C250" i="31"/>
  <c r="F255" i="40"/>
  <c r="F256" i="40"/>
  <c r="F243" i="40"/>
  <c r="AH41" i="49" s="1"/>
  <c r="F249" i="40"/>
  <c r="F259" i="40"/>
  <c r="F261" i="40"/>
  <c r="F254" i="40"/>
  <c r="F251" i="40"/>
  <c r="C258" i="17"/>
  <c r="H240" i="11"/>
  <c r="H18" i="11"/>
  <c r="E250" i="16"/>
  <c r="E254" i="16"/>
  <c r="E262" i="16"/>
  <c r="F220" i="17"/>
  <c r="F247" i="38"/>
  <c r="F249" i="38"/>
  <c r="C262" i="38"/>
  <c r="E225" i="39"/>
  <c r="G224" i="39"/>
  <c r="C228" i="29"/>
  <c r="H86" i="57"/>
  <c r="C253" i="40"/>
  <c r="C246" i="32"/>
  <c r="D245" i="34"/>
  <c r="E235" i="16"/>
  <c r="F218" i="29"/>
  <c r="AA29" i="49" s="1"/>
  <c r="E227" i="16"/>
  <c r="H18" i="34"/>
  <c r="E236" i="16"/>
  <c r="H86" i="12"/>
  <c r="H240" i="36"/>
  <c r="D220" i="41"/>
  <c r="G246" i="32"/>
  <c r="D227" i="18"/>
  <c r="G254" i="16"/>
  <c r="E220" i="16"/>
  <c r="H18" i="59"/>
  <c r="F253" i="30"/>
  <c r="G231" i="29"/>
  <c r="F233" i="16"/>
  <c r="C253" i="38"/>
  <c r="C256" i="34"/>
  <c r="D244" i="32"/>
  <c r="D256" i="30"/>
  <c r="E235" i="29"/>
  <c r="D250" i="28"/>
  <c r="D237" i="20"/>
  <c r="D255" i="20"/>
  <c r="D247" i="20"/>
  <c r="D232" i="20"/>
  <c r="H33" i="37"/>
  <c r="C52" i="37"/>
  <c r="AE39" i="49"/>
  <c r="F254" i="16"/>
  <c r="F229" i="25"/>
  <c r="F257" i="25"/>
  <c r="F253" i="25"/>
  <c r="F225" i="25"/>
  <c r="F228" i="25"/>
  <c r="F243" i="25"/>
  <c r="F255" i="25"/>
  <c r="F245" i="25"/>
  <c r="F233" i="25"/>
  <c r="F236" i="25"/>
  <c r="F258" i="25"/>
  <c r="F259" i="25"/>
  <c r="F218" i="25"/>
  <c r="F237" i="25"/>
  <c r="F256" i="25"/>
  <c r="F251" i="25"/>
  <c r="F250" i="25"/>
  <c r="F234" i="25"/>
  <c r="F223" i="25"/>
  <c r="F231" i="25"/>
  <c r="F230" i="25"/>
  <c r="F260" i="25"/>
  <c r="F224" i="25"/>
  <c r="F254" i="25"/>
  <c r="F221" i="25"/>
  <c r="F227" i="25"/>
  <c r="F248" i="25"/>
  <c r="F220" i="25"/>
  <c r="F244" i="25"/>
  <c r="F249" i="25"/>
  <c r="F218" i="16"/>
  <c r="F234" i="16"/>
  <c r="H303" i="19"/>
  <c r="F235" i="16"/>
  <c r="F261" i="16"/>
  <c r="F247" i="16"/>
  <c r="F219" i="16"/>
  <c r="F256" i="16"/>
  <c r="F245" i="16"/>
  <c r="F236" i="16"/>
  <c r="F262" i="16"/>
  <c r="F220" i="16"/>
  <c r="F229" i="16"/>
  <c r="F260" i="16"/>
  <c r="F232" i="16"/>
  <c r="G257" i="23"/>
  <c r="G235" i="23"/>
  <c r="G232" i="23"/>
  <c r="G233" i="23"/>
  <c r="G234" i="23"/>
  <c r="G258" i="23"/>
  <c r="G230" i="23"/>
  <c r="G231" i="23"/>
  <c r="G237" i="23"/>
  <c r="G228" i="23"/>
  <c r="G229" i="23"/>
  <c r="G236" i="23"/>
  <c r="G226" i="23"/>
  <c r="G227" i="23"/>
  <c r="G249" i="23"/>
  <c r="G250" i="23"/>
  <c r="G262" i="23"/>
  <c r="D243" i="22"/>
  <c r="D257" i="22"/>
  <c r="D250" i="22"/>
  <c r="D261" i="22"/>
  <c r="D252" i="22"/>
  <c r="D246" i="22"/>
  <c r="D251" i="22"/>
  <c r="D255" i="22"/>
  <c r="D248" i="22"/>
  <c r="D24" i="44"/>
  <c r="D21" i="49"/>
  <c r="C248" i="39"/>
  <c r="E24" i="49"/>
  <c r="F230" i="24"/>
  <c r="F229" i="24"/>
  <c r="F218" i="24"/>
  <c r="F235" i="24"/>
  <c r="D28" i="49"/>
  <c r="E116" i="46"/>
  <c r="E92" i="46" s="1"/>
  <c r="H352" i="57"/>
  <c r="H41" i="57"/>
  <c r="H302" i="57" s="1"/>
  <c r="K17" i="48" s="1"/>
  <c r="C302" i="57"/>
  <c r="C352" i="57" s="1"/>
  <c r="G294" i="62"/>
  <c r="G344" i="62" s="1"/>
  <c r="G52" i="62"/>
  <c r="G232" i="62" s="1"/>
  <c r="F31" i="44"/>
  <c r="F248" i="44" s="1"/>
  <c r="F296" i="44" s="1"/>
  <c r="H43" i="6"/>
  <c r="H304" i="6" s="1"/>
  <c r="M5" i="48" s="1"/>
  <c r="F114" i="46"/>
  <c r="F90" i="46" s="1"/>
  <c r="F42" i="46" s="1"/>
  <c r="F122" i="46"/>
  <c r="F98" i="46" s="1"/>
  <c r="F39" i="44"/>
  <c r="G110" i="46"/>
  <c r="G86" i="46" s="1"/>
  <c r="G119" i="46"/>
  <c r="G95" i="46" s="1"/>
  <c r="G36" i="44"/>
  <c r="D30" i="44"/>
  <c r="D247" i="44" s="1"/>
  <c r="D295" i="44" s="1"/>
  <c r="E33" i="44"/>
  <c r="F38" i="44"/>
  <c r="C31" i="44"/>
  <c r="E34" i="44"/>
  <c r="E39" i="44"/>
  <c r="F104" i="46"/>
  <c r="F80" i="46" s="1"/>
  <c r="G117" i="46"/>
  <c r="G93" i="46" s="1"/>
  <c r="F119" i="46"/>
  <c r="F95" i="46" s="1"/>
  <c r="F47" i="46" s="1"/>
  <c r="D121" i="46"/>
  <c r="D97" i="46" s="1"/>
  <c r="G122" i="46"/>
  <c r="G98" i="46" s="1"/>
  <c r="G50" i="46" s="1"/>
  <c r="H34" i="57"/>
  <c r="G295" i="57"/>
  <c r="G345" i="57" s="1"/>
  <c r="E297" i="57"/>
  <c r="E347" i="57" s="1"/>
  <c r="H347" i="57"/>
  <c r="E52" i="57"/>
  <c r="E235" i="57" s="1"/>
  <c r="E40" i="49"/>
  <c r="C108" i="46"/>
  <c r="C25" i="44"/>
  <c r="H37" i="6"/>
  <c r="C116" i="46"/>
  <c r="C92" i="46" s="1"/>
  <c r="C33" i="44"/>
  <c r="H35" i="12"/>
  <c r="E52" i="12"/>
  <c r="D103" i="46"/>
  <c r="D79" i="46" s="1"/>
  <c r="D20" i="44"/>
  <c r="E12" i="49"/>
  <c r="E95" i="49" s="1"/>
  <c r="F228" i="14"/>
  <c r="H34" i="15"/>
  <c r="G52" i="15"/>
  <c r="G223" i="15" s="1"/>
  <c r="C106" i="46"/>
  <c r="C52" i="16"/>
  <c r="C23" i="44"/>
  <c r="D109" i="46"/>
  <c r="D85" i="46" s="1"/>
  <c r="H38" i="16"/>
  <c r="H50" i="16"/>
  <c r="C38" i="44"/>
  <c r="D52" i="17"/>
  <c r="D226" i="17" s="1"/>
  <c r="D23" i="44"/>
  <c r="E26" i="44"/>
  <c r="E52" i="17"/>
  <c r="F52" i="19"/>
  <c r="H35" i="19"/>
  <c r="E52" i="19"/>
  <c r="E259" i="19" s="1"/>
  <c r="H45" i="19"/>
  <c r="E52" i="20"/>
  <c r="E262" i="20" s="1"/>
  <c r="D18" i="49"/>
  <c r="G18" i="49" s="1"/>
  <c r="H34" i="20"/>
  <c r="D105" i="46"/>
  <c r="D81" i="46" s="1"/>
  <c r="D37" i="44"/>
  <c r="H49" i="20"/>
  <c r="F52" i="21"/>
  <c r="H32" i="21"/>
  <c r="E52" i="21"/>
  <c r="H34" i="21"/>
  <c r="F108" i="46"/>
  <c r="F84" i="46" s="1"/>
  <c r="F25" i="44"/>
  <c r="H37" i="21"/>
  <c r="F30" i="44"/>
  <c r="F247" i="44" s="1"/>
  <c r="F295" i="44" s="1"/>
  <c r="F113" i="46"/>
  <c r="F89" i="46" s="1"/>
  <c r="F41" i="46" s="1"/>
  <c r="H353" i="21"/>
  <c r="C117" i="46"/>
  <c r="C34" i="44"/>
  <c r="G118" i="46"/>
  <c r="G94" i="46" s="1"/>
  <c r="G46" i="46" s="1"/>
  <c r="G35" i="44"/>
  <c r="G252" i="44" s="1"/>
  <c r="G300" i="44" s="1"/>
  <c r="E37" i="44"/>
  <c r="E254" i="44" s="1"/>
  <c r="E302" i="44" s="1"/>
  <c r="E120" i="46"/>
  <c r="E96" i="46" s="1"/>
  <c r="E48" i="46" s="1"/>
  <c r="E52" i="24"/>
  <c r="H35" i="24"/>
  <c r="H34" i="26"/>
  <c r="F52" i="26"/>
  <c r="F219" i="26" s="1"/>
  <c r="F52" i="32"/>
  <c r="F259" i="32" s="1"/>
  <c r="H45" i="32"/>
  <c r="F258" i="40"/>
  <c r="F224" i="40"/>
  <c r="F222" i="40"/>
  <c r="F226" i="40"/>
  <c r="C52" i="6"/>
  <c r="F24" i="44"/>
  <c r="F19" i="49"/>
  <c r="F102" i="49" s="1"/>
  <c r="H35" i="20"/>
  <c r="H36" i="21"/>
  <c r="E20" i="44"/>
  <c r="H362" i="62"/>
  <c r="D312" i="62"/>
  <c r="D362" i="62" s="1"/>
  <c r="E27" i="44"/>
  <c r="E118" i="46"/>
  <c r="E94" i="46" s="1"/>
  <c r="E35" i="44"/>
  <c r="F106" i="46"/>
  <c r="F82" i="46" s="1"/>
  <c r="F23" i="44"/>
  <c r="F115" i="46"/>
  <c r="F91" i="46" s="1"/>
  <c r="F43" i="46" s="1"/>
  <c r="G20" i="44"/>
  <c r="G237" i="44" s="1"/>
  <c r="G285" i="44" s="1"/>
  <c r="G28" i="44"/>
  <c r="G245" i="44" s="1"/>
  <c r="G293" i="44" s="1"/>
  <c r="G120" i="46"/>
  <c r="G96" i="46" s="1"/>
  <c r="G48" i="46" s="1"/>
  <c r="G37" i="44"/>
  <c r="G254" i="44" s="1"/>
  <c r="G302" i="44" s="1"/>
  <c r="F294" i="57"/>
  <c r="F344" i="57" s="1"/>
  <c r="F52" i="57"/>
  <c r="F260" i="57" s="1"/>
  <c r="F309" i="57"/>
  <c r="F359" i="57" s="1"/>
  <c r="H359" i="57"/>
  <c r="H352" i="36"/>
  <c r="C302" i="36"/>
  <c r="C352" i="36" s="1"/>
  <c r="H39" i="36"/>
  <c r="H300" i="36" s="1"/>
  <c r="I35" i="48" s="1"/>
  <c r="G300" i="36"/>
  <c r="G350" i="36" s="1"/>
  <c r="H350" i="36"/>
  <c r="H38" i="36"/>
  <c r="H35" i="36"/>
  <c r="G52" i="36"/>
  <c r="H33" i="36"/>
  <c r="H32" i="36"/>
  <c r="D52" i="36"/>
  <c r="E22" i="49"/>
  <c r="E106" i="49" s="1"/>
  <c r="F313" i="62"/>
  <c r="F363" i="62" s="1"/>
  <c r="D22" i="49"/>
  <c r="H44" i="37"/>
  <c r="H305" i="37" s="1"/>
  <c r="N36" i="48" s="1"/>
  <c r="H355" i="37"/>
  <c r="C305" i="37"/>
  <c r="C355" i="37" s="1"/>
  <c r="D300" i="37"/>
  <c r="D350" i="37" s="1"/>
  <c r="H39" i="37"/>
  <c r="H300" i="37" s="1"/>
  <c r="I36" i="48" s="1"/>
  <c r="H37" i="37"/>
  <c r="H34" i="37"/>
  <c r="E52" i="37"/>
  <c r="G103" i="46"/>
  <c r="G79" i="46" s="1"/>
  <c r="G31" i="46" s="1"/>
  <c r="C119" i="46"/>
  <c r="C36" i="44"/>
  <c r="D107" i="46"/>
  <c r="D83" i="46" s="1"/>
  <c r="D32" i="44"/>
  <c r="E103" i="46"/>
  <c r="E79" i="46" s="1"/>
  <c r="E111" i="46"/>
  <c r="E87" i="46" s="1"/>
  <c r="E28" i="44"/>
  <c r="E36" i="44"/>
  <c r="E253" i="44" s="1"/>
  <c r="E301" i="44" s="1"/>
  <c r="F305" i="59"/>
  <c r="F355" i="59" s="1"/>
  <c r="H355" i="59"/>
  <c r="H48" i="36"/>
  <c r="H309" i="36" s="1"/>
  <c r="R35" i="48" s="1"/>
  <c r="C309" i="36"/>
  <c r="C359" i="36" s="1"/>
  <c r="H353" i="36"/>
  <c r="H42" i="36"/>
  <c r="H303" i="36" s="1"/>
  <c r="L35" i="48" s="1"/>
  <c r="H359" i="37"/>
  <c r="H47" i="37"/>
  <c r="E119" i="46"/>
  <c r="E95" i="46" s="1"/>
  <c r="E47" i="46" s="1"/>
  <c r="E110" i="46"/>
  <c r="E86" i="46" s="1"/>
  <c r="C103" i="46"/>
  <c r="C111" i="46"/>
  <c r="C28" i="44"/>
  <c r="C120" i="46"/>
  <c r="D108" i="46"/>
  <c r="D84" i="46" s="1"/>
  <c r="D116" i="46"/>
  <c r="D92" i="46" s="1"/>
  <c r="G105" i="46"/>
  <c r="G81" i="46" s="1"/>
  <c r="G33" i="46" s="1"/>
  <c r="C109" i="46"/>
  <c r="C85" i="46" s="1"/>
  <c r="D114" i="46"/>
  <c r="D90" i="46" s="1"/>
  <c r="F34" i="44"/>
  <c r="C121" i="46"/>
  <c r="C97" i="46" s="1"/>
  <c r="D22" i="44"/>
  <c r="G23" i="44"/>
  <c r="E108" i="46"/>
  <c r="E84" i="46" s="1"/>
  <c r="E301" i="59"/>
  <c r="E351" i="59" s="1"/>
  <c r="D304" i="59"/>
  <c r="D354" i="59" s="1"/>
  <c r="H46" i="59"/>
  <c r="H307" i="59" s="1"/>
  <c r="P31" i="48" s="1"/>
  <c r="H357" i="59"/>
  <c r="H47" i="59"/>
  <c r="F27" i="44"/>
  <c r="F110" i="46"/>
  <c r="F86" i="46" s="1"/>
  <c r="G308" i="36"/>
  <c r="G358" i="36" s="1"/>
  <c r="H47" i="36"/>
  <c r="H357" i="36"/>
  <c r="H46" i="36"/>
  <c r="H307" i="36" s="1"/>
  <c r="P35" i="48" s="1"/>
  <c r="F305" i="36"/>
  <c r="F355" i="36" s="1"/>
  <c r="H44" i="36"/>
  <c r="F307" i="62"/>
  <c r="F357" i="62" s="1"/>
  <c r="H45" i="37"/>
  <c r="D115" i="46"/>
  <c r="D91" i="46" s="1"/>
  <c r="C104" i="46"/>
  <c r="C80" i="46" s="1"/>
  <c r="C21" i="44"/>
  <c r="C112" i="46"/>
  <c r="C88" i="46" s="1"/>
  <c r="C29" i="44"/>
  <c r="H48" i="57"/>
  <c r="H309" i="57" s="1"/>
  <c r="R17" i="48" s="1"/>
  <c r="H44" i="57"/>
  <c r="H305" i="57" s="1"/>
  <c r="N17" i="48" s="1"/>
  <c r="F52" i="59"/>
  <c r="H35" i="59"/>
  <c r="H36" i="59"/>
  <c r="C300" i="59"/>
  <c r="C350" i="59" s="1"/>
  <c r="H39" i="59"/>
  <c r="D312" i="59"/>
  <c r="D362" i="59" s="1"/>
  <c r="H362" i="59"/>
  <c r="H51" i="59"/>
  <c r="H312" i="59" s="1"/>
  <c r="U31" i="48" s="1"/>
  <c r="C118" i="46"/>
  <c r="C94" i="46" s="1"/>
  <c r="C35" i="44"/>
  <c r="H47" i="32"/>
  <c r="F300" i="57"/>
  <c r="F350" i="57" s="1"/>
  <c r="H350" i="57"/>
  <c r="H39" i="57"/>
  <c r="E21" i="44"/>
  <c r="E104" i="46"/>
  <c r="E80" i="46" s="1"/>
  <c r="H41" i="36"/>
  <c r="H302" i="36" s="1"/>
  <c r="K35" i="48" s="1"/>
  <c r="H49" i="36"/>
  <c r="C310" i="36"/>
  <c r="C360" i="36" s="1"/>
  <c r="F111" i="46"/>
  <c r="F87" i="46" s="1"/>
  <c r="F28" i="44"/>
  <c r="F36" i="44"/>
  <c r="F253" i="44" s="1"/>
  <c r="F301" i="44" s="1"/>
  <c r="G107" i="46"/>
  <c r="G83" i="46" s="1"/>
  <c r="G35" i="46" s="1"/>
  <c r="G32" i="44"/>
  <c r="G249" i="44" s="1"/>
  <c r="G297" i="44" s="1"/>
  <c r="H40" i="11"/>
  <c r="H305" i="59"/>
  <c r="N31" i="48" s="1"/>
  <c r="C303" i="57"/>
  <c r="C353" i="57" s="1"/>
  <c r="H42" i="57"/>
  <c r="H303" i="57" s="1"/>
  <c r="L17" i="48" s="1"/>
  <c r="H353" i="57"/>
  <c r="D305" i="57"/>
  <c r="D355" i="57" s="1"/>
  <c r="H355" i="57"/>
  <c r="H51" i="57"/>
  <c r="C52" i="59"/>
  <c r="B33" i="49"/>
  <c r="G294" i="59"/>
  <c r="G344" i="59" s="1"/>
  <c r="G52" i="59"/>
  <c r="G233" i="59" s="1"/>
  <c r="E52" i="40"/>
  <c r="E52" i="34"/>
  <c r="H43" i="36"/>
  <c r="H304" i="36" s="1"/>
  <c r="M35" i="48" s="1"/>
  <c r="H350" i="37"/>
  <c r="G312" i="37"/>
  <c r="G362" i="37" s="1"/>
  <c r="G111" i="46"/>
  <c r="G87" i="46" s="1"/>
  <c r="G39" i="46" s="1"/>
  <c r="F32" i="44"/>
  <c r="F249" i="44" s="1"/>
  <c r="F297" i="44" s="1"/>
  <c r="E107" i="46"/>
  <c r="E83" i="46" s="1"/>
  <c r="E24" i="44"/>
  <c r="E32" i="44"/>
  <c r="E249" i="44" s="1"/>
  <c r="E297" i="44" s="1"/>
  <c r="F103" i="46"/>
  <c r="F79" i="46" s="1"/>
  <c r="E106" i="46"/>
  <c r="E82" i="46" s="1"/>
  <c r="E23" i="44"/>
  <c r="D113" i="46"/>
  <c r="D89" i="46" s="1"/>
  <c r="D41" i="46" s="1"/>
  <c r="G114" i="46"/>
  <c r="G90" i="46" s="1"/>
  <c r="G42" i="46" s="1"/>
  <c r="G31" i="44"/>
  <c r="G248" i="44" s="1"/>
  <c r="G296" i="44" s="1"/>
  <c r="F121" i="46"/>
  <c r="F97" i="46" s="1"/>
  <c r="E112" i="46"/>
  <c r="E88" i="46" s="1"/>
  <c r="C114" i="46"/>
  <c r="E117" i="46"/>
  <c r="E93" i="46" s="1"/>
  <c r="D119" i="46"/>
  <c r="D95" i="46" s="1"/>
  <c r="D47" i="46" s="1"/>
  <c r="D36" i="44"/>
  <c r="D253" i="44" s="1"/>
  <c r="D301" i="44" s="1"/>
  <c r="E122" i="46"/>
  <c r="E98" i="46" s="1"/>
  <c r="F21" i="44"/>
  <c r="D106" i="46"/>
  <c r="D82" i="46" s="1"/>
  <c r="E109" i="46"/>
  <c r="E85" i="46" s="1"/>
  <c r="D28" i="44"/>
  <c r="E114" i="46"/>
  <c r="E90" i="46" s="1"/>
  <c r="E42" i="46" s="1"/>
  <c r="E31" i="44"/>
  <c r="E248" i="44" s="1"/>
  <c r="E296" i="44" s="1"/>
  <c r="G34" i="44"/>
  <c r="D38" i="44"/>
  <c r="G39" i="44"/>
  <c r="G256" i="44" s="1"/>
  <c r="G304" i="44" s="1"/>
  <c r="H40" i="12"/>
  <c r="H40" i="14"/>
  <c r="H36" i="57"/>
  <c r="H297" i="57" s="1"/>
  <c r="F17" i="48" s="1"/>
  <c r="D52" i="59"/>
  <c r="C33" i="49"/>
  <c r="E52" i="59"/>
  <c r="H50" i="59"/>
  <c r="H35" i="62"/>
  <c r="C52" i="62"/>
  <c r="C222" i="62" s="1"/>
  <c r="F297" i="62"/>
  <c r="F347" i="62" s="1"/>
  <c r="H347" i="62"/>
  <c r="H36" i="62"/>
  <c r="H297" i="62" s="1"/>
  <c r="F20" i="48" s="1"/>
  <c r="H39" i="62"/>
  <c r="H300" i="62" s="1"/>
  <c r="I20" i="48" s="1"/>
  <c r="E300" i="62"/>
  <c r="E350" i="62" s="1"/>
  <c r="H353" i="62"/>
  <c r="H42" i="62"/>
  <c r="H303" i="62" s="1"/>
  <c r="L20" i="48" s="1"/>
  <c r="F309" i="37"/>
  <c r="F359" i="37" s="1"/>
  <c r="D29" i="44"/>
  <c r="D104" i="46"/>
  <c r="D80" i="46" s="1"/>
  <c r="D21" i="44"/>
  <c r="D112" i="46"/>
  <c r="D88" i="46" s="1"/>
  <c r="D120" i="46"/>
  <c r="D96" i="46" s="1"/>
  <c r="G26" i="44"/>
  <c r="G243" i="44" s="1"/>
  <c r="G291" i="44" s="1"/>
  <c r="F118" i="46"/>
  <c r="F94" i="46" s="1"/>
  <c r="D26" i="44"/>
  <c r="C30" i="44"/>
  <c r="C247" i="44" s="1"/>
  <c r="C295" i="44" s="1"/>
  <c r="F105" i="46"/>
  <c r="F81" i="46" s="1"/>
  <c r="F22" i="44"/>
  <c r="G108" i="46"/>
  <c r="G84" i="46" s="1"/>
  <c r="G36" i="46" s="1"/>
  <c r="G25" i="44"/>
  <c r="G242" i="44" s="1"/>
  <c r="G290" i="44" s="1"/>
  <c r="G113" i="46"/>
  <c r="G89" i="46" s="1"/>
  <c r="D117" i="46"/>
  <c r="D93" i="46" s="1"/>
  <c r="D34" i="44"/>
  <c r="F120" i="46"/>
  <c r="F96" i="46" s="1"/>
  <c r="F48" i="46" s="1"/>
  <c r="F37" i="44"/>
  <c r="F254" i="44" s="1"/>
  <c r="F302" i="44" s="1"/>
  <c r="D39" i="44"/>
  <c r="E52" i="25"/>
  <c r="E234" i="25" s="1"/>
  <c r="H38" i="30"/>
  <c r="H35" i="31"/>
  <c r="H37" i="31"/>
  <c r="H353" i="31"/>
  <c r="H45" i="31"/>
  <c r="H47" i="31"/>
  <c r="H34" i="32"/>
  <c r="H35" i="32"/>
  <c r="H49" i="32"/>
  <c r="H50" i="32"/>
  <c r="E52" i="33"/>
  <c r="E220" i="33" s="1"/>
  <c r="D34" i="49"/>
  <c r="G34" i="49" s="1"/>
  <c r="H353" i="33"/>
  <c r="H49" i="33"/>
  <c r="F52" i="34"/>
  <c r="F231" i="34" s="1"/>
  <c r="H34" i="34"/>
  <c r="H37" i="34"/>
  <c r="H46" i="34"/>
  <c r="H34" i="35"/>
  <c r="F52" i="35"/>
  <c r="E52" i="38"/>
  <c r="E218" i="38" s="1"/>
  <c r="H38" i="38"/>
  <c r="H35" i="39"/>
  <c r="H36" i="39"/>
  <c r="H38" i="39"/>
  <c r="H41" i="39"/>
  <c r="H50" i="39"/>
  <c r="D52" i="40"/>
  <c r="H38" i="40"/>
  <c r="H40" i="40"/>
  <c r="E52" i="41"/>
  <c r="E226" i="41" s="1"/>
  <c r="C52" i="57"/>
  <c r="C221" i="57" s="1"/>
  <c r="C310" i="59"/>
  <c r="C360" i="59" s="1"/>
  <c r="H49" i="59"/>
  <c r="F294" i="62"/>
  <c r="F344" i="62" s="1"/>
  <c r="H33" i="62"/>
  <c r="H353" i="37"/>
  <c r="E25" i="44"/>
  <c r="C105" i="46"/>
  <c r="C81" i="46" s="1"/>
  <c r="C116" i="59"/>
  <c r="G33" i="44"/>
  <c r="H48" i="62"/>
  <c r="H309" i="62" s="1"/>
  <c r="R20" i="48" s="1"/>
  <c r="H50" i="37"/>
  <c r="H46" i="57"/>
  <c r="H38" i="57"/>
  <c r="H38" i="59"/>
  <c r="E52" i="36"/>
  <c r="H42" i="37"/>
  <c r="H303" i="37" s="1"/>
  <c r="L36" i="48" s="1"/>
  <c r="G22" i="44"/>
  <c r="G239" i="44" s="1"/>
  <c r="G287" i="44" s="1"/>
  <c r="C26" i="44"/>
  <c r="C44" i="44"/>
  <c r="H48" i="59"/>
  <c r="H309" i="59" s="1"/>
  <c r="R31" i="48" s="1"/>
  <c r="H32" i="37"/>
  <c r="F112" i="46"/>
  <c r="F88" i="46" s="1"/>
  <c r="D52" i="62"/>
  <c r="D243" i="62" s="1"/>
  <c r="C110" i="46"/>
  <c r="C86" i="46" s="1"/>
  <c r="D31" i="44"/>
  <c r="F228" i="27"/>
  <c r="E222" i="28"/>
  <c r="D111" i="37"/>
  <c r="D70" i="44"/>
  <c r="D94" i="44" s="1"/>
  <c r="G345" i="19"/>
  <c r="D359" i="25"/>
  <c r="F359" i="40"/>
  <c r="F181" i="32"/>
  <c r="G347" i="19"/>
  <c r="E354" i="19"/>
  <c r="C350" i="19"/>
  <c r="G351" i="19"/>
  <c r="F360" i="19"/>
  <c r="C136" i="35"/>
  <c r="H120" i="38"/>
  <c r="E171" i="25"/>
  <c r="D132" i="37"/>
  <c r="H107" i="37"/>
  <c r="H117" i="12"/>
  <c r="N32" i="49"/>
  <c r="F172" i="12"/>
  <c r="I140" i="27"/>
  <c r="C136" i="39"/>
  <c r="J40" i="49" s="1"/>
  <c r="H117" i="32"/>
  <c r="C169" i="32" s="1"/>
  <c r="C72" i="44"/>
  <c r="C96" i="44" s="1"/>
  <c r="H94" i="6"/>
  <c r="C119" i="6"/>
  <c r="H119" i="6" s="1"/>
  <c r="C80" i="44"/>
  <c r="C104" i="44" s="1"/>
  <c r="C127" i="6"/>
  <c r="D69" i="44"/>
  <c r="D116" i="6"/>
  <c r="H116" i="6" s="1"/>
  <c r="H91" i="6"/>
  <c r="D77" i="44"/>
  <c r="D101" i="44" s="1"/>
  <c r="D124" i="6"/>
  <c r="H99" i="6"/>
  <c r="D85" i="44"/>
  <c r="H107" i="6"/>
  <c r="D132" i="6"/>
  <c r="H132" i="6" s="1"/>
  <c r="E73" i="44"/>
  <c r="E120" i="6"/>
  <c r="H120" i="6" s="1"/>
  <c r="H95" i="6"/>
  <c r="H104" i="6"/>
  <c r="E129" i="6"/>
  <c r="H129" i="6" s="1"/>
  <c r="E82" i="44"/>
  <c r="F117" i="6"/>
  <c r="F70" i="44"/>
  <c r="F125" i="6"/>
  <c r="F78" i="44"/>
  <c r="F102" i="44" s="1"/>
  <c r="F87" i="44"/>
  <c r="F111" i="44" s="1"/>
  <c r="F134" i="6"/>
  <c r="H134" i="6" s="1"/>
  <c r="H109" i="6"/>
  <c r="I140" i="6"/>
  <c r="I162" i="6"/>
  <c r="C163" i="6"/>
  <c r="I151" i="6"/>
  <c r="D163" i="6"/>
  <c r="I147" i="6"/>
  <c r="E163" i="6"/>
  <c r="F163" i="6"/>
  <c r="I145" i="6"/>
  <c r="I149" i="6"/>
  <c r="G163" i="6"/>
  <c r="H163" i="6"/>
  <c r="E117" i="9"/>
  <c r="E70" i="44"/>
  <c r="E111" i="9"/>
  <c r="H92" i="9"/>
  <c r="H94" i="9"/>
  <c r="C119" i="9"/>
  <c r="C111" i="9"/>
  <c r="F120" i="9"/>
  <c r="F111" i="9"/>
  <c r="H95" i="9"/>
  <c r="E75" i="44"/>
  <c r="E122" i="9"/>
  <c r="H97" i="9"/>
  <c r="E124" i="9"/>
  <c r="H99" i="9"/>
  <c r="E79" i="44"/>
  <c r="E103" i="44" s="1"/>
  <c r="H101" i="9"/>
  <c r="E126" i="9"/>
  <c r="H126" i="9" s="1"/>
  <c r="F81" i="44"/>
  <c r="F128" i="9"/>
  <c r="H128" i="9" s="1"/>
  <c r="H105" i="9"/>
  <c r="F130" i="9"/>
  <c r="F83" i="44"/>
  <c r="F85" i="44"/>
  <c r="F132" i="9"/>
  <c r="H109" i="9"/>
  <c r="F134" i="9"/>
  <c r="H134" i="9" s="1"/>
  <c r="J143" i="9"/>
  <c r="I143" i="9"/>
  <c r="K143" i="9" s="1"/>
  <c r="H163" i="9"/>
  <c r="G163" i="9"/>
  <c r="I145" i="9"/>
  <c r="K145" i="9" s="1"/>
  <c r="D163" i="9"/>
  <c r="I149" i="9"/>
  <c r="K149" i="9" s="1"/>
  <c r="I150" i="9"/>
  <c r="K150" i="9" s="1"/>
  <c r="F163" i="9"/>
  <c r="J151" i="9"/>
  <c r="I151" i="9"/>
  <c r="K151" i="9" s="1"/>
  <c r="H92" i="37"/>
  <c r="C117" i="37"/>
  <c r="G129" i="37"/>
  <c r="K31" i="49"/>
  <c r="H121" i="30"/>
  <c r="H122" i="28"/>
  <c r="E77" i="44"/>
  <c r="E101" i="44" s="1"/>
  <c r="F73" i="44"/>
  <c r="F97" i="44" s="1"/>
  <c r="H130" i="30"/>
  <c r="H122" i="31"/>
  <c r="H117" i="35"/>
  <c r="H118" i="38"/>
  <c r="G82" i="44"/>
  <c r="H123" i="30"/>
  <c r="H124" i="29"/>
  <c r="H111" i="26"/>
  <c r="H94" i="10"/>
  <c r="F75" i="44"/>
  <c r="F99" i="44" s="1"/>
  <c r="H97" i="10"/>
  <c r="H101" i="10"/>
  <c r="F79" i="44"/>
  <c r="C84" i="44"/>
  <c r="H106" i="10"/>
  <c r="F163" i="11"/>
  <c r="D163" i="11"/>
  <c r="H95" i="33"/>
  <c r="H103" i="33"/>
  <c r="H107" i="33"/>
  <c r="D120" i="59"/>
  <c r="H120" i="59" s="1"/>
  <c r="H94" i="62"/>
  <c r="H118" i="26"/>
  <c r="H135" i="14"/>
  <c r="F187" i="14" s="1"/>
  <c r="H111" i="22"/>
  <c r="H138" i="22" s="1"/>
  <c r="E86" i="44"/>
  <c r="E110" i="44" s="1"/>
  <c r="E123" i="12"/>
  <c r="E76" i="44"/>
  <c r="H92" i="59"/>
  <c r="C117" i="59"/>
  <c r="H117" i="59" s="1"/>
  <c r="C111" i="59"/>
  <c r="C122" i="59"/>
  <c r="H97" i="59"/>
  <c r="C126" i="59"/>
  <c r="H101" i="59"/>
  <c r="D130" i="59"/>
  <c r="H105" i="59"/>
  <c r="D132" i="59"/>
  <c r="H107" i="59"/>
  <c r="D134" i="59"/>
  <c r="H134" i="59" s="1"/>
  <c r="H109" i="59"/>
  <c r="D163" i="59"/>
  <c r="I143" i="59"/>
  <c r="G163" i="59"/>
  <c r="I151" i="59"/>
  <c r="I153" i="59"/>
  <c r="I156" i="59"/>
  <c r="I160" i="59"/>
  <c r="G127" i="59"/>
  <c r="G111" i="59"/>
  <c r="C135" i="59"/>
  <c r="H110" i="59"/>
  <c r="C163" i="59"/>
  <c r="I154" i="59"/>
  <c r="I151" i="57"/>
  <c r="C163" i="18"/>
  <c r="G79" i="44"/>
  <c r="G103" i="44" s="1"/>
  <c r="G126" i="14"/>
  <c r="G86" i="44"/>
  <c r="G110" i="44" s="1"/>
  <c r="G84" i="44"/>
  <c r="C163" i="11"/>
  <c r="H110" i="10"/>
  <c r="G77" i="44"/>
  <c r="C163" i="62"/>
  <c r="H127" i="22"/>
  <c r="H111" i="12"/>
  <c r="E87" i="44"/>
  <c r="E111" i="44" s="1"/>
  <c r="D73" i="44"/>
  <c r="D97" i="44" s="1"/>
  <c r="F74" i="44"/>
  <c r="F98" i="44" s="1"/>
  <c r="H129" i="26"/>
  <c r="H135" i="23"/>
  <c r="H121" i="14"/>
  <c r="H122" i="12"/>
  <c r="H111" i="31"/>
  <c r="C87" i="44"/>
  <c r="C76" i="44"/>
  <c r="H102" i="62"/>
  <c r="H130" i="27"/>
  <c r="F182" i="27" s="1"/>
  <c r="H126" i="22"/>
  <c r="H121" i="20"/>
  <c r="H95" i="10"/>
  <c r="C73" i="44"/>
  <c r="H91" i="33"/>
  <c r="G117" i="62"/>
  <c r="H96" i="62"/>
  <c r="H91" i="62"/>
  <c r="H135" i="16"/>
  <c r="H123" i="6"/>
  <c r="H104" i="10"/>
  <c r="C71" i="44"/>
  <c r="C79" i="44"/>
  <c r="D76" i="44"/>
  <c r="D100" i="44" s="1"/>
  <c r="D84" i="44"/>
  <c r="E81" i="44"/>
  <c r="F69" i="44"/>
  <c r="F77" i="44"/>
  <c r="F101" i="44" s="1"/>
  <c r="F86" i="44"/>
  <c r="G74" i="44"/>
  <c r="G98" i="44" s="1"/>
  <c r="G71" i="44"/>
  <c r="D79" i="44"/>
  <c r="E83" i="44"/>
  <c r="D111" i="62"/>
  <c r="D116" i="62"/>
  <c r="C129" i="62"/>
  <c r="H104" i="62"/>
  <c r="F130" i="62"/>
  <c r="H105" i="62"/>
  <c r="E163" i="62"/>
  <c r="I146" i="62"/>
  <c r="H97" i="57"/>
  <c r="H99" i="57"/>
  <c r="I143" i="57"/>
  <c r="I144" i="57"/>
  <c r="I153" i="57"/>
  <c r="I156" i="57"/>
  <c r="I159" i="57"/>
  <c r="I160" i="57"/>
  <c r="G120" i="37"/>
  <c r="H120" i="37" s="1"/>
  <c r="G111" i="37"/>
  <c r="C116" i="62"/>
  <c r="J22" i="49" s="1"/>
  <c r="C111" i="62"/>
  <c r="F111" i="62"/>
  <c r="F117" i="62"/>
  <c r="H92" i="62"/>
  <c r="E122" i="62"/>
  <c r="H97" i="62"/>
  <c r="C124" i="62"/>
  <c r="H99" i="62"/>
  <c r="H127" i="62"/>
  <c r="H107" i="62"/>
  <c r="C132" i="62"/>
  <c r="H108" i="62"/>
  <c r="F163" i="62"/>
  <c r="I143" i="62"/>
  <c r="H163" i="62"/>
  <c r="I144" i="62"/>
  <c r="D163" i="62"/>
  <c r="I147" i="62"/>
  <c r="I150" i="62"/>
  <c r="I151" i="62"/>
  <c r="I154" i="62"/>
  <c r="I155" i="62"/>
  <c r="I158" i="62"/>
  <c r="I159" i="62"/>
  <c r="I162" i="62"/>
  <c r="C125" i="37"/>
  <c r="H100" i="37"/>
  <c r="C116" i="57"/>
  <c r="C111" i="57"/>
  <c r="H91" i="57"/>
  <c r="F111" i="57"/>
  <c r="F117" i="57"/>
  <c r="H101" i="57"/>
  <c r="F126" i="57"/>
  <c r="C129" i="57"/>
  <c r="H104" i="57"/>
  <c r="C131" i="57"/>
  <c r="H106" i="57"/>
  <c r="G163" i="57"/>
  <c r="I147" i="57"/>
  <c r="E163" i="57"/>
  <c r="D111" i="59"/>
  <c r="F163" i="59"/>
  <c r="E74" i="44"/>
  <c r="G81" i="44"/>
  <c r="G105" i="44" s="1"/>
  <c r="I145" i="57"/>
  <c r="C163" i="57"/>
  <c r="I152" i="57"/>
  <c r="G76" i="44"/>
  <c r="G100" i="44" s="1"/>
  <c r="G83" i="44"/>
  <c r="G107" i="44" s="1"/>
  <c r="D118" i="36"/>
  <c r="I155" i="57"/>
  <c r="I155" i="59"/>
  <c r="E119" i="57"/>
  <c r="E111" i="57"/>
  <c r="H96" i="57"/>
  <c r="C121" i="57"/>
  <c r="H100" i="57"/>
  <c r="C125" i="57"/>
  <c r="C127" i="57"/>
  <c r="H127" i="57" s="1"/>
  <c r="D179" i="57" s="1"/>
  <c r="H102" i="57"/>
  <c r="I154" i="57"/>
  <c r="H96" i="36"/>
  <c r="E121" i="36"/>
  <c r="C131" i="36"/>
  <c r="H106" i="36"/>
  <c r="H107" i="36"/>
  <c r="F132" i="36"/>
  <c r="H109" i="36"/>
  <c r="D134" i="36"/>
  <c r="D163" i="36"/>
  <c r="I144" i="36"/>
  <c r="G163" i="37"/>
  <c r="H102" i="37"/>
  <c r="E127" i="37"/>
  <c r="H110" i="57"/>
  <c r="I148" i="59"/>
  <c r="C128" i="36"/>
  <c r="H103" i="36"/>
  <c r="H95" i="62"/>
  <c r="H100" i="62"/>
  <c r="F163" i="37"/>
  <c r="D163" i="37"/>
  <c r="H107" i="57"/>
  <c r="H96" i="59"/>
  <c r="H132" i="57"/>
  <c r="D126" i="36"/>
  <c r="F125" i="37"/>
  <c r="D163" i="57"/>
  <c r="H105" i="57"/>
  <c r="I152" i="59"/>
  <c r="H108" i="59"/>
  <c r="H110" i="37"/>
  <c r="C116" i="37"/>
  <c r="I148" i="62"/>
  <c r="I156" i="62"/>
  <c r="I157" i="62"/>
  <c r="G119" i="37"/>
  <c r="D117" i="37"/>
  <c r="I148" i="57"/>
  <c r="D111" i="36"/>
  <c r="G111" i="36"/>
  <c r="E111" i="36"/>
  <c r="H99" i="36"/>
  <c r="I145" i="36"/>
  <c r="I154" i="36"/>
  <c r="I157" i="36"/>
  <c r="I158" i="36"/>
  <c r="H110" i="62"/>
  <c r="G128" i="37"/>
  <c r="F350" i="19"/>
  <c r="F357" i="19"/>
  <c r="P9" i="48"/>
  <c r="G354" i="40"/>
  <c r="F235" i="21"/>
  <c r="G262" i="22"/>
  <c r="G245" i="22"/>
  <c r="G251" i="22"/>
  <c r="F246" i="25"/>
  <c r="F262" i="32"/>
  <c r="F248" i="32"/>
  <c r="F246" i="38"/>
  <c r="G219" i="57"/>
  <c r="E219" i="57"/>
  <c r="G237" i="57"/>
  <c r="E223" i="57"/>
  <c r="E250" i="19"/>
  <c r="E257" i="19"/>
  <c r="F261" i="19"/>
  <c r="F251" i="19"/>
  <c r="E251" i="19"/>
  <c r="G255" i="59"/>
  <c r="G252" i="59"/>
  <c r="G228" i="59"/>
  <c r="H25" i="9"/>
  <c r="E16" i="44"/>
  <c r="F16" i="44"/>
  <c r="H25" i="10"/>
  <c r="F228" i="62"/>
  <c r="G231" i="62"/>
  <c r="F256" i="62"/>
  <c r="F224" i="62"/>
  <c r="G243" i="62"/>
  <c r="G220" i="62"/>
  <c r="G234" i="62"/>
  <c r="G246" i="62"/>
  <c r="G261" i="62"/>
  <c r="G256" i="62"/>
  <c r="F251" i="62"/>
  <c r="F223" i="62"/>
  <c r="G260" i="62"/>
  <c r="G262" i="62"/>
  <c r="G251" i="62"/>
  <c r="E245" i="28"/>
  <c r="C16" i="44"/>
  <c r="D16" i="44"/>
  <c r="H25" i="37"/>
  <c r="D237" i="37" s="1"/>
  <c r="G16" i="44"/>
  <c r="H25" i="6"/>
  <c r="H243" i="46"/>
  <c r="H171" i="46"/>
  <c r="B1" i="18"/>
  <c r="B1" i="17"/>
  <c r="B1" i="16"/>
  <c r="B1" i="15"/>
  <c r="B1" i="14"/>
  <c r="B1" i="12"/>
  <c r="B1" i="11"/>
  <c r="B1" i="10"/>
  <c r="B1" i="9"/>
  <c r="B1" i="62"/>
  <c r="B1" i="36"/>
  <c r="AL115" i="60"/>
  <c r="AA116" i="60"/>
  <c r="X114" i="60"/>
  <c r="AG114" i="60"/>
  <c r="AA115" i="60"/>
  <c r="AI115" i="60"/>
  <c r="AC114" i="60"/>
  <c r="AF114" i="60"/>
  <c r="AI114" i="60"/>
  <c r="X116" i="60"/>
  <c r="AH114" i="60"/>
  <c r="AB114" i="60"/>
  <c r="AA114" i="60"/>
  <c r="AC115" i="60"/>
  <c r="AK115" i="60"/>
  <c r="AE116" i="60"/>
  <c r="AD115" i="60"/>
  <c r="AD116" i="60"/>
  <c r="AB115" i="60"/>
  <c r="AG116" i="60"/>
  <c r="AF116" i="60"/>
  <c r="Z116" i="60"/>
  <c r="AG115" i="60"/>
  <c r="AF115" i="60"/>
  <c r="AI116" i="60"/>
  <c r="AB116" i="60"/>
  <c r="AC116" i="60"/>
  <c r="Y115" i="60"/>
  <c r="Y116" i="60"/>
  <c r="Z115" i="60"/>
  <c r="AE115" i="60"/>
  <c r="AJ115" i="60"/>
  <c r="AL114" i="60"/>
  <c r="AJ114" i="60"/>
  <c r="H29" i="49"/>
  <c r="G29" i="49"/>
  <c r="I9" i="48"/>
  <c r="L23" i="48"/>
  <c r="C359" i="9"/>
  <c r="C347" i="26"/>
  <c r="R24" i="48"/>
  <c r="C354" i="25"/>
  <c r="C350" i="40"/>
  <c r="C357" i="23"/>
  <c r="U34" i="48"/>
  <c r="I24" i="48"/>
  <c r="E353" i="9"/>
  <c r="E359" i="19"/>
  <c r="F354" i="19"/>
  <c r="G360" i="38"/>
  <c r="F46" i="44"/>
  <c r="F81" i="6"/>
  <c r="F118" i="6"/>
  <c r="H63" i="6"/>
  <c r="G59" i="44"/>
  <c r="G131" i="6"/>
  <c r="G81" i="6"/>
  <c r="H76" i="6"/>
  <c r="H92" i="6"/>
  <c r="C117" i="6"/>
  <c r="C70" i="44"/>
  <c r="C111" i="6"/>
  <c r="C78" i="44"/>
  <c r="H100" i="6"/>
  <c r="C125" i="6"/>
  <c r="H108" i="6"/>
  <c r="C86" i="44"/>
  <c r="C133" i="6"/>
  <c r="H133" i="6" s="1"/>
  <c r="D75" i="44"/>
  <c r="D111" i="6"/>
  <c r="H97" i="6"/>
  <c r="D122" i="6"/>
  <c r="D83" i="44"/>
  <c r="H105" i="6"/>
  <c r="D130" i="6"/>
  <c r="H130" i="6" s="1"/>
  <c r="E111" i="6"/>
  <c r="H93" i="6"/>
  <c r="E118" i="6"/>
  <c r="E71" i="44"/>
  <c r="E127" i="6"/>
  <c r="H102" i="6"/>
  <c r="E80" i="44"/>
  <c r="K24" i="49"/>
  <c r="F173" i="12"/>
  <c r="E173" i="35"/>
  <c r="G173" i="35"/>
  <c r="C173" i="35"/>
  <c r="H116" i="34"/>
  <c r="E187" i="31"/>
  <c r="F187" i="31"/>
  <c r="D187" i="31"/>
  <c r="G187" i="31"/>
  <c r="H135" i="30"/>
  <c r="F179" i="29"/>
  <c r="C179" i="29"/>
  <c r="E179" i="29"/>
  <c r="G179" i="29"/>
  <c r="D179" i="29"/>
  <c r="G224" i="27"/>
  <c r="G250" i="27"/>
  <c r="G231" i="27"/>
  <c r="G259" i="27"/>
  <c r="G262" i="27"/>
  <c r="G229" i="27"/>
  <c r="G230" i="27"/>
  <c r="G254" i="27"/>
  <c r="G248" i="27"/>
  <c r="G257" i="27"/>
  <c r="G247" i="27"/>
  <c r="G225" i="27"/>
  <c r="G220" i="27"/>
  <c r="G246" i="27"/>
  <c r="G237" i="27"/>
  <c r="G228" i="27"/>
  <c r="G236" i="27"/>
  <c r="G221" i="27"/>
  <c r="G233" i="27"/>
  <c r="G226" i="27"/>
  <c r="G234" i="27"/>
  <c r="G255" i="27"/>
  <c r="G260" i="27"/>
  <c r="G223" i="27"/>
  <c r="G251" i="27"/>
  <c r="G244" i="27"/>
  <c r="G245" i="27"/>
  <c r="G256" i="27"/>
  <c r="G227" i="27"/>
  <c r="G222" i="27"/>
  <c r="F178" i="23"/>
  <c r="E178" i="23"/>
  <c r="D178" i="23"/>
  <c r="C178" i="23"/>
  <c r="G178" i="23"/>
  <c r="D259" i="35"/>
  <c r="C226" i="15"/>
  <c r="C253" i="15"/>
  <c r="C262" i="15"/>
  <c r="C235" i="15"/>
  <c r="C187" i="28"/>
  <c r="D259" i="39"/>
  <c r="D248" i="39"/>
  <c r="D237" i="39"/>
  <c r="F250" i="28"/>
  <c r="F224" i="28"/>
  <c r="F260" i="28"/>
  <c r="F256" i="28"/>
  <c r="F231" i="28"/>
  <c r="E178" i="26"/>
  <c r="D258" i="19"/>
  <c r="D243" i="19"/>
  <c r="D227" i="19"/>
  <c r="D248" i="19"/>
  <c r="D246" i="19"/>
  <c r="I140" i="23"/>
  <c r="F224" i="26"/>
  <c r="G224" i="26"/>
  <c r="F230" i="26"/>
  <c r="F220" i="38"/>
  <c r="E221" i="38"/>
  <c r="E224" i="38"/>
  <c r="F231" i="38"/>
  <c r="F236" i="38"/>
  <c r="F222" i="38"/>
  <c r="F232" i="38"/>
  <c r="E223" i="38"/>
  <c r="F221" i="38"/>
  <c r="F223" i="38"/>
  <c r="F219" i="38"/>
  <c r="E228" i="38"/>
  <c r="E229" i="38"/>
  <c r="F235" i="38"/>
  <c r="G234" i="38"/>
  <c r="F230" i="38"/>
  <c r="F229" i="38"/>
  <c r="F237" i="38"/>
  <c r="F218" i="38"/>
  <c r="E231" i="38"/>
  <c r="F227" i="38"/>
  <c r="G223" i="38"/>
  <c r="F234" i="38"/>
  <c r="F224" i="38"/>
  <c r="F233" i="38"/>
  <c r="C234" i="38"/>
  <c r="H118" i="41"/>
  <c r="F226" i="15"/>
  <c r="E13" i="49"/>
  <c r="F248" i="15"/>
  <c r="F225" i="15"/>
  <c r="F256" i="21"/>
  <c r="F262" i="21"/>
  <c r="C258" i="21"/>
  <c r="F251" i="21"/>
  <c r="D248" i="21"/>
  <c r="E236" i="33"/>
  <c r="E225" i="33"/>
  <c r="C219" i="33"/>
  <c r="F236" i="33"/>
  <c r="C231" i="33"/>
  <c r="C218" i="33"/>
  <c r="E230" i="33"/>
  <c r="E222" i="33"/>
  <c r="C221" i="33"/>
  <c r="C222" i="33"/>
  <c r="C220" i="33"/>
  <c r="C225" i="33"/>
  <c r="C224" i="33"/>
  <c r="C223" i="33"/>
  <c r="C235" i="33"/>
  <c r="C232" i="33"/>
  <c r="E226" i="33"/>
  <c r="E218" i="33"/>
  <c r="C230" i="33"/>
  <c r="C237" i="33"/>
  <c r="C228" i="33"/>
  <c r="D220" i="29"/>
  <c r="D228" i="29"/>
  <c r="G176" i="26"/>
  <c r="E176" i="26"/>
  <c r="C237" i="30"/>
  <c r="B30" i="49"/>
  <c r="C247" i="30"/>
  <c r="D252" i="35"/>
  <c r="F218" i="32"/>
  <c r="E225" i="32"/>
  <c r="F236" i="32"/>
  <c r="E251" i="16"/>
  <c r="E258" i="16"/>
  <c r="E260" i="16"/>
  <c r="E253" i="16"/>
  <c r="D14" i="49"/>
  <c r="G14" i="49" s="1"/>
  <c r="E221" i="17"/>
  <c r="E232" i="17"/>
  <c r="H36" i="6"/>
  <c r="C107" i="46"/>
  <c r="C115" i="46"/>
  <c r="C32" i="44"/>
  <c r="H44" i="6"/>
  <c r="E230" i="34"/>
  <c r="E229" i="34"/>
  <c r="F218" i="34"/>
  <c r="E220" i="34"/>
  <c r="E223" i="34"/>
  <c r="E237" i="34"/>
  <c r="E226" i="34"/>
  <c r="E228" i="34"/>
  <c r="E231" i="34"/>
  <c r="E236" i="34"/>
  <c r="E221" i="34"/>
  <c r="E245" i="23"/>
  <c r="D23" i="49"/>
  <c r="E244" i="23"/>
  <c r="E243" i="23"/>
  <c r="F219" i="24"/>
  <c r="E229" i="24"/>
  <c r="F223" i="24"/>
  <c r="F237" i="24"/>
  <c r="E236" i="24"/>
  <c r="E225" i="24"/>
  <c r="E218" i="24"/>
  <c r="E222" i="24"/>
  <c r="F234" i="24"/>
  <c r="D30" i="49"/>
  <c r="E224" i="31"/>
  <c r="E222" i="31"/>
  <c r="E225" i="31"/>
  <c r="E219" i="31"/>
  <c r="F252" i="25"/>
  <c r="F247" i="25"/>
  <c r="F262" i="25"/>
  <c r="F261" i="25"/>
  <c r="E255" i="25"/>
  <c r="E259" i="15"/>
  <c r="E257" i="15"/>
  <c r="F244" i="15"/>
  <c r="F245" i="15"/>
  <c r="C223" i="16"/>
  <c r="E226" i="16"/>
  <c r="E228" i="16"/>
  <c r="E249" i="14"/>
  <c r="G259" i="14"/>
  <c r="E245" i="14"/>
  <c r="F257" i="14"/>
  <c r="F244" i="14"/>
  <c r="F262" i="14"/>
  <c r="F243" i="14"/>
  <c r="F248" i="14"/>
  <c r="E262" i="14"/>
  <c r="E257" i="14"/>
  <c r="F259" i="14"/>
  <c r="E244" i="14"/>
  <c r="F256" i="14"/>
  <c r="F250" i="14"/>
  <c r="E250" i="14"/>
  <c r="F261" i="14"/>
  <c r="F247" i="14"/>
  <c r="E261" i="14"/>
  <c r="E255" i="14"/>
  <c r="F253" i="14"/>
  <c r="F254" i="14"/>
  <c r="E252" i="14"/>
  <c r="E246" i="14"/>
  <c r="F258" i="14"/>
  <c r="E243" i="14"/>
  <c r="F245" i="14"/>
  <c r="E260" i="14"/>
  <c r="E254" i="14"/>
  <c r="F251" i="14"/>
  <c r="E259" i="14"/>
  <c r="E251" i="14"/>
  <c r="E220" i="39"/>
  <c r="F232" i="39"/>
  <c r="E20" i="49"/>
  <c r="G20" i="49" s="1"/>
  <c r="F232" i="19"/>
  <c r="F219" i="19"/>
  <c r="F230" i="19"/>
  <c r="F237" i="19"/>
  <c r="E220" i="19"/>
  <c r="E234" i="19"/>
  <c r="E224" i="19"/>
  <c r="F232" i="25"/>
  <c r="F222" i="25"/>
  <c r="F235" i="25"/>
  <c r="F219" i="25"/>
  <c r="E232" i="12"/>
  <c r="E224" i="12"/>
  <c r="E229" i="12"/>
  <c r="E231" i="12"/>
  <c r="E223" i="12"/>
  <c r="E219" i="12"/>
  <c r="E221" i="12"/>
  <c r="E237" i="12"/>
  <c r="E236" i="12"/>
  <c r="E235" i="12"/>
  <c r="E220" i="12"/>
  <c r="F224" i="12"/>
  <c r="E218" i="12"/>
  <c r="E227" i="12"/>
  <c r="E233" i="12"/>
  <c r="E225" i="12"/>
  <c r="F248" i="38"/>
  <c r="F251" i="38"/>
  <c r="E259" i="38"/>
  <c r="F260" i="38"/>
  <c r="E254" i="38"/>
  <c r="F252" i="38"/>
  <c r="F227" i="11"/>
  <c r="E229" i="11"/>
  <c r="E225" i="11"/>
  <c r="C226" i="11"/>
  <c r="E228" i="11"/>
  <c r="E227" i="11"/>
  <c r="E232" i="11"/>
  <c r="E237" i="11"/>
  <c r="E226" i="11"/>
  <c r="E222" i="11"/>
  <c r="E223" i="11"/>
  <c r="E231" i="11"/>
  <c r="E218" i="11"/>
  <c r="E236" i="11"/>
  <c r="E230" i="11"/>
  <c r="E220" i="11"/>
  <c r="E220" i="23"/>
  <c r="E221" i="23"/>
  <c r="F244" i="27"/>
  <c r="F246" i="27"/>
  <c r="F258" i="18"/>
  <c r="F243" i="18"/>
  <c r="E16" i="49"/>
  <c r="G16" i="49" s="1"/>
  <c r="F237" i="27"/>
  <c r="F221" i="27"/>
  <c r="F231" i="27"/>
  <c r="F218" i="27"/>
  <c r="F40" i="49"/>
  <c r="H45" i="6"/>
  <c r="F116" i="46"/>
  <c r="F33" i="44"/>
  <c r="G52" i="6"/>
  <c r="G21" i="44"/>
  <c r="H33" i="6"/>
  <c r="G104" i="46"/>
  <c r="G112" i="46"/>
  <c r="G29" i="44"/>
  <c r="G246" i="44" s="1"/>
  <c r="G294" i="44" s="1"/>
  <c r="G38" i="44"/>
  <c r="G255" i="44" s="1"/>
  <c r="G303" i="44" s="1"/>
  <c r="G121" i="46"/>
  <c r="G97" i="46" s="1"/>
  <c r="G49" i="46" s="1"/>
  <c r="H121" i="6"/>
  <c r="E253" i="12"/>
  <c r="E245" i="12"/>
  <c r="E250" i="12"/>
  <c r="E248" i="12"/>
  <c r="D249" i="12"/>
  <c r="E259" i="12"/>
  <c r="E257" i="12"/>
  <c r="E251" i="12"/>
  <c r="E255" i="12"/>
  <c r="E254" i="12"/>
  <c r="E256" i="12"/>
  <c r="E247" i="12"/>
  <c r="E249" i="12"/>
  <c r="E260" i="12"/>
  <c r="E252" i="12"/>
  <c r="E246" i="41"/>
  <c r="E244" i="11"/>
  <c r="E253" i="11"/>
  <c r="E250" i="11"/>
  <c r="E260" i="11"/>
  <c r="E255" i="11"/>
  <c r="E243" i="11"/>
  <c r="G244" i="11"/>
  <c r="E251" i="11"/>
  <c r="E261" i="11"/>
  <c r="E258" i="11"/>
  <c r="E249" i="11"/>
  <c r="E254" i="11"/>
  <c r="E252" i="11"/>
  <c r="E245" i="11"/>
  <c r="E262" i="11"/>
  <c r="E256" i="11"/>
  <c r="F251" i="11"/>
  <c r="D244" i="11"/>
  <c r="E243" i="32"/>
  <c r="E248" i="32"/>
  <c r="E252" i="32"/>
  <c r="E256" i="32"/>
  <c r="C122" i="46"/>
  <c r="C39" i="44"/>
  <c r="H51" i="6"/>
  <c r="D110" i="46"/>
  <c r="H39" i="6"/>
  <c r="D118" i="46"/>
  <c r="H47" i="6"/>
  <c r="D35" i="44"/>
  <c r="E52" i="6"/>
  <c r="H34" i="6"/>
  <c r="E105" i="46"/>
  <c r="E22" i="44"/>
  <c r="H42" i="6"/>
  <c r="E113" i="46"/>
  <c r="E30" i="44"/>
  <c r="E121" i="46"/>
  <c r="H50" i="6"/>
  <c r="E38" i="44"/>
  <c r="F109" i="46"/>
  <c r="F26" i="44"/>
  <c r="H38" i="6"/>
  <c r="F52" i="6"/>
  <c r="F29" i="44"/>
  <c r="D33" i="44"/>
  <c r="C37" i="44"/>
  <c r="G27" i="44"/>
  <c r="D25" i="44"/>
  <c r="B2" i="38"/>
  <c r="B2" i="29"/>
  <c r="B2" i="21"/>
  <c r="B2" i="14"/>
  <c r="E249" i="57"/>
  <c r="B2" i="34"/>
  <c r="B2" i="27"/>
  <c r="B2" i="20"/>
  <c r="B2" i="11"/>
  <c r="E255" i="59"/>
  <c r="E248" i="59"/>
  <c r="E258" i="59"/>
  <c r="E243" i="59"/>
  <c r="G249" i="59"/>
  <c r="E256" i="59"/>
  <c r="E259" i="59"/>
  <c r="E252" i="59"/>
  <c r="E262" i="59"/>
  <c r="G262" i="59"/>
  <c r="E247" i="59"/>
  <c r="E257" i="59"/>
  <c r="E250" i="59"/>
  <c r="B2" i="33"/>
  <c r="B2" i="26"/>
  <c r="B2" i="19"/>
  <c r="B2" i="10"/>
  <c r="H86" i="59"/>
  <c r="C225" i="57"/>
  <c r="E218" i="59"/>
  <c r="E231" i="59"/>
  <c r="G237" i="59"/>
  <c r="E226" i="59"/>
  <c r="E219" i="59"/>
  <c r="E224" i="59"/>
  <c r="G230" i="59"/>
  <c r="E235" i="59"/>
  <c r="E220" i="59"/>
  <c r="E230" i="59"/>
  <c r="G236" i="59"/>
  <c r="E223" i="59"/>
  <c r="E233" i="59"/>
  <c r="B2" i="6"/>
  <c r="B2" i="59"/>
  <c r="B2" i="25"/>
  <c r="B2" i="18"/>
  <c r="B2" i="9"/>
  <c r="B2" i="62"/>
  <c r="G261" i="57"/>
  <c r="B2" i="41"/>
  <c r="B2" i="32"/>
  <c r="B2" i="24"/>
  <c r="B2" i="17"/>
  <c r="B2" i="36"/>
  <c r="B2" i="40"/>
  <c r="B2" i="31"/>
  <c r="B2" i="23"/>
  <c r="B2" i="16"/>
  <c r="H135" i="57"/>
  <c r="H118" i="57"/>
  <c r="B2" i="39"/>
  <c r="B2" i="30"/>
  <c r="B2" i="22"/>
  <c r="B2" i="15"/>
  <c r="G253" i="57"/>
  <c r="D222" i="36"/>
  <c r="F129" i="36"/>
  <c r="H74" i="36"/>
  <c r="D128" i="36"/>
  <c r="H73" i="36"/>
  <c r="H72" i="36"/>
  <c r="C127" i="36"/>
  <c r="G81" i="36"/>
  <c r="H70" i="36"/>
  <c r="H68" i="36"/>
  <c r="D123" i="36"/>
  <c r="D122" i="36"/>
  <c r="H122" i="36" s="1"/>
  <c r="H67" i="36"/>
  <c r="F118" i="36"/>
  <c r="F81" i="36"/>
  <c r="D251" i="36"/>
  <c r="D250" i="36"/>
  <c r="H135" i="36"/>
  <c r="D244" i="36"/>
  <c r="D232" i="36"/>
  <c r="D218" i="36"/>
  <c r="D231" i="36"/>
  <c r="D229" i="36"/>
  <c r="D228" i="36"/>
  <c r="D224" i="36"/>
  <c r="D235" i="36"/>
  <c r="D234" i="36"/>
  <c r="D219" i="36"/>
  <c r="D225" i="36"/>
  <c r="D237" i="36"/>
  <c r="D226" i="36"/>
  <c r="D223" i="36"/>
  <c r="H34" i="36"/>
  <c r="C52" i="36"/>
  <c r="D220" i="36"/>
  <c r="G125" i="36"/>
  <c r="E220" i="36"/>
  <c r="D120" i="36"/>
  <c r="H120" i="36" s="1"/>
  <c r="F52" i="36"/>
  <c r="F111" i="36"/>
  <c r="C81" i="36"/>
  <c r="H18" i="36"/>
  <c r="E119" i="36"/>
  <c r="C111" i="36"/>
  <c r="H66" i="36"/>
  <c r="D223" i="62"/>
  <c r="D245" i="62"/>
  <c r="D227" i="62"/>
  <c r="D251" i="62"/>
  <c r="C22" i="49"/>
  <c r="H37" i="62"/>
  <c r="G116" i="62"/>
  <c r="H61" i="62"/>
  <c r="E123" i="62"/>
  <c r="H98" i="62"/>
  <c r="F134" i="62"/>
  <c r="H109" i="62"/>
  <c r="G233" i="62"/>
  <c r="G228" i="62"/>
  <c r="G249" i="62"/>
  <c r="G226" i="62"/>
  <c r="G247" i="62"/>
  <c r="H46" i="62"/>
  <c r="H51" i="62"/>
  <c r="H312" i="62" s="1"/>
  <c r="U20" i="48" s="1"/>
  <c r="AL116" i="60"/>
  <c r="G219" i="62"/>
  <c r="G259" i="62"/>
  <c r="G255" i="62"/>
  <c r="G236" i="62"/>
  <c r="C236" i="62"/>
  <c r="G227" i="62"/>
  <c r="H41" i="62"/>
  <c r="H302" i="62" s="1"/>
  <c r="K20" i="48" s="1"/>
  <c r="G225" i="62"/>
  <c r="G221" i="62"/>
  <c r="G257" i="62"/>
  <c r="G250" i="62"/>
  <c r="G253" i="62"/>
  <c r="G235" i="62"/>
  <c r="G229" i="62"/>
  <c r="H147" i="46"/>
  <c r="AJ116" i="60"/>
  <c r="AK116" i="60"/>
  <c r="G244" i="62"/>
  <c r="G222" i="62"/>
  <c r="G224" i="62"/>
  <c r="G237" i="62"/>
  <c r="G258" i="62"/>
  <c r="F305" i="62"/>
  <c r="F355" i="62" s="1"/>
  <c r="H44" i="62"/>
  <c r="H47" i="62"/>
  <c r="H106" i="37"/>
  <c r="G131" i="37"/>
  <c r="F135" i="37"/>
  <c r="H80" i="37"/>
  <c r="H62" i="37"/>
  <c r="H46" i="37"/>
  <c r="H307" i="37" s="1"/>
  <c r="P36" i="48" s="1"/>
  <c r="H354" i="37"/>
  <c r="H163" i="37"/>
  <c r="E130" i="37"/>
  <c r="F121" i="37"/>
  <c r="H95" i="37"/>
  <c r="H94" i="37"/>
  <c r="H79" i="37"/>
  <c r="H40" i="37"/>
  <c r="H103" i="37"/>
  <c r="F81" i="37"/>
  <c r="G81" i="37"/>
  <c r="E163" i="37"/>
  <c r="H68" i="37"/>
  <c r="C123" i="37"/>
  <c r="H123" i="37" s="1"/>
  <c r="H64" i="37"/>
  <c r="C111" i="37"/>
  <c r="H98" i="37"/>
  <c r="H97" i="37"/>
  <c r="H77" i="37"/>
  <c r="H70" i="37"/>
  <c r="G295" i="37"/>
  <c r="G345" i="37" s="1"/>
  <c r="G52" i="37"/>
  <c r="C163" i="37"/>
  <c r="H108" i="37"/>
  <c r="C133" i="37"/>
  <c r="H101" i="37"/>
  <c r="H48" i="37"/>
  <c r="H309" i="37" s="1"/>
  <c r="R36" i="48" s="1"/>
  <c r="H36" i="37"/>
  <c r="E111" i="37"/>
  <c r="H74" i="37"/>
  <c r="H18" i="37"/>
  <c r="H93" i="37"/>
  <c r="F101" i="49"/>
  <c r="F117" i="49"/>
  <c r="G35" i="49"/>
  <c r="H35" i="49"/>
  <c r="H131" i="25" l="1"/>
  <c r="E183" i="25" s="1"/>
  <c r="H121" i="25"/>
  <c r="F173" i="25" s="1"/>
  <c r="H133" i="25"/>
  <c r="H127" i="33"/>
  <c r="F179" i="33" s="1"/>
  <c r="G171" i="39"/>
  <c r="H133" i="37"/>
  <c r="H128" i="37"/>
  <c r="H131" i="37"/>
  <c r="H124" i="19"/>
  <c r="H123" i="38"/>
  <c r="H131" i="38"/>
  <c r="H129" i="38"/>
  <c r="H134" i="11"/>
  <c r="H123" i="11"/>
  <c r="D175" i="11" s="1"/>
  <c r="H116" i="11"/>
  <c r="H122" i="32"/>
  <c r="D182" i="27"/>
  <c r="H127" i="21"/>
  <c r="E179" i="21" s="1"/>
  <c r="H126" i="21"/>
  <c r="H133" i="27"/>
  <c r="D187" i="27"/>
  <c r="H127" i="27"/>
  <c r="G179" i="27" s="1"/>
  <c r="H132" i="27"/>
  <c r="C184" i="27" s="1"/>
  <c r="H121" i="28"/>
  <c r="H116" i="28"/>
  <c r="H131" i="28"/>
  <c r="H132" i="28"/>
  <c r="F184" i="28" s="1"/>
  <c r="H126" i="36"/>
  <c r="F178" i="36"/>
  <c r="H41" i="49"/>
  <c r="G42" i="49"/>
  <c r="H17" i="49"/>
  <c r="H42" i="49"/>
  <c r="D186" i="41"/>
  <c r="H31" i="49"/>
  <c r="H39" i="49"/>
  <c r="H21" i="49"/>
  <c r="G179" i="33"/>
  <c r="C228" i="62"/>
  <c r="C247" i="37"/>
  <c r="C219" i="62"/>
  <c r="C230" i="62"/>
  <c r="G226" i="59"/>
  <c r="E228" i="33"/>
  <c r="F220" i="15"/>
  <c r="F235" i="26"/>
  <c r="G244" i="59"/>
  <c r="G227" i="59"/>
  <c r="C254" i="59"/>
  <c r="F260" i="59"/>
  <c r="D254" i="36"/>
  <c r="F257" i="40"/>
  <c r="F247" i="40"/>
  <c r="E255" i="31"/>
  <c r="E231" i="28"/>
  <c r="E251" i="28"/>
  <c r="G249" i="41"/>
  <c r="C236" i="26"/>
  <c r="G228" i="35"/>
  <c r="G230" i="35"/>
  <c r="G249" i="35"/>
  <c r="C247" i="41"/>
  <c r="C256" i="41"/>
  <c r="D257" i="26"/>
  <c r="G231" i="35"/>
  <c r="H121" i="21"/>
  <c r="C221" i="35"/>
  <c r="G244" i="38"/>
  <c r="H126" i="20"/>
  <c r="D244" i="14"/>
  <c r="H135" i="20"/>
  <c r="H126" i="29"/>
  <c r="H126" i="24"/>
  <c r="H122" i="35"/>
  <c r="H81" i="18"/>
  <c r="H117" i="41"/>
  <c r="E169" i="41" s="1"/>
  <c r="H81" i="32"/>
  <c r="H52" i="29"/>
  <c r="H124" i="27"/>
  <c r="C176" i="27" s="1"/>
  <c r="C231" i="62"/>
  <c r="C259" i="62"/>
  <c r="C251" i="62"/>
  <c r="G232" i="59"/>
  <c r="G246" i="59"/>
  <c r="G261" i="59"/>
  <c r="G228" i="39"/>
  <c r="F247" i="15"/>
  <c r="E233" i="33"/>
  <c r="F237" i="15"/>
  <c r="F232" i="26"/>
  <c r="F225" i="26"/>
  <c r="F228" i="26"/>
  <c r="C244" i="62"/>
  <c r="G251" i="59"/>
  <c r="G234" i="59"/>
  <c r="D252" i="59"/>
  <c r="E255" i="39"/>
  <c r="G136" i="10"/>
  <c r="C187" i="27"/>
  <c r="C248" i="25"/>
  <c r="C243" i="41"/>
  <c r="C246" i="41"/>
  <c r="C245" i="41"/>
  <c r="G187" i="19"/>
  <c r="D255" i="37"/>
  <c r="D253" i="37"/>
  <c r="C261" i="62"/>
  <c r="D228" i="37"/>
  <c r="G247" i="59"/>
  <c r="G253" i="39"/>
  <c r="E223" i="39"/>
  <c r="F253" i="15"/>
  <c r="E235" i="33"/>
  <c r="E227" i="33"/>
  <c r="E237" i="33"/>
  <c r="F260" i="15"/>
  <c r="F231" i="26"/>
  <c r="F233" i="26"/>
  <c r="H52" i="27"/>
  <c r="G245" i="59"/>
  <c r="G257" i="59"/>
  <c r="E232" i="28"/>
  <c r="G187" i="27"/>
  <c r="H132" i="26"/>
  <c r="D184" i="26" s="1"/>
  <c r="C261" i="25"/>
  <c r="H135" i="35"/>
  <c r="H81" i="39"/>
  <c r="C232" i="62"/>
  <c r="C218" i="62"/>
  <c r="G253" i="59"/>
  <c r="C252" i="62"/>
  <c r="G229" i="59"/>
  <c r="G223" i="59"/>
  <c r="G222" i="59"/>
  <c r="F254" i="15"/>
  <c r="E224" i="33"/>
  <c r="E223" i="33"/>
  <c r="F218" i="15"/>
  <c r="F222" i="15"/>
  <c r="F220" i="26"/>
  <c r="F221" i="26"/>
  <c r="C247" i="62"/>
  <c r="G231" i="59"/>
  <c r="F244" i="40"/>
  <c r="E262" i="31"/>
  <c r="F229" i="40"/>
  <c r="F183" i="34"/>
  <c r="E187" i="27"/>
  <c r="C235" i="26"/>
  <c r="G248" i="35"/>
  <c r="D233" i="26"/>
  <c r="G223" i="26"/>
  <c r="D245" i="26"/>
  <c r="G229" i="35"/>
  <c r="G230" i="26"/>
  <c r="G218" i="26"/>
  <c r="D251" i="25"/>
  <c r="F261" i="12"/>
  <c r="H129" i="30"/>
  <c r="F181" i="30" s="1"/>
  <c r="H134" i="23"/>
  <c r="F236" i="26"/>
  <c r="F262" i="26"/>
  <c r="F226" i="26"/>
  <c r="D226" i="37"/>
  <c r="C253" i="37"/>
  <c r="C246" i="62"/>
  <c r="G220" i="59"/>
  <c r="G224" i="59"/>
  <c r="G256" i="59"/>
  <c r="G243" i="59"/>
  <c r="F259" i="26"/>
  <c r="F255" i="15"/>
  <c r="E232" i="33"/>
  <c r="E231" i="33"/>
  <c r="F228" i="15"/>
  <c r="F218" i="26"/>
  <c r="F234" i="26"/>
  <c r="G259" i="59"/>
  <c r="F236" i="15"/>
  <c r="G227" i="36"/>
  <c r="C251" i="41"/>
  <c r="C246" i="25"/>
  <c r="C249" i="41"/>
  <c r="H133" i="28"/>
  <c r="F185" i="28" s="1"/>
  <c r="H131" i="41"/>
  <c r="G254" i="41"/>
  <c r="D230" i="35"/>
  <c r="G219" i="59"/>
  <c r="G225" i="59"/>
  <c r="G258" i="59"/>
  <c r="G254" i="59"/>
  <c r="F255" i="26"/>
  <c r="F256" i="15"/>
  <c r="E229" i="33"/>
  <c r="E219" i="33"/>
  <c r="F229" i="26"/>
  <c r="G235" i="59"/>
  <c r="E222" i="59"/>
  <c r="H117" i="19"/>
  <c r="D220" i="24"/>
  <c r="G260" i="41"/>
  <c r="C253" i="25"/>
  <c r="C253" i="41"/>
  <c r="C187" i="29"/>
  <c r="D187" i="29"/>
  <c r="G187" i="29"/>
  <c r="D184" i="28"/>
  <c r="D261" i="37"/>
  <c r="E261" i="36"/>
  <c r="F251" i="37"/>
  <c r="D247" i="37"/>
  <c r="G249" i="36"/>
  <c r="C227" i="37"/>
  <c r="C250" i="37"/>
  <c r="C257" i="37"/>
  <c r="D244" i="37"/>
  <c r="D256" i="37"/>
  <c r="D230" i="37"/>
  <c r="E251" i="36"/>
  <c r="D261" i="36"/>
  <c r="E222" i="23"/>
  <c r="E248" i="23"/>
  <c r="G178" i="26"/>
  <c r="D229" i="20"/>
  <c r="D262" i="20"/>
  <c r="D219" i="20"/>
  <c r="D218" i="20"/>
  <c r="G233" i="20"/>
  <c r="C248" i="14"/>
  <c r="C220" i="14"/>
  <c r="C246" i="14"/>
  <c r="C221" i="14"/>
  <c r="C251" i="14"/>
  <c r="C235" i="14"/>
  <c r="G224" i="30"/>
  <c r="G94" i="44"/>
  <c r="H121" i="62"/>
  <c r="E186" i="10"/>
  <c r="F259" i="27"/>
  <c r="F231" i="12"/>
  <c r="C245" i="12"/>
  <c r="C247" i="12"/>
  <c r="G254" i="38"/>
  <c r="D232" i="27"/>
  <c r="D223" i="27"/>
  <c r="D218" i="27"/>
  <c r="Y27" i="49" s="1"/>
  <c r="D220" i="27"/>
  <c r="D226" i="27"/>
  <c r="H117" i="30"/>
  <c r="D169" i="30" s="1"/>
  <c r="D136" i="31"/>
  <c r="H123" i="28"/>
  <c r="H123" i="22"/>
  <c r="D136" i="35"/>
  <c r="C255" i="37"/>
  <c r="D256" i="36"/>
  <c r="G256" i="15"/>
  <c r="D185" i="32"/>
  <c r="D258" i="20"/>
  <c r="D251" i="20"/>
  <c r="D259" i="20"/>
  <c r="G262" i="20"/>
  <c r="E173" i="12"/>
  <c r="G225" i="12"/>
  <c r="F233" i="12"/>
  <c r="D259" i="27"/>
  <c r="H81" i="24"/>
  <c r="G313" i="41"/>
  <c r="G363" i="41" s="1"/>
  <c r="H129" i="17"/>
  <c r="G181" i="17" s="1"/>
  <c r="D227" i="37"/>
  <c r="C246" i="36"/>
  <c r="C233" i="37"/>
  <c r="D262" i="37"/>
  <c r="F244" i="37"/>
  <c r="D254" i="37"/>
  <c r="C258" i="37"/>
  <c r="D235" i="37"/>
  <c r="D252" i="36"/>
  <c r="D262" i="36"/>
  <c r="D248" i="36"/>
  <c r="F260" i="18"/>
  <c r="E227" i="23"/>
  <c r="E249" i="37"/>
  <c r="D220" i="20"/>
  <c r="D248" i="20"/>
  <c r="D221" i="20"/>
  <c r="F253" i="38"/>
  <c r="G246" i="20"/>
  <c r="H129" i="34"/>
  <c r="C252" i="14"/>
  <c r="C231" i="14"/>
  <c r="C226" i="14"/>
  <c r="C225" i="14"/>
  <c r="C262" i="14"/>
  <c r="C223" i="14"/>
  <c r="G233" i="30"/>
  <c r="H128" i="57"/>
  <c r="H126" i="35"/>
  <c r="E178" i="35" s="1"/>
  <c r="H123" i="25"/>
  <c r="H126" i="15"/>
  <c r="D254" i="35"/>
  <c r="D253" i="35"/>
  <c r="H129" i="23"/>
  <c r="G251" i="38"/>
  <c r="D253" i="27"/>
  <c r="G256" i="38"/>
  <c r="D237" i="27"/>
  <c r="D243" i="27"/>
  <c r="D243" i="36"/>
  <c r="C220" i="37"/>
  <c r="D224" i="37"/>
  <c r="D243" i="37"/>
  <c r="D249" i="37"/>
  <c r="D257" i="37"/>
  <c r="C254" i="37"/>
  <c r="D232" i="37"/>
  <c r="D249" i="36"/>
  <c r="D260" i="36"/>
  <c r="D255" i="36"/>
  <c r="F219" i="18"/>
  <c r="E223" i="23"/>
  <c r="G248" i="15"/>
  <c r="E249" i="23"/>
  <c r="E259" i="36"/>
  <c r="E250" i="39"/>
  <c r="D230" i="20"/>
  <c r="D226" i="20"/>
  <c r="D250" i="20"/>
  <c r="D234" i="20"/>
  <c r="G226" i="20"/>
  <c r="C245" i="14"/>
  <c r="C257" i="14"/>
  <c r="G226" i="30"/>
  <c r="H130" i="23"/>
  <c r="H131" i="39"/>
  <c r="G262" i="41"/>
  <c r="C249" i="38"/>
  <c r="G261" i="27"/>
  <c r="D219" i="27"/>
  <c r="C245" i="38"/>
  <c r="D262" i="27"/>
  <c r="G221" i="38"/>
  <c r="G222" i="38"/>
  <c r="D221" i="27"/>
  <c r="D236" i="37"/>
  <c r="D252" i="37"/>
  <c r="D253" i="36"/>
  <c r="C224" i="37"/>
  <c r="E250" i="23"/>
  <c r="E234" i="35"/>
  <c r="E181" i="40"/>
  <c r="D225" i="20"/>
  <c r="D254" i="20"/>
  <c r="D236" i="20"/>
  <c r="D245" i="20"/>
  <c r="G260" i="20"/>
  <c r="C261" i="14"/>
  <c r="C224" i="14"/>
  <c r="C229" i="14"/>
  <c r="D173" i="11"/>
  <c r="H135" i="40"/>
  <c r="F247" i="12"/>
  <c r="H132" i="12"/>
  <c r="C184" i="12" s="1"/>
  <c r="G219" i="27"/>
  <c r="C224" i="38"/>
  <c r="G260" i="38"/>
  <c r="G235" i="27"/>
  <c r="C256" i="38"/>
  <c r="C254" i="38"/>
  <c r="H121" i="10"/>
  <c r="H127" i="19"/>
  <c r="F179" i="19" s="1"/>
  <c r="H116" i="36"/>
  <c r="G244" i="41"/>
  <c r="H135" i="18"/>
  <c r="C187" i="18" s="1"/>
  <c r="H128" i="15"/>
  <c r="D180" i="15" s="1"/>
  <c r="H127" i="28"/>
  <c r="H116" i="21"/>
  <c r="D136" i="27"/>
  <c r="K27" i="49" s="1"/>
  <c r="H127" i="32"/>
  <c r="H120" i="24"/>
  <c r="G172" i="24" s="1"/>
  <c r="D232" i="41"/>
  <c r="H117" i="17"/>
  <c r="F245" i="37"/>
  <c r="D248" i="37"/>
  <c r="F247" i="37"/>
  <c r="D219" i="37"/>
  <c r="D220" i="37"/>
  <c r="D247" i="36"/>
  <c r="E236" i="35"/>
  <c r="E247" i="23"/>
  <c r="E225" i="23"/>
  <c r="F181" i="40"/>
  <c r="D233" i="20"/>
  <c r="D243" i="20"/>
  <c r="D249" i="20"/>
  <c r="D223" i="20"/>
  <c r="G235" i="20"/>
  <c r="E232" i="39"/>
  <c r="G247" i="20"/>
  <c r="G250" i="20"/>
  <c r="C233" i="14"/>
  <c r="C236" i="14"/>
  <c r="C230" i="14"/>
  <c r="C218" i="14"/>
  <c r="X12" i="49" s="1"/>
  <c r="C232" i="14"/>
  <c r="H247" i="28"/>
  <c r="H121" i="34"/>
  <c r="G248" i="30"/>
  <c r="F236" i="12"/>
  <c r="H131" i="14"/>
  <c r="F251" i="12"/>
  <c r="G250" i="41"/>
  <c r="F255" i="12"/>
  <c r="G248" i="38"/>
  <c r="D224" i="27"/>
  <c r="G252" i="38"/>
  <c r="C260" i="38"/>
  <c r="G247" i="38"/>
  <c r="D249" i="27"/>
  <c r="D254" i="27"/>
  <c r="H119" i="28"/>
  <c r="C171" i="28" s="1"/>
  <c r="H134" i="21"/>
  <c r="H123" i="40"/>
  <c r="E175" i="40" s="1"/>
  <c r="H122" i="21"/>
  <c r="H121" i="17"/>
  <c r="C173" i="17" s="1"/>
  <c r="F226" i="33"/>
  <c r="H81" i="31"/>
  <c r="H81" i="28"/>
  <c r="C248" i="22"/>
  <c r="C222" i="18"/>
  <c r="H133" i="11"/>
  <c r="F185" i="11" s="1"/>
  <c r="C245" i="35"/>
  <c r="C253" i="27"/>
  <c r="H121" i="24"/>
  <c r="H81" i="21"/>
  <c r="D262" i="16"/>
  <c r="H131" i="23"/>
  <c r="F183" i="23" s="1"/>
  <c r="H121" i="19"/>
  <c r="G136" i="9"/>
  <c r="N8" i="49" s="1"/>
  <c r="H119" i="11"/>
  <c r="D171" i="11" s="1"/>
  <c r="H127" i="35"/>
  <c r="F179" i="35" s="1"/>
  <c r="C260" i="37"/>
  <c r="D221" i="37"/>
  <c r="D250" i="37"/>
  <c r="D223" i="37"/>
  <c r="F254" i="36"/>
  <c r="D246" i="36"/>
  <c r="E249" i="36"/>
  <c r="D218" i="37"/>
  <c r="C244" i="37"/>
  <c r="C248" i="37"/>
  <c r="D257" i="36"/>
  <c r="D231" i="37"/>
  <c r="C256" i="37"/>
  <c r="C245" i="37"/>
  <c r="C259" i="37"/>
  <c r="C249" i="37"/>
  <c r="D258" i="36"/>
  <c r="F233" i="18"/>
  <c r="E226" i="23"/>
  <c r="E227" i="35"/>
  <c r="E246" i="23"/>
  <c r="D261" i="20"/>
  <c r="D228" i="20"/>
  <c r="D224" i="20"/>
  <c r="D235" i="20"/>
  <c r="E224" i="39"/>
  <c r="G243" i="20"/>
  <c r="G245" i="20"/>
  <c r="E109" i="44"/>
  <c r="C259" i="14"/>
  <c r="C219" i="14"/>
  <c r="C258" i="14"/>
  <c r="C247" i="14"/>
  <c r="C222" i="14"/>
  <c r="F228" i="30"/>
  <c r="H117" i="38"/>
  <c r="H128" i="29"/>
  <c r="D227" i="12"/>
  <c r="C243" i="12"/>
  <c r="C229" i="38"/>
  <c r="F243" i="12"/>
  <c r="G261" i="38"/>
  <c r="D225" i="27"/>
  <c r="D234" i="27"/>
  <c r="D230" i="27"/>
  <c r="D247" i="27"/>
  <c r="D227" i="27"/>
  <c r="G258" i="38"/>
  <c r="G243" i="27"/>
  <c r="D248" i="27"/>
  <c r="H135" i="21"/>
  <c r="F187" i="21" s="1"/>
  <c r="H130" i="29"/>
  <c r="D182" i="29" s="1"/>
  <c r="H81" i="33"/>
  <c r="H81" i="19"/>
  <c r="J310" i="9"/>
  <c r="F6" i="48"/>
  <c r="H222" i="23"/>
  <c r="G23" i="49"/>
  <c r="E179" i="24"/>
  <c r="G179" i="24"/>
  <c r="C179" i="24"/>
  <c r="D179" i="24"/>
  <c r="F179" i="24"/>
  <c r="G175" i="29"/>
  <c r="F175" i="29"/>
  <c r="C175" i="29"/>
  <c r="D175" i="29"/>
  <c r="E175" i="29"/>
  <c r="G173" i="17"/>
  <c r="F173" i="17"/>
  <c r="D173" i="17"/>
  <c r="E173" i="17"/>
  <c r="C179" i="35"/>
  <c r="D179" i="35"/>
  <c r="G179" i="35"/>
  <c r="E179" i="35"/>
  <c r="G182" i="29"/>
  <c r="D172" i="24"/>
  <c r="C169" i="30"/>
  <c r="F169" i="30"/>
  <c r="G187" i="35"/>
  <c r="C187" i="35"/>
  <c r="E187" i="35"/>
  <c r="D187" i="35"/>
  <c r="F187" i="35"/>
  <c r="E183" i="30"/>
  <c r="G183" i="30"/>
  <c r="G252" i="39"/>
  <c r="E260" i="27"/>
  <c r="F237" i="11"/>
  <c r="F225" i="11"/>
  <c r="E223" i="30"/>
  <c r="G226" i="39"/>
  <c r="E249" i="25"/>
  <c r="C243" i="22"/>
  <c r="G173" i="12"/>
  <c r="E252" i="30"/>
  <c r="E254" i="22"/>
  <c r="D136" i="62"/>
  <c r="K22" i="49" s="1"/>
  <c r="E257" i="30"/>
  <c r="C235" i="18"/>
  <c r="C230" i="18"/>
  <c r="C224" i="18"/>
  <c r="D112" i="44"/>
  <c r="D227" i="41"/>
  <c r="D219" i="41"/>
  <c r="D237" i="41"/>
  <c r="H123" i="33"/>
  <c r="D175" i="33" s="1"/>
  <c r="H118" i="25"/>
  <c r="E170" i="25" s="1"/>
  <c r="G136" i="19"/>
  <c r="N17" i="49" s="1"/>
  <c r="D169" i="40"/>
  <c r="E136" i="10"/>
  <c r="H124" i="12"/>
  <c r="E176" i="12" s="1"/>
  <c r="H131" i="32"/>
  <c r="D243" i="41"/>
  <c r="D250" i="41"/>
  <c r="H81" i="23"/>
  <c r="E173" i="62"/>
  <c r="F243" i="11"/>
  <c r="F246" i="11"/>
  <c r="E251" i="37"/>
  <c r="E222" i="27"/>
  <c r="E243" i="27"/>
  <c r="E221" i="30"/>
  <c r="C256" i="22"/>
  <c r="C173" i="12"/>
  <c r="E261" i="30"/>
  <c r="E258" i="22"/>
  <c r="H134" i="36"/>
  <c r="H126" i="59"/>
  <c r="F178" i="59" s="1"/>
  <c r="E97" i="44"/>
  <c r="G184" i="26"/>
  <c r="E260" i="22"/>
  <c r="F228" i="33"/>
  <c r="E248" i="30"/>
  <c r="C229" i="18"/>
  <c r="C231" i="18"/>
  <c r="C254" i="18"/>
  <c r="C257" i="18"/>
  <c r="C259" i="18"/>
  <c r="D102" i="44"/>
  <c r="C247" i="27"/>
  <c r="C245" i="27"/>
  <c r="D230" i="41"/>
  <c r="D226" i="41"/>
  <c r="C136" i="29"/>
  <c r="H125" i="11"/>
  <c r="G177" i="11" s="1"/>
  <c r="E169" i="40"/>
  <c r="D257" i="41"/>
  <c r="H117" i="34"/>
  <c r="C249" i="35"/>
  <c r="D251" i="41"/>
  <c r="C261" i="35"/>
  <c r="C250" i="35"/>
  <c r="D259" i="41"/>
  <c r="C232" i="35"/>
  <c r="G234" i="40"/>
  <c r="H130" i="16"/>
  <c r="G182" i="16" s="1"/>
  <c r="G222" i="35"/>
  <c r="H122" i="26"/>
  <c r="G174" i="26" s="1"/>
  <c r="F218" i="59"/>
  <c r="F262" i="11"/>
  <c r="F255" i="11"/>
  <c r="F219" i="11"/>
  <c r="F226" i="11"/>
  <c r="E227" i="30"/>
  <c r="E227" i="25"/>
  <c r="F229" i="33"/>
  <c r="C254" i="22"/>
  <c r="F223" i="59"/>
  <c r="E257" i="22"/>
  <c r="H122" i="62"/>
  <c r="E174" i="62" s="1"/>
  <c r="F107" i="44"/>
  <c r="F184" i="26"/>
  <c r="H184" i="26" s="1"/>
  <c r="D136" i="29"/>
  <c r="G219" i="39"/>
  <c r="G28" i="49"/>
  <c r="E245" i="22"/>
  <c r="F230" i="33"/>
  <c r="E244" i="30"/>
  <c r="E244" i="22"/>
  <c r="C220" i="18"/>
  <c r="C225" i="18"/>
  <c r="C223" i="18"/>
  <c r="C233" i="18"/>
  <c r="C251" i="18"/>
  <c r="C253" i="18"/>
  <c r="C249" i="18"/>
  <c r="H121" i="38"/>
  <c r="D221" i="41"/>
  <c r="D229" i="41"/>
  <c r="H134" i="32"/>
  <c r="H118" i="37"/>
  <c r="E170" i="37" s="1"/>
  <c r="F169" i="40"/>
  <c r="H124" i="17"/>
  <c r="H133" i="21"/>
  <c r="G229" i="12"/>
  <c r="H135" i="22"/>
  <c r="D187" i="22" s="1"/>
  <c r="D260" i="41"/>
  <c r="D244" i="41"/>
  <c r="C262" i="35"/>
  <c r="D256" i="41"/>
  <c r="D247" i="41"/>
  <c r="C226" i="35"/>
  <c r="C246" i="59"/>
  <c r="F245" i="59"/>
  <c r="E255" i="37"/>
  <c r="F257" i="11"/>
  <c r="E237" i="27"/>
  <c r="F236" i="11"/>
  <c r="F235" i="11"/>
  <c r="E236" i="30"/>
  <c r="G220" i="39"/>
  <c r="E245" i="30"/>
  <c r="C186" i="10"/>
  <c r="E256" i="22"/>
  <c r="D103" i="44"/>
  <c r="G106" i="44"/>
  <c r="C184" i="26"/>
  <c r="E255" i="22"/>
  <c r="F221" i="33"/>
  <c r="C227" i="18"/>
  <c r="C250" i="18"/>
  <c r="C261" i="27"/>
  <c r="D218" i="41"/>
  <c r="D233" i="41"/>
  <c r="H133" i="30"/>
  <c r="H129" i="21"/>
  <c r="H128" i="12"/>
  <c r="G169" i="40"/>
  <c r="H120" i="19"/>
  <c r="D252" i="14"/>
  <c r="H129" i="22"/>
  <c r="C181" i="22" s="1"/>
  <c r="C243" i="35"/>
  <c r="AE36" i="49" s="1"/>
  <c r="C184" i="31"/>
  <c r="C258" i="35"/>
  <c r="D245" i="41"/>
  <c r="C218" i="35"/>
  <c r="H133" i="33"/>
  <c r="H124" i="18"/>
  <c r="H122" i="24"/>
  <c r="E174" i="24" s="1"/>
  <c r="H125" i="17"/>
  <c r="H130" i="39"/>
  <c r="D182" i="39" s="1"/>
  <c r="E259" i="37"/>
  <c r="C254" i="57"/>
  <c r="C250" i="59"/>
  <c r="G225" i="39"/>
  <c r="G230" i="39"/>
  <c r="E243" i="25"/>
  <c r="F186" i="10"/>
  <c r="G95" i="44"/>
  <c r="E184" i="26"/>
  <c r="C219" i="18"/>
  <c r="C226" i="18"/>
  <c r="C262" i="18"/>
  <c r="C252" i="18"/>
  <c r="C173" i="11"/>
  <c r="H134" i="37"/>
  <c r="H121" i="41"/>
  <c r="H127" i="38"/>
  <c r="F179" i="38" s="1"/>
  <c r="C244" i="27"/>
  <c r="D222" i="41"/>
  <c r="D235" i="41"/>
  <c r="H132" i="21"/>
  <c r="D184" i="21" s="1"/>
  <c r="H122" i="40"/>
  <c r="E174" i="40" s="1"/>
  <c r="D249" i="14"/>
  <c r="D255" i="14"/>
  <c r="C230" i="35"/>
  <c r="C224" i="35"/>
  <c r="D258" i="41"/>
  <c r="C233" i="35"/>
  <c r="H133" i="35"/>
  <c r="E185" i="35" s="1"/>
  <c r="F259" i="16"/>
  <c r="C244" i="57"/>
  <c r="C230" i="57"/>
  <c r="C253" i="57"/>
  <c r="F221" i="11"/>
  <c r="E221" i="25"/>
  <c r="G236" i="39"/>
  <c r="F184" i="30"/>
  <c r="G169" i="59"/>
  <c r="G136" i="32"/>
  <c r="C237" i="18"/>
  <c r="C236" i="18"/>
  <c r="C218" i="18"/>
  <c r="C243" i="18"/>
  <c r="AE16" i="49" s="1"/>
  <c r="C261" i="18"/>
  <c r="C244" i="18"/>
  <c r="G173" i="11"/>
  <c r="E112" i="44"/>
  <c r="H135" i="39"/>
  <c r="C228" i="18"/>
  <c r="D230" i="16"/>
  <c r="C252" i="27"/>
  <c r="C260" i="27"/>
  <c r="C255" i="27"/>
  <c r="D223" i="41"/>
  <c r="D234" i="41"/>
  <c r="D183" i="10"/>
  <c r="H127" i="34"/>
  <c r="H116" i="29"/>
  <c r="H120" i="28"/>
  <c r="C172" i="28" s="1"/>
  <c r="H127" i="26"/>
  <c r="H128" i="33"/>
  <c r="F180" i="33" s="1"/>
  <c r="H81" i="35"/>
  <c r="H129" i="33"/>
  <c r="G168" i="28"/>
  <c r="G252" i="12"/>
  <c r="C252" i="35"/>
  <c r="H126" i="31"/>
  <c r="C178" i="31" s="1"/>
  <c r="C260" i="35"/>
  <c r="C237" i="35"/>
  <c r="C257" i="35"/>
  <c r="C234" i="35"/>
  <c r="C244" i="35"/>
  <c r="H123" i="19"/>
  <c r="C173" i="39"/>
  <c r="H127" i="23"/>
  <c r="G179" i="23" s="1"/>
  <c r="H132" i="41"/>
  <c r="F220" i="59"/>
  <c r="F253" i="11"/>
  <c r="F252" i="11"/>
  <c r="F247" i="11"/>
  <c r="G254" i="39"/>
  <c r="F220" i="11"/>
  <c r="G223" i="39"/>
  <c r="G261" i="21"/>
  <c r="E243" i="22"/>
  <c r="F110" i="44"/>
  <c r="C234" i="18"/>
  <c r="C258" i="18"/>
  <c r="C248" i="18"/>
  <c r="C245" i="18"/>
  <c r="C246" i="18"/>
  <c r="C246" i="27"/>
  <c r="D236" i="41"/>
  <c r="D224" i="41"/>
  <c r="D225" i="41"/>
  <c r="H119" i="35"/>
  <c r="G253" i="12"/>
  <c r="G260" i="12"/>
  <c r="D258" i="14"/>
  <c r="C222" i="35"/>
  <c r="C248" i="35"/>
  <c r="H121" i="18"/>
  <c r="G173" i="18" s="1"/>
  <c r="F136" i="59"/>
  <c r="M33" i="49" s="1"/>
  <c r="H125" i="27"/>
  <c r="F177" i="27" s="1"/>
  <c r="E136" i="41"/>
  <c r="H122" i="22"/>
  <c r="D174" i="22" s="1"/>
  <c r="H118" i="17"/>
  <c r="H124" i="37"/>
  <c r="H119" i="23"/>
  <c r="H133" i="23"/>
  <c r="F185" i="23" s="1"/>
  <c r="H111" i="38"/>
  <c r="H138" i="38" s="1"/>
  <c r="H132" i="22"/>
  <c r="E184" i="22" s="1"/>
  <c r="H131" i="12"/>
  <c r="G183" i="12" s="1"/>
  <c r="D136" i="21"/>
  <c r="E136" i="11"/>
  <c r="H124" i="24"/>
  <c r="H125" i="22"/>
  <c r="H126" i="40"/>
  <c r="H119" i="21"/>
  <c r="G136" i="21"/>
  <c r="H131" i="11"/>
  <c r="G183" i="11" s="1"/>
  <c r="H117" i="23"/>
  <c r="H130" i="11"/>
  <c r="D182" i="11" s="1"/>
  <c r="H122" i="15"/>
  <c r="H118" i="27"/>
  <c r="H126" i="16"/>
  <c r="E136" i="27"/>
  <c r="C136" i="38"/>
  <c r="H126" i="62"/>
  <c r="D178" i="62" s="1"/>
  <c r="H122" i="19"/>
  <c r="E254" i="32"/>
  <c r="C253" i="32"/>
  <c r="D249" i="41"/>
  <c r="D231" i="39"/>
  <c r="D261" i="41"/>
  <c r="C219" i="32"/>
  <c r="C257" i="32"/>
  <c r="D255" i="41"/>
  <c r="C249" i="17"/>
  <c r="D246" i="41"/>
  <c r="C237" i="32"/>
  <c r="C229" i="32"/>
  <c r="D262" i="41"/>
  <c r="C261" i="34"/>
  <c r="C219" i="34"/>
  <c r="C251" i="34"/>
  <c r="C260" i="34"/>
  <c r="C257" i="34"/>
  <c r="C247" i="34"/>
  <c r="C244" i="34"/>
  <c r="C253" i="34"/>
  <c r="C243" i="34"/>
  <c r="AE35" i="49" s="1"/>
  <c r="C221" i="34"/>
  <c r="C262" i="34"/>
  <c r="C249" i="34"/>
  <c r="C248" i="34"/>
  <c r="C258" i="34"/>
  <c r="C245" i="34"/>
  <c r="C236" i="34"/>
  <c r="C254" i="34"/>
  <c r="C237" i="34"/>
  <c r="C252" i="34"/>
  <c r="C220" i="34"/>
  <c r="C250" i="34"/>
  <c r="C231" i="34"/>
  <c r="C259" i="34"/>
  <c r="C246" i="34"/>
  <c r="C235" i="34"/>
  <c r="C255" i="34"/>
  <c r="C250" i="17"/>
  <c r="C257" i="17"/>
  <c r="C248" i="17"/>
  <c r="C231" i="17"/>
  <c r="C235" i="17"/>
  <c r="C253" i="17"/>
  <c r="C246" i="17"/>
  <c r="C226" i="17"/>
  <c r="C243" i="17"/>
  <c r="C256" i="17"/>
  <c r="C234" i="17"/>
  <c r="C252" i="17"/>
  <c r="C237" i="17"/>
  <c r="C259" i="17"/>
  <c r="C254" i="17"/>
  <c r="C220" i="17"/>
  <c r="C230" i="17"/>
  <c r="C260" i="17"/>
  <c r="C261" i="17"/>
  <c r="C222" i="17"/>
  <c r="C224" i="17"/>
  <c r="C251" i="17"/>
  <c r="C225" i="17"/>
  <c r="C227" i="17"/>
  <c r="C245" i="17"/>
  <c r="C233" i="17"/>
  <c r="C219" i="17"/>
  <c r="C262" i="17"/>
  <c r="C221" i="17"/>
  <c r="C236" i="17"/>
  <c r="C255" i="17"/>
  <c r="C218" i="17"/>
  <c r="X15" i="49" s="1"/>
  <c r="C244" i="17"/>
  <c r="C247" i="17"/>
  <c r="C232" i="17"/>
  <c r="H134" i="27"/>
  <c r="H120" i="27"/>
  <c r="C172" i="27" s="1"/>
  <c r="H131" i="27"/>
  <c r="C183" i="27" s="1"/>
  <c r="E228" i="35"/>
  <c r="E222" i="35"/>
  <c r="E250" i="35"/>
  <c r="E232" i="35"/>
  <c r="E219" i="35"/>
  <c r="E253" i="35"/>
  <c r="E218" i="35"/>
  <c r="E220" i="35"/>
  <c r="E229" i="35"/>
  <c r="E237" i="35"/>
  <c r="E230" i="35"/>
  <c r="E231" i="35"/>
  <c r="E248" i="35"/>
  <c r="E226" i="35"/>
  <c r="E223" i="35"/>
  <c r="E260" i="35"/>
  <c r="E225" i="35"/>
  <c r="E224" i="35"/>
  <c r="E233" i="35"/>
  <c r="L6" i="48"/>
  <c r="H132" i="18"/>
  <c r="E184" i="18" s="1"/>
  <c r="H134" i="18"/>
  <c r="H131" i="18"/>
  <c r="H120" i="18"/>
  <c r="G172" i="18" s="1"/>
  <c r="H126" i="18"/>
  <c r="G178" i="18" s="1"/>
  <c r="H127" i="18"/>
  <c r="H118" i="18"/>
  <c r="H119" i="18"/>
  <c r="H111" i="18"/>
  <c r="H138" i="18" s="1"/>
  <c r="H125" i="18"/>
  <c r="G177" i="18" s="1"/>
  <c r="H117" i="18"/>
  <c r="C169" i="18" s="1"/>
  <c r="D136" i="18"/>
  <c r="H128" i="18"/>
  <c r="C180" i="18" s="1"/>
  <c r="H133" i="18"/>
  <c r="E185" i="18" s="1"/>
  <c r="D136" i="14"/>
  <c r="K12" i="49" s="1"/>
  <c r="H133" i="14"/>
  <c r="G185" i="14" s="1"/>
  <c r="H122" i="14"/>
  <c r="H119" i="14"/>
  <c r="H120" i="14"/>
  <c r="D172" i="14" s="1"/>
  <c r="H130" i="14"/>
  <c r="D182" i="14" s="1"/>
  <c r="D185" i="23"/>
  <c r="G185" i="23"/>
  <c r="E185" i="23"/>
  <c r="H123" i="23"/>
  <c r="H118" i="62"/>
  <c r="H122" i="20"/>
  <c r="H124" i="20"/>
  <c r="G176" i="20" s="1"/>
  <c r="H131" i="16"/>
  <c r="C183" i="16" s="1"/>
  <c r="C182" i="16"/>
  <c r="F182" i="16"/>
  <c r="D182" i="16"/>
  <c r="H120" i="16"/>
  <c r="F172" i="16" s="1"/>
  <c r="H123" i="16"/>
  <c r="G175" i="16" s="1"/>
  <c r="H116" i="16"/>
  <c r="F168" i="16" s="1"/>
  <c r="H132" i="16"/>
  <c r="C184" i="16" s="1"/>
  <c r="H124" i="16"/>
  <c r="E176" i="16" s="1"/>
  <c r="H129" i="16"/>
  <c r="C181" i="16" s="1"/>
  <c r="D136" i="16"/>
  <c r="K14" i="49" s="1"/>
  <c r="H131" i="59"/>
  <c r="H119" i="59"/>
  <c r="C175" i="11"/>
  <c r="E175" i="11"/>
  <c r="H120" i="11"/>
  <c r="G172" i="11" s="1"/>
  <c r="C173" i="9"/>
  <c r="H118" i="9"/>
  <c r="H123" i="9"/>
  <c r="H130" i="9"/>
  <c r="H124" i="9"/>
  <c r="H122" i="9"/>
  <c r="D173" i="12"/>
  <c r="I163" i="12"/>
  <c r="H116" i="25"/>
  <c r="D168" i="25" s="1"/>
  <c r="D181" i="25"/>
  <c r="F181" i="25"/>
  <c r="C173" i="25"/>
  <c r="C171" i="25"/>
  <c r="C136" i="25"/>
  <c r="J25" i="49" s="1"/>
  <c r="H132" i="25"/>
  <c r="C184" i="25" s="1"/>
  <c r="H130" i="25"/>
  <c r="E182" i="25" s="1"/>
  <c r="H116" i="37"/>
  <c r="H126" i="17"/>
  <c r="H122" i="17"/>
  <c r="C174" i="17" s="1"/>
  <c r="C136" i="17"/>
  <c r="H123" i="17"/>
  <c r="E175" i="17" s="1"/>
  <c r="G136" i="22"/>
  <c r="H128" i="22"/>
  <c r="D179" i="28"/>
  <c r="H179" i="28" s="1"/>
  <c r="G179" i="28"/>
  <c r="C179" i="28"/>
  <c r="E179" i="28"/>
  <c r="F179" i="28"/>
  <c r="F175" i="28"/>
  <c r="D175" i="28"/>
  <c r="E175" i="28"/>
  <c r="C175" i="28"/>
  <c r="G175" i="28"/>
  <c r="C136" i="28"/>
  <c r="H124" i="28"/>
  <c r="C176" i="28" s="1"/>
  <c r="H133" i="19"/>
  <c r="C185" i="19" s="1"/>
  <c r="H117" i="21"/>
  <c r="D179" i="21"/>
  <c r="H128" i="21"/>
  <c r="C180" i="21" s="1"/>
  <c r="H124" i="6"/>
  <c r="D136" i="33"/>
  <c r="H120" i="33"/>
  <c r="D172" i="33" s="1"/>
  <c r="H128" i="16"/>
  <c r="C180" i="16" s="1"/>
  <c r="H119" i="16"/>
  <c r="C171" i="16" s="1"/>
  <c r="H133" i="16"/>
  <c r="C185" i="16" s="1"/>
  <c r="H124" i="34"/>
  <c r="C176" i="34" s="1"/>
  <c r="H120" i="41"/>
  <c r="H124" i="41"/>
  <c r="H133" i="41"/>
  <c r="E185" i="41" s="1"/>
  <c r="H126" i="41"/>
  <c r="D178" i="41" s="1"/>
  <c r="H116" i="20"/>
  <c r="D168" i="20" s="1"/>
  <c r="C136" i="20"/>
  <c r="H127" i="20"/>
  <c r="F179" i="20" s="1"/>
  <c r="F136" i="20"/>
  <c r="H134" i="20"/>
  <c r="H132" i="20"/>
  <c r="C184" i="20" s="1"/>
  <c r="H125" i="20"/>
  <c r="D177" i="20" s="1"/>
  <c r="E136" i="20"/>
  <c r="H129" i="20"/>
  <c r="C181" i="20" s="1"/>
  <c r="F176" i="20"/>
  <c r="H120" i="20"/>
  <c r="G172" i="20" s="1"/>
  <c r="H117" i="27"/>
  <c r="H122" i="27"/>
  <c r="G174" i="27" s="1"/>
  <c r="F136" i="15"/>
  <c r="M13" i="49" s="1"/>
  <c r="H129" i="15"/>
  <c r="H132" i="15"/>
  <c r="D184" i="15" s="1"/>
  <c r="H127" i="15"/>
  <c r="F179" i="15" s="1"/>
  <c r="E180" i="15"/>
  <c r="C180" i="15"/>
  <c r="G180" i="15"/>
  <c r="H125" i="15"/>
  <c r="H131" i="15"/>
  <c r="D183" i="15" s="1"/>
  <c r="H121" i="15"/>
  <c r="C173" i="15" s="1"/>
  <c r="H132" i="32"/>
  <c r="E184" i="32" s="1"/>
  <c r="H124" i="32"/>
  <c r="H130" i="32"/>
  <c r="H118" i="32"/>
  <c r="F173" i="31"/>
  <c r="G173" i="31"/>
  <c r="E173" i="31"/>
  <c r="H130" i="31"/>
  <c r="D182" i="31" s="1"/>
  <c r="G182" i="39"/>
  <c r="E182" i="39"/>
  <c r="H124" i="39"/>
  <c r="H133" i="39"/>
  <c r="F185" i="39" s="1"/>
  <c r="H117" i="39"/>
  <c r="C169" i="39" s="1"/>
  <c r="H125" i="39"/>
  <c r="C177" i="39" s="1"/>
  <c r="H132" i="39"/>
  <c r="H116" i="39"/>
  <c r="D168" i="39" s="1"/>
  <c r="H122" i="39"/>
  <c r="D174" i="39" s="1"/>
  <c r="D173" i="39"/>
  <c r="F173" i="39"/>
  <c r="E173" i="39"/>
  <c r="G173" i="39"/>
  <c r="F180" i="38"/>
  <c r="H135" i="38"/>
  <c r="E187" i="38" s="1"/>
  <c r="E181" i="38"/>
  <c r="F181" i="38"/>
  <c r="D136" i="38"/>
  <c r="K39" i="49" s="1"/>
  <c r="H122" i="38"/>
  <c r="D181" i="38"/>
  <c r="H133" i="38"/>
  <c r="C185" i="38" s="1"/>
  <c r="C180" i="38"/>
  <c r="D180" i="38"/>
  <c r="E180" i="38"/>
  <c r="G178" i="29"/>
  <c r="D178" i="29"/>
  <c r="F178" i="29"/>
  <c r="C178" i="29"/>
  <c r="E178" i="29"/>
  <c r="E234" i="38"/>
  <c r="E222" i="38"/>
  <c r="E237" i="39"/>
  <c r="F250" i="38"/>
  <c r="F257" i="38"/>
  <c r="E255" i="16"/>
  <c r="E243" i="16"/>
  <c r="E245" i="32"/>
  <c r="C244" i="38"/>
  <c r="G246" i="41"/>
  <c r="E228" i="59"/>
  <c r="E232" i="59"/>
  <c r="E231" i="39"/>
  <c r="F258" i="38"/>
  <c r="F256" i="38"/>
  <c r="E256" i="16"/>
  <c r="E257" i="16"/>
  <c r="E251" i="32"/>
  <c r="E224" i="16"/>
  <c r="E232" i="16"/>
  <c r="E231" i="16"/>
  <c r="F243" i="38"/>
  <c r="F262" i="38"/>
  <c r="E244" i="16"/>
  <c r="E247" i="16"/>
  <c r="E257" i="32"/>
  <c r="I163" i="30"/>
  <c r="H122" i="18"/>
  <c r="G174" i="18" s="1"/>
  <c r="E232" i="38"/>
  <c r="E225" i="38"/>
  <c r="E244" i="59"/>
  <c r="E257" i="39"/>
  <c r="E221" i="16"/>
  <c r="E233" i="16"/>
  <c r="E229" i="16"/>
  <c r="E236" i="39"/>
  <c r="F245" i="38"/>
  <c r="F255" i="38"/>
  <c r="E249" i="16"/>
  <c r="E248" i="16"/>
  <c r="E244" i="32"/>
  <c r="E230" i="38"/>
  <c r="E236" i="38"/>
  <c r="E234" i="59"/>
  <c r="E261" i="39"/>
  <c r="E237" i="16"/>
  <c r="E223" i="16"/>
  <c r="E233" i="39"/>
  <c r="F244" i="38"/>
  <c r="F259" i="38"/>
  <c r="E245" i="16"/>
  <c r="E259" i="16"/>
  <c r="E255" i="32"/>
  <c r="H122" i="57"/>
  <c r="F174" i="57" s="1"/>
  <c r="E237" i="38"/>
  <c r="H237" i="38" s="1"/>
  <c r="E251" i="59"/>
  <c r="E219" i="16"/>
  <c r="E229" i="39"/>
  <c r="E252" i="16"/>
  <c r="E249" i="32"/>
  <c r="C136" i="30"/>
  <c r="H120" i="30"/>
  <c r="D172" i="30" s="1"/>
  <c r="H118" i="30"/>
  <c r="F170" i="30" s="1"/>
  <c r="F183" i="30"/>
  <c r="H125" i="30"/>
  <c r="H111" i="35"/>
  <c r="I163" i="19"/>
  <c r="I163" i="11"/>
  <c r="D136" i="26"/>
  <c r="E170" i="10"/>
  <c r="H222" i="29"/>
  <c r="H123" i="27"/>
  <c r="G175" i="27" s="1"/>
  <c r="H130" i="36"/>
  <c r="D223" i="34"/>
  <c r="D238" i="34" s="1"/>
  <c r="Y35" i="49" s="1"/>
  <c r="D244" i="34"/>
  <c r="D263" i="34" s="1"/>
  <c r="AF35" i="49" s="1"/>
  <c r="D233" i="34"/>
  <c r="H135" i="62"/>
  <c r="H119" i="15"/>
  <c r="C171" i="15" s="1"/>
  <c r="H122" i="29"/>
  <c r="G174" i="29" s="1"/>
  <c r="H135" i="24"/>
  <c r="H111" i="15"/>
  <c r="D248" i="26"/>
  <c r="G246" i="16"/>
  <c r="H134" i="57"/>
  <c r="E186" i="57" s="1"/>
  <c r="E181" i="31"/>
  <c r="H118" i="12"/>
  <c r="D252" i="41"/>
  <c r="H131" i="29"/>
  <c r="C171" i="10"/>
  <c r="D171" i="10"/>
  <c r="F171" i="10"/>
  <c r="E171" i="10"/>
  <c r="H134" i="26"/>
  <c r="H133" i="26"/>
  <c r="D185" i="26" s="1"/>
  <c r="H123" i="26"/>
  <c r="C175" i="26" s="1"/>
  <c r="H130" i="26"/>
  <c r="D182" i="26" s="1"/>
  <c r="H116" i="57"/>
  <c r="G168" i="57" s="1"/>
  <c r="H125" i="57"/>
  <c r="G177" i="57" s="1"/>
  <c r="H129" i="57"/>
  <c r="E181" i="57" s="1"/>
  <c r="H123" i="57"/>
  <c r="F175" i="57" s="1"/>
  <c r="H130" i="57"/>
  <c r="H130" i="40"/>
  <c r="H84" i="44"/>
  <c r="H129" i="36"/>
  <c r="G181" i="35"/>
  <c r="F181" i="35"/>
  <c r="E106" i="44"/>
  <c r="H120" i="57"/>
  <c r="D172" i="57" s="1"/>
  <c r="H124" i="36"/>
  <c r="C184" i="28"/>
  <c r="E136" i="14"/>
  <c r="H111" i="10"/>
  <c r="G184" i="28"/>
  <c r="H129" i="39"/>
  <c r="D181" i="39" s="1"/>
  <c r="H129" i="59"/>
  <c r="E184" i="28"/>
  <c r="H128" i="24"/>
  <c r="G180" i="24" s="1"/>
  <c r="H118" i="31"/>
  <c r="D170" i="31" s="1"/>
  <c r="H119" i="17"/>
  <c r="H126" i="38"/>
  <c r="D178" i="38" s="1"/>
  <c r="H134" i="29"/>
  <c r="G186" i="29" s="1"/>
  <c r="E136" i="16"/>
  <c r="L14" i="49" s="1"/>
  <c r="F136" i="16"/>
  <c r="M14" i="49" s="1"/>
  <c r="H123" i="14"/>
  <c r="D175" i="14" s="1"/>
  <c r="H130" i="21"/>
  <c r="C182" i="21" s="1"/>
  <c r="H125" i="12"/>
  <c r="H123" i="15"/>
  <c r="F175" i="15" s="1"/>
  <c r="H132" i="10"/>
  <c r="D184" i="10" s="1"/>
  <c r="H118" i="29"/>
  <c r="C170" i="29" s="1"/>
  <c r="F136" i="27"/>
  <c r="M27" i="49" s="1"/>
  <c r="H127" i="25"/>
  <c r="G179" i="25" s="1"/>
  <c r="G136" i="57"/>
  <c r="N19" i="49" s="1"/>
  <c r="H124" i="15"/>
  <c r="G136" i="18"/>
  <c r="N16" i="49" s="1"/>
  <c r="H124" i="14"/>
  <c r="E176" i="14" s="1"/>
  <c r="D136" i="15"/>
  <c r="C136" i="14"/>
  <c r="J12" i="49" s="1"/>
  <c r="H122" i="16"/>
  <c r="G174" i="16" s="1"/>
  <c r="D136" i="23"/>
  <c r="F136" i="22"/>
  <c r="M21" i="49" s="1"/>
  <c r="H120" i="22"/>
  <c r="H126" i="34"/>
  <c r="F180" i="12"/>
  <c r="E180" i="12"/>
  <c r="G180" i="12"/>
  <c r="D180" i="12"/>
  <c r="C180" i="12"/>
  <c r="H129" i="37"/>
  <c r="C181" i="37" s="1"/>
  <c r="H130" i="41"/>
  <c r="G172" i="28"/>
  <c r="H121" i="27"/>
  <c r="D173" i="27" s="1"/>
  <c r="H119" i="36"/>
  <c r="C136" i="22"/>
  <c r="E100" i="44"/>
  <c r="E136" i="26"/>
  <c r="L26" i="49" s="1"/>
  <c r="F136" i="32"/>
  <c r="H128" i="62"/>
  <c r="C180" i="62" s="1"/>
  <c r="H117" i="15"/>
  <c r="G169" i="15" s="1"/>
  <c r="H134" i="31"/>
  <c r="F186" i="31" s="1"/>
  <c r="H135" i="37"/>
  <c r="E187" i="37" s="1"/>
  <c r="F181" i="31"/>
  <c r="H121" i="36"/>
  <c r="H118" i="22"/>
  <c r="C170" i="22" s="1"/>
  <c r="G136" i="35"/>
  <c r="D172" i="28"/>
  <c r="H126" i="28"/>
  <c r="G181" i="31"/>
  <c r="C173" i="23"/>
  <c r="H116" i="41"/>
  <c r="E172" i="28"/>
  <c r="H130" i="62"/>
  <c r="H122" i="59"/>
  <c r="E174" i="59" s="1"/>
  <c r="D185" i="28"/>
  <c r="H130" i="35"/>
  <c r="D182" i="35" s="1"/>
  <c r="H122" i="37"/>
  <c r="C174" i="37" s="1"/>
  <c r="E136" i="28"/>
  <c r="H121" i="16"/>
  <c r="D173" i="16" s="1"/>
  <c r="H134" i="16"/>
  <c r="C186" i="16" s="1"/>
  <c r="E136" i="29"/>
  <c r="L29" i="49" s="1"/>
  <c r="H129" i="18"/>
  <c r="E181" i="18" s="1"/>
  <c r="H61" i="44"/>
  <c r="H124" i="10"/>
  <c r="E99" i="44"/>
  <c r="C101" i="44"/>
  <c r="E108" i="44"/>
  <c r="E94" i="44"/>
  <c r="G101" i="44"/>
  <c r="F103" i="44"/>
  <c r="F179" i="10"/>
  <c r="D93" i="44"/>
  <c r="D110" i="44"/>
  <c r="E107" i="44"/>
  <c r="E96" i="44"/>
  <c r="C109" i="44"/>
  <c r="H25" i="49"/>
  <c r="H13" i="49"/>
  <c r="C178" i="40"/>
  <c r="E178" i="40"/>
  <c r="D178" i="40"/>
  <c r="F178" i="40"/>
  <c r="G178" i="40"/>
  <c r="E187" i="18"/>
  <c r="G187" i="18"/>
  <c r="F187" i="18"/>
  <c r="D187" i="18"/>
  <c r="E174" i="27"/>
  <c r="D179" i="23"/>
  <c r="C179" i="23"/>
  <c r="E179" i="23"/>
  <c r="F179" i="23"/>
  <c r="C182" i="20"/>
  <c r="G182" i="20"/>
  <c r="D182" i="20"/>
  <c r="F260" i="40"/>
  <c r="F245" i="40"/>
  <c r="E243" i="31"/>
  <c r="AG31" i="49" s="1"/>
  <c r="E253" i="31"/>
  <c r="H253" i="31" s="1"/>
  <c r="F221" i="40"/>
  <c r="D177" i="59"/>
  <c r="G222" i="26"/>
  <c r="D237" i="26"/>
  <c r="D254" i="26"/>
  <c r="C222" i="26"/>
  <c r="D250" i="26"/>
  <c r="D220" i="26"/>
  <c r="C229" i="35"/>
  <c r="H134" i="40"/>
  <c r="G235" i="35"/>
  <c r="H125" i="37"/>
  <c r="F232" i="21"/>
  <c r="G238" i="30"/>
  <c r="AB30" i="49" s="1"/>
  <c r="D105" i="44"/>
  <c r="F235" i="40"/>
  <c r="E262" i="39"/>
  <c r="E102" i="44"/>
  <c r="H119" i="62"/>
  <c r="C171" i="62" s="1"/>
  <c r="C136" i="21"/>
  <c r="H116" i="22"/>
  <c r="F168" i="22" s="1"/>
  <c r="D136" i="19"/>
  <c r="D261" i="26"/>
  <c r="G221" i="26"/>
  <c r="D252" i="26"/>
  <c r="E136" i="30"/>
  <c r="C259" i="35"/>
  <c r="C219" i="35"/>
  <c r="G235" i="40"/>
  <c r="C227" i="35"/>
  <c r="C247" i="35"/>
  <c r="C254" i="35"/>
  <c r="H128" i="41"/>
  <c r="C180" i="41" s="1"/>
  <c r="H81" i="17"/>
  <c r="C246" i="35"/>
  <c r="C250" i="41"/>
  <c r="G219" i="26"/>
  <c r="G231" i="40"/>
  <c r="E260" i="37"/>
  <c r="F252" i="40"/>
  <c r="F248" i="40"/>
  <c r="E249" i="31"/>
  <c r="F220" i="40"/>
  <c r="F232" i="40"/>
  <c r="E245" i="39"/>
  <c r="E254" i="39"/>
  <c r="D221" i="26"/>
  <c r="D224" i="26"/>
  <c r="D258" i="26"/>
  <c r="G231" i="26"/>
  <c r="D218" i="26"/>
  <c r="Y26" i="49" s="1"/>
  <c r="C228" i="26"/>
  <c r="C255" i="35"/>
  <c r="C255" i="41"/>
  <c r="H134" i="38"/>
  <c r="F186" i="38" s="1"/>
  <c r="D176" i="38"/>
  <c r="E136" i="31"/>
  <c r="H129" i="12"/>
  <c r="H50" i="44"/>
  <c r="C232" i="26"/>
  <c r="C221" i="26"/>
  <c r="C253" i="35"/>
  <c r="C256" i="35"/>
  <c r="C220" i="40"/>
  <c r="C225" i="35"/>
  <c r="G261" i="41"/>
  <c r="C219" i="40"/>
  <c r="G178" i="31"/>
  <c r="C178" i="10"/>
  <c r="E178" i="10"/>
  <c r="G171" i="18"/>
  <c r="C171" i="18"/>
  <c r="D171" i="18"/>
  <c r="E171" i="18"/>
  <c r="F171" i="18"/>
  <c r="E182" i="22"/>
  <c r="D182" i="22"/>
  <c r="C180" i="19"/>
  <c r="G180" i="19"/>
  <c r="D180" i="19"/>
  <c r="E180" i="19"/>
  <c r="F180" i="19"/>
  <c r="F186" i="37"/>
  <c r="D186" i="37"/>
  <c r="G186" i="37"/>
  <c r="E186" i="37"/>
  <c r="C186" i="37"/>
  <c r="G170" i="33"/>
  <c r="F170" i="33"/>
  <c r="D183" i="24"/>
  <c r="G183" i="24"/>
  <c r="C183" i="24"/>
  <c r="C182" i="26"/>
  <c r="E223" i="37"/>
  <c r="D253" i="62"/>
  <c r="E237" i="36"/>
  <c r="F253" i="59"/>
  <c r="E235" i="37"/>
  <c r="E261" i="37"/>
  <c r="D246" i="62"/>
  <c r="D247" i="62"/>
  <c r="D222" i="62"/>
  <c r="D225" i="62"/>
  <c r="D231" i="62"/>
  <c r="E233" i="36"/>
  <c r="E256" i="36"/>
  <c r="E219" i="36"/>
  <c r="C224" i="59"/>
  <c r="F229" i="59"/>
  <c r="D260" i="59"/>
  <c r="C249" i="59"/>
  <c r="H72" i="44"/>
  <c r="E245" i="15"/>
  <c r="E258" i="15"/>
  <c r="F221" i="34"/>
  <c r="C255" i="21"/>
  <c r="C253" i="21"/>
  <c r="G250" i="21"/>
  <c r="D250" i="21"/>
  <c r="F261" i="21"/>
  <c r="G254" i="21"/>
  <c r="G136" i="16"/>
  <c r="N14" i="49" s="1"/>
  <c r="E176" i="20"/>
  <c r="E224" i="15"/>
  <c r="H129" i="62"/>
  <c r="F181" i="62" s="1"/>
  <c r="H135" i="59"/>
  <c r="D187" i="59" s="1"/>
  <c r="F181" i="59"/>
  <c r="F218" i="17"/>
  <c r="F257" i="17"/>
  <c r="F252" i="17"/>
  <c r="F185" i="10"/>
  <c r="F184" i="24"/>
  <c r="C99" i="44"/>
  <c r="G99" i="44"/>
  <c r="G219" i="16"/>
  <c r="D218" i="16"/>
  <c r="Y14" i="49" s="1"/>
  <c r="G221" i="16"/>
  <c r="D226" i="16"/>
  <c r="I163" i="15"/>
  <c r="I163" i="14"/>
  <c r="G136" i="20"/>
  <c r="N18" i="49" s="1"/>
  <c r="H128" i="14"/>
  <c r="E168" i="28"/>
  <c r="G258" i="16"/>
  <c r="F244" i="16"/>
  <c r="C221" i="27"/>
  <c r="E252" i="37"/>
  <c r="D235" i="62"/>
  <c r="D258" i="62"/>
  <c r="E231" i="36"/>
  <c r="E257" i="36"/>
  <c r="F244" i="59"/>
  <c r="E220" i="37"/>
  <c r="E257" i="37"/>
  <c r="E244" i="37"/>
  <c r="E256" i="37"/>
  <c r="G136" i="62"/>
  <c r="N22" i="49" s="1"/>
  <c r="D224" i="62"/>
  <c r="D257" i="62"/>
  <c r="D244" i="62"/>
  <c r="D236" i="62"/>
  <c r="E236" i="36"/>
  <c r="E243" i="36"/>
  <c r="E247" i="36"/>
  <c r="E244" i="36"/>
  <c r="C227" i="59"/>
  <c r="F232" i="59"/>
  <c r="C252" i="59"/>
  <c r="C262" i="59"/>
  <c r="E248" i="41"/>
  <c r="F221" i="21"/>
  <c r="E244" i="15"/>
  <c r="E256" i="15"/>
  <c r="F232" i="34"/>
  <c r="D261" i="21"/>
  <c r="G243" i="21"/>
  <c r="C243" i="21"/>
  <c r="D251" i="21"/>
  <c r="E255" i="21"/>
  <c r="C257" i="21"/>
  <c r="C176" i="20"/>
  <c r="E260" i="41"/>
  <c r="C181" i="59"/>
  <c r="F136" i="30"/>
  <c r="M30" i="49" s="1"/>
  <c r="C179" i="21"/>
  <c r="H18" i="21"/>
  <c r="F248" i="17"/>
  <c r="F228" i="40"/>
  <c r="F230" i="40"/>
  <c r="E93" i="44"/>
  <c r="H111" i="41"/>
  <c r="C136" i="41"/>
  <c r="C136" i="26"/>
  <c r="J26" i="49" s="1"/>
  <c r="F136" i="33"/>
  <c r="G220" i="16"/>
  <c r="D233" i="16"/>
  <c r="F228" i="16"/>
  <c r="D232" i="16"/>
  <c r="D237" i="16"/>
  <c r="H125" i="33"/>
  <c r="G177" i="33" s="1"/>
  <c r="H127" i="40"/>
  <c r="E179" i="40" s="1"/>
  <c r="F168" i="28"/>
  <c r="G248" i="16"/>
  <c r="F246" i="16"/>
  <c r="G232" i="27"/>
  <c r="D248" i="41"/>
  <c r="G258" i="41"/>
  <c r="E225" i="37"/>
  <c r="E254" i="37"/>
  <c r="D219" i="62"/>
  <c r="D250" i="62"/>
  <c r="D252" i="62"/>
  <c r="F227" i="59"/>
  <c r="C232" i="59"/>
  <c r="F243" i="59"/>
  <c r="F252" i="59"/>
  <c r="E243" i="41"/>
  <c r="F218" i="21"/>
  <c r="C250" i="21"/>
  <c r="F247" i="21"/>
  <c r="G257" i="21"/>
  <c r="C246" i="21"/>
  <c r="F244" i="21"/>
  <c r="F257" i="21"/>
  <c r="D176" i="20"/>
  <c r="C230" i="59"/>
  <c r="C258" i="59"/>
  <c r="H225" i="23"/>
  <c r="G179" i="21"/>
  <c r="F219" i="17"/>
  <c r="F245" i="17"/>
  <c r="E225" i="16"/>
  <c r="G231" i="16"/>
  <c r="D234" i="16"/>
  <c r="D220" i="16"/>
  <c r="F222" i="16"/>
  <c r="D229" i="16"/>
  <c r="H130" i="28"/>
  <c r="F182" i="28" s="1"/>
  <c r="F181" i="22"/>
  <c r="G251" i="16"/>
  <c r="F252" i="16"/>
  <c r="D262" i="38"/>
  <c r="G248" i="41"/>
  <c r="G259" i="41"/>
  <c r="G251" i="41"/>
  <c r="C244" i="41"/>
  <c r="E224" i="37"/>
  <c r="E253" i="37"/>
  <c r="E248" i="37"/>
  <c r="D221" i="62"/>
  <c r="E229" i="36"/>
  <c r="E219" i="37"/>
  <c r="D233" i="62"/>
  <c r="D237" i="62"/>
  <c r="D229" i="62"/>
  <c r="D260" i="62"/>
  <c r="D228" i="62"/>
  <c r="E232" i="36"/>
  <c r="E245" i="36"/>
  <c r="E250" i="36"/>
  <c r="C233" i="59"/>
  <c r="C220" i="59"/>
  <c r="F225" i="59"/>
  <c r="C253" i="59"/>
  <c r="F250" i="59"/>
  <c r="F228" i="21"/>
  <c r="F226" i="34"/>
  <c r="F233" i="34"/>
  <c r="F222" i="17"/>
  <c r="C261" i="21"/>
  <c r="F248" i="21"/>
  <c r="F254" i="21"/>
  <c r="F249" i="21"/>
  <c r="C244" i="21"/>
  <c r="F259" i="21"/>
  <c r="C228" i="59"/>
  <c r="E223" i="15"/>
  <c r="H119" i="37"/>
  <c r="H132" i="36"/>
  <c r="G184" i="36" s="1"/>
  <c r="F232" i="17"/>
  <c r="F254" i="17"/>
  <c r="F223" i="40"/>
  <c r="F257" i="39"/>
  <c r="G229" i="16"/>
  <c r="D228" i="16"/>
  <c r="G226" i="16"/>
  <c r="D235" i="16"/>
  <c r="F230" i="16"/>
  <c r="H124" i="59"/>
  <c r="C176" i="59" s="1"/>
  <c r="G136" i="23"/>
  <c r="G233" i="16"/>
  <c r="H133" i="12"/>
  <c r="F185" i="12" s="1"/>
  <c r="H119" i="20"/>
  <c r="D171" i="20" s="1"/>
  <c r="G257" i="16"/>
  <c r="F255" i="16"/>
  <c r="G245" i="41"/>
  <c r="C262" i="41"/>
  <c r="G257" i="41"/>
  <c r="E258" i="37"/>
  <c r="D226" i="62"/>
  <c r="D230" i="62"/>
  <c r="D248" i="62"/>
  <c r="D232" i="62"/>
  <c r="E228" i="36"/>
  <c r="E234" i="36"/>
  <c r="E254" i="36"/>
  <c r="F226" i="59"/>
  <c r="C235" i="59"/>
  <c r="F230" i="59"/>
  <c r="C251" i="59"/>
  <c r="C256" i="59"/>
  <c r="C260" i="59"/>
  <c r="F262" i="59"/>
  <c r="F225" i="21"/>
  <c r="E252" i="15"/>
  <c r="F223" i="34"/>
  <c r="F224" i="34"/>
  <c r="G246" i="21"/>
  <c r="F253" i="21"/>
  <c r="F255" i="21"/>
  <c r="F258" i="21"/>
  <c r="D258" i="21"/>
  <c r="F257" i="59"/>
  <c r="F219" i="59"/>
  <c r="E231" i="15"/>
  <c r="E98" i="44"/>
  <c r="H98" i="44" s="1"/>
  <c r="D181" i="59"/>
  <c r="H138" i="26"/>
  <c r="H86" i="25"/>
  <c r="F236" i="17"/>
  <c r="G237" i="16"/>
  <c r="F231" i="16"/>
  <c r="D227" i="16"/>
  <c r="G235" i="16"/>
  <c r="D223" i="16"/>
  <c r="F227" i="16"/>
  <c r="H131" i="40"/>
  <c r="G183" i="40" s="1"/>
  <c r="H128" i="25"/>
  <c r="G180" i="25" s="1"/>
  <c r="D168" i="28"/>
  <c r="G183" i="35"/>
  <c r="C136" i="19"/>
  <c r="G236" i="16"/>
  <c r="F257" i="16"/>
  <c r="D254" i="41"/>
  <c r="C252" i="41"/>
  <c r="G252" i="41"/>
  <c r="D249" i="62"/>
  <c r="F222" i="59"/>
  <c r="F233" i="59"/>
  <c r="F228" i="59"/>
  <c r="F237" i="59"/>
  <c r="F256" i="59"/>
  <c r="E246" i="15"/>
  <c r="E253" i="15"/>
  <c r="F235" i="17"/>
  <c r="F245" i="21"/>
  <c r="F250" i="21"/>
  <c r="F260" i="21"/>
  <c r="C251" i="21"/>
  <c r="D245" i="21"/>
  <c r="F248" i="59"/>
  <c r="E243" i="15"/>
  <c r="F183" i="24"/>
  <c r="C184" i="24"/>
  <c r="D96" i="44"/>
  <c r="D224" i="16"/>
  <c r="F221" i="16"/>
  <c r="F237" i="16"/>
  <c r="G227" i="16"/>
  <c r="G224" i="16"/>
  <c r="G230" i="16"/>
  <c r="D219" i="16"/>
  <c r="C168" i="28"/>
  <c r="G256" i="16"/>
  <c r="F258" i="16"/>
  <c r="C251" i="25"/>
  <c r="C257" i="41"/>
  <c r="G256" i="41"/>
  <c r="D220" i="62"/>
  <c r="H52" i="37"/>
  <c r="E228" i="37"/>
  <c r="E250" i="37"/>
  <c r="E243" i="37"/>
  <c r="E245" i="37"/>
  <c r="D259" i="62"/>
  <c r="D256" i="62"/>
  <c r="D218" i="62"/>
  <c r="D255" i="62"/>
  <c r="E227" i="36"/>
  <c r="E258" i="36"/>
  <c r="E262" i="36"/>
  <c r="C236" i="59"/>
  <c r="D231" i="59"/>
  <c r="E247" i="15"/>
  <c r="F246" i="21"/>
  <c r="G253" i="21"/>
  <c r="D256" i="21"/>
  <c r="G260" i="21"/>
  <c r="E230" i="15"/>
  <c r="H131" i="36"/>
  <c r="G183" i="36" s="1"/>
  <c r="F252" i="18"/>
  <c r="G184" i="24"/>
  <c r="E186" i="35"/>
  <c r="G222" i="16"/>
  <c r="D222" i="16"/>
  <c r="G234" i="16"/>
  <c r="D231" i="16"/>
  <c r="G225" i="16"/>
  <c r="F225" i="16"/>
  <c r="H125" i="62"/>
  <c r="E177" i="62" s="1"/>
  <c r="G136" i="34"/>
  <c r="N35" i="49" s="1"/>
  <c r="E136" i="19"/>
  <c r="F250" i="16"/>
  <c r="C254" i="41"/>
  <c r="C259" i="41"/>
  <c r="C178" i="30"/>
  <c r="F178" i="30"/>
  <c r="D178" i="30"/>
  <c r="E178" i="30"/>
  <c r="G178" i="30"/>
  <c r="F174" i="26"/>
  <c r="D174" i="26"/>
  <c r="D169" i="34"/>
  <c r="E169" i="34"/>
  <c r="C169" i="34"/>
  <c r="F169" i="34"/>
  <c r="G169" i="34"/>
  <c r="E247" i="32"/>
  <c r="E260" i="32"/>
  <c r="E185" i="22"/>
  <c r="D136" i="30"/>
  <c r="G249" i="16"/>
  <c r="G243" i="16"/>
  <c r="F253" i="16"/>
  <c r="F243" i="16"/>
  <c r="C235" i="27"/>
  <c r="C223" i="27"/>
  <c r="C258" i="27"/>
  <c r="D250" i="27"/>
  <c r="C236" i="27"/>
  <c r="C243" i="27"/>
  <c r="AE27" i="49" s="1"/>
  <c r="C233" i="27"/>
  <c r="C232" i="27"/>
  <c r="C259" i="27"/>
  <c r="C257" i="27"/>
  <c r="C220" i="27"/>
  <c r="C234" i="27"/>
  <c r="D236" i="27"/>
  <c r="C226" i="27"/>
  <c r="C225" i="27"/>
  <c r="G249" i="27"/>
  <c r="C227" i="27"/>
  <c r="C222" i="27"/>
  <c r="D258" i="27"/>
  <c r="D228" i="27"/>
  <c r="C230" i="27"/>
  <c r="D229" i="27"/>
  <c r="C229" i="27"/>
  <c r="C250" i="27"/>
  <c r="C237" i="27"/>
  <c r="D231" i="27"/>
  <c r="C224" i="27"/>
  <c r="C219" i="27"/>
  <c r="C249" i="27"/>
  <c r="C228" i="27"/>
  <c r="C231" i="27"/>
  <c r="C218" i="27"/>
  <c r="C262" i="27"/>
  <c r="C248" i="27"/>
  <c r="C251" i="27"/>
  <c r="G218" i="27"/>
  <c r="C256" i="27"/>
  <c r="G258" i="27"/>
  <c r="D234" i="35"/>
  <c r="G255" i="41"/>
  <c r="G247" i="41"/>
  <c r="C248" i="41"/>
  <c r="H81" i="16"/>
  <c r="G259" i="16"/>
  <c r="G245" i="16"/>
  <c r="F223" i="16"/>
  <c r="F248" i="16"/>
  <c r="G259" i="38"/>
  <c r="H259" i="38" s="1"/>
  <c r="G253" i="38"/>
  <c r="D248" i="38"/>
  <c r="G246" i="38"/>
  <c r="G262" i="38"/>
  <c r="G243" i="38"/>
  <c r="C250" i="38"/>
  <c r="G249" i="38"/>
  <c r="D257" i="38"/>
  <c r="D256" i="38"/>
  <c r="D254" i="38"/>
  <c r="D246" i="38"/>
  <c r="D244" i="38"/>
  <c r="D260" i="38"/>
  <c r="D252" i="38"/>
  <c r="D243" i="38"/>
  <c r="AF39" i="49" s="1"/>
  <c r="D261" i="38"/>
  <c r="D251" i="38"/>
  <c r="D250" i="38"/>
  <c r="C247" i="38"/>
  <c r="D247" i="38"/>
  <c r="D253" i="38"/>
  <c r="C220" i="35"/>
  <c r="D246" i="35"/>
  <c r="C231" i="35"/>
  <c r="D231" i="35"/>
  <c r="D256" i="35"/>
  <c r="D250" i="35"/>
  <c r="D218" i="35"/>
  <c r="D228" i="35"/>
  <c r="D247" i="35"/>
  <c r="D232" i="35"/>
  <c r="C236" i="35"/>
  <c r="G219" i="35"/>
  <c r="D229" i="35"/>
  <c r="D258" i="35"/>
  <c r="D236" i="35"/>
  <c r="D225" i="35"/>
  <c r="G258" i="35"/>
  <c r="D257" i="35"/>
  <c r="C223" i="35"/>
  <c r="D244" i="35"/>
  <c r="D227" i="35"/>
  <c r="C251" i="35"/>
  <c r="D262" i="35"/>
  <c r="D237" i="35"/>
  <c r="D224" i="35"/>
  <c r="D233" i="35"/>
  <c r="E258" i="32"/>
  <c r="E246" i="32"/>
  <c r="E247" i="39"/>
  <c r="E248" i="39"/>
  <c r="H134" i="28"/>
  <c r="G186" i="28" s="1"/>
  <c r="D136" i="10"/>
  <c r="H118" i="21"/>
  <c r="E170" i="21" s="1"/>
  <c r="G252" i="16"/>
  <c r="G313" i="16"/>
  <c r="G363" i="16" s="1"/>
  <c r="F249" i="16"/>
  <c r="G245" i="25"/>
  <c r="G261" i="25"/>
  <c r="C243" i="25"/>
  <c r="AE25" i="49" s="1"/>
  <c r="D257" i="25"/>
  <c r="C254" i="25"/>
  <c r="G250" i="25"/>
  <c r="D246" i="25"/>
  <c r="G258" i="25"/>
  <c r="D258" i="25"/>
  <c r="D247" i="25"/>
  <c r="G256" i="25"/>
  <c r="D249" i="25"/>
  <c r="D244" i="25"/>
  <c r="G253" i="25"/>
  <c r="D259" i="25"/>
  <c r="G247" i="25"/>
  <c r="D252" i="25"/>
  <c r="G259" i="25"/>
  <c r="D254" i="25"/>
  <c r="G249" i="25"/>
  <c r="G251" i="25"/>
  <c r="G254" i="25"/>
  <c r="C252" i="25"/>
  <c r="D255" i="25"/>
  <c r="G257" i="25"/>
  <c r="G248" i="25"/>
  <c r="D250" i="25"/>
  <c r="D256" i="25"/>
  <c r="G262" i="25"/>
  <c r="G243" i="25"/>
  <c r="G244" i="25"/>
  <c r="D245" i="25"/>
  <c r="G246" i="25"/>
  <c r="C247" i="25"/>
  <c r="G255" i="25"/>
  <c r="G252" i="25"/>
  <c r="D262" i="25"/>
  <c r="G260" i="25"/>
  <c r="C260" i="41"/>
  <c r="E253" i="32"/>
  <c r="G247" i="16"/>
  <c r="G232" i="16"/>
  <c r="C185" i="33"/>
  <c r="D182" i="21"/>
  <c r="F184" i="14"/>
  <c r="C184" i="14"/>
  <c r="D184" i="14"/>
  <c r="E184" i="14"/>
  <c r="G184" i="14"/>
  <c r="G178" i="20"/>
  <c r="F178" i="20"/>
  <c r="E178" i="20"/>
  <c r="C178" i="20"/>
  <c r="D178" i="20"/>
  <c r="D175" i="20"/>
  <c r="E175" i="20"/>
  <c r="G175" i="20"/>
  <c r="F175" i="20"/>
  <c r="C175" i="20"/>
  <c r="E187" i="33"/>
  <c r="F187" i="33"/>
  <c r="E176" i="18"/>
  <c r="D176" i="18"/>
  <c r="F176" i="18"/>
  <c r="C176" i="18"/>
  <c r="G176" i="18"/>
  <c r="C183" i="33"/>
  <c r="F183" i="33"/>
  <c r="G182" i="38"/>
  <c r="D182" i="38"/>
  <c r="F182" i="38"/>
  <c r="C182" i="38"/>
  <c r="E182" i="38"/>
  <c r="D136" i="32"/>
  <c r="D246" i="16"/>
  <c r="D244" i="16"/>
  <c r="D255" i="16"/>
  <c r="D254" i="16"/>
  <c r="D253" i="16"/>
  <c r="D250" i="16"/>
  <c r="D256" i="16"/>
  <c r="D257" i="16"/>
  <c r="D252" i="16"/>
  <c r="D247" i="16"/>
  <c r="D259" i="16"/>
  <c r="D249" i="16"/>
  <c r="D260" i="16"/>
  <c r="D261" i="16"/>
  <c r="D221" i="16"/>
  <c r="D243" i="16"/>
  <c r="D225" i="16"/>
  <c r="D236" i="16"/>
  <c r="D245" i="16"/>
  <c r="D258" i="16"/>
  <c r="D251" i="16"/>
  <c r="D248" i="16"/>
  <c r="F234" i="34"/>
  <c r="E228" i="39"/>
  <c r="E235" i="39"/>
  <c r="F256" i="17"/>
  <c r="E253" i="39"/>
  <c r="E170" i="33"/>
  <c r="C228" i="32"/>
  <c r="C221" i="32"/>
  <c r="H118" i="24"/>
  <c r="F170" i="24" s="1"/>
  <c r="F136" i="21"/>
  <c r="M20" i="49" s="1"/>
  <c r="E228" i="18"/>
  <c r="D224" i="18"/>
  <c r="F180" i="15"/>
  <c r="F171" i="6"/>
  <c r="E226" i="39"/>
  <c r="E222" i="39"/>
  <c r="F224" i="17"/>
  <c r="E251" i="39"/>
  <c r="D170" i="33"/>
  <c r="C234" i="32"/>
  <c r="C247" i="32"/>
  <c r="F181" i="39"/>
  <c r="E136" i="24"/>
  <c r="H122" i="23"/>
  <c r="E174" i="23" s="1"/>
  <c r="F136" i="18"/>
  <c r="F219" i="23"/>
  <c r="F234" i="23"/>
  <c r="F250" i="23"/>
  <c r="H81" i="37"/>
  <c r="D171" i="62"/>
  <c r="E219" i="39"/>
  <c r="E227" i="39"/>
  <c r="F229" i="17"/>
  <c r="F251" i="17"/>
  <c r="E243" i="39"/>
  <c r="AG40" i="49" s="1"/>
  <c r="E256" i="39"/>
  <c r="E244" i="39"/>
  <c r="C170" i="33"/>
  <c r="C263" i="23"/>
  <c r="H111" i="14"/>
  <c r="D64" i="44"/>
  <c r="C136" i="34"/>
  <c r="C170" i="19"/>
  <c r="E170" i="19"/>
  <c r="G170" i="19"/>
  <c r="D170" i="19"/>
  <c r="F170" i="19"/>
  <c r="E260" i="39"/>
  <c r="E252" i="39"/>
  <c r="H126" i="37"/>
  <c r="E178" i="37" s="1"/>
  <c r="H134" i="25"/>
  <c r="D186" i="25" s="1"/>
  <c r="D136" i="57"/>
  <c r="K19" i="49" s="1"/>
  <c r="H118" i="16"/>
  <c r="D170" i="16" s="1"/>
  <c r="G253" i="16"/>
  <c r="G255" i="16"/>
  <c r="G258" i="19"/>
  <c r="D220" i="19"/>
  <c r="D254" i="19"/>
  <c r="D256" i="19"/>
  <c r="G259" i="19"/>
  <c r="D251" i="19"/>
  <c r="H251" i="19" s="1"/>
  <c r="G249" i="19"/>
  <c r="D235" i="19"/>
  <c r="D260" i="19"/>
  <c r="D223" i="19"/>
  <c r="D244" i="19"/>
  <c r="D234" i="19"/>
  <c r="D255" i="19"/>
  <c r="G219" i="19"/>
  <c r="G238" i="19" s="1"/>
  <c r="G244" i="19"/>
  <c r="D236" i="19"/>
  <c r="D249" i="19"/>
  <c r="D253" i="23"/>
  <c r="C232" i="18"/>
  <c r="G223" i="23"/>
  <c r="C170" i="26"/>
  <c r="C186" i="19"/>
  <c r="H111" i="30"/>
  <c r="C243" i="26"/>
  <c r="C262" i="26"/>
  <c r="G260" i="26"/>
  <c r="C256" i="26"/>
  <c r="G262" i="26"/>
  <c r="G255" i="26"/>
  <c r="G235" i="26"/>
  <c r="C251" i="26"/>
  <c r="C252" i="26"/>
  <c r="C249" i="26"/>
  <c r="G246" i="26"/>
  <c r="G250" i="26"/>
  <c r="G225" i="26"/>
  <c r="C254" i="26"/>
  <c r="C259" i="26"/>
  <c r="C257" i="26"/>
  <c r="G253" i="26"/>
  <c r="D235" i="26"/>
  <c r="G257" i="26"/>
  <c r="G229" i="26"/>
  <c r="C261" i="26"/>
  <c r="D253" i="26"/>
  <c r="C250" i="26"/>
  <c r="G249" i="26"/>
  <c r="G244" i="26"/>
  <c r="G247" i="26"/>
  <c r="G252" i="26"/>
  <c r="C248" i="26"/>
  <c r="C253" i="26"/>
  <c r="C245" i="26"/>
  <c r="G251" i="26"/>
  <c r="G243" i="26"/>
  <c r="G259" i="26"/>
  <c r="C255" i="26"/>
  <c r="C246" i="26"/>
  <c r="G254" i="26"/>
  <c r="C247" i="26"/>
  <c r="C260" i="26"/>
  <c r="G228" i="26"/>
  <c r="D249" i="26"/>
  <c r="G220" i="26"/>
  <c r="G261" i="26"/>
  <c r="G256" i="26"/>
  <c r="C258" i="26"/>
  <c r="G258" i="26"/>
  <c r="G248" i="26"/>
  <c r="C244" i="26"/>
  <c r="G245" i="26"/>
  <c r="C228" i="40"/>
  <c r="G229" i="40"/>
  <c r="C262" i="19"/>
  <c r="C263" i="19" s="1"/>
  <c r="E222" i="41"/>
  <c r="E230" i="39"/>
  <c r="E234" i="39"/>
  <c r="E221" i="39"/>
  <c r="F227" i="17"/>
  <c r="F258" i="17"/>
  <c r="H111" i="23"/>
  <c r="I163" i="37"/>
  <c r="G136" i="27"/>
  <c r="N27" i="49" s="1"/>
  <c r="G136" i="17"/>
  <c r="D136" i="22"/>
  <c r="D136" i="17"/>
  <c r="K15" i="49" s="1"/>
  <c r="I163" i="21"/>
  <c r="E136" i="21"/>
  <c r="H128" i="20"/>
  <c r="G180" i="20" s="1"/>
  <c r="G262" i="16"/>
  <c r="G244" i="16"/>
  <c r="G250" i="16"/>
  <c r="C246" i="22"/>
  <c r="D259" i="22"/>
  <c r="C244" i="22"/>
  <c r="C258" i="22"/>
  <c r="C257" i="22"/>
  <c r="C261" i="22"/>
  <c r="D253" i="22"/>
  <c r="C250" i="22"/>
  <c r="D260" i="22"/>
  <c r="D256" i="22"/>
  <c r="D244" i="22"/>
  <c r="C252" i="22"/>
  <c r="D258" i="22"/>
  <c r="C260" i="22"/>
  <c r="C259" i="22"/>
  <c r="C251" i="22"/>
  <c r="D262" i="22"/>
  <c r="C249" i="22"/>
  <c r="D247" i="22"/>
  <c r="C262" i="22"/>
  <c r="C255" i="22"/>
  <c r="D245" i="22"/>
  <c r="C245" i="22"/>
  <c r="C247" i="22"/>
  <c r="C253" i="22"/>
  <c r="D254" i="22"/>
  <c r="D249" i="22"/>
  <c r="F233" i="31"/>
  <c r="D221" i="31"/>
  <c r="G227" i="31"/>
  <c r="G226" i="31"/>
  <c r="F224" i="31"/>
  <c r="G232" i="31"/>
  <c r="D232" i="31"/>
  <c r="D238" i="31" s="1"/>
  <c r="Y31" i="49" s="1"/>
  <c r="G236" i="31"/>
  <c r="D219" i="31"/>
  <c r="F218" i="31"/>
  <c r="AA31" i="49" s="1"/>
  <c r="F230" i="31"/>
  <c r="C236" i="24"/>
  <c r="C237" i="40"/>
  <c r="D256" i="26"/>
  <c r="D183" i="33"/>
  <c r="G223" i="40"/>
  <c r="G261" i="16"/>
  <c r="F250" i="30"/>
  <c r="F262" i="30"/>
  <c r="C254" i="12"/>
  <c r="G222" i="12"/>
  <c r="G262" i="12"/>
  <c r="G248" i="12"/>
  <c r="G182" i="12"/>
  <c r="C182" i="12"/>
  <c r="D182" i="12"/>
  <c r="F182" i="12"/>
  <c r="E182" i="12"/>
  <c r="E177" i="39"/>
  <c r="E262" i="21"/>
  <c r="E257" i="21"/>
  <c r="E247" i="21"/>
  <c r="E256" i="21"/>
  <c r="E227" i="21"/>
  <c r="E245" i="21"/>
  <c r="E254" i="21"/>
  <c r="E248" i="21"/>
  <c r="E244" i="21"/>
  <c r="E253" i="21"/>
  <c r="H52" i="20"/>
  <c r="E237" i="20"/>
  <c r="E236" i="20"/>
  <c r="E258" i="20"/>
  <c r="E248" i="20"/>
  <c r="C187" i="22"/>
  <c r="E187" i="22"/>
  <c r="G187" i="26"/>
  <c r="F187" i="26"/>
  <c r="F168" i="31"/>
  <c r="E168" i="31"/>
  <c r="G168" i="31"/>
  <c r="D168" i="31"/>
  <c r="C168" i="31"/>
  <c r="G136" i="36"/>
  <c r="N37" i="49" s="1"/>
  <c r="E252" i="20"/>
  <c r="E251" i="21"/>
  <c r="H123" i="21"/>
  <c r="E175" i="21" s="1"/>
  <c r="F173" i="35"/>
  <c r="D173" i="35"/>
  <c r="D169" i="18"/>
  <c r="E169" i="18"/>
  <c r="F169" i="18"/>
  <c r="G176" i="19"/>
  <c r="D176" i="19"/>
  <c r="C176" i="19"/>
  <c r="C172" i="12"/>
  <c r="E172" i="12"/>
  <c r="G172" i="12"/>
  <c r="D172" i="12"/>
  <c r="G179" i="30"/>
  <c r="D179" i="30"/>
  <c r="F179" i="30"/>
  <c r="E179" i="30"/>
  <c r="G222" i="15"/>
  <c r="G238" i="41"/>
  <c r="AB42" i="49" s="1"/>
  <c r="E180" i="29"/>
  <c r="F180" i="29"/>
  <c r="C180" i="29"/>
  <c r="D180" i="29"/>
  <c r="G180" i="29"/>
  <c r="F247" i="39"/>
  <c r="F219" i="39"/>
  <c r="F229" i="39"/>
  <c r="F262" i="39"/>
  <c r="F235" i="39"/>
  <c r="F221" i="39"/>
  <c r="F246" i="39"/>
  <c r="F258" i="39"/>
  <c r="F256" i="39"/>
  <c r="F230" i="39"/>
  <c r="H230" i="39" s="1"/>
  <c r="F220" i="39"/>
  <c r="H220" i="39" s="1"/>
  <c r="F251" i="39"/>
  <c r="F254" i="39"/>
  <c r="F223" i="39"/>
  <c r="F260" i="39"/>
  <c r="F253" i="39"/>
  <c r="F233" i="39"/>
  <c r="F248" i="39"/>
  <c r="F261" i="39"/>
  <c r="F259" i="39"/>
  <c r="F249" i="39"/>
  <c r="F228" i="39"/>
  <c r="F236" i="39"/>
  <c r="F252" i="39"/>
  <c r="F245" i="39"/>
  <c r="F243" i="39"/>
  <c r="AH40" i="49" s="1"/>
  <c r="F226" i="39"/>
  <c r="F227" i="39"/>
  <c r="F231" i="39"/>
  <c r="F218" i="39"/>
  <c r="F250" i="39"/>
  <c r="F224" i="39"/>
  <c r="F234" i="39"/>
  <c r="F225" i="39"/>
  <c r="H225" i="39" s="1"/>
  <c r="F244" i="39"/>
  <c r="F237" i="39"/>
  <c r="F255" i="39"/>
  <c r="H125" i="31"/>
  <c r="F136" i="31"/>
  <c r="E136" i="22"/>
  <c r="L21" i="49" s="1"/>
  <c r="D184" i="30"/>
  <c r="G184" i="30"/>
  <c r="C184" i="30"/>
  <c r="G187" i="34"/>
  <c r="C187" i="34"/>
  <c r="E187" i="34"/>
  <c r="F187" i="34"/>
  <c r="D187" i="34"/>
  <c r="D181" i="23"/>
  <c r="G181" i="23"/>
  <c r="E181" i="23"/>
  <c r="F181" i="23"/>
  <c r="C181" i="23"/>
  <c r="E244" i="20"/>
  <c r="G243" i="15"/>
  <c r="E252" i="21"/>
  <c r="F218" i="62"/>
  <c r="F253" i="62"/>
  <c r="F261" i="62"/>
  <c r="F237" i="62"/>
  <c r="F243" i="62"/>
  <c r="F226" i="62"/>
  <c r="F244" i="62"/>
  <c r="F249" i="62"/>
  <c r="F248" i="62"/>
  <c r="F236" i="62"/>
  <c r="F234" i="62"/>
  <c r="F258" i="62"/>
  <c r="F254" i="62"/>
  <c r="F246" i="62"/>
  <c r="F255" i="62"/>
  <c r="F260" i="62"/>
  <c r="F233" i="62"/>
  <c r="F225" i="62"/>
  <c r="F262" i="62"/>
  <c r="H130" i="18"/>
  <c r="D182" i="18" s="1"/>
  <c r="E254" i="20"/>
  <c r="G257" i="15"/>
  <c r="E247" i="20"/>
  <c r="G254" i="15"/>
  <c r="G262" i="15"/>
  <c r="E259" i="21"/>
  <c r="E187" i="26"/>
  <c r="H120" i="15"/>
  <c r="E172" i="15" s="1"/>
  <c r="C136" i="15"/>
  <c r="H127" i="12"/>
  <c r="E179" i="12" s="1"/>
  <c r="D136" i="12"/>
  <c r="H119" i="12"/>
  <c r="C171" i="12" s="1"/>
  <c r="G136" i="12"/>
  <c r="N11" i="49" s="1"/>
  <c r="G246" i="15"/>
  <c r="D231" i="17"/>
  <c r="D187" i="26"/>
  <c r="H302" i="59"/>
  <c r="K31" i="48" s="1"/>
  <c r="E177" i="59"/>
  <c r="F177" i="59"/>
  <c r="G177" i="59"/>
  <c r="C177" i="59"/>
  <c r="H132" i="38"/>
  <c r="G136" i="38"/>
  <c r="N39" i="49" s="1"/>
  <c r="H111" i="32"/>
  <c r="H138" i="32" s="1"/>
  <c r="H119" i="29"/>
  <c r="F136" i="29"/>
  <c r="M29" i="49" s="1"/>
  <c r="G136" i="25"/>
  <c r="N25" i="49" s="1"/>
  <c r="E181" i="32"/>
  <c r="G181" i="32"/>
  <c r="D181" i="32"/>
  <c r="E176" i="24"/>
  <c r="C176" i="24"/>
  <c r="D176" i="24"/>
  <c r="G176" i="24"/>
  <c r="F176" i="24"/>
  <c r="H134" i="30"/>
  <c r="C186" i="30" s="1"/>
  <c r="H123" i="36"/>
  <c r="G255" i="15"/>
  <c r="E249" i="21"/>
  <c r="E250" i="21"/>
  <c r="E246" i="21"/>
  <c r="F237" i="35"/>
  <c r="F230" i="35"/>
  <c r="F221" i="35"/>
  <c r="H221" i="35" s="1"/>
  <c r="C262" i="62"/>
  <c r="C233" i="62"/>
  <c r="C257" i="62"/>
  <c r="C224" i="62"/>
  <c r="F136" i="41"/>
  <c r="M42" i="49" s="1"/>
  <c r="H125" i="41"/>
  <c r="D177" i="41" s="1"/>
  <c r="F171" i="33"/>
  <c r="E171" i="33"/>
  <c r="G171" i="33"/>
  <c r="C171" i="33"/>
  <c r="D171" i="33"/>
  <c r="G170" i="31"/>
  <c r="E170" i="31"/>
  <c r="F185" i="25"/>
  <c r="E185" i="25"/>
  <c r="C185" i="25"/>
  <c r="G185" i="25"/>
  <c r="E258" i="21"/>
  <c r="G245" i="15"/>
  <c r="E228" i="15"/>
  <c r="E222" i="15"/>
  <c r="G226" i="15"/>
  <c r="G231" i="15"/>
  <c r="E219" i="15"/>
  <c r="C257" i="15"/>
  <c r="F223" i="15"/>
  <c r="F230" i="15"/>
  <c r="F229" i="15"/>
  <c r="G253" i="15"/>
  <c r="E248" i="15"/>
  <c r="E262" i="15"/>
  <c r="F261" i="15"/>
  <c r="G260" i="15"/>
  <c r="E260" i="15"/>
  <c r="G258" i="15"/>
  <c r="D262" i="15"/>
  <c r="E237" i="15"/>
  <c r="G221" i="15"/>
  <c r="F227" i="15"/>
  <c r="E218" i="15"/>
  <c r="E221" i="15"/>
  <c r="E233" i="15"/>
  <c r="G235" i="15"/>
  <c r="G234" i="15"/>
  <c r="F221" i="15"/>
  <c r="F232" i="15"/>
  <c r="F235" i="15"/>
  <c r="F243" i="15"/>
  <c r="F257" i="15"/>
  <c r="F251" i="15"/>
  <c r="F250" i="15"/>
  <c r="G249" i="15"/>
  <c r="E249" i="15"/>
  <c r="G247" i="15"/>
  <c r="E254" i="15"/>
  <c r="E236" i="15"/>
  <c r="G228" i="15"/>
  <c r="E227" i="15"/>
  <c r="E232" i="15"/>
  <c r="E226" i="15"/>
  <c r="E255" i="15"/>
  <c r="C258" i="15"/>
  <c r="F234" i="15"/>
  <c r="F224" i="15"/>
  <c r="F231" i="15"/>
  <c r="G252" i="15"/>
  <c r="F246" i="15"/>
  <c r="F262" i="15"/>
  <c r="G261" i="15"/>
  <c r="E261" i="15"/>
  <c r="G259" i="15"/>
  <c r="E250" i="15"/>
  <c r="E225" i="15"/>
  <c r="G244" i="15"/>
  <c r="G236" i="15"/>
  <c r="G219" i="15"/>
  <c r="G232" i="15"/>
  <c r="C245" i="15"/>
  <c r="F233" i="15"/>
  <c r="F219" i="15"/>
  <c r="F258" i="15"/>
  <c r="F252" i="15"/>
  <c r="G251" i="15"/>
  <c r="E251" i="15"/>
  <c r="G250" i="15"/>
  <c r="F249" i="15"/>
  <c r="H118" i="28"/>
  <c r="D170" i="28" s="1"/>
  <c r="F136" i="28"/>
  <c r="M28" i="49" s="1"/>
  <c r="C136" i="31"/>
  <c r="H120" i="31"/>
  <c r="E172" i="31" s="1"/>
  <c r="H130" i="34"/>
  <c r="F136" i="34"/>
  <c r="M35" i="49" s="1"/>
  <c r="G223" i="62"/>
  <c r="G248" i="62"/>
  <c r="G218" i="62"/>
  <c r="G230" i="62"/>
  <c r="H126" i="57"/>
  <c r="E178" i="57" s="1"/>
  <c r="E136" i="12"/>
  <c r="L11" i="49" s="1"/>
  <c r="H132" i="37"/>
  <c r="F184" i="37" s="1"/>
  <c r="E186" i="39"/>
  <c r="F228" i="17"/>
  <c r="F230" i="17"/>
  <c r="F260" i="17"/>
  <c r="F247" i="17"/>
  <c r="E248" i="22"/>
  <c r="H118" i="40"/>
  <c r="H125" i="25"/>
  <c r="E177" i="25" s="1"/>
  <c r="H119" i="41"/>
  <c r="I163" i="33"/>
  <c r="H127" i="16"/>
  <c r="E179" i="16" s="1"/>
  <c r="H120" i="10"/>
  <c r="D172" i="10" s="1"/>
  <c r="G183" i="33"/>
  <c r="G238" i="35"/>
  <c r="AB36" i="49" s="1"/>
  <c r="G136" i="11"/>
  <c r="N10" i="49" s="1"/>
  <c r="H124" i="23"/>
  <c r="D176" i="23" s="1"/>
  <c r="H243" i="28"/>
  <c r="F176" i="10"/>
  <c r="F104" i="44"/>
  <c r="H125" i="9"/>
  <c r="H81" i="15"/>
  <c r="H126" i="12"/>
  <c r="C178" i="12" s="1"/>
  <c r="G254" i="62"/>
  <c r="H132" i="59"/>
  <c r="D184" i="59" s="1"/>
  <c r="H18" i="32"/>
  <c r="F221" i="17"/>
  <c r="F249" i="17"/>
  <c r="F255" i="17"/>
  <c r="F250" i="17"/>
  <c r="E251" i="30"/>
  <c r="G171" i="10"/>
  <c r="H111" i="27"/>
  <c r="H138" i="27" s="1"/>
  <c r="D181" i="24"/>
  <c r="I163" i="23"/>
  <c r="E136" i="18"/>
  <c r="L16" i="49" s="1"/>
  <c r="D184" i="31"/>
  <c r="G184" i="31"/>
  <c r="E184" i="31"/>
  <c r="F184" i="31"/>
  <c r="F187" i="29"/>
  <c r="E187" i="29"/>
  <c r="G170" i="26"/>
  <c r="H116" i="59"/>
  <c r="D168" i="59" s="1"/>
  <c r="H124" i="40"/>
  <c r="D176" i="40" s="1"/>
  <c r="H120" i="17"/>
  <c r="G172" i="17" s="1"/>
  <c r="F136" i="26"/>
  <c r="H124" i="57"/>
  <c r="G176" i="57" s="1"/>
  <c r="H120" i="62"/>
  <c r="G172" i="62" s="1"/>
  <c r="F169" i="14"/>
  <c r="E185" i="9"/>
  <c r="D136" i="20"/>
  <c r="K18" i="49" s="1"/>
  <c r="H125" i="14"/>
  <c r="G177" i="14" s="1"/>
  <c r="D254" i="12"/>
  <c r="E255" i="19"/>
  <c r="F105" i="44"/>
  <c r="C181" i="32"/>
  <c r="F233" i="17"/>
  <c r="F231" i="17"/>
  <c r="F253" i="17"/>
  <c r="F259" i="17"/>
  <c r="E260" i="30"/>
  <c r="G258" i="39"/>
  <c r="H258" i="39" s="1"/>
  <c r="D111" i="44"/>
  <c r="G109" i="44"/>
  <c r="H127" i="11"/>
  <c r="G179" i="11" s="1"/>
  <c r="C256" i="14"/>
  <c r="F169" i="41"/>
  <c r="C169" i="41"/>
  <c r="D169" i="41"/>
  <c r="G169" i="41"/>
  <c r="H121" i="57"/>
  <c r="E173" i="57" s="1"/>
  <c r="C187" i="26"/>
  <c r="E179" i="9"/>
  <c r="H119" i="27"/>
  <c r="D171" i="27" s="1"/>
  <c r="H125" i="24"/>
  <c r="G177" i="24" s="1"/>
  <c r="H111" i="16"/>
  <c r="H121" i="22"/>
  <c r="F173" i="22" s="1"/>
  <c r="E136" i="15"/>
  <c r="L13" i="49" s="1"/>
  <c r="H131" i="21"/>
  <c r="C183" i="21" s="1"/>
  <c r="I163" i="18"/>
  <c r="H119" i="22"/>
  <c r="D171" i="22" s="1"/>
  <c r="H111" i="17"/>
  <c r="H138" i="17" s="1"/>
  <c r="D108" i="44"/>
  <c r="G136" i="59"/>
  <c r="N33" i="49" s="1"/>
  <c r="H132" i="9"/>
  <c r="F184" i="9" s="1"/>
  <c r="F237" i="17"/>
  <c r="F225" i="17"/>
  <c r="F246" i="17"/>
  <c r="I163" i="35"/>
  <c r="H111" i="24"/>
  <c r="H138" i="24" s="1"/>
  <c r="H111" i="21"/>
  <c r="H111" i="11"/>
  <c r="F180" i="57"/>
  <c r="H135" i="25"/>
  <c r="C187" i="25" s="1"/>
  <c r="H51" i="44"/>
  <c r="C184" i="15"/>
  <c r="G184" i="15"/>
  <c r="E184" i="19"/>
  <c r="F184" i="19"/>
  <c r="C184" i="19"/>
  <c r="G184" i="19"/>
  <c r="D184" i="19"/>
  <c r="E236" i="62"/>
  <c r="C250" i="30"/>
  <c r="C246" i="30"/>
  <c r="C251" i="30"/>
  <c r="E226" i="62"/>
  <c r="E225" i="62"/>
  <c r="E223" i="62"/>
  <c r="H118" i="11"/>
  <c r="D170" i="11" s="1"/>
  <c r="E256" i="62"/>
  <c r="C183" i="35"/>
  <c r="C226" i="30"/>
  <c r="C244" i="30"/>
  <c r="H244" i="30" s="1"/>
  <c r="E218" i="62"/>
  <c r="E229" i="62"/>
  <c r="C235" i="30"/>
  <c r="C236" i="30"/>
  <c r="C219" i="30"/>
  <c r="C255" i="30"/>
  <c r="C230" i="30"/>
  <c r="C224" i="30"/>
  <c r="C261" i="30"/>
  <c r="E224" i="62"/>
  <c r="E221" i="62"/>
  <c r="E247" i="62"/>
  <c r="C231" i="30"/>
  <c r="C254" i="30"/>
  <c r="C233" i="30"/>
  <c r="E235" i="62"/>
  <c r="F250" i="22"/>
  <c r="F243" i="22"/>
  <c r="H243" i="22" s="1"/>
  <c r="F181" i="20"/>
  <c r="H127" i="39"/>
  <c r="E179" i="39" s="1"/>
  <c r="F136" i="39"/>
  <c r="M40" i="49" s="1"/>
  <c r="E246" i="62"/>
  <c r="C234" i="30"/>
  <c r="C245" i="30"/>
  <c r="C248" i="30"/>
  <c r="H248" i="30" s="1"/>
  <c r="E233" i="62"/>
  <c r="C183" i="36"/>
  <c r="F224" i="11"/>
  <c r="F231" i="11"/>
  <c r="F245" i="11"/>
  <c r="F256" i="11"/>
  <c r="F248" i="11"/>
  <c r="F223" i="11"/>
  <c r="F259" i="11"/>
  <c r="F249" i="11"/>
  <c r="F260" i="11"/>
  <c r="G259" i="17"/>
  <c r="G256" i="17"/>
  <c r="G246" i="17"/>
  <c r="G244" i="17"/>
  <c r="G230" i="17"/>
  <c r="G253" i="17"/>
  <c r="G255" i="17"/>
  <c r="G225" i="17"/>
  <c r="G235" i="17"/>
  <c r="G219" i="17"/>
  <c r="G232" i="17"/>
  <c r="G231" i="17"/>
  <c r="G254" i="17"/>
  <c r="G243" i="17"/>
  <c r="G226" i="17"/>
  <c r="G228" i="17"/>
  <c r="G252" i="17"/>
  <c r="G223" i="17"/>
  <c r="G261" i="17"/>
  <c r="G247" i="17"/>
  <c r="G224" i="17"/>
  <c r="G221" i="17"/>
  <c r="G262" i="17"/>
  <c r="G227" i="17"/>
  <c r="G220" i="17"/>
  <c r="G250" i="17"/>
  <c r="G229" i="17"/>
  <c r="G234" i="17"/>
  <c r="G222" i="17"/>
  <c r="G185" i="10"/>
  <c r="C185" i="10"/>
  <c r="F172" i="37"/>
  <c r="E262" i="62"/>
  <c r="E245" i="62"/>
  <c r="H52" i="62"/>
  <c r="C229" i="30"/>
  <c r="C262" i="30"/>
  <c r="D229" i="37"/>
  <c r="D251" i="37"/>
  <c r="E247" i="37"/>
  <c r="D245" i="37"/>
  <c r="D260" i="37"/>
  <c r="C243" i="37"/>
  <c r="C261" i="37"/>
  <c r="F259" i="37"/>
  <c r="D258" i="37"/>
  <c r="C231" i="37"/>
  <c r="D225" i="37"/>
  <c r="D233" i="37"/>
  <c r="E262" i="37"/>
  <c r="E246" i="37"/>
  <c r="C262" i="37"/>
  <c r="F262" i="37"/>
  <c r="D259" i="37"/>
  <c r="D246" i="37"/>
  <c r="C252" i="37"/>
  <c r="C251" i="37"/>
  <c r="D222" i="37"/>
  <c r="C218" i="37"/>
  <c r="D234" i="37"/>
  <c r="C226" i="59"/>
  <c r="C221" i="59"/>
  <c r="C261" i="59"/>
  <c r="C219" i="59"/>
  <c r="C244" i="59"/>
  <c r="C237" i="59"/>
  <c r="C234" i="59"/>
  <c r="C231" i="59"/>
  <c r="C222" i="59"/>
  <c r="C247" i="59"/>
  <c r="C223" i="59"/>
  <c r="C243" i="59"/>
  <c r="C245" i="59"/>
  <c r="C259" i="59"/>
  <c r="C257" i="59"/>
  <c r="C225" i="59"/>
  <c r="C218" i="59"/>
  <c r="C229" i="59"/>
  <c r="F221" i="59"/>
  <c r="F261" i="59"/>
  <c r="F234" i="59"/>
  <c r="F254" i="59"/>
  <c r="F258" i="59"/>
  <c r="F235" i="59"/>
  <c r="F236" i="59"/>
  <c r="F251" i="59"/>
  <c r="F255" i="59"/>
  <c r="F247" i="59"/>
  <c r="F246" i="59"/>
  <c r="F249" i="59"/>
  <c r="F259" i="59"/>
  <c r="F183" i="20"/>
  <c r="G183" i="20"/>
  <c r="D183" i="20"/>
  <c r="C183" i="20"/>
  <c r="E183" i="20"/>
  <c r="F136" i="19"/>
  <c r="H125" i="19"/>
  <c r="H303" i="10"/>
  <c r="L7" i="48" s="1"/>
  <c r="F178" i="10"/>
  <c r="F169" i="29"/>
  <c r="C169" i="29"/>
  <c r="F249" i="22"/>
  <c r="F254" i="22"/>
  <c r="F261" i="22"/>
  <c r="F262" i="22"/>
  <c r="F255" i="22"/>
  <c r="F245" i="22"/>
  <c r="F248" i="22"/>
  <c r="F253" i="22"/>
  <c r="F251" i="22"/>
  <c r="F259" i="22"/>
  <c r="F260" i="22"/>
  <c r="F257" i="22"/>
  <c r="F247" i="22"/>
  <c r="E258" i="62"/>
  <c r="E234" i="62"/>
  <c r="E250" i="62"/>
  <c r="E249" i="62"/>
  <c r="E259" i="62"/>
  <c r="E231" i="62"/>
  <c r="E253" i="62"/>
  <c r="E220" i="62"/>
  <c r="E257" i="62"/>
  <c r="E252" i="62"/>
  <c r="E230" i="62"/>
  <c r="E243" i="62"/>
  <c r="E228" i="62"/>
  <c r="H228" i="62" s="1"/>
  <c r="E244" i="62"/>
  <c r="E219" i="62"/>
  <c r="E232" i="62"/>
  <c r="E261" i="62"/>
  <c r="E248" i="62"/>
  <c r="E260" i="62"/>
  <c r="E254" i="62"/>
  <c r="E237" i="62"/>
  <c r="E183" i="35"/>
  <c r="F183" i="35"/>
  <c r="D183" i="35"/>
  <c r="H128" i="36"/>
  <c r="F180" i="36" s="1"/>
  <c r="C259" i="30"/>
  <c r="C243" i="30"/>
  <c r="C258" i="30"/>
  <c r="E222" i="62"/>
  <c r="E251" i="62"/>
  <c r="E255" i="62"/>
  <c r="F258" i="22"/>
  <c r="D169" i="32"/>
  <c r="E169" i="32"/>
  <c r="D174" i="40"/>
  <c r="E261" i="38"/>
  <c r="E227" i="38"/>
  <c r="E220" i="38"/>
  <c r="H220" i="38" s="1"/>
  <c r="E219" i="38"/>
  <c r="E258" i="38"/>
  <c r="H258" i="38" s="1"/>
  <c r="E226" i="38"/>
  <c r="E235" i="38"/>
  <c r="H235" i="38" s="1"/>
  <c r="E244" i="38"/>
  <c r="H52" i="22"/>
  <c r="H128" i="30"/>
  <c r="F180" i="30" s="1"/>
  <c r="G136" i="30"/>
  <c r="N30" i="49" s="1"/>
  <c r="F187" i="40"/>
  <c r="G187" i="40"/>
  <c r="D187" i="40"/>
  <c r="C187" i="40"/>
  <c r="E187" i="40"/>
  <c r="D175" i="39"/>
  <c r="G175" i="39"/>
  <c r="C175" i="39"/>
  <c r="E175" i="39"/>
  <c r="F175" i="39"/>
  <c r="H127" i="14"/>
  <c r="G179" i="14" s="1"/>
  <c r="G313" i="14"/>
  <c r="G363" i="14" s="1"/>
  <c r="G251" i="14"/>
  <c r="G255" i="14"/>
  <c r="G224" i="14"/>
  <c r="G235" i="14"/>
  <c r="G219" i="14"/>
  <c r="G233" i="14"/>
  <c r="G261" i="14"/>
  <c r="G237" i="14"/>
  <c r="G231" i="14"/>
  <c r="G227" i="14"/>
  <c r="G247" i="14"/>
  <c r="G223" i="14"/>
  <c r="G234" i="14"/>
  <c r="G221" i="14"/>
  <c r="G243" i="14"/>
  <c r="H243" i="14" s="1"/>
  <c r="G222" i="14"/>
  <c r="G245" i="14"/>
  <c r="G252" i="14"/>
  <c r="G220" i="14"/>
  <c r="G249" i="14"/>
  <c r="G225" i="14"/>
  <c r="G248" i="14"/>
  <c r="G256" i="14"/>
  <c r="G230" i="14"/>
  <c r="G229" i="14"/>
  <c r="G262" i="14"/>
  <c r="H262" i="14" s="1"/>
  <c r="G232" i="14"/>
  <c r="G253" i="14"/>
  <c r="H81" i="36"/>
  <c r="F235" i="62"/>
  <c r="F232" i="62"/>
  <c r="F227" i="62"/>
  <c r="F245" i="62"/>
  <c r="G184" i="57"/>
  <c r="C108" i="44"/>
  <c r="F219" i="62"/>
  <c r="G259" i="39"/>
  <c r="E253" i="22"/>
  <c r="E225" i="30"/>
  <c r="G222" i="39"/>
  <c r="E258" i="30"/>
  <c r="G260" i="14"/>
  <c r="G258" i="14"/>
  <c r="C182" i="40"/>
  <c r="G182" i="40"/>
  <c r="F183" i="29"/>
  <c r="D183" i="29"/>
  <c r="E237" i="28"/>
  <c r="H237" i="28" s="1"/>
  <c r="E261" i="28"/>
  <c r="H261" i="28" s="1"/>
  <c r="E259" i="28"/>
  <c r="H259" i="28" s="1"/>
  <c r="E226" i="28"/>
  <c r="H226" i="28" s="1"/>
  <c r="E223" i="28"/>
  <c r="H223" i="28" s="1"/>
  <c r="E227" i="28"/>
  <c r="E234" i="28"/>
  <c r="H234" i="28" s="1"/>
  <c r="E258" i="28"/>
  <c r="H258" i="28" s="1"/>
  <c r="E236" i="28"/>
  <c r="H236" i="28" s="1"/>
  <c r="E225" i="28"/>
  <c r="H225" i="28" s="1"/>
  <c r="E233" i="28"/>
  <c r="E262" i="28"/>
  <c r="H262" i="28" s="1"/>
  <c r="E254" i="28"/>
  <c r="H254" i="28" s="1"/>
  <c r="E221" i="28"/>
  <c r="E235" i="28"/>
  <c r="E253" i="28"/>
  <c r="H253" i="28" s="1"/>
  <c r="E252" i="28"/>
  <c r="H252" i="28" s="1"/>
  <c r="H52" i="28"/>
  <c r="E230" i="28"/>
  <c r="E250" i="28"/>
  <c r="E220" i="28"/>
  <c r="H220" i="28" s="1"/>
  <c r="E229" i="28"/>
  <c r="E218" i="28"/>
  <c r="Z28" i="49" s="1"/>
  <c r="E256" i="28"/>
  <c r="E249" i="28"/>
  <c r="H249" i="28" s="1"/>
  <c r="F228" i="24"/>
  <c r="F236" i="24"/>
  <c r="F224" i="24"/>
  <c r="F225" i="24"/>
  <c r="H225" i="24" s="1"/>
  <c r="F220" i="24"/>
  <c r="F231" i="24"/>
  <c r="F226" i="24"/>
  <c r="F221" i="24"/>
  <c r="E172" i="19"/>
  <c r="G172" i="19"/>
  <c r="F172" i="19"/>
  <c r="C172" i="19"/>
  <c r="D172" i="19"/>
  <c r="D187" i="17"/>
  <c r="F187" i="17"/>
  <c r="C187" i="17"/>
  <c r="E187" i="17"/>
  <c r="I163" i="24"/>
  <c r="G171" i="25"/>
  <c r="D171" i="25"/>
  <c r="F136" i="24"/>
  <c r="G185" i="28"/>
  <c r="C185" i="28"/>
  <c r="E185" i="28"/>
  <c r="H117" i="57"/>
  <c r="G169" i="57" s="1"/>
  <c r="H128" i="23"/>
  <c r="G180" i="23" s="1"/>
  <c r="G136" i="14"/>
  <c r="F252" i="62"/>
  <c r="D185" i="31"/>
  <c r="F170" i="38"/>
  <c r="F258" i="37"/>
  <c r="D184" i="20"/>
  <c r="E136" i="33"/>
  <c r="L34" i="49" s="1"/>
  <c r="H121" i="33"/>
  <c r="F222" i="33"/>
  <c r="F225" i="33"/>
  <c r="F220" i="33"/>
  <c r="F232" i="33"/>
  <c r="G250" i="14"/>
  <c r="H250" i="14" s="1"/>
  <c r="E170" i="24"/>
  <c r="G175" i="40"/>
  <c r="D175" i="40"/>
  <c r="F220" i="62"/>
  <c r="G244" i="14"/>
  <c r="G226" i="14"/>
  <c r="C183" i="25"/>
  <c r="G183" i="25"/>
  <c r="D183" i="25"/>
  <c r="D180" i="24"/>
  <c r="F136" i="11"/>
  <c r="M10" i="49" s="1"/>
  <c r="G185" i="18"/>
  <c r="C185" i="18"/>
  <c r="F185" i="18"/>
  <c r="F136" i="17"/>
  <c r="H128" i="17"/>
  <c r="I163" i="17"/>
  <c r="F183" i="39"/>
  <c r="E183" i="39"/>
  <c r="C183" i="39"/>
  <c r="G183" i="39"/>
  <c r="D183" i="39"/>
  <c r="F109" i="44"/>
  <c r="C173" i="34"/>
  <c r="G245" i="39"/>
  <c r="E258" i="23"/>
  <c r="E256" i="23"/>
  <c r="H256" i="23" s="1"/>
  <c r="F246" i="18"/>
  <c r="H246" i="18" s="1"/>
  <c r="F236" i="18"/>
  <c r="H236" i="18" s="1"/>
  <c r="F255" i="18"/>
  <c r="H255" i="18" s="1"/>
  <c r="F221" i="18"/>
  <c r="F232" i="18"/>
  <c r="H232" i="18" s="1"/>
  <c r="G228" i="14"/>
  <c r="I163" i="39"/>
  <c r="H133" i="59"/>
  <c r="F136" i="25"/>
  <c r="F175" i="17"/>
  <c r="D175" i="17"/>
  <c r="C175" i="17"/>
  <c r="G175" i="17"/>
  <c r="H116" i="14"/>
  <c r="F168" i="14" s="1"/>
  <c r="F247" i="62"/>
  <c r="F229" i="62"/>
  <c r="F231" i="62"/>
  <c r="H231" i="62" s="1"/>
  <c r="F257" i="62"/>
  <c r="H124" i="62"/>
  <c r="E176" i="62" s="1"/>
  <c r="E254" i="23"/>
  <c r="F257" i="18"/>
  <c r="C181" i="38"/>
  <c r="G181" i="38"/>
  <c r="H126" i="6"/>
  <c r="E178" i="6" s="1"/>
  <c r="G182" i="26"/>
  <c r="E182" i="26"/>
  <c r="F182" i="26"/>
  <c r="D185" i="18"/>
  <c r="E169" i="22"/>
  <c r="G169" i="22"/>
  <c r="C169" i="22"/>
  <c r="F169" i="22"/>
  <c r="G181" i="22"/>
  <c r="F222" i="62"/>
  <c r="F259" i="62"/>
  <c r="F250" i="62"/>
  <c r="F230" i="62"/>
  <c r="F221" i="62"/>
  <c r="H127" i="37"/>
  <c r="E179" i="37" s="1"/>
  <c r="G186" i="59"/>
  <c r="C136" i="33"/>
  <c r="G246" i="39"/>
  <c r="G237" i="39"/>
  <c r="G227" i="39"/>
  <c r="H227" i="39" s="1"/>
  <c r="G257" i="39"/>
  <c r="G229" i="39"/>
  <c r="G218" i="39"/>
  <c r="G233" i="39"/>
  <c r="G260" i="39"/>
  <c r="G235" i="39"/>
  <c r="E256" i="30"/>
  <c r="E247" i="30"/>
  <c r="H247" i="30" s="1"/>
  <c r="E259" i="30"/>
  <c r="E255" i="30"/>
  <c r="E253" i="30"/>
  <c r="E249" i="30"/>
  <c r="E262" i="30"/>
  <c r="E246" i="30"/>
  <c r="E259" i="22"/>
  <c r="E247" i="22"/>
  <c r="E246" i="22"/>
  <c r="E250" i="22"/>
  <c r="H250" i="22" s="1"/>
  <c r="E261" i="22"/>
  <c r="E251" i="22"/>
  <c r="E249" i="22"/>
  <c r="E262" i="22"/>
  <c r="G236" i="14"/>
  <c r="H111" i="20"/>
  <c r="H138" i="20" s="1"/>
  <c r="H111" i="33"/>
  <c r="H138" i="33" s="1"/>
  <c r="I163" i="27"/>
  <c r="C136" i="23"/>
  <c r="H132" i="23"/>
  <c r="H111" i="19"/>
  <c r="H138" i="19" s="1"/>
  <c r="H128" i="59"/>
  <c r="D180" i="59" s="1"/>
  <c r="H118" i="34"/>
  <c r="D170" i="34" s="1"/>
  <c r="D136" i="34"/>
  <c r="K35" i="49" s="1"/>
  <c r="F183" i="25"/>
  <c r="AE42" i="49"/>
  <c r="F179" i="21"/>
  <c r="D252" i="20"/>
  <c r="D244" i="20"/>
  <c r="D222" i="20"/>
  <c r="D253" i="20"/>
  <c r="D256" i="20"/>
  <c r="H243" i="31"/>
  <c r="G181" i="33"/>
  <c r="C218" i="20"/>
  <c r="X18" i="49" s="1"/>
  <c r="G236" i="20"/>
  <c r="G255" i="20"/>
  <c r="C106" i="44"/>
  <c r="H135" i="9"/>
  <c r="F187" i="9" s="1"/>
  <c r="H118" i="35"/>
  <c r="D170" i="35" s="1"/>
  <c r="G136" i="33"/>
  <c r="N34" i="49" s="1"/>
  <c r="H57" i="44"/>
  <c r="G112" i="44"/>
  <c r="D169" i="19"/>
  <c r="C169" i="19"/>
  <c r="F169" i="19"/>
  <c r="G169" i="19"/>
  <c r="H116" i="19"/>
  <c r="K17" i="49"/>
  <c r="C249" i="14"/>
  <c r="H119" i="24"/>
  <c r="E171" i="24" s="1"/>
  <c r="F136" i="12"/>
  <c r="H128" i="26"/>
  <c r="E180" i="26" s="1"/>
  <c r="F177" i="20"/>
  <c r="C177" i="20"/>
  <c r="E177" i="20"/>
  <c r="G177" i="20"/>
  <c r="D237" i="12"/>
  <c r="D238" i="12" s="1"/>
  <c r="C253" i="14"/>
  <c r="H245" i="31"/>
  <c r="H262" i="31"/>
  <c r="G230" i="20"/>
  <c r="G228" i="20"/>
  <c r="F174" i="19"/>
  <c r="G97" i="44"/>
  <c r="D238" i="25"/>
  <c r="G238" i="28"/>
  <c r="E136" i="39"/>
  <c r="H126" i="25"/>
  <c r="C178" i="25" s="1"/>
  <c r="F136" i="10"/>
  <c r="M9" i="49" s="1"/>
  <c r="D136" i="9"/>
  <c r="F174" i="30"/>
  <c r="H58" i="44"/>
  <c r="E64" i="44"/>
  <c r="H124" i="11"/>
  <c r="C176" i="11" s="1"/>
  <c r="F187" i="19"/>
  <c r="C187" i="19"/>
  <c r="E187" i="19"/>
  <c r="D187" i="19"/>
  <c r="D248" i="12"/>
  <c r="C255" i="14"/>
  <c r="D231" i="20"/>
  <c r="D227" i="20"/>
  <c r="D246" i="20"/>
  <c r="D257" i="20"/>
  <c r="G258" i="20"/>
  <c r="G227" i="20"/>
  <c r="D95" i="44"/>
  <c r="H133" i="57"/>
  <c r="H223" i="29"/>
  <c r="H225" i="29"/>
  <c r="H118" i="39"/>
  <c r="G170" i="39" s="1"/>
  <c r="H120" i="32"/>
  <c r="D172" i="32" s="1"/>
  <c r="H122" i="11"/>
  <c r="C136" i="16"/>
  <c r="D183" i="41"/>
  <c r="H52" i="44"/>
  <c r="H62" i="44"/>
  <c r="D258" i="12"/>
  <c r="H230" i="28"/>
  <c r="H131" i="62"/>
  <c r="D183" i="62" s="1"/>
  <c r="F96" i="44"/>
  <c r="I163" i="40"/>
  <c r="I163" i="32"/>
  <c r="I163" i="31"/>
  <c r="I163" i="26"/>
  <c r="I163" i="25"/>
  <c r="H111" i="25"/>
  <c r="I163" i="22"/>
  <c r="H133" i="24"/>
  <c r="D185" i="24" s="1"/>
  <c r="H138" i="21"/>
  <c r="I163" i="16"/>
  <c r="H133" i="62"/>
  <c r="G136" i="29"/>
  <c r="N29" i="49" s="1"/>
  <c r="H48" i="44"/>
  <c r="G169" i="21"/>
  <c r="C169" i="21"/>
  <c r="H129" i="14"/>
  <c r="G181" i="14" s="1"/>
  <c r="H81" i="12"/>
  <c r="H138" i="12" s="1"/>
  <c r="H118" i="14"/>
  <c r="G170" i="14" s="1"/>
  <c r="H66" i="44"/>
  <c r="G254" i="20"/>
  <c r="G232" i="20"/>
  <c r="H221" i="29"/>
  <c r="G111" i="44"/>
  <c r="E136" i="34"/>
  <c r="I163" i="41"/>
  <c r="I163" i="29"/>
  <c r="I163" i="20"/>
  <c r="H54" i="44"/>
  <c r="H45" i="44"/>
  <c r="H131" i="22"/>
  <c r="H81" i="14"/>
  <c r="E169" i="19"/>
  <c r="H9" i="49"/>
  <c r="G27" i="49"/>
  <c r="H168" i="30"/>
  <c r="I140" i="14"/>
  <c r="G169" i="14"/>
  <c r="E169" i="14"/>
  <c r="D169" i="14"/>
  <c r="I140" i="22"/>
  <c r="D180" i="22"/>
  <c r="F185" i="22"/>
  <c r="G180" i="22"/>
  <c r="D185" i="22"/>
  <c r="E180" i="22"/>
  <c r="G185" i="22"/>
  <c r="C180" i="22"/>
  <c r="C185" i="22"/>
  <c r="F180" i="22"/>
  <c r="C169" i="14"/>
  <c r="D169" i="22"/>
  <c r="G10" i="49"/>
  <c r="D225" i="57"/>
  <c r="D227" i="57"/>
  <c r="E136" i="17"/>
  <c r="L15" i="49" s="1"/>
  <c r="H130" i="17"/>
  <c r="E182" i="17" s="1"/>
  <c r="D180" i="30"/>
  <c r="F185" i="15"/>
  <c r="G185" i="15"/>
  <c r="E185" i="15"/>
  <c r="D185" i="15"/>
  <c r="E179" i="32"/>
  <c r="G179" i="32"/>
  <c r="C179" i="32"/>
  <c r="D179" i="32"/>
  <c r="F179" i="32"/>
  <c r="G263" i="34"/>
  <c r="AI35" i="49" s="1"/>
  <c r="C136" i="37"/>
  <c r="F220" i="37"/>
  <c r="F256" i="37"/>
  <c r="F255" i="37"/>
  <c r="G253" i="37"/>
  <c r="F252" i="37"/>
  <c r="D244" i="57"/>
  <c r="E224" i="26"/>
  <c r="E225" i="26"/>
  <c r="H225" i="26" s="1"/>
  <c r="C185" i="15"/>
  <c r="H125" i="16"/>
  <c r="F231" i="57"/>
  <c r="F228" i="57"/>
  <c r="D169" i="17"/>
  <c r="G169" i="17"/>
  <c r="D183" i="31"/>
  <c r="G183" i="31"/>
  <c r="D177" i="30"/>
  <c r="E177" i="30"/>
  <c r="G177" i="30"/>
  <c r="C177" i="30"/>
  <c r="F177" i="30"/>
  <c r="F175" i="24"/>
  <c r="D175" i="24"/>
  <c r="G175" i="24"/>
  <c r="E175" i="24"/>
  <c r="C175" i="24"/>
  <c r="E222" i="26"/>
  <c r="E234" i="26"/>
  <c r="H234" i="26" s="1"/>
  <c r="E235" i="26"/>
  <c r="E233" i="26"/>
  <c r="H233" i="26" s="1"/>
  <c r="E227" i="26"/>
  <c r="E231" i="26"/>
  <c r="H231" i="26" s="1"/>
  <c r="F136" i="57"/>
  <c r="M19" i="49" s="1"/>
  <c r="E237" i="26"/>
  <c r="F260" i="37"/>
  <c r="F230" i="37"/>
  <c r="F235" i="37"/>
  <c r="E236" i="26"/>
  <c r="E230" i="26"/>
  <c r="E221" i="26"/>
  <c r="C185" i="31"/>
  <c r="E225" i="59"/>
  <c r="E221" i="59"/>
  <c r="E236" i="59"/>
  <c r="E229" i="59"/>
  <c r="E253" i="59"/>
  <c r="E227" i="59"/>
  <c r="E245" i="59"/>
  <c r="E261" i="59"/>
  <c r="E246" i="59"/>
  <c r="E254" i="59"/>
  <c r="E249" i="59"/>
  <c r="E260" i="59"/>
  <c r="E175" i="57"/>
  <c r="F183" i="40"/>
  <c r="E183" i="40"/>
  <c r="F136" i="35"/>
  <c r="M36" i="49" s="1"/>
  <c r="H123" i="35"/>
  <c r="E175" i="35" s="1"/>
  <c r="H126" i="32"/>
  <c r="E136" i="32"/>
  <c r="C136" i="32"/>
  <c r="H119" i="32"/>
  <c r="D171" i="32" s="1"/>
  <c r="H128" i="28"/>
  <c r="E180" i="28" s="1"/>
  <c r="D136" i="28"/>
  <c r="K28" i="49" s="1"/>
  <c r="H129" i="27"/>
  <c r="C136" i="27"/>
  <c r="H117" i="24"/>
  <c r="C169" i="24" s="1"/>
  <c r="G136" i="24"/>
  <c r="N24" i="49" s="1"/>
  <c r="F136" i="23"/>
  <c r="M23" i="49" s="1"/>
  <c r="H125" i="23"/>
  <c r="H118" i="23"/>
  <c r="F170" i="23" s="1"/>
  <c r="E136" i="23"/>
  <c r="H117" i="10"/>
  <c r="D169" i="10" s="1"/>
  <c r="F177" i="38"/>
  <c r="D177" i="38"/>
  <c r="E177" i="38"/>
  <c r="G177" i="38"/>
  <c r="C177" i="38"/>
  <c r="F232" i="37"/>
  <c r="F227" i="37"/>
  <c r="F248" i="37"/>
  <c r="H123" i="18"/>
  <c r="F175" i="18" s="1"/>
  <c r="G170" i="38"/>
  <c r="E223" i="26"/>
  <c r="E179" i="62"/>
  <c r="G179" i="62"/>
  <c r="D254" i="62"/>
  <c r="D262" i="62"/>
  <c r="D234" i="62"/>
  <c r="D261" i="62"/>
  <c r="H52" i="57"/>
  <c r="C232" i="57"/>
  <c r="C218" i="57"/>
  <c r="C236" i="57"/>
  <c r="C223" i="57"/>
  <c r="E244" i="25"/>
  <c r="E230" i="25"/>
  <c r="C172" i="26"/>
  <c r="E172" i="26"/>
  <c r="D172" i="26"/>
  <c r="F172" i="26"/>
  <c r="G172" i="26"/>
  <c r="G180" i="34"/>
  <c r="F180" i="34"/>
  <c r="C180" i="34"/>
  <c r="E180" i="34"/>
  <c r="D180" i="34"/>
  <c r="G183" i="10"/>
  <c r="E183" i="10"/>
  <c r="C183" i="10"/>
  <c r="F183" i="10"/>
  <c r="G183" i="34"/>
  <c r="E183" i="34"/>
  <c r="C183" i="34"/>
  <c r="D183" i="34"/>
  <c r="D176" i="57"/>
  <c r="H135" i="41"/>
  <c r="G136" i="41"/>
  <c r="F179" i="18"/>
  <c r="C179" i="18"/>
  <c r="G179" i="18"/>
  <c r="E179" i="18"/>
  <c r="D179" i="18"/>
  <c r="H56" i="44"/>
  <c r="C105" i="44"/>
  <c r="R6" i="48"/>
  <c r="J309" i="9"/>
  <c r="D181" i="10"/>
  <c r="G183" i="15"/>
  <c r="C171" i="35"/>
  <c r="D171" i="35"/>
  <c r="F171" i="35"/>
  <c r="D181" i="30"/>
  <c r="C181" i="30"/>
  <c r="G181" i="30"/>
  <c r="E181" i="30"/>
  <c r="F222" i="37"/>
  <c r="F249" i="37"/>
  <c r="G249" i="37"/>
  <c r="D259" i="57"/>
  <c r="E232" i="26"/>
  <c r="E220" i="26"/>
  <c r="D177" i="34"/>
  <c r="G177" i="34"/>
  <c r="G238" i="25"/>
  <c r="H221" i="28"/>
  <c r="G136" i="31"/>
  <c r="N31" i="49" s="1"/>
  <c r="H123" i="31"/>
  <c r="H123" i="59"/>
  <c r="G175" i="59" s="1"/>
  <c r="E136" i="59"/>
  <c r="L33" i="49" s="1"/>
  <c r="G136" i="15"/>
  <c r="N13" i="49" s="1"/>
  <c r="H134" i="15"/>
  <c r="C186" i="15" s="1"/>
  <c r="E181" i="11"/>
  <c r="F181" i="11"/>
  <c r="D181" i="11"/>
  <c r="C181" i="11"/>
  <c r="F236" i="37"/>
  <c r="F237" i="37"/>
  <c r="F243" i="37"/>
  <c r="F246" i="37"/>
  <c r="E218" i="26"/>
  <c r="D174" i="38"/>
  <c r="F174" i="38"/>
  <c r="D185" i="33"/>
  <c r="F185" i="33"/>
  <c r="E185" i="33"/>
  <c r="H127" i="59"/>
  <c r="G179" i="59" s="1"/>
  <c r="K38" i="49"/>
  <c r="D136" i="37"/>
  <c r="H254" i="23"/>
  <c r="H133" i="29"/>
  <c r="D185" i="29" s="1"/>
  <c r="F257" i="37"/>
  <c r="F233" i="37"/>
  <c r="G136" i="37"/>
  <c r="N38" i="49" s="1"/>
  <c r="F229" i="37"/>
  <c r="F261" i="37"/>
  <c r="F254" i="37"/>
  <c r="F250" i="37"/>
  <c r="E219" i="26"/>
  <c r="H219" i="26" s="1"/>
  <c r="E226" i="26"/>
  <c r="E170" i="38"/>
  <c r="E180" i="31"/>
  <c r="G180" i="31"/>
  <c r="C180" i="31"/>
  <c r="F180" i="31"/>
  <c r="D180" i="31"/>
  <c r="E182" i="23"/>
  <c r="F182" i="23"/>
  <c r="D182" i="23"/>
  <c r="E172" i="23"/>
  <c r="D172" i="23"/>
  <c r="F172" i="23"/>
  <c r="G172" i="23"/>
  <c r="C172" i="23"/>
  <c r="C136" i="62"/>
  <c r="H130" i="59"/>
  <c r="E182" i="59" s="1"/>
  <c r="E255" i="23"/>
  <c r="F230" i="18"/>
  <c r="F220" i="18"/>
  <c r="H220" i="18" s="1"/>
  <c r="E249" i="39"/>
  <c r="E259" i="39"/>
  <c r="F253" i="18"/>
  <c r="H253" i="18" s="1"/>
  <c r="H123" i="41"/>
  <c r="E175" i="41" s="1"/>
  <c r="H256" i="31"/>
  <c r="G238" i="34"/>
  <c r="AB35" i="49" s="1"/>
  <c r="H135" i="12"/>
  <c r="C187" i="12" s="1"/>
  <c r="E183" i="33"/>
  <c r="C173" i="32"/>
  <c r="G173" i="32"/>
  <c r="F173" i="32"/>
  <c r="D173" i="32"/>
  <c r="E173" i="32"/>
  <c r="G186" i="10"/>
  <c r="D186" i="10"/>
  <c r="H53" i="44"/>
  <c r="F177" i="17"/>
  <c r="G177" i="17"/>
  <c r="E177" i="17"/>
  <c r="C177" i="17"/>
  <c r="D177" i="17"/>
  <c r="H63" i="44"/>
  <c r="E183" i="41"/>
  <c r="F183" i="41"/>
  <c r="F169" i="31"/>
  <c r="E169" i="31"/>
  <c r="G169" i="31"/>
  <c r="D169" i="31"/>
  <c r="C169" i="31"/>
  <c r="F106" i="44"/>
  <c r="H128" i="40"/>
  <c r="C180" i="40" s="1"/>
  <c r="E229" i="57"/>
  <c r="H260" i="31"/>
  <c r="D238" i="23"/>
  <c r="D238" i="28"/>
  <c r="Y28" i="49" s="1"/>
  <c r="C238" i="28"/>
  <c r="D263" i="28"/>
  <c r="G263" i="28"/>
  <c r="AI28" i="49" s="1"/>
  <c r="G136" i="40"/>
  <c r="N41" i="49" s="1"/>
  <c r="H128" i="39"/>
  <c r="C180" i="39" s="1"/>
  <c r="G183" i="41"/>
  <c r="D175" i="9"/>
  <c r="G175" i="9"/>
  <c r="F175" i="9"/>
  <c r="E175" i="9"/>
  <c r="C175" i="9"/>
  <c r="C171" i="23"/>
  <c r="F171" i="23"/>
  <c r="E171" i="23"/>
  <c r="D171" i="23"/>
  <c r="G171" i="23"/>
  <c r="F186" i="19"/>
  <c r="G218" i="11"/>
  <c r="G224" i="11"/>
  <c r="G226" i="11"/>
  <c r="G233" i="11"/>
  <c r="G232" i="11"/>
  <c r="G225" i="11"/>
  <c r="G223" i="11"/>
  <c r="H81" i="10"/>
  <c r="H127" i="6"/>
  <c r="C179" i="6" s="1"/>
  <c r="H81" i="6"/>
  <c r="H52" i="23"/>
  <c r="H255" i="28"/>
  <c r="H248" i="28"/>
  <c r="E260" i="23"/>
  <c r="H260" i="23" s="1"/>
  <c r="F227" i="18"/>
  <c r="H227" i="18" s="1"/>
  <c r="F226" i="18"/>
  <c r="H226" i="18" s="1"/>
  <c r="F248" i="18"/>
  <c r="H248" i="18" s="1"/>
  <c r="F254" i="18"/>
  <c r="H236" i="29"/>
  <c r="H234" i="29"/>
  <c r="D238" i="38"/>
  <c r="Y39" i="49" s="1"/>
  <c r="D136" i="11"/>
  <c r="K10" i="49" s="1"/>
  <c r="C183" i="41"/>
  <c r="G179" i="10"/>
  <c r="H304" i="10"/>
  <c r="M7" i="48" s="1"/>
  <c r="C179" i="10"/>
  <c r="D179" i="10"/>
  <c r="E179" i="10"/>
  <c r="F182" i="20"/>
  <c r="E182" i="20"/>
  <c r="G187" i="28"/>
  <c r="E187" i="28"/>
  <c r="D187" i="28"/>
  <c r="F178" i="18"/>
  <c r="H126" i="19"/>
  <c r="G186" i="19"/>
  <c r="H81" i="11"/>
  <c r="E136" i="57"/>
  <c r="L19" i="49" s="1"/>
  <c r="F93" i="44"/>
  <c r="H44" i="44"/>
  <c r="E261" i="23"/>
  <c r="H261" i="23" s="1"/>
  <c r="E257" i="23"/>
  <c r="F222" i="18"/>
  <c r="F237" i="18"/>
  <c r="F250" i="18"/>
  <c r="H250" i="18" s="1"/>
  <c r="F262" i="18"/>
  <c r="E171" i="39"/>
  <c r="H227" i="28"/>
  <c r="H233" i="28"/>
  <c r="H219" i="28"/>
  <c r="H235" i="28"/>
  <c r="H251" i="28"/>
  <c r="H244" i="28"/>
  <c r="H118" i="59"/>
  <c r="C170" i="59" s="1"/>
  <c r="G136" i="26"/>
  <c r="N26" i="49" s="1"/>
  <c r="D136" i="25"/>
  <c r="H81" i="62"/>
  <c r="H121" i="59"/>
  <c r="G173" i="59" s="1"/>
  <c r="H81" i="59"/>
  <c r="E178" i="24"/>
  <c r="C178" i="24"/>
  <c r="F178" i="24"/>
  <c r="G178" i="24"/>
  <c r="D178" i="24"/>
  <c r="E180" i="18"/>
  <c r="D183" i="30"/>
  <c r="C183" i="30"/>
  <c r="D169" i="33"/>
  <c r="G169" i="33"/>
  <c r="C169" i="33"/>
  <c r="F169" i="33"/>
  <c r="E169" i="33"/>
  <c r="H117" i="37"/>
  <c r="H255" i="31"/>
  <c r="E252" i="23"/>
  <c r="H252" i="23" s="1"/>
  <c r="E259" i="23"/>
  <c r="H259" i="23" s="1"/>
  <c r="F224" i="18"/>
  <c r="F228" i="18"/>
  <c r="H228" i="18" s="1"/>
  <c r="F218" i="18"/>
  <c r="H218" i="18" s="1"/>
  <c r="G249" i="39"/>
  <c r="G262" i="39"/>
  <c r="H262" i="39" s="1"/>
  <c r="F259" i="18"/>
  <c r="F251" i="18"/>
  <c r="F247" i="18"/>
  <c r="H247" i="18" s="1"/>
  <c r="E184" i="24"/>
  <c r="G136" i="39"/>
  <c r="N40" i="49" s="1"/>
  <c r="D181" i="9"/>
  <c r="G181" i="9"/>
  <c r="C181" i="9"/>
  <c r="F181" i="9"/>
  <c r="E181" i="9"/>
  <c r="D234" i="11"/>
  <c r="D225" i="11"/>
  <c r="D229" i="11"/>
  <c r="D221" i="11"/>
  <c r="D230" i="11"/>
  <c r="D226" i="11"/>
  <c r="D235" i="11"/>
  <c r="D224" i="11"/>
  <c r="D218" i="11"/>
  <c r="D233" i="11"/>
  <c r="D219" i="11"/>
  <c r="D220" i="11"/>
  <c r="D232" i="11"/>
  <c r="D231" i="11"/>
  <c r="H231" i="11" s="1"/>
  <c r="D223" i="11"/>
  <c r="D228" i="11"/>
  <c r="D222" i="11"/>
  <c r="D227" i="11"/>
  <c r="D236" i="11"/>
  <c r="D237" i="11"/>
  <c r="G176" i="33"/>
  <c r="F176" i="33"/>
  <c r="E176" i="33"/>
  <c r="D176" i="33"/>
  <c r="C176" i="33"/>
  <c r="F232" i="27"/>
  <c r="F220" i="27"/>
  <c r="F255" i="27"/>
  <c r="F225" i="27"/>
  <c r="F236" i="27"/>
  <c r="F252" i="27"/>
  <c r="F260" i="27"/>
  <c r="F233" i="27"/>
  <c r="F229" i="27"/>
  <c r="F226" i="27"/>
  <c r="F219" i="27"/>
  <c r="F223" i="27"/>
  <c r="F235" i="27"/>
  <c r="F258" i="27"/>
  <c r="F222" i="27"/>
  <c r="F243" i="27"/>
  <c r="F224" i="27"/>
  <c r="F227" i="27"/>
  <c r="F230" i="27"/>
  <c r="F234" i="27"/>
  <c r="F251" i="27"/>
  <c r="H49" i="44"/>
  <c r="H81" i="9"/>
  <c r="H132" i="62"/>
  <c r="H120" i="9"/>
  <c r="G172" i="9" s="1"/>
  <c r="H258" i="23"/>
  <c r="E253" i="23"/>
  <c r="E235" i="35"/>
  <c r="F223" i="18"/>
  <c r="F234" i="18"/>
  <c r="H234" i="18" s="1"/>
  <c r="F244" i="18"/>
  <c r="F261" i="18"/>
  <c r="H261" i="18" s="1"/>
  <c r="F245" i="18"/>
  <c r="H245" i="18" s="1"/>
  <c r="G104" i="44"/>
  <c r="D169" i="36"/>
  <c r="E172" i="30"/>
  <c r="C172" i="30"/>
  <c r="D186" i="19"/>
  <c r="E186" i="19"/>
  <c r="H81" i="57"/>
  <c r="E169" i="29"/>
  <c r="G169" i="29"/>
  <c r="D185" i="40"/>
  <c r="C185" i="40"/>
  <c r="G185" i="40"/>
  <c r="F185" i="40"/>
  <c r="E185" i="40"/>
  <c r="H47" i="44"/>
  <c r="E226" i="37"/>
  <c r="H131" i="57"/>
  <c r="D183" i="57" s="1"/>
  <c r="F94" i="44"/>
  <c r="D174" i="30"/>
  <c r="H254" i="31"/>
  <c r="F229" i="18"/>
  <c r="H229" i="18" s="1"/>
  <c r="F235" i="18"/>
  <c r="F249" i="18"/>
  <c r="H249" i="18" s="1"/>
  <c r="G263" i="35"/>
  <c r="AI36" i="49" s="1"/>
  <c r="E136" i="35"/>
  <c r="F186" i="40"/>
  <c r="D186" i="40"/>
  <c r="E186" i="40"/>
  <c r="G186" i="40"/>
  <c r="C186" i="40"/>
  <c r="F176" i="19"/>
  <c r="E176" i="19"/>
  <c r="C220" i="11"/>
  <c r="C224" i="11"/>
  <c r="C229" i="11"/>
  <c r="C228" i="11"/>
  <c r="C225" i="11"/>
  <c r="C222" i="11"/>
  <c r="C221" i="11"/>
  <c r="C233" i="11"/>
  <c r="C236" i="11"/>
  <c r="C223" i="11"/>
  <c r="C232" i="11"/>
  <c r="C219" i="11"/>
  <c r="C237" i="11"/>
  <c r="H60" i="44"/>
  <c r="H81" i="34"/>
  <c r="F173" i="11"/>
  <c r="H55" i="44"/>
  <c r="C184" i="32"/>
  <c r="F179" i="26"/>
  <c r="D179" i="26"/>
  <c r="E179" i="26"/>
  <c r="G179" i="26"/>
  <c r="C179" i="26"/>
  <c r="E172" i="25"/>
  <c r="G172" i="25"/>
  <c r="D172" i="25"/>
  <c r="F172" i="25"/>
  <c r="C172" i="25"/>
  <c r="C177" i="33"/>
  <c r="D177" i="32"/>
  <c r="F177" i="32"/>
  <c r="G177" i="32"/>
  <c r="C177" i="32"/>
  <c r="E177" i="32"/>
  <c r="G174" i="41"/>
  <c r="F174" i="41"/>
  <c r="E174" i="41"/>
  <c r="D174" i="41"/>
  <c r="C174" i="41"/>
  <c r="E182" i="32"/>
  <c r="D182" i="32"/>
  <c r="G182" i="32"/>
  <c r="C182" i="32"/>
  <c r="F182" i="32"/>
  <c r="E172" i="32"/>
  <c r="G173" i="29"/>
  <c r="D173" i="29"/>
  <c r="E173" i="29"/>
  <c r="F173" i="29"/>
  <c r="C173" i="29"/>
  <c r="D168" i="15"/>
  <c r="C168" i="15"/>
  <c r="G168" i="15"/>
  <c r="E168" i="15"/>
  <c r="F168" i="15"/>
  <c r="D178" i="28"/>
  <c r="G178" i="28"/>
  <c r="F178" i="28"/>
  <c r="C178" i="28"/>
  <c r="E178" i="28"/>
  <c r="D186" i="26"/>
  <c r="G186" i="26"/>
  <c r="C186" i="26"/>
  <c r="E186" i="26"/>
  <c r="F186" i="26"/>
  <c r="E186" i="17"/>
  <c r="G186" i="17"/>
  <c r="C186" i="17"/>
  <c r="F178" i="17"/>
  <c r="E178" i="17"/>
  <c r="G178" i="17"/>
  <c r="D178" i="17"/>
  <c r="C178" i="17"/>
  <c r="D172" i="41"/>
  <c r="E172" i="41"/>
  <c r="C172" i="41"/>
  <c r="G172" i="41"/>
  <c r="F172" i="41"/>
  <c r="C177" i="35"/>
  <c r="E177" i="35"/>
  <c r="D177" i="35"/>
  <c r="G177" i="35"/>
  <c r="F177" i="35"/>
  <c r="D180" i="27"/>
  <c r="G180" i="27"/>
  <c r="E180" i="27"/>
  <c r="F180" i="27"/>
  <c r="C180" i="27"/>
  <c r="G169" i="27"/>
  <c r="E169" i="27"/>
  <c r="F169" i="27"/>
  <c r="C169" i="27"/>
  <c r="D169" i="27"/>
  <c r="F178" i="39"/>
  <c r="E178" i="39"/>
  <c r="C178" i="39"/>
  <c r="D178" i="39"/>
  <c r="G178" i="39"/>
  <c r="G175" i="38"/>
  <c r="E175" i="38"/>
  <c r="D175" i="38"/>
  <c r="C175" i="38"/>
  <c r="F175" i="38"/>
  <c r="E177" i="40"/>
  <c r="F177" i="40"/>
  <c r="D177" i="40"/>
  <c r="C177" i="40"/>
  <c r="G177" i="40"/>
  <c r="G184" i="39"/>
  <c r="C184" i="39"/>
  <c r="D184" i="39"/>
  <c r="E184" i="39"/>
  <c r="F184" i="39"/>
  <c r="F178" i="41"/>
  <c r="C178" i="41"/>
  <c r="G176" i="31"/>
  <c r="F176" i="31"/>
  <c r="E176" i="31"/>
  <c r="C176" i="31"/>
  <c r="D176" i="31"/>
  <c r="F177" i="26"/>
  <c r="D177" i="26"/>
  <c r="E177" i="26"/>
  <c r="G177" i="26"/>
  <c r="C177" i="26"/>
  <c r="H116" i="10"/>
  <c r="C136" i="10"/>
  <c r="J9" i="49"/>
  <c r="D170" i="9"/>
  <c r="F170" i="9"/>
  <c r="G170" i="9"/>
  <c r="E170" i="9"/>
  <c r="C174" i="25"/>
  <c r="E174" i="25"/>
  <c r="C178" i="37"/>
  <c r="E183" i="31"/>
  <c r="E169" i="17"/>
  <c r="D186" i="35"/>
  <c r="C187" i="32"/>
  <c r="F183" i="31"/>
  <c r="C170" i="9"/>
  <c r="H111" i="34"/>
  <c r="F136" i="40"/>
  <c r="M41" i="49" s="1"/>
  <c r="C169" i="23"/>
  <c r="D169" i="23"/>
  <c r="E169" i="23"/>
  <c r="F169" i="23"/>
  <c r="G169" i="23"/>
  <c r="G181" i="21"/>
  <c r="E181" i="21"/>
  <c r="D181" i="21"/>
  <c r="C181" i="21"/>
  <c r="F181" i="21"/>
  <c r="H117" i="11"/>
  <c r="C136" i="11"/>
  <c r="D136" i="24"/>
  <c r="F187" i="15"/>
  <c r="D187" i="15"/>
  <c r="G187" i="15"/>
  <c r="C187" i="15"/>
  <c r="E187" i="15"/>
  <c r="C169" i="17"/>
  <c r="F136" i="14"/>
  <c r="M12" i="49" s="1"/>
  <c r="H119" i="26"/>
  <c r="E171" i="26" s="1"/>
  <c r="C185" i="26"/>
  <c r="E136" i="38"/>
  <c r="L39" i="49" s="1"/>
  <c r="E136" i="40"/>
  <c r="D182" i="10"/>
  <c r="G182" i="10"/>
  <c r="C182" i="10"/>
  <c r="E182" i="10"/>
  <c r="F182" i="10"/>
  <c r="D174" i="11"/>
  <c r="G174" i="11"/>
  <c r="E174" i="11"/>
  <c r="F174" i="11"/>
  <c r="C174" i="11"/>
  <c r="I163" i="10"/>
  <c r="H117" i="28"/>
  <c r="F176" i="30"/>
  <c r="C176" i="30"/>
  <c r="E176" i="30"/>
  <c r="D176" i="30"/>
  <c r="G176" i="30"/>
  <c r="C168" i="25"/>
  <c r="F173" i="26"/>
  <c r="C173" i="26"/>
  <c r="D173" i="26"/>
  <c r="E173" i="26"/>
  <c r="G173" i="26"/>
  <c r="H124" i="25"/>
  <c r="C136" i="57"/>
  <c r="F178" i="37"/>
  <c r="G184" i="18"/>
  <c r="F169" i="17"/>
  <c r="C180" i="59"/>
  <c r="H117" i="62"/>
  <c r="G169" i="62" s="1"/>
  <c r="G177" i="28"/>
  <c r="F184" i="40"/>
  <c r="E185" i="26"/>
  <c r="G171" i="30"/>
  <c r="G136" i="28"/>
  <c r="N28" i="49" s="1"/>
  <c r="F186" i="41"/>
  <c r="E186" i="41"/>
  <c r="C186" i="41"/>
  <c r="G186" i="41"/>
  <c r="C177" i="10"/>
  <c r="F177" i="10"/>
  <c r="E177" i="10"/>
  <c r="G177" i="10"/>
  <c r="D177" i="10"/>
  <c r="H111" i="29"/>
  <c r="H138" i="29" s="1"/>
  <c r="F185" i="9"/>
  <c r="D185" i="9"/>
  <c r="C185" i="9"/>
  <c r="G185" i="9"/>
  <c r="F168" i="32"/>
  <c r="G168" i="32"/>
  <c r="E168" i="32"/>
  <c r="D168" i="32"/>
  <c r="C168" i="32"/>
  <c r="E136" i="25"/>
  <c r="F185" i="17"/>
  <c r="C185" i="17"/>
  <c r="E185" i="17"/>
  <c r="G185" i="17"/>
  <c r="D185" i="17"/>
  <c r="F174" i="37"/>
  <c r="E136" i="62"/>
  <c r="L22" i="49" s="1"/>
  <c r="D184" i="18"/>
  <c r="E180" i="59"/>
  <c r="H128" i="11"/>
  <c r="G180" i="11" s="1"/>
  <c r="D177" i="28"/>
  <c r="E184" i="40"/>
  <c r="F180" i="59"/>
  <c r="D174" i="32"/>
  <c r="G185" i="26"/>
  <c r="E175" i="34"/>
  <c r="D171" i="30"/>
  <c r="G178" i="34"/>
  <c r="E178" i="34"/>
  <c r="F178" i="34"/>
  <c r="C178" i="34"/>
  <c r="D178" i="34"/>
  <c r="H111" i="28"/>
  <c r="H138" i="28" s="1"/>
  <c r="F184" i="17"/>
  <c r="E184" i="17"/>
  <c r="G184" i="17"/>
  <c r="D184" i="17"/>
  <c r="C184" i="17"/>
  <c r="D177" i="15"/>
  <c r="E177" i="15"/>
  <c r="F177" i="15"/>
  <c r="C177" i="15"/>
  <c r="G177" i="15"/>
  <c r="H130" i="37"/>
  <c r="F182" i="37" s="1"/>
  <c r="H69" i="44"/>
  <c r="C180" i="23"/>
  <c r="G180" i="59"/>
  <c r="F185" i="26"/>
  <c r="D175" i="34"/>
  <c r="F171" i="30"/>
  <c r="F182" i="33"/>
  <c r="C182" i="33"/>
  <c r="E182" i="33"/>
  <c r="G182" i="33"/>
  <c r="D182" i="33"/>
  <c r="C169" i="38"/>
  <c r="E169" i="38"/>
  <c r="G169" i="38"/>
  <c r="D169" i="38"/>
  <c r="F169" i="38"/>
  <c r="I163" i="28"/>
  <c r="D175" i="19"/>
  <c r="F175" i="19"/>
  <c r="C175" i="19"/>
  <c r="E175" i="19"/>
  <c r="G175" i="19"/>
  <c r="E168" i="17"/>
  <c r="D168" i="17"/>
  <c r="G168" i="17"/>
  <c r="F168" i="17"/>
  <c r="C168" i="17"/>
  <c r="E169" i="20"/>
  <c r="F169" i="20"/>
  <c r="G169" i="20"/>
  <c r="D169" i="20"/>
  <c r="C169" i="20"/>
  <c r="F176" i="35"/>
  <c r="G176" i="35"/>
  <c r="D176" i="35"/>
  <c r="C176" i="35"/>
  <c r="E176" i="35"/>
  <c r="H119" i="57"/>
  <c r="D171" i="57" s="1"/>
  <c r="F89" i="44"/>
  <c r="D174" i="25"/>
  <c r="C183" i="31"/>
  <c r="G174" i="25"/>
  <c r="C171" i="30"/>
  <c r="G175" i="34"/>
  <c r="N36" i="49"/>
  <c r="H116" i="35"/>
  <c r="E168" i="29"/>
  <c r="C168" i="29"/>
  <c r="D168" i="29"/>
  <c r="G168" i="29"/>
  <c r="F168" i="29"/>
  <c r="H116" i="26"/>
  <c r="M26" i="49"/>
  <c r="C186" i="14"/>
  <c r="E186" i="14"/>
  <c r="D186" i="14"/>
  <c r="F186" i="14"/>
  <c r="G186" i="14"/>
  <c r="F176" i="41"/>
  <c r="G176" i="41"/>
  <c r="F174" i="25"/>
  <c r="G174" i="20"/>
  <c r="E174" i="20"/>
  <c r="D174" i="20"/>
  <c r="C174" i="20"/>
  <c r="F174" i="20"/>
  <c r="H119" i="40"/>
  <c r="G175" i="32"/>
  <c r="E175" i="32"/>
  <c r="D175" i="32"/>
  <c r="C175" i="32"/>
  <c r="F175" i="34"/>
  <c r="D186" i="15"/>
  <c r="H133" i="36"/>
  <c r="C185" i="36" s="1"/>
  <c r="C181" i="40"/>
  <c r="G181" i="40"/>
  <c r="E177" i="24"/>
  <c r="D168" i="23"/>
  <c r="G168" i="23"/>
  <c r="C168" i="23"/>
  <c r="F168" i="23"/>
  <c r="E168" i="23"/>
  <c r="E174" i="17"/>
  <c r="F174" i="17"/>
  <c r="D174" i="14"/>
  <c r="C174" i="14"/>
  <c r="F174" i="14"/>
  <c r="E174" i="14"/>
  <c r="G174" i="14"/>
  <c r="G21" i="49"/>
  <c r="F263" i="41"/>
  <c r="C238" i="41"/>
  <c r="H190" i="39"/>
  <c r="H18" i="39"/>
  <c r="G263" i="40"/>
  <c r="C238" i="31"/>
  <c r="H249" i="31"/>
  <c r="H257" i="31"/>
  <c r="C263" i="31"/>
  <c r="F238" i="31"/>
  <c r="D263" i="31"/>
  <c r="AF31" i="49" s="1"/>
  <c r="G263" i="31"/>
  <c r="AI31" i="49" s="1"/>
  <c r="H245" i="28"/>
  <c r="H246" i="28"/>
  <c r="H18" i="28"/>
  <c r="H231" i="28"/>
  <c r="H235" i="29"/>
  <c r="H240" i="29"/>
  <c r="C263" i="28"/>
  <c r="H222" i="28"/>
  <c r="H229" i="28"/>
  <c r="H232" i="28"/>
  <c r="H231" i="29"/>
  <c r="C238" i="29"/>
  <c r="H230" i="29"/>
  <c r="G263" i="30"/>
  <c r="F238" i="30"/>
  <c r="H227" i="29"/>
  <c r="H228" i="28"/>
  <c r="G238" i="24"/>
  <c r="AB24" i="49" s="1"/>
  <c r="C238" i="24"/>
  <c r="F263" i="23"/>
  <c r="AH23" i="49" s="1"/>
  <c r="H224" i="23"/>
  <c r="H230" i="25"/>
  <c r="G40" i="49"/>
  <c r="H233" i="18"/>
  <c r="F263" i="12"/>
  <c r="AH11" i="49" s="1"/>
  <c r="C263" i="12"/>
  <c r="C238" i="19"/>
  <c r="D263" i="14"/>
  <c r="D238" i="14"/>
  <c r="E263" i="18"/>
  <c r="H262" i="18"/>
  <c r="H232" i="12"/>
  <c r="H18" i="10"/>
  <c r="H86" i="10"/>
  <c r="G12" i="49"/>
  <c r="D254" i="57"/>
  <c r="E257" i="57"/>
  <c r="D237" i="57"/>
  <c r="C246" i="57"/>
  <c r="E228" i="57"/>
  <c r="C227" i="57"/>
  <c r="C235" i="57"/>
  <c r="D221" i="57"/>
  <c r="F263" i="30"/>
  <c r="AH30" i="49" s="1"/>
  <c r="G247" i="57"/>
  <c r="D251" i="57"/>
  <c r="F262" i="57"/>
  <c r="C251" i="57"/>
  <c r="G260" i="57"/>
  <c r="E246" i="57"/>
  <c r="D253" i="57"/>
  <c r="E237" i="57"/>
  <c r="D229" i="57"/>
  <c r="D233" i="57"/>
  <c r="E258" i="57"/>
  <c r="E256" i="57"/>
  <c r="H247" i="23"/>
  <c r="H228" i="29"/>
  <c r="C228" i="57"/>
  <c r="C238" i="14"/>
  <c r="C233" i="57"/>
  <c r="C261" i="57"/>
  <c r="F259" i="57"/>
  <c r="E218" i="57"/>
  <c r="E225" i="57"/>
  <c r="D220" i="57"/>
  <c r="G248" i="57"/>
  <c r="E252" i="57"/>
  <c r="D223" i="57"/>
  <c r="G231" i="57"/>
  <c r="D262" i="57"/>
  <c r="C238" i="39"/>
  <c r="H229" i="29"/>
  <c r="G238" i="29"/>
  <c r="AB29" i="49" s="1"/>
  <c r="H237" i="29"/>
  <c r="D238" i="24"/>
  <c r="Y24" i="49" s="1"/>
  <c r="D263" i="23"/>
  <c r="F257" i="57"/>
  <c r="F243" i="57"/>
  <c r="F218" i="57"/>
  <c r="E234" i="57"/>
  <c r="F254" i="57"/>
  <c r="H257" i="28"/>
  <c r="D261" i="57"/>
  <c r="G244" i="57"/>
  <c r="D256" i="57"/>
  <c r="F244" i="57"/>
  <c r="E254" i="57"/>
  <c r="G243" i="57"/>
  <c r="C231" i="57"/>
  <c r="G222" i="57"/>
  <c r="G226" i="57"/>
  <c r="E251" i="57"/>
  <c r="D246" i="57"/>
  <c r="F249" i="57"/>
  <c r="D243" i="57"/>
  <c r="D224" i="57"/>
  <c r="D255" i="57"/>
  <c r="C226" i="57"/>
  <c r="E231" i="57"/>
  <c r="G257" i="57"/>
  <c r="G251" i="57"/>
  <c r="G236" i="57"/>
  <c r="E232" i="57"/>
  <c r="D236" i="57"/>
  <c r="F220" i="57"/>
  <c r="E245" i="57"/>
  <c r="H260" i="41"/>
  <c r="H248" i="31"/>
  <c r="C238" i="40"/>
  <c r="C238" i="25"/>
  <c r="D238" i="30"/>
  <c r="G255" i="57"/>
  <c r="F226" i="57"/>
  <c r="G254" i="57"/>
  <c r="G259" i="57"/>
  <c r="G249" i="57"/>
  <c r="C258" i="57"/>
  <c r="C248" i="57"/>
  <c r="C255" i="57"/>
  <c r="G220" i="57"/>
  <c r="F224" i="57"/>
  <c r="F236" i="57"/>
  <c r="E220" i="57"/>
  <c r="F256" i="57"/>
  <c r="E262" i="57"/>
  <c r="H223" i="23"/>
  <c r="H223" i="12"/>
  <c r="H222" i="24"/>
  <c r="C219" i="57"/>
  <c r="G218" i="57"/>
  <c r="C243" i="57"/>
  <c r="D258" i="57"/>
  <c r="G232" i="57"/>
  <c r="G235" i="57"/>
  <c r="F222" i="57"/>
  <c r="C252" i="57"/>
  <c r="F255" i="57"/>
  <c r="E230" i="57"/>
  <c r="C222" i="57"/>
  <c r="C229" i="57"/>
  <c r="F246" i="57"/>
  <c r="C250" i="57"/>
  <c r="G246" i="57"/>
  <c r="Y16" i="49"/>
  <c r="G252" i="57"/>
  <c r="F245" i="57"/>
  <c r="H221" i="23"/>
  <c r="F229" i="57"/>
  <c r="E243" i="57"/>
  <c r="F234" i="57"/>
  <c r="D234" i="57"/>
  <c r="E255" i="57"/>
  <c r="H231" i="12"/>
  <c r="H218" i="24"/>
  <c r="G225" i="57"/>
  <c r="F221" i="57"/>
  <c r="C262" i="57"/>
  <c r="E226" i="57"/>
  <c r="D226" i="57"/>
  <c r="F252" i="57"/>
  <c r="F237" i="57"/>
  <c r="C234" i="57"/>
  <c r="C224" i="57"/>
  <c r="F232" i="57"/>
  <c r="G262" i="57"/>
  <c r="D235" i="57"/>
  <c r="G230" i="57"/>
  <c r="H246" i="31"/>
  <c r="E247" i="57"/>
  <c r="F225" i="57"/>
  <c r="D250" i="57"/>
  <c r="E253" i="57"/>
  <c r="F258" i="57"/>
  <c r="D218" i="57"/>
  <c r="D230" i="57"/>
  <c r="C257" i="57"/>
  <c r="C247" i="57"/>
  <c r="G256" i="57"/>
  <c r="D245" i="57"/>
  <c r="D252" i="57"/>
  <c r="C256" i="57"/>
  <c r="D228" i="57"/>
  <c r="F235" i="57"/>
  <c r="G223" i="57"/>
  <c r="G227" i="57"/>
  <c r="D247" i="57"/>
  <c r="D249" i="57"/>
  <c r="H229" i="12"/>
  <c r="E244" i="57"/>
  <c r="D219" i="57"/>
  <c r="E259" i="57"/>
  <c r="D257" i="57"/>
  <c r="D231" i="57"/>
  <c r="E224" i="57"/>
  <c r="C237" i="57"/>
  <c r="D222" i="57"/>
  <c r="F248" i="57"/>
  <c r="G228" i="57"/>
  <c r="F219" i="57"/>
  <c r="H226" i="29"/>
  <c r="F247" i="57"/>
  <c r="F223" i="57"/>
  <c r="C259" i="57"/>
  <c r="G233" i="57"/>
  <c r="C220" i="57"/>
  <c r="F230" i="57"/>
  <c r="C245" i="57"/>
  <c r="E248" i="57"/>
  <c r="F251" i="57"/>
  <c r="F250" i="57"/>
  <c r="E260" i="57"/>
  <c r="E250" i="57"/>
  <c r="D260" i="57"/>
  <c r="G245" i="57"/>
  <c r="C249" i="57"/>
  <c r="G221" i="57"/>
  <c r="E227" i="57"/>
  <c r="E236" i="57"/>
  <c r="E221" i="57"/>
  <c r="C260" i="57"/>
  <c r="G258" i="57"/>
  <c r="H235" i="12"/>
  <c r="F233" i="57"/>
  <c r="F227" i="57"/>
  <c r="D232" i="57"/>
  <c r="F253" i="57"/>
  <c r="G234" i="57"/>
  <c r="G224" i="57"/>
  <c r="E233" i="57"/>
  <c r="G229" i="57"/>
  <c r="D248" i="57"/>
  <c r="G250" i="57"/>
  <c r="E222" i="57"/>
  <c r="F238" i="23"/>
  <c r="G9" i="49"/>
  <c r="G8" i="49"/>
  <c r="D224" i="21"/>
  <c r="G230" i="21"/>
  <c r="D222" i="21"/>
  <c r="G222" i="21"/>
  <c r="C229" i="21"/>
  <c r="D235" i="21"/>
  <c r="C237" i="21"/>
  <c r="G234" i="21"/>
  <c r="G237" i="21"/>
  <c r="C230" i="21"/>
  <c r="C222" i="21"/>
  <c r="G220" i="21"/>
  <c r="G223" i="21"/>
  <c r="D227" i="21"/>
  <c r="C232" i="21"/>
  <c r="G233" i="21"/>
  <c r="C223" i="21"/>
  <c r="G227" i="21"/>
  <c r="D230" i="21"/>
  <c r="C225" i="21"/>
  <c r="G226" i="21"/>
  <c r="G224" i="21"/>
  <c r="D234" i="21"/>
  <c r="D233" i="21"/>
  <c r="C235" i="21"/>
  <c r="G219" i="21"/>
  <c r="G231" i="21"/>
  <c r="C233" i="21"/>
  <c r="D226" i="21"/>
  <c r="C228" i="21"/>
  <c r="D220" i="21"/>
  <c r="D228" i="21"/>
  <c r="G221" i="21"/>
  <c r="C236" i="21"/>
  <c r="D223" i="21"/>
  <c r="D219" i="21"/>
  <c r="C221" i="21"/>
  <c r="D231" i="21"/>
  <c r="G228" i="21"/>
  <c r="C218" i="21"/>
  <c r="D229" i="21"/>
  <c r="C226" i="21"/>
  <c r="G225" i="21"/>
  <c r="G236" i="21"/>
  <c r="C219" i="21"/>
  <c r="G232" i="21"/>
  <c r="C224" i="21"/>
  <c r="C220" i="21"/>
  <c r="C231" i="21"/>
  <c r="C227" i="21"/>
  <c r="D218" i="21"/>
  <c r="C234" i="21"/>
  <c r="D225" i="21"/>
  <c r="D221" i="21"/>
  <c r="G218" i="21"/>
  <c r="AB20" i="49" s="1"/>
  <c r="D236" i="21"/>
  <c r="D232" i="21"/>
  <c r="G229" i="21"/>
  <c r="F228" i="37"/>
  <c r="E234" i="21"/>
  <c r="G263" i="18"/>
  <c r="AI16" i="49" s="1"/>
  <c r="C263" i="39"/>
  <c r="C229" i="20"/>
  <c r="C262" i="20"/>
  <c r="F225" i="20"/>
  <c r="G249" i="20"/>
  <c r="C233" i="20"/>
  <c r="F258" i="20"/>
  <c r="F222" i="20"/>
  <c r="G234" i="20"/>
  <c r="G237" i="20"/>
  <c r="F253" i="20"/>
  <c r="G259" i="20"/>
  <c r="C259" i="20"/>
  <c r="F244" i="20"/>
  <c r="C222" i="20"/>
  <c r="C225" i="20"/>
  <c r="F245" i="20"/>
  <c r="F249" i="20"/>
  <c r="C245" i="20"/>
  <c r="F246" i="20"/>
  <c r="C249" i="20"/>
  <c r="C226" i="20"/>
  <c r="F262" i="20"/>
  <c r="F223" i="20"/>
  <c r="C251" i="20"/>
  <c r="C255" i="20"/>
  <c r="F260" i="20"/>
  <c r="C248" i="20"/>
  <c r="C246" i="20"/>
  <c r="C260" i="20"/>
  <c r="C243" i="20"/>
  <c r="C227" i="20"/>
  <c r="F250" i="20"/>
  <c r="F230" i="20"/>
  <c r="C247" i="20"/>
  <c r="C231" i="20"/>
  <c r="F218" i="20"/>
  <c r="C252" i="20"/>
  <c r="C221" i="20"/>
  <c r="C256" i="20"/>
  <c r="C250" i="20"/>
  <c r="C228" i="20"/>
  <c r="F224" i="20"/>
  <c r="F228" i="20"/>
  <c r="C230" i="20"/>
  <c r="C236" i="20"/>
  <c r="C219" i="20"/>
  <c r="C257" i="20"/>
  <c r="C223" i="20"/>
  <c r="C224" i="20"/>
  <c r="F229" i="20"/>
  <c r="F226" i="20"/>
  <c r="G261" i="20"/>
  <c r="C237" i="20"/>
  <c r="C234" i="20"/>
  <c r="D260" i="20"/>
  <c r="F220" i="20"/>
  <c r="G231" i="20"/>
  <c r="C220" i="20"/>
  <c r="C254" i="20"/>
  <c r="C258" i="20"/>
  <c r="F227" i="20"/>
  <c r="G257" i="20"/>
  <c r="C235" i="20"/>
  <c r="C232" i="20"/>
  <c r="F254" i="20"/>
  <c r="F221" i="20"/>
  <c r="F256" i="20"/>
  <c r="F255" i="20"/>
  <c r="F261" i="20"/>
  <c r="F236" i="20"/>
  <c r="G219" i="20"/>
  <c r="F219" i="20"/>
  <c r="G256" i="20"/>
  <c r="G248" i="20"/>
  <c r="G223" i="20"/>
  <c r="F259" i="20"/>
  <c r="C244" i="20"/>
  <c r="F233" i="20"/>
  <c r="F237" i="20"/>
  <c r="F252" i="20"/>
  <c r="F243" i="20"/>
  <c r="G220" i="20"/>
  <c r="G224" i="20"/>
  <c r="F248" i="20"/>
  <c r="G253" i="20"/>
  <c r="F257" i="20"/>
  <c r="F234" i="20"/>
  <c r="G225" i="20"/>
  <c r="F251" i="20"/>
  <c r="G244" i="20"/>
  <c r="G221" i="20"/>
  <c r="F231" i="20"/>
  <c r="G252" i="20"/>
  <c r="C253" i="20"/>
  <c r="F235" i="20"/>
  <c r="G218" i="20"/>
  <c r="AB18" i="49" s="1"/>
  <c r="C261" i="20"/>
  <c r="F247" i="20"/>
  <c r="G222" i="20"/>
  <c r="F232" i="20"/>
  <c r="D263" i="18"/>
  <c r="AF16" i="49" s="1"/>
  <c r="E231" i="21"/>
  <c r="D244" i="15"/>
  <c r="C246" i="15"/>
  <c r="D250" i="15"/>
  <c r="C244" i="15"/>
  <c r="C227" i="15"/>
  <c r="D225" i="15"/>
  <c r="D248" i="15"/>
  <c r="D249" i="15"/>
  <c r="D251" i="15"/>
  <c r="D247" i="15"/>
  <c r="C221" i="15"/>
  <c r="C249" i="15"/>
  <c r="C250" i="15"/>
  <c r="C252" i="15"/>
  <c r="C248" i="15"/>
  <c r="C231" i="15"/>
  <c r="C236" i="15"/>
  <c r="C237" i="15"/>
  <c r="D224" i="15"/>
  <c r="D253" i="15"/>
  <c r="H253" i="15" s="1"/>
  <c r="D252" i="15"/>
  <c r="D255" i="15"/>
  <c r="C251" i="15"/>
  <c r="C222" i="15"/>
  <c r="C219" i="15"/>
  <c r="C230" i="15"/>
  <c r="D232" i="15"/>
  <c r="C254" i="15"/>
  <c r="D256" i="15"/>
  <c r="C256" i="15"/>
  <c r="D254" i="15"/>
  <c r="C228" i="15"/>
  <c r="C232" i="15"/>
  <c r="D221" i="15"/>
  <c r="D257" i="15"/>
  <c r="D260" i="15"/>
  <c r="C243" i="15"/>
  <c r="D259" i="15"/>
  <c r="C255" i="15"/>
  <c r="C220" i="15"/>
  <c r="D261" i="15"/>
  <c r="C261" i="15"/>
  <c r="D246" i="15"/>
  <c r="C260" i="15"/>
  <c r="D258" i="15"/>
  <c r="D236" i="15"/>
  <c r="D226" i="15"/>
  <c r="D245" i="15"/>
  <c r="C247" i="15"/>
  <c r="D243" i="15"/>
  <c r="C259" i="15"/>
  <c r="C224" i="15"/>
  <c r="D229" i="15"/>
  <c r="D220" i="15"/>
  <c r="D222" i="15"/>
  <c r="C225" i="15"/>
  <c r="C218" i="15"/>
  <c r="D228" i="15"/>
  <c r="C229" i="15"/>
  <c r="D233" i="15"/>
  <c r="D231" i="15"/>
  <c r="C223" i="15"/>
  <c r="C233" i="15"/>
  <c r="D235" i="15"/>
  <c r="D237" i="15"/>
  <c r="D219" i="15"/>
  <c r="D234" i="15"/>
  <c r="D223" i="15"/>
  <c r="D230" i="15"/>
  <c r="D227" i="15"/>
  <c r="D218" i="15"/>
  <c r="C234" i="15"/>
  <c r="H219" i="29"/>
  <c r="C263" i="40"/>
  <c r="H12" i="49"/>
  <c r="H257" i="23"/>
  <c r="G235" i="21"/>
  <c r="C238" i="23"/>
  <c r="X23" i="49"/>
  <c r="H232" i="29"/>
  <c r="H16" i="44"/>
  <c r="H226" i="41"/>
  <c r="D237" i="21"/>
  <c r="H233" i="29"/>
  <c r="C227" i="33"/>
  <c r="D237" i="33"/>
  <c r="D218" i="33"/>
  <c r="F219" i="33"/>
  <c r="C229" i="33"/>
  <c r="C226" i="33"/>
  <c r="D222" i="33"/>
  <c r="F223" i="33"/>
  <c r="D221" i="33"/>
  <c r="D226" i="33"/>
  <c r="D236" i="33"/>
  <c r="G234" i="33"/>
  <c r="C236" i="33"/>
  <c r="D228" i="33"/>
  <c r="G221" i="33"/>
  <c r="G236" i="33"/>
  <c r="C233" i="33"/>
  <c r="D219" i="33"/>
  <c r="C234" i="33"/>
  <c r="D232" i="33"/>
  <c r="G235" i="33"/>
  <c r="G219" i="33"/>
  <c r="G229" i="33"/>
  <c r="G223" i="33"/>
  <c r="D223" i="33"/>
  <c r="G228" i="33"/>
  <c r="D234" i="33"/>
  <c r="G227" i="33"/>
  <c r="F224" i="33"/>
  <c r="G226" i="33"/>
  <c r="D235" i="33"/>
  <c r="F237" i="33"/>
  <c r="G231" i="33"/>
  <c r="G225" i="33"/>
  <c r="G237" i="33"/>
  <c r="D231" i="33"/>
  <c r="F233" i="33"/>
  <c r="G230" i="33"/>
  <c r="F235" i="33"/>
  <c r="G224" i="33"/>
  <c r="D227" i="33"/>
  <c r="F227" i="33"/>
  <c r="D230" i="33"/>
  <c r="D229" i="33"/>
  <c r="D220" i="33"/>
  <c r="G220" i="33"/>
  <c r="G232" i="33"/>
  <c r="G222" i="33"/>
  <c r="F231" i="33"/>
  <c r="D224" i="33"/>
  <c r="G233" i="33"/>
  <c r="F234" i="33"/>
  <c r="D225" i="33"/>
  <c r="D233" i="33"/>
  <c r="F218" i="33"/>
  <c r="G218" i="33"/>
  <c r="H224" i="29"/>
  <c r="F238" i="41"/>
  <c r="AA42" i="49" s="1"/>
  <c r="G251" i="32"/>
  <c r="C256" i="32"/>
  <c r="G233" i="32"/>
  <c r="C260" i="32"/>
  <c r="G219" i="32"/>
  <c r="G252" i="32"/>
  <c r="G262" i="32"/>
  <c r="C249" i="32"/>
  <c r="G220" i="32"/>
  <c r="C254" i="32"/>
  <c r="C227" i="32"/>
  <c r="G248" i="32"/>
  <c r="C261" i="32"/>
  <c r="G232" i="32"/>
  <c r="G260" i="32"/>
  <c r="G250" i="32"/>
  <c r="D235" i="32"/>
  <c r="D227" i="32"/>
  <c r="D237" i="32"/>
  <c r="C220" i="32"/>
  <c r="G253" i="32"/>
  <c r="D222" i="32"/>
  <c r="D247" i="32"/>
  <c r="G254" i="32"/>
  <c r="C250" i="32"/>
  <c r="C218" i="32"/>
  <c r="D230" i="32"/>
  <c r="D232" i="32"/>
  <c r="G249" i="32"/>
  <c r="D257" i="32"/>
  <c r="D245" i="32"/>
  <c r="G229" i="32"/>
  <c r="G218" i="32"/>
  <c r="D226" i="32"/>
  <c r="G227" i="32"/>
  <c r="G237" i="32"/>
  <c r="D250" i="32"/>
  <c r="G259" i="32"/>
  <c r="D219" i="32"/>
  <c r="G222" i="32"/>
  <c r="C233" i="32"/>
  <c r="G236" i="32"/>
  <c r="G223" i="32"/>
  <c r="G258" i="32"/>
  <c r="G255" i="32"/>
  <c r="D262" i="32"/>
  <c r="C243" i="32"/>
  <c r="G235" i="32"/>
  <c r="G234" i="32"/>
  <c r="C244" i="32"/>
  <c r="D253" i="32"/>
  <c r="D251" i="32"/>
  <c r="D248" i="32"/>
  <c r="D256" i="32"/>
  <c r="C231" i="32"/>
  <c r="C235" i="32"/>
  <c r="G221" i="32"/>
  <c r="C262" i="32"/>
  <c r="G257" i="32"/>
  <c r="D260" i="32"/>
  <c r="D258" i="32"/>
  <c r="G228" i="32"/>
  <c r="D233" i="32"/>
  <c r="D236" i="32"/>
  <c r="G261" i="32"/>
  <c r="C251" i="32"/>
  <c r="G256" i="32"/>
  <c r="D231" i="32"/>
  <c r="G243" i="32"/>
  <c r="G226" i="32"/>
  <c r="D234" i="32"/>
  <c r="D228" i="32"/>
  <c r="D249" i="32"/>
  <c r="C245" i="32"/>
  <c r="C255" i="32"/>
  <c r="D218" i="32"/>
  <c r="D223" i="32"/>
  <c r="D225" i="32"/>
  <c r="C225" i="32"/>
  <c r="D220" i="32"/>
  <c r="C252" i="32"/>
  <c r="D259" i="32"/>
  <c r="D246" i="32"/>
  <c r="D224" i="32"/>
  <c r="C232" i="32"/>
  <c r="D221" i="32"/>
  <c r="C224" i="32"/>
  <c r="G231" i="32"/>
  <c r="G247" i="32"/>
  <c r="D252" i="32"/>
  <c r="D261" i="32"/>
  <c r="G224" i="32"/>
  <c r="C223" i="32"/>
  <c r="G225" i="32"/>
  <c r="C259" i="32"/>
  <c r="G244" i="32"/>
  <c r="C248" i="32"/>
  <c r="D243" i="32"/>
  <c r="G230" i="32"/>
  <c r="D229" i="32"/>
  <c r="D254" i="32"/>
  <c r="D255" i="32"/>
  <c r="G245" i="32"/>
  <c r="G179" i="41"/>
  <c r="E179" i="41"/>
  <c r="C179" i="41"/>
  <c r="F179" i="41"/>
  <c r="D179" i="41"/>
  <c r="D180" i="35"/>
  <c r="F180" i="35"/>
  <c r="C180" i="35"/>
  <c r="E180" i="35"/>
  <c r="G180" i="35"/>
  <c r="E182" i="41"/>
  <c r="C182" i="41"/>
  <c r="G182" i="41"/>
  <c r="D182" i="41"/>
  <c r="F182" i="41"/>
  <c r="D183" i="38"/>
  <c r="E183" i="38"/>
  <c r="G183" i="38"/>
  <c r="C183" i="38"/>
  <c r="F183" i="38"/>
  <c r="C112" i="44"/>
  <c r="H88" i="44"/>
  <c r="E184" i="20"/>
  <c r="G184" i="20"/>
  <c r="G185" i="21"/>
  <c r="E185" i="21"/>
  <c r="D185" i="21"/>
  <c r="F185" i="21"/>
  <c r="C185" i="21"/>
  <c r="G180" i="17"/>
  <c r="D180" i="17"/>
  <c r="C180" i="17"/>
  <c r="F180" i="17"/>
  <c r="E180" i="17"/>
  <c r="E184" i="35"/>
  <c r="D184" i="35"/>
  <c r="F184" i="35"/>
  <c r="G184" i="35"/>
  <c r="C184" i="35"/>
  <c r="C186" i="33"/>
  <c r="F186" i="33"/>
  <c r="G186" i="33"/>
  <c r="E186" i="33"/>
  <c r="D186" i="33"/>
  <c r="F169" i="25"/>
  <c r="C169" i="25"/>
  <c r="G169" i="25"/>
  <c r="E169" i="25"/>
  <c r="D169" i="25"/>
  <c r="G178" i="10"/>
  <c r="D178" i="10"/>
  <c r="D185" i="39"/>
  <c r="C184" i="40"/>
  <c r="G184" i="40"/>
  <c r="E177" i="28"/>
  <c r="C177" i="28"/>
  <c r="E181" i="25"/>
  <c r="C181" i="25"/>
  <c r="F186" i="34"/>
  <c r="E186" i="34"/>
  <c r="G186" i="34"/>
  <c r="D186" i="34"/>
  <c r="C186" i="34"/>
  <c r="D169" i="26"/>
  <c r="G169" i="26"/>
  <c r="E169" i="26"/>
  <c r="C169" i="26"/>
  <c r="F169" i="26"/>
  <c r="E183" i="21"/>
  <c r="F183" i="26"/>
  <c r="C183" i="26"/>
  <c r="E183" i="26"/>
  <c r="D183" i="26"/>
  <c r="G183" i="26"/>
  <c r="C182" i="24"/>
  <c r="G182" i="24"/>
  <c r="F182" i="24"/>
  <c r="E182" i="24"/>
  <c r="D182" i="24"/>
  <c r="C178" i="26"/>
  <c r="F178" i="26"/>
  <c r="D183" i="40"/>
  <c r="C183" i="40"/>
  <c r="F172" i="27"/>
  <c r="C175" i="10"/>
  <c r="E175" i="10"/>
  <c r="G175" i="10"/>
  <c r="D175" i="10"/>
  <c r="H120" i="35"/>
  <c r="H120" i="40"/>
  <c r="D136" i="40"/>
  <c r="G185" i="30"/>
  <c r="E185" i="30"/>
  <c r="D185" i="30"/>
  <c r="F185" i="30"/>
  <c r="C185" i="30"/>
  <c r="F183" i="57"/>
  <c r="G174" i="15"/>
  <c r="D174" i="15"/>
  <c r="E174" i="15"/>
  <c r="F174" i="15"/>
  <c r="C174" i="15"/>
  <c r="C176" i="26"/>
  <c r="D176" i="26"/>
  <c r="F176" i="26"/>
  <c r="F171" i="41"/>
  <c r="C171" i="41"/>
  <c r="E171" i="41"/>
  <c r="G171" i="41"/>
  <c r="D171" i="41"/>
  <c r="E168" i="41"/>
  <c r="F168" i="41"/>
  <c r="G168" i="41"/>
  <c r="C168" i="41"/>
  <c r="D168" i="41"/>
  <c r="E187" i="39"/>
  <c r="D187" i="39"/>
  <c r="C187" i="39"/>
  <c r="F187" i="39"/>
  <c r="G187" i="39"/>
  <c r="F185" i="41"/>
  <c r="G185" i="41"/>
  <c r="D185" i="41"/>
  <c r="C185" i="41"/>
  <c r="E168" i="33"/>
  <c r="F168" i="33"/>
  <c r="C168" i="33"/>
  <c r="D168" i="33"/>
  <c r="G168" i="33"/>
  <c r="C173" i="38"/>
  <c r="G173" i="38"/>
  <c r="F173" i="38"/>
  <c r="E173" i="38"/>
  <c r="D173" i="38"/>
  <c r="H111" i="39"/>
  <c r="H138" i="39" s="1"/>
  <c r="F186" i="35"/>
  <c r="G186" i="35"/>
  <c r="D184" i="29"/>
  <c r="F184" i="29"/>
  <c r="G184" i="29"/>
  <c r="C184" i="29"/>
  <c r="E184" i="29"/>
  <c r="C136" i="40"/>
  <c r="H123" i="62"/>
  <c r="G175" i="62" s="1"/>
  <c r="I163" i="59"/>
  <c r="I163" i="6"/>
  <c r="D184" i="12"/>
  <c r="F184" i="12"/>
  <c r="G184" i="12"/>
  <c r="E184" i="12"/>
  <c r="F182" i="22"/>
  <c r="G182" i="22"/>
  <c r="C182" i="22"/>
  <c r="G181" i="41"/>
  <c r="F181" i="41"/>
  <c r="E181" i="41"/>
  <c r="C181" i="41"/>
  <c r="D181" i="41"/>
  <c r="C172" i="34"/>
  <c r="E172" i="34"/>
  <c r="D172" i="34"/>
  <c r="G172" i="34"/>
  <c r="F172" i="34"/>
  <c r="G177" i="29"/>
  <c r="E177" i="29"/>
  <c r="F177" i="29"/>
  <c r="C177" i="29"/>
  <c r="D180" i="32"/>
  <c r="C180" i="32"/>
  <c r="F180" i="32"/>
  <c r="E180" i="32"/>
  <c r="G180" i="32"/>
  <c r="E170" i="40"/>
  <c r="D170" i="40"/>
  <c r="G170" i="40"/>
  <c r="F170" i="40"/>
  <c r="C170" i="40"/>
  <c r="F184" i="20"/>
  <c r="D182" i="15"/>
  <c r="G182" i="15"/>
  <c r="E182" i="15"/>
  <c r="C182" i="15"/>
  <c r="F182" i="15"/>
  <c r="E187" i="9"/>
  <c r="F183" i="17"/>
  <c r="C183" i="17"/>
  <c r="E183" i="17"/>
  <c r="D183" i="17"/>
  <c r="G183" i="17"/>
  <c r="G171" i="28"/>
  <c r="E171" i="28"/>
  <c r="D171" i="28"/>
  <c r="F171" i="28"/>
  <c r="G176" i="39"/>
  <c r="C176" i="39"/>
  <c r="F176" i="39"/>
  <c r="D176" i="39"/>
  <c r="E176" i="39"/>
  <c r="D174" i="21"/>
  <c r="G174" i="21"/>
  <c r="E174" i="21"/>
  <c r="F174" i="21"/>
  <c r="C174" i="21"/>
  <c r="D136" i="39"/>
  <c r="F136" i="38"/>
  <c r="M39" i="49" s="1"/>
  <c r="H116" i="38"/>
  <c r="C181" i="28"/>
  <c r="D181" i="28"/>
  <c r="G181" i="28"/>
  <c r="F181" i="28"/>
  <c r="E184" i="33"/>
  <c r="C184" i="33"/>
  <c r="G184" i="33"/>
  <c r="F184" i="33"/>
  <c r="D184" i="33"/>
  <c r="E183" i="9"/>
  <c r="F183" i="9"/>
  <c r="G183" i="9"/>
  <c r="C183" i="9"/>
  <c r="D183" i="9"/>
  <c r="C171" i="29"/>
  <c r="E171" i="29"/>
  <c r="G181" i="37"/>
  <c r="E173" i="15"/>
  <c r="F173" i="15"/>
  <c r="H116" i="24"/>
  <c r="C136" i="24"/>
  <c r="J24" i="49"/>
  <c r="G175" i="25"/>
  <c r="F175" i="25"/>
  <c r="E175" i="25"/>
  <c r="D175" i="25"/>
  <c r="C175" i="25"/>
  <c r="D178" i="33"/>
  <c r="G178" i="33"/>
  <c r="F178" i="33"/>
  <c r="E178" i="33"/>
  <c r="C181" i="17"/>
  <c r="E181" i="17"/>
  <c r="F181" i="17"/>
  <c r="D181" i="17"/>
  <c r="D175" i="22"/>
  <c r="G175" i="22"/>
  <c r="E175" i="22"/>
  <c r="C175" i="22"/>
  <c r="F175" i="22"/>
  <c r="D176" i="34"/>
  <c r="G176" i="34"/>
  <c r="E176" i="34"/>
  <c r="F176" i="34"/>
  <c r="I163" i="34"/>
  <c r="E184" i="27"/>
  <c r="G184" i="27"/>
  <c r="F184" i="27"/>
  <c r="D184" i="27"/>
  <c r="G174" i="34"/>
  <c r="F174" i="34"/>
  <c r="E174" i="34"/>
  <c r="C174" i="34"/>
  <c r="D174" i="34"/>
  <c r="H71" i="44"/>
  <c r="C136" i="18"/>
  <c r="J16" i="49" s="1"/>
  <c r="H116" i="18"/>
  <c r="G187" i="32"/>
  <c r="D187" i="32"/>
  <c r="E187" i="32"/>
  <c r="F174" i="22"/>
  <c r="G174" i="22"/>
  <c r="E174" i="22"/>
  <c r="C174" i="22"/>
  <c r="F184" i="18"/>
  <c r="C184" i="18"/>
  <c r="C174" i="33"/>
  <c r="E174" i="33"/>
  <c r="D174" i="33"/>
  <c r="G174" i="33"/>
  <c r="F174" i="33"/>
  <c r="E179" i="17"/>
  <c r="C179" i="17"/>
  <c r="F179" i="17"/>
  <c r="D179" i="17"/>
  <c r="G179" i="17"/>
  <c r="D185" i="34"/>
  <c r="F185" i="34"/>
  <c r="G185" i="34"/>
  <c r="C185" i="34"/>
  <c r="E185" i="34"/>
  <c r="F170" i="12"/>
  <c r="C170" i="12"/>
  <c r="D170" i="12"/>
  <c r="G170" i="12"/>
  <c r="E170" i="12"/>
  <c r="C173" i="41"/>
  <c r="F173" i="41"/>
  <c r="D173" i="41"/>
  <c r="G173" i="41"/>
  <c r="E173" i="41"/>
  <c r="C187" i="10"/>
  <c r="G187" i="10"/>
  <c r="D187" i="10"/>
  <c r="E187" i="10"/>
  <c r="C187" i="24"/>
  <c r="F187" i="24"/>
  <c r="E187" i="24"/>
  <c r="D187" i="24"/>
  <c r="G187" i="24"/>
  <c r="H111" i="40"/>
  <c r="E181" i="34"/>
  <c r="C181" i="34"/>
  <c r="F181" i="34"/>
  <c r="G181" i="34"/>
  <c r="D181" i="34"/>
  <c r="J11" i="49"/>
  <c r="C136" i="12"/>
  <c r="E186" i="25"/>
  <c r="D173" i="33"/>
  <c r="F173" i="33"/>
  <c r="C173" i="33"/>
  <c r="E173" i="33"/>
  <c r="G173" i="33"/>
  <c r="D172" i="22"/>
  <c r="C172" i="22"/>
  <c r="F172" i="22"/>
  <c r="E172" i="22"/>
  <c r="G172" i="22"/>
  <c r="C177" i="34"/>
  <c r="E177" i="34"/>
  <c r="F177" i="34"/>
  <c r="C183" i="23"/>
  <c r="G183" i="23"/>
  <c r="E183" i="23"/>
  <c r="D183" i="23"/>
  <c r="E180" i="10"/>
  <c r="F180" i="10"/>
  <c r="G180" i="10"/>
  <c r="D180" i="10"/>
  <c r="F181" i="29"/>
  <c r="G181" i="29"/>
  <c r="E181" i="29"/>
  <c r="C181" i="29"/>
  <c r="D181" i="29"/>
  <c r="D136" i="41"/>
  <c r="I163" i="38"/>
  <c r="H18" i="49"/>
  <c r="L15" i="48"/>
  <c r="G255" i="39"/>
  <c r="H255" i="39" s="1"/>
  <c r="D185" i="27"/>
  <c r="G185" i="27"/>
  <c r="E185" i="27"/>
  <c r="C185" i="27"/>
  <c r="F185" i="27"/>
  <c r="D26" i="49"/>
  <c r="E255" i="26"/>
  <c r="E257" i="26"/>
  <c r="E248" i="26"/>
  <c r="E250" i="26"/>
  <c r="E245" i="26"/>
  <c r="E256" i="26"/>
  <c r="E243" i="26"/>
  <c r="E261" i="26"/>
  <c r="E253" i="26"/>
  <c r="E247" i="26"/>
  <c r="E254" i="26"/>
  <c r="E246" i="26"/>
  <c r="E249" i="26"/>
  <c r="E251" i="26"/>
  <c r="E259" i="26"/>
  <c r="E258" i="26"/>
  <c r="E244" i="26"/>
  <c r="E252" i="26"/>
  <c r="E262" i="26"/>
  <c r="H262" i="26" s="1"/>
  <c r="E260" i="26"/>
  <c r="E228" i="26"/>
  <c r="E173" i="23"/>
  <c r="G173" i="23"/>
  <c r="F173" i="23"/>
  <c r="D173" i="23"/>
  <c r="D176" i="16"/>
  <c r="G176" i="16"/>
  <c r="H301" i="16"/>
  <c r="J12" i="48" s="1"/>
  <c r="C179" i="9"/>
  <c r="F179" i="9"/>
  <c r="G179" i="9"/>
  <c r="D179" i="9"/>
  <c r="H304" i="9"/>
  <c r="G256" i="39"/>
  <c r="F236" i="40"/>
  <c r="F262" i="40"/>
  <c r="F246" i="40"/>
  <c r="F253" i="40"/>
  <c r="F250" i="40"/>
  <c r="F234" i="40"/>
  <c r="D174" i="35"/>
  <c r="F174" i="35"/>
  <c r="G174" i="35"/>
  <c r="C174" i="35"/>
  <c r="E174" i="35"/>
  <c r="E228" i="31"/>
  <c r="H228" i="31" s="1"/>
  <c r="E229" i="31"/>
  <c r="H229" i="31" s="1"/>
  <c r="E237" i="31"/>
  <c r="H237" i="31" s="1"/>
  <c r="E261" i="31"/>
  <c r="H261" i="31" s="1"/>
  <c r="E223" i="31"/>
  <c r="H223" i="31" s="1"/>
  <c r="E218" i="31"/>
  <c r="H218" i="31" s="1"/>
  <c r="E259" i="31"/>
  <c r="H259" i="31" s="1"/>
  <c r="E221" i="31"/>
  <c r="H221" i="31" s="1"/>
  <c r="E227" i="31"/>
  <c r="H227" i="31" s="1"/>
  <c r="E252" i="31"/>
  <c r="H252" i="31" s="1"/>
  <c r="E230" i="31"/>
  <c r="H230" i="31" s="1"/>
  <c r="E220" i="31"/>
  <c r="H220" i="31" s="1"/>
  <c r="E247" i="31"/>
  <c r="H247" i="31" s="1"/>
  <c r="E233" i="31"/>
  <c r="H233" i="31" s="1"/>
  <c r="E226" i="31"/>
  <c r="H226" i="31" s="1"/>
  <c r="E244" i="31"/>
  <c r="H244" i="31" s="1"/>
  <c r="E234" i="31"/>
  <c r="H234" i="31" s="1"/>
  <c r="E258" i="31"/>
  <c r="H258" i="31" s="1"/>
  <c r="H52" i="31"/>
  <c r="E236" i="31"/>
  <c r="H236" i="31" s="1"/>
  <c r="E232" i="31"/>
  <c r="E231" i="31"/>
  <c r="H231" i="31" s="1"/>
  <c r="E235" i="31"/>
  <c r="H235" i="31" s="1"/>
  <c r="C186" i="24"/>
  <c r="G186" i="24"/>
  <c r="D186" i="24"/>
  <c r="F186" i="24"/>
  <c r="E186" i="24"/>
  <c r="G183" i="18"/>
  <c r="E183" i="18"/>
  <c r="C183" i="18"/>
  <c r="D183" i="18"/>
  <c r="F183" i="18"/>
  <c r="F249" i="14"/>
  <c r="F222" i="14"/>
  <c r="F223" i="14"/>
  <c r="F233" i="14"/>
  <c r="F237" i="14"/>
  <c r="F220" i="14"/>
  <c r="F230" i="14"/>
  <c r="F231" i="14"/>
  <c r="F260" i="14"/>
  <c r="H260" i="14" s="1"/>
  <c r="F224" i="14"/>
  <c r="F236" i="14"/>
  <c r="F226" i="14"/>
  <c r="F225" i="14"/>
  <c r="F246" i="14"/>
  <c r="F218" i="14"/>
  <c r="AA12" i="49" s="1"/>
  <c r="F219" i="14"/>
  <c r="F227" i="14"/>
  <c r="F252" i="14"/>
  <c r="F221" i="14"/>
  <c r="F232" i="14"/>
  <c r="F255" i="14"/>
  <c r="F234" i="14"/>
  <c r="F235" i="14"/>
  <c r="F229" i="14"/>
  <c r="F313" i="14"/>
  <c r="F363" i="14" s="1"/>
  <c r="E174" i="10"/>
  <c r="D174" i="10"/>
  <c r="G174" i="10"/>
  <c r="F174" i="10"/>
  <c r="C174" i="10"/>
  <c r="H299" i="10"/>
  <c r="H7" i="48" s="1"/>
  <c r="H52" i="9"/>
  <c r="G244" i="39"/>
  <c r="G168" i="40"/>
  <c r="D168" i="40"/>
  <c r="F168" i="40"/>
  <c r="E168" i="40"/>
  <c r="C168" i="40"/>
  <c r="D36" i="49"/>
  <c r="E256" i="35"/>
  <c r="E254" i="35"/>
  <c r="E255" i="35"/>
  <c r="E258" i="35"/>
  <c r="E252" i="35"/>
  <c r="E249" i="35"/>
  <c r="E243" i="35"/>
  <c r="E262" i="35"/>
  <c r="E244" i="35"/>
  <c r="E259" i="35"/>
  <c r="E245" i="35"/>
  <c r="E246" i="35"/>
  <c r="E251" i="35"/>
  <c r="E247" i="35"/>
  <c r="E261" i="35"/>
  <c r="E257" i="35"/>
  <c r="F179" i="31"/>
  <c r="E179" i="31"/>
  <c r="D179" i="31"/>
  <c r="G179" i="31"/>
  <c r="C179" i="27"/>
  <c r="E218" i="23"/>
  <c r="H218" i="23" s="1"/>
  <c r="E237" i="23"/>
  <c r="H237" i="23" s="1"/>
  <c r="E234" i="23"/>
  <c r="H234" i="23" s="1"/>
  <c r="E233" i="23"/>
  <c r="H233" i="23" s="1"/>
  <c r="E232" i="23"/>
  <c r="H232" i="23" s="1"/>
  <c r="E231" i="23"/>
  <c r="H231" i="23" s="1"/>
  <c r="E251" i="23"/>
  <c r="H251" i="23" s="1"/>
  <c r="E230" i="23"/>
  <c r="E219" i="23"/>
  <c r="H219" i="23" s="1"/>
  <c r="E229" i="23"/>
  <c r="H229" i="23" s="1"/>
  <c r="E262" i="23"/>
  <c r="H262" i="23" s="1"/>
  <c r="E236" i="23"/>
  <c r="H236" i="23" s="1"/>
  <c r="E235" i="23"/>
  <c r="H235" i="23" s="1"/>
  <c r="E228" i="23"/>
  <c r="H228" i="23" s="1"/>
  <c r="F231" i="18"/>
  <c r="H231" i="18" s="1"/>
  <c r="H52" i="18"/>
  <c r="G186" i="12"/>
  <c r="F186" i="12"/>
  <c r="C186" i="12"/>
  <c r="E186" i="12"/>
  <c r="D186" i="12"/>
  <c r="E233" i="11"/>
  <c r="E224" i="11"/>
  <c r="E221" i="11"/>
  <c r="E234" i="11"/>
  <c r="E219" i="11"/>
  <c r="E235" i="11"/>
  <c r="H235" i="11" s="1"/>
  <c r="H52" i="11"/>
  <c r="G243" i="39"/>
  <c r="G247" i="39"/>
  <c r="G250" i="39"/>
  <c r="H250" i="39" s="1"/>
  <c r="H252" i="18"/>
  <c r="F256" i="18"/>
  <c r="H256" i="18" s="1"/>
  <c r="E218" i="39"/>
  <c r="H52" i="39"/>
  <c r="G184" i="34"/>
  <c r="D184" i="34"/>
  <c r="F184" i="34"/>
  <c r="C184" i="34"/>
  <c r="H309" i="34"/>
  <c r="R33" i="48" s="1"/>
  <c r="F174" i="27"/>
  <c r="D174" i="27"/>
  <c r="C174" i="27"/>
  <c r="F181" i="24"/>
  <c r="G181" i="24"/>
  <c r="E181" i="24"/>
  <c r="C181" i="24"/>
  <c r="C181" i="33"/>
  <c r="E181" i="33"/>
  <c r="D181" i="33"/>
  <c r="F181" i="33"/>
  <c r="E184" i="34"/>
  <c r="E185" i="10"/>
  <c r="D185" i="10"/>
  <c r="K15" i="48"/>
  <c r="F186" i="39"/>
  <c r="G221" i="39"/>
  <c r="G232" i="39"/>
  <c r="H232" i="39" s="1"/>
  <c r="G234" i="39"/>
  <c r="G313" i="39"/>
  <c r="G363" i="39" s="1"/>
  <c r="C187" i="33"/>
  <c r="G187" i="33"/>
  <c r="D187" i="33"/>
  <c r="E232" i="30"/>
  <c r="E220" i="30"/>
  <c r="E254" i="30"/>
  <c r="E231" i="30"/>
  <c r="H231" i="30" s="1"/>
  <c r="E222" i="30"/>
  <c r="E243" i="30"/>
  <c r="E230" i="30"/>
  <c r="E224" i="30"/>
  <c r="E219" i="30"/>
  <c r="E229" i="30"/>
  <c r="E226" i="30"/>
  <c r="E235" i="30"/>
  <c r="E237" i="30"/>
  <c r="H237" i="30" s="1"/>
  <c r="E218" i="30"/>
  <c r="E228" i="30"/>
  <c r="E234" i="30"/>
  <c r="E233" i="30"/>
  <c r="H233" i="30" s="1"/>
  <c r="E234" i="27"/>
  <c r="E228" i="27"/>
  <c r="E235" i="27"/>
  <c r="E236" i="27"/>
  <c r="E230" i="27"/>
  <c r="H230" i="27" s="1"/>
  <c r="E248" i="27"/>
  <c r="E246" i="27"/>
  <c r="H246" i="27" s="1"/>
  <c r="E244" i="27"/>
  <c r="H244" i="27" s="1"/>
  <c r="E256" i="27"/>
  <c r="H256" i="27" s="1"/>
  <c r="E245" i="27"/>
  <c r="H245" i="27" s="1"/>
  <c r="E262" i="27"/>
  <c r="H262" i="27" s="1"/>
  <c r="E249" i="27"/>
  <c r="H249" i="27" s="1"/>
  <c r="E250" i="27"/>
  <c r="E259" i="27"/>
  <c r="E232" i="27"/>
  <c r="E223" i="27"/>
  <c r="H223" i="27" s="1"/>
  <c r="E255" i="27"/>
  <c r="E258" i="27"/>
  <c r="E261" i="27"/>
  <c r="H261" i="27" s="1"/>
  <c r="E221" i="27"/>
  <c r="H221" i="27" s="1"/>
  <c r="E231" i="27"/>
  <c r="H231" i="27" s="1"/>
  <c r="E225" i="27"/>
  <c r="H225" i="27" s="1"/>
  <c r="E229" i="27"/>
  <c r="E257" i="27"/>
  <c r="H257" i="27" s="1"/>
  <c r="E252" i="27"/>
  <c r="H252" i="27" s="1"/>
  <c r="E227" i="27"/>
  <c r="E218" i="27"/>
  <c r="E233" i="27"/>
  <c r="E224" i="27"/>
  <c r="E251" i="27"/>
  <c r="E247" i="27"/>
  <c r="H247" i="27" s="1"/>
  <c r="E254" i="27"/>
  <c r="H254" i="27" s="1"/>
  <c r="E220" i="27"/>
  <c r="E226" i="27"/>
  <c r="E219" i="27"/>
  <c r="G173" i="24"/>
  <c r="E173" i="24"/>
  <c r="C173" i="24"/>
  <c r="F173" i="24"/>
  <c r="E174" i="32"/>
  <c r="C174" i="32"/>
  <c r="G174" i="32"/>
  <c r="F174" i="32"/>
  <c r="F230" i="11"/>
  <c r="H230" i="11" s="1"/>
  <c r="F229" i="11"/>
  <c r="F228" i="11"/>
  <c r="F233" i="11"/>
  <c r="F222" i="11"/>
  <c r="H222" i="11" s="1"/>
  <c r="F234" i="11"/>
  <c r="F218" i="11"/>
  <c r="H52" i="10"/>
  <c r="D186" i="39"/>
  <c r="E172" i="33"/>
  <c r="G172" i="33"/>
  <c r="C221" i="30"/>
  <c r="C257" i="30"/>
  <c r="C249" i="30"/>
  <c r="C256" i="30"/>
  <c r="H256" i="30" s="1"/>
  <c r="C220" i="30"/>
  <c r="C252" i="30"/>
  <c r="H252" i="30" s="1"/>
  <c r="C218" i="30"/>
  <c r="C253" i="30"/>
  <c r="C222" i="30"/>
  <c r="C223" i="30"/>
  <c r="C225" i="30"/>
  <c r="C260" i="30"/>
  <c r="H260" i="30" s="1"/>
  <c r="H52" i="30"/>
  <c r="C232" i="30"/>
  <c r="C228" i="30"/>
  <c r="E186" i="23"/>
  <c r="F186" i="23"/>
  <c r="G186" i="23"/>
  <c r="C186" i="23"/>
  <c r="D186" i="23"/>
  <c r="F252" i="22"/>
  <c r="H252" i="22" s="1"/>
  <c r="F246" i="22"/>
  <c r="F256" i="22"/>
  <c r="G183" i="19"/>
  <c r="F183" i="19"/>
  <c r="D183" i="19"/>
  <c r="C183" i="19"/>
  <c r="E183" i="19"/>
  <c r="G218" i="17"/>
  <c r="G248" i="17"/>
  <c r="G236" i="17"/>
  <c r="G260" i="17"/>
  <c r="G233" i="17"/>
  <c r="G258" i="17"/>
  <c r="G249" i="17"/>
  <c r="G251" i="17"/>
  <c r="G257" i="17"/>
  <c r="G245" i="17"/>
  <c r="D173" i="24"/>
  <c r="F168" i="11"/>
  <c r="E168" i="11"/>
  <c r="G168" i="11"/>
  <c r="C168" i="11"/>
  <c r="D168" i="11"/>
  <c r="C170" i="10"/>
  <c r="G170" i="10"/>
  <c r="F170" i="10"/>
  <c r="D170" i="10"/>
  <c r="F173" i="9"/>
  <c r="D173" i="9"/>
  <c r="E173" i="9"/>
  <c r="G173" i="9"/>
  <c r="F244" i="36"/>
  <c r="G186" i="39"/>
  <c r="H230" i="23"/>
  <c r="G248" i="39"/>
  <c r="G261" i="39"/>
  <c r="E176" i="38"/>
  <c r="C176" i="38"/>
  <c r="F176" i="38"/>
  <c r="G176" i="38"/>
  <c r="F176" i="32"/>
  <c r="G176" i="32"/>
  <c r="E176" i="32"/>
  <c r="C176" i="32"/>
  <c r="D176" i="32"/>
  <c r="F177" i="21"/>
  <c r="D177" i="21"/>
  <c r="E177" i="21"/>
  <c r="G177" i="21"/>
  <c r="C177" i="21"/>
  <c r="H302" i="21"/>
  <c r="K18" i="48" s="1"/>
  <c r="E174" i="19"/>
  <c r="D174" i="19"/>
  <c r="G174" i="19"/>
  <c r="C174" i="19"/>
  <c r="E15" i="49"/>
  <c r="F243" i="17"/>
  <c r="AH15" i="49" s="1"/>
  <c r="F226" i="17"/>
  <c r="F262" i="17"/>
  <c r="F223" i="17"/>
  <c r="F244" i="17"/>
  <c r="F234" i="17"/>
  <c r="E235" i="15"/>
  <c r="E220" i="15"/>
  <c r="E234" i="15"/>
  <c r="E183" i="24"/>
  <c r="G181" i="10"/>
  <c r="C181" i="10"/>
  <c r="E181" i="10"/>
  <c r="F181" i="10"/>
  <c r="C186" i="39"/>
  <c r="H225" i="18"/>
  <c r="G251" i="39"/>
  <c r="H251" i="39" s="1"/>
  <c r="F261" i="38"/>
  <c r="F226" i="38"/>
  <c r="F228" i="38"/>
  <c r="F225" i="38"/>
  <c r="H225" i="38" s="1"/>
  <c r="E259" i="32"/>
  <c r="E231" i="32"/>
  <c r="E228" i="32"/>
  <c r="E226" i="32"/>
  <c r="E229" i="32"/>
  <c r="E232" i="32"/>
  <c r="E230" i="32"/>
  <c r="E227" i="32"/>
  <c r="E219" i="32"/>
  <c r="E224" i="32"/>
  <c r="E235" i="32"/>
  <c r="E233" i="32"/>
  <c r="E221" i="32"/>
  <c r="E220" i="32"/>
  <c r="E218" i="32"/>
  <c r="E236" i="32"/>
  <c r="E234" i="32"/>
  <c r="E237" i="32"/>
  <c r="E223" i="32"/>
  <c r="E222" i="32"/>
  <c r="E262" i="32"/>
  <c r="F176" i="23"/>
  <c r="C176" i="23"/>
  <c r="E176" i="23"/>
  <c r="G176" i="23"/>
  <c r="G173" i="19"/>
  <c r="D173" i="19"/>
  <c r="F173" i="19"/>
  <c r="E173" i="19"/>
  <c r="C173" i="19"/>
  <c r="E261" i="16"/>
  <c r="E222" i="16"/>
  <c r="E230" i="16"/>
  <c r="E218" i="16"/>
  <c r="E234" i="16"/>
  <c r="E234" i="14"/>
  <c r="E222" i="14"/>
  <c r="E247" i="14"/>
  <c r="H247" i="14" s="1"/>
  <c r="E227" i="14"/>
  <c r="E228" i="14"/>
  <c r="E225" i="14"/>
  <c r="E248" i="14"/>
  <c r="E221" i="14"/>
  <c r="E233" i="14"/>
  <c r="E224" i="14"/>
  <c r="E256" i="14"/>
  <c r="E235" i="14"/>
  <c r="E236" i="14"/>
  <c r="E218" i="14"/>
  <c r="E229" i="14"/>
  <c r="E231" i="14"/>
  <c r="E232" i="14"/>
  <c r="E258" i="14"/>
  <c r="E226" i="14"/>
  <c r="E237" i="14"/>
  <c r="E253" i="14"/>
  <c r="E219" i="14"/>
  <c r="E220" i="14"/>
  <c r="E230" i="14"/>
  <c r="E223" i="14"/>
  <c r="H52" i="14"/>
  <c r="E181" i="35"/>
  <c r="D181" i="35"/>
  <c r="C176" i="10"/>
  <c r="G176" i="10"/>
  <c r="E176" i="10"/>
  <c r="H301" i="10"/>
  <c r="J7" i="48" s="1"/>
  <c r="D176" i="10"/>
  <c r="C179" i="31"/>
  <c r="C181" i="35"/>
  <c r="H116" i="9"/>
  <c r="J8" i="49"/>
  <c r="H28" i="49"/>
  <c r="G263" i="23"/>
  <c r="AI23" i="49" s="1"/>
  <c r="H257" i="18"/>
  <c r="H227" i="11"/>
  <c r="H224" i="18"/>
  <c r="H230" i="18"/>
  <c r="H254" i="18"/>
  <c r="H223" i="18"/>
  <c r="G238" i="18"/>
  <c r="AB16" i="49" s="1"/>
  <c r="D238" i="18"/>
  <c r="G238" i="12"/>
  <c r="C238" i="12"/>
  <c r="H246" i="39"/>
  <c r="E238" i="18"/>
  <c r="Z16" i="49" s="1"/>
  <c r="H215" i="6"/>
  <c r="D219" i="6" s="1"/>
  <c r="H18" i="6"/>
  <c r="H18" i="31"/>
  <c r="H86" i="31"/>
  <c r="H138" i="31" s="1"/>
  <c r="D263" i="30"/>
  <c r="H86" i="23"/>
  <c r="H18" i="23"/>
  <c r="H251" i="31"/>
  <c r="H220" i="12"/>
  <c r="G238" i="23"/>
  <c r="AB23" i="49" s="1"/>
  <c r="H18" i="40"/>
  <c r="H86" i="40"/>
  <c r="H18" i="14"/>
  <c r="H86" i="14"/>
  <c r="H86" i="30"/>
  <c r="F244" i="11"/>
  <c r="E259" i="11"/>
  <c r="E247" i="11"/>
  <c r="F250" i="11"/>
  <c r="E248" i="11"/>
  <c r="F261" i="11"/>
  <c r="F258" i="11"/>
  <c r="E257" i="11"/>
  <c r="E246" i="11"/>
  <c r="G249" i="11"/>
  <c r="D248" i="11"/>
  <c r="C246" i="11"/>
  <c r="D243" i="11"/>
  <c r="C251" i="11"/>
  <c r="G252" i="11"/>
  <c r="G262" i="11"/>
  <c r="D251" i="11"/>
  <c r="D258" i="11"/>
  <c r="C250" i="11"/>
  <c r="F254" i="11"/>
  <c r="G247" i="11"/>
  <c r="G260" i="11"/>
  <c r="C262" i="11"/>
  <c r="G250" i="11"/>
  <c r="C260" i="11"/>
  <c r="C245" i="11"/>
  <c r="C259" i="11"/>
  <c r="G259" i="11"/>
  <c r="G254" i="11"/>
  <c r="C261" i="11"/>
  <c r="G253" i="11"/>
  <c r="D260" i="11"/>
  <c r="D254" i="11"/>
  <c r="C252" i="11"/>
  <c r="C254" i="11"/>
  <c r="G255" i="11"/>
  <c r="C258" i="11"/>
  <c r="G245" i="11"/>
  <c r="C247" i="11"/>
  <c r="D249" i="11"/>
  <c r="D247" i="11"/>
  <c r="D250" i="11"/>
  <c r="C255" i="11"/>
  <c r="G251" i="11"/>
  <c r="G243" i="11"/>
  <c r="C256" i="11"/>
  <c r="G246" i="11"/>
  <c r="C253" i="11"/>
  <c r="D255" i="11"/>
  <c r="C249" i="11"/>
  <c r="D253" i="11"/>
  <c r="D262" i="11"/>
  <c r="G248" i="11"/>
  <c r="G256" i="11"/>
  <c r="C244" i="11"/>
  <c r="G257" i="11"/>
  <c r="D257" i="11"/>
  <c r="D261" i="11"/>
  <c r="G261" i="11"/>
  <c r="G258" i="11"/>
  <c r="D259" i="11"/>
  <c r="C248" i="11"/>
  <c r="C243" i="11"/>
  <c r="D245" i="11"/>
  <c r="D256" i="11"/>
  <c r="C257" i="11"/>
  <c r="D246" i="11"/>
  <c r="D252" i="11"/>
  <c r="H244" i="22"/>
  <c r="H240" i="24"/>
  <c r="E252" i="24" s="1"/>
  <c r="H18" i="24"/>
  <c r="H240" i="33"/>
  <c r="E258" i="33" s="1"/>
  <c r="H18" i="33"/>
  <c r="H237" i="18"/>
  <c r="H18" i="9"/>
  <c r="F238" i="29"/>
  <c r="H235" i="39"/>
  <c r="H250" i="31"/>
  <c r="H255" i="23"/>
  <c r="H215" i="22"/>
  <c r="H18" i="22"/>
  <c r="H225" i="12"/>
  <c r="H218" i="29"/>
  <c r="H222" i="18"/>
  <c r="H221" i="18"/>
  <c r="E238" i="29"/>
  <c r="H224" i="39"/>
  <c r="H18" i="20"/>
  <c r="G249" i="21"/>
  <c r="D257" i="21"/>
  <c r="C249" i="21"/>
  <c r="G252" i="21"/>
  <c r="G247" i="21"/>
  <c r="D255" i="21"/>
  <c r="G259" i="21"/>
  <c r="G262" i="21"/>
  <c r="C254" i="21"/>
  <c r="D262" i="21"/>
  <c r="G248" i="21"/>
  <c r="G256" i="21"/>
  <c r="C259" i="21"/>
  <c r="D246" i="21"/>
  <c r="G255" i="21"/>
  <c r="C248" i="21"/>
  <c r="D249" i="21"/>
  <c r="G245" i="21"/>
  <c r="C262" i="21"/>
  <c r="D243" i="21"/>
  <c r="D254" i="21"/>
  <c r="C256" i="21"/>
  <c r="G244" i="21"/>
  <c r="D247" i="21"/>
  <c r="C260" i="21"/>
  <c r="D252" i="21"/>
  <c r="D253" i="21"/>
  <c r="H253" i="21" s="1"/>
  <c r="C245" i="21"/>
  <c r="G251" i="21"/>
  <c r="C252" i="21"/>
  <c r="G258" i="21"/>
  <c r="D259" i="21"/>
  <c r="D260" i="21"/>
  <c r="D244" i="21"/>
  <c r="H227" i="12"/>
  <c r="F263" i="31"/>
  <c r="AH31" i="49" s="1"/>
  <c r="H231" i="39"/>
  <c r="H18" i="41"/>
  <c r="H86" i="41"/>
  <c r="D182" i="57"/>
  <c r="H307" i="57"/>
  <c r="P17" i="48" s="1"/>
  <c r="E182" i="57"/>
  <c r="E36" i="49"/>
  <c r="F259" i="35"/>
  <c r="F261" i="35"/>
  <c r="F247" i="35"/>
  <c r="F253" i="35"/>
  <c r="H253" i="35" s="1"/>
  <c r="F249" i="35"/>
  <c r="F244" i="35"/>
  <c r="F254" i="35"/>
  <c r="F252" i="35"/>
  <c r="F243" i="35"/>
  <c r="F251" i="35"/>
  <c r="F257" i="35"/>
  <c r="F256" i="35"/>
  <c r="F248" i="35"/>
  <c r="F260" i="35"/>
  <c r="F227" i="35"/>
  <c r="H227" i="35" s="1"/>
  <c r="F246" i="35"/>
  <c r="H52" i="35"/>
  <c r="F262" i="35"/>
  <c r="F258" i="35"/>
  <c r="F255" i="35"/>
  <c r="F250" i="35"/>
  <c r="G226" i="36"/>
  <c r="G251" i="36"/>
  <c r="G220" i="36"/>
  <c r="G221" i="36"/>
  <c r="G260" i="36"/>
  <c r="G222" i="36"/>
  <c r="G225" i="36"/>
  <c r="G261" i="36"/>
  <c r="G224" i="36"/>
  <c r="G229" i="36"/>
  <c r="G245" i="36"/>
  <c r="G228" i="36"/>
  <c r="G231" i="36"/>
  <c r="G262" i="36"/>
  <c r="G232" i="36"/>
  <c r="G233" i="36"/>
  <c r="G255" i="36"/>
  <c r="G234" i="36"/>
  <c r="G235" i="36"/>
  <c r="G219" i="36"/>
  <c r="G237" i="36"/>
  <c r="G248" i="36"/>
  <c r="G243" i="36"/>
  <c r="G218" i="36"/>
  <c r="G236" i="36"/>
  <c r="G181" i="19"/>
  <c r="D181" i="19"/>
  <c r="C181" i="19"/>
  <c r="F181" i="19"/>
  <c r="E181" i="19"/>
  <c r="G256" i="37"/>
  <c r="H256" i="37" s="1"/>
  <c r="G252" i="36"/>
  <c r="G244" i="36"/>
  <c r="D221" i="59"/>
  <c r="D226" i="59"/>
  <c r="D232" i="59"/>
  <c r="D222" i="59"/>
  <c r="D250" i="59"/>
  <c r="F231" i="35"/>
  <c r="H231" i="35" s="1"/>
  <c r="E174" i="30"/>
  <c r="H187" i="31"/>
  <c r="C227" i="62"/>
  <c r="C250" i="62"/>
  <c r="C226" i="62"/>
  <c r="C223" i="62"/>
  <c r="H223" i="62" s="1"/>
  <c r="C245" i="62"/>
  <c r="F228" i="35"/>
  <c r="H258" i="22"/>
  <c r="G185" i="33"/>
  <c r="E234" i="33"/>
  <c r="E221" i="33"/>
  <c r="H52" i="33"/>
  <c r="D173" i="31"/>
  <c r="C173" i="31"/>
  <c r="C90" i="46"/>
  <c r="H90" i="46" s="1"/>
  <c r="H114" i="46"/>
  <c r="F33" i="49"/>
  <c r="G218" i="59"/>
  <c r="G221" i="59"/>
  <c r="G250" i="59"/>
  <c r="G260" i="59"/>
  <c r="H36" i="44"/>
  <c r="C253" i="44"/>
  <c r="C301" i="44" s="1"/>
  <c r="D24" i="49"/>
  <c r="E232" i="24"/>
  <c r="H232" i="24" s="1"/>
  <c r="E226" i="24"/>
  <c r="E220" i="24"/>
  <c r="H220" i="24" s="1"/>
  <c r="E237" i="24"/>
  <c r="H237" i="24" s="1"/>
  <c r="E227" i="24"/>
  <c r="H227" i="24" s="1"/>
  <c r="E219" i="24"/>
  <c r="E230" i="24"/>
  <c r="H230" i="24" s="1"/>
  <c r="E234" i="24"/>
  <c r="H234" i="24" s="1"/>
  <c r="E228" i="24"/>
  <c r="E235" i="24"/>
  <c r="H235" i="24" s="1"/>
  <c r="E221" i="24"/>
  <c r="E231" i="24"/>
  <c r="H231" i="24" s="1"/>
  <c r="E224" i="24"/>
  <c r="H52" i="24"/>
  <c r="E223" i="24"/>
  <c r="H223" i="24" s="1"/>
  <c r="E233" i="24"/>
  <c r="H233" i="24" s="1"/>
  <c r="F231" i="21"/>
  <c r="F236" i="21"/>
  <c r="F233" i="21"/>
  <c r="F224" i="21"/>
  <c r="F222" i="21"/>
  <c r="F223" i="21"/>
  <c r="F227" i="21"/>
  <c r="F229" i="21"/>
  <c r="F230" i="21"/>
  <c r="F243" i="21"/>
  <c r="F237" i="21"/>
  <c r="F226" i="21"/>
  <c r="F219" i="21"/>
  <c r="F252" i="21"/>
  <c r="F220" i="21"/>
  <c r="F234" i="21"/>
  <c r="E261" i="19"/>
  <c r="H261" i="19" s="1"/>
  <c r="E262" i="19"/>
  <c r="E231" i="19"/>
  <c r="E227" i="19"/>
  <c r="E237" i="19"/>
  <c r="E235" i="19"/>
  <c r="E248" i="19"/>
  <c r="E253" i="19"/>
  <c r="E249" i="19"/>
  <c r="E226" i="19"/>
  <c r="E222" i="19"/>
  <c r="E218" i="19"/>
  <c r="E243" i="19"/>
  <c r="E252" i="19"/>
  <c r="E256" i="19"/>
  <c r="E254" i="19"/>
  <c r="E223" i="19"/>
  <c r="E228" i="19"/>
  <c r="E219" i="19"/>
  <c r="E246" i="19"/>
  <c r="E229" i="19"/>
  <c r="E230" i="19"/>
  <c r="E260" i="19"/>
  <c r="E233" i="19"/>
  <c r="E221" i="19"/>
  <c r="E245" i="19"/>
  <c r="E236" i="19"/>
  <c r="E244" i="19"/>
  <c r="H52" i="19"/>
  <c r="E258" i="19"/>
  <c r="E225" i="19"/>
  <c r="E247" i="19"/>
  <c r="E232" i="19"/>
  <c r="H232" i="19" s="1"/>
  <c r="D19" i="49"/>
  <c r="E261" i="57"/>
  <c r="F22" i="49"/>
  <c r="F106" i="49" s="1"/>
  <c r="G313" i="62"/>
  <c r="G363" i="62" s="1"/>
  <c r="G252" i="62"/>
  <c r="G245" i="62"/>
  <c r="D222" i="40"/>
  <c r="D237" i="40"/>
  <c r="D256" i="40"/>
  <c r="D228" i="40"/>
  <c r="D234" i="40"/>
  <c r="D258" i="40"/>
  <c r="D245" i="40"/>
  <c r="D223" i="40"/>
  <c r="D229" i="40"/>
  <c r="D221" i="40"/>
  <c r="D257" i="40"/>
  <c r="D253" i="40"/>
  <c r="D248" i="40"/>
  <c r="D246" i="40"/>
  <c r="D232" i="40"/>
  <c r="D225" i="40"/>
  <c r="D233" i="40"/>
  <c r="D254" i="40"/>
  <c r="D244" i="40"/>
  <c r="D250" i="40"/>
  <c r="D261" i="40"/>
  <c r="D262" i="40"/>
  <c r="D219" i="40"/>
  <c r="D231" i="40"/>
  <c r="D259" i="40"/>
  <c r="D260" i="40"/>
  <c r="D230" i="40"/>
  <c r="D252" i="40"/>
  <c r="D235" i="40"/>
  <c r="D218" i="40"/>
  <c r="D243" i="40"/>
  <c r="D226" i="40"/>
  <c r="D236" i="40"/>
  <c r="D251" i="40"/>
  <c r="D247" i="40"/>
  <c r="D255" i="40"/>
  <c r="D249" i="40"/>
  <c r="D220" i="40"/>
  <c r="D224" i="40"/>
  <c r="D227" i="40"/>
  <c r="H52" i="40"/>
  <c r="F246" i="36"/>
  <c r="G257" i="36"/>
  <c r="G256" i="36"/>
  <c r="D236" i="59"/>
  <c r="F233" i="35"/>
  <c r="F236" i="35"/>
  <c r="F224" i="35"/>
  <c r="C225" i="62"/>
  <c r="D259" i="59"/>
  <c r="D245" i="59"/>
  <c r="F223" i="35"/>
  <c r="H223" i="35" s="1"/>
  <c r="E182" i="62"/>
  <c r="D177" i="39"/>
  <c r="G177" i="39"/>
  <c r="F182" i="34"/>
  <c r="G182" i="34"/>
  <c r="C182" i="34"/>
  <c r="D182" i="34"/>
  <c r="C171" i="31"/>
  <c r="E171" i="31"/>
  <c r="D171" i="31"/>
  <c r="F171" i="31"/>
  <c r="G171" i="31"/>
  <c r="H300" i="57"/>
  <c r="I17" i="48" s="1"/>
  <c r="C95" i="46"/>
  <c r="H119" i="46"/>
  <c r="F261" i="57"/>
  <c r="F313" i="57"/>
  <c r="F363" i="57" s="1"/>
  <c r="E185" i="20"/>
  <c r="F185" i="20"/>
  <c r="G185" i="20"/>
  <c r="D185" i="20"/>
  <c r="C185" i="20"/>
  <c r="H24" i="44"/>
  <c r="G259" i="36"/>
  <c r="F220" i="35"/>
  <c r="D218" i="59"/>
  <c r="D251" i="59"/>
  <c r="D228" i="59"/>
  <c r="D173" i="34"/>
  <c r="F173" i="34"/>
  <c r="E173" i="34"/>
  <c r="G173" i="34"/>
  <c r="E185" i="32"/>
  <c r="G185" i="32"/>
  <c r="C237" i="62"/>
  <c r="C256" i="62"/>
  <c r="C258" i="62"/>
  <c r="C248" i="62"/>
  <c r="C254" i="62"/>
  <c r="C176" i="12"/>
  <c r="D176" i="12"/>
  <c r="G176" i="12"/>
  <c r="G173" i="21"/>
  <c r="D173" i="21"/>
  <c r="E173" i="21"/>
  <c r="C173" i="21"/>
  <c r="F173" i="21"/>
  <c r="F255" i="19"/>
  <c r="F243" i="19"/>
  <c r="F259" i="19"/>
  <c r="F221" i="19"/>
  <c r="F220" i="19"/>
  <c r="F223" i="19"/>
  <c r="F224" i="19"/>
  <c r="H224" i="19" s="1"/>
  <c r="F257" i="19"/>
  <c r="H257" i="19" s="1"/>
  <c r="F244" i="19"/>
  <c r="F258" i="19"/>
  <c r="F236" i="19"/>
  <c r="F218" i="19"/>
  <c r="F246" i="19"/>
  <c r="F252" i="19"/>
  <c r="F225" i="19"/>
  <c r="F226" i="19"/>
  <c r="F250" i="19"/>
  <c r="F254" i="19"/>
  <c r="F260" i="19"/>
  <c r="F233" i="19"/>
  <c r="F234" i="19"/>
  <c r="H234" i="19" s="1"/>
  <c r="F227" i="19"/>
  <c r="F245" i="19"/>
  <c r="F256" i="19"/>
  <c r="F249" i="19"/>
  <c r="F228" i="19"/>
  <c r="F262" i="19"/>
  <c r="F231" i="19"/>
  <c r="F247" i="19"/>
  <c r="F253" i="19"/>
  <c r="F229" i="19"/>
  <c r="F248" i="19"/>
  <c r="F222" i="19"/>
  <c r="F235" i="19"/>
  <c r="H20" i="44"/>
  <c r="C84" i="46"/>
  <c r="H84" i="46" s="1"/>
  <c r="H108" i="46"/>
  <c r="D223" i="59"/>
  <c r="H223" i="59" s="1"/>
  <c r="D229" i="59"/>
  <c r="F232" i="35"/>
  <c r="D244" i="59"/>
  <c r="F229" i="35"/>
  <c r="D235" i="59"/>
  <c r="D225" i="59"/>
  <c r="D258" i="59"/>
  <c r="H258" i="59" s="1"/>
  <c r="G187" i="62"/>
  <c r="D172" i="39"/>
  <c r="E172" i="39"/>
  <c r="G172" i="39"/>
  <c r="F172" i="39"/>
  <c r="C172" i="39"/>
  <c r="E248" i="25"/>
  <c r="E223" i="25"/>
  <c r="H223" i="25" s="1"/>
  <c r="E233" i="25"/>
  <c r="H233" i="25" s="1"/>
  <c r="E251" i="25"/>
  <c r="E225" i="25"/>
  <c r="H225" i="25" s="1"/>
  <c r="E224" i="25"/>
  <c r="H224" i="25" s="1"/>
  <c r="E261" i="25"/>
  <c r="H261" i="25" s="1"/>
  <c r="E245" i="25"/>
  <c r="H245" i="25" s="1"/>
  <c r="E219" i="25"/>
  <c r="H219" i="25" s="1"/>
  <c r="E236" i="25"/>
  <c r="H236" i="25" s="1"/>
  <c r="E259" i="25"/>
  <c r="E246" i="25"/>
  <c r="H246" i="25" s="1"/>
  <c r="E222" i="25"/>
  <c r="H222" i="25" s="1"/>
  <c r="E226" i="25"/>
  <c r="H226" i="25" s="1"/>
  <c r="E218" i="25"/>
  <c r="H218" i="25" s="1"/>
  <c r="E254" i="25"/>
  <c r="E252" i="25"/>
  <c r="E253" i="25"/>
  <c r="E220" i="25"/>
  <c r="H220" i="25" s="1"/>
  <c r="E262" i="25"/>
  <c r="E258" i="25"/>
  <c r="E235" i="25"/>
  <c r="H235" i="25" s="1"/>
  <c r="E232" i="25"/>
  <c r="H232" i="25" s="1"/>
  <c r="E256" i="25"/>
  <c r="E237" i="25"/>
  <c r="H237" i="25" s="1"/>
  <c r="H52" i="25"/>
  <c r="E229" i="25"/>
  <c r="H229" i="25" s="1"/>
  <c r="E231" i="25"/>
  <c r="H231" i="25" s="1"/>
  <c r="E247" i="25"/>
  <c r="E228" i="25"/>
  <c r="H228" i="25" s="1"/>
  <c r="E257" i="25"/>
  <c r="E250" i="25"/>
  <c r="E260" i="25"/>
  <c r="H260" i="25" s="1"/>
  <c r="H52" i="59"/>
  <c r="C255" i="59"/>
  <c r="C248" i="59"/>
  <c r="C96" i="46"/>
  <c r="H96" i="46" s="1"/>
  <c r="H120" i="46"/>
  <c r="E226" i="17"/>
  <c r="E220" i="17"/>
  <c r="E218" i="17"/>
  <c r="E231" i="17"/>
  <c r="E223" i="17"/>
  <c r="E235" i="17"/>
  <c r="E237" i="17"/>
  <c r="E234" i="17"/>
  <c r="E228" i="17"/>
  <c r="E229" i="17"/>
  <c r="E230" i="17"/>
  <c r="E236" i="17"/>
  <c r="E222" i="17"/>
  <c r="E233" i="17"/>
  <c r="E244" i="17"/>
  <c r="E262" i="17"/>
  <c r="E255" i="17"/>
  <c r="E243" i="17"/>
  <c r="E259" i="17"/>
  <c r="E245" i="17"/>
  <c r="E219" i="17"/>
  <c r="E261" i="17"/>
  <c r="E225" i="17"/>
  <c r="E224" i="17"/>
  <c r="E248" i="17"/>
  <c r="E256" i="17"/>
  <c r="E253" i="17"/>
  <c r="E252" i="17"/>
  <c r="E249" i="17"/>
  <c r="E250" i="17"/>
  <c r="E247" i="17"/>
  <c r="E257" i="17"/>
  <c r="E227" i="17"/>
  <c r="E260" i="17"/>
  <c r="E254" i="17"/>
  <c r="E258" i="17"/>
  <c r="E246" i="17"/>
  <c r="E251" i="17"/>
  <c r="H23" i="44"/>
  <c r="D233" i="59"/>
  <c r="H233" i="59" s="1"/>
  <c r="F226" i="35"/>
  <c r="H226" i="35" s="1"/>
  <c r="G254" i="36"/>
  <c r="G223" i="36"/>
  <c r="G253" i="36"/>
  <c r="G247" i="36"/>
  <c r="G250" i="36"/>
  <c r="D230" i="59"/>
  <c r="D220" i="59"/>
  <c r="H220" i="59" s="1"/>
  <c r="D254" i="59"/>
  <c r="D249" i="59"/>
  <c r="D261" i="59"/>
  <c r="F222" i="35"/>
  <c r="H222" i="35" s="1"/>
  <c r="F234" i="35"/>
  <c r="H234" i="35" s="1"/>
  <c r="F218" i="35"/>
  <c r="F245" i="35"/>
  <c r="G174" i="30"/>
  <c r="C253" i="62"/>
  <c r="C221" i="62"/>
  <c r="D255" i="59"/>
  <c r="D257" i="59"/>
  <c r="H257" i="59" s="1"/>
  <c r="E180" i="57"/>
  <c r="C182" i="57"/>
  <c r="E226" i="36"/>
  <c r="E223" i="36"/>
  <c r="E225" i="36"/>
  <c r="E253" i="36"/>
  <c r="E235" i="36"/>
  <c r="E218" i="36"/>
  <c r="E246" i="36"/>
  <c r="E222" i="36"/>
  <c r="E248" i="36"/>
  <c r="E224" i="36"/>
  <c r="E252" i="36"/>
  <c r="E255" i="36"/>
  <c r="E230" i="36"/>
  <c r="E221" i="36"/>
  <c r="E260" i="36"/>
  <c r="E236" i="41"/>
  <c r="H236" i="41" s="1"/>
  <c r="E245" i="41"/>
  <c r="E247" i="41"/>
  <c r="H247" i="41" s="1"/>
  <c r="E228" i="41"/>
  <c r="H228" i="41" s="1"/>
  <c r="E221" i="41"/>
  <c r="H221" i="41" s="1"/>
  <c r="E244" i="41"/>
  <c r="E261" i="41"/>
  <c r="H261" i="41" s="1"/>
  <c r="E223" i="41"/>
  <c r="E231" i="41"/>
  <c r="H231" i="41" s="1"/>
  <c r="E252" i="41"/>
  <c r="E237" i="41"/>
  <c r="H237" i="41" s="1"/>
  <c r="E230" i="41"/>
  <c r="H230" i="41" s="1"/>
  <c r="E262" i="41"/>
  <c r="E259" i="41"/>
  <c r="H259" i="41" s="1"/>
  <c r="E253" i="41"/>
  <c r="H253" i="41" s="1"/>
  <c r="E218" i="41"/>
  <c r="H218" i="41" s="1"/>
  <c r="E224" i="41"/>
  <c r="H224" i="41" s="1"/>
  <c r="E254" i="41"/>
  <c r="E234" i="41"/>
  <c r="H234" i="41" s="1"/>
  <c r="E229" i="41"/>
  <c r="H229" i="41" s="1"/>
  <c r="E256" i="41"/>
  <c r="E233" i="41"/>
  <c r="E255" i="41"/>
  <c r="H255" i="41" s="1"/>
  <c r="E232" i="41"/>
  <c r="H232" i="41" s="1"/>
  <c r="E258" i="41"/>
  <c r="H258" i="41" s="1"/>
  <c r="E227" i="41"/>
  <c r="H227" i="41" s="1"/>
  <c r="H52" i="41"/>
  <c r="E257" i="41"/>
  <c r="E249" i="41"/>
  <c r="H249" i="41" s="1"/>
  <c r="E250" i="41"/>
  <c r="E219" i="41"/>
  <c r="H219" i="41" s="1"/>
  <c r="E225" i="41"/>
  <c r="H225" i="41" s="1"/>
  <c r="E251" i="41"/>
  <c r="H251" i="41" s="1"/>
  <c r="E235" i="41"/>
  <c r="H235" i="41" s="1"/>
  <c r="E220" i="41"/>
  <c r="H220" i="41" s="1"/>
  <c r="C171" i="39"/>
  <c r="F171" i="39"/>
  <c r="F248" i="34"/>
  <c r="F258" i="34"/>
  <c r="F243" i="34"/>
  <c r="F256" i="34"/>
  <c r="F249" i="34"/>
  <c r="F229" i="34"/>
  <c r="H229" i="34" s="1"/>
  <c r="F255" i="34"/>
  <c r="F252" i="34"/>
  <c r="F251" i="34"/>
  <c r="F237" i="34"/>
  <c r="F219" i="34"/>
  <c r="F260" i="34"/>
  <c r="F259" i="34"/>
  <c r="F222" i="34"/>
  <c r="F227" i="34"/>
  <c r="F245" i="34"/>
  <c r="F230" i="34"/>
  <c r="F235" i="34"/>
  <c r="F253" i="34"/>
  <c r="F246" i="34"/>
  <c r="F220" i="34"/>
  <c r="H220" i="34" s="1"/>
  <c r="F261" i="34"/>
  <c r="F254" i="34"/>
  <c r="F228" i="34"/>
  <c r="H228" i="34" s="1"/>
  <c r="F262" i="34"/>
  <c r="F236" i="34"/>
  <c r="F225" i="34"/>
  <c r="F247" i="34"/>
  <c r="F244" i="34"/>
  <c r="F250" i="34"/>
  <c r="F257" i="34"/>
  <c r="F170" i="32"/>
  <c r="E170" i="32"/>
  <c r="D170" i="32"/>
  <c r="G170" i="32"/>
  <c r="C170" i="32"/>
  <c r="D183" i="32"/>
  <c r="E183" i="32"/>
  <c r="G183" i="32"/>
  <c r="F183" i="32"/>
  <c r="H28" i="44"/>
  <c r="D227" i="36"/>
  <c r="D221" i="36"/>
  <c r="D259" i="36"/>
  <c r="D233" i="36"/>
  <c r="D230" i="36"/>
  <c r="D245" i="36"/>
  <c r="D236" i="36"/>
  <c r="E172" i="21"/>
  <c r="C172" i="21"/>
  <c r="F172" i="21"/>
  <c r="G172" i="21"/>
  <c r="D172" i="21"/>
  <c r="E32" i="49"/>
  <c r="F245" i="32"/>
  <c r="F256" i="32"/>
  <c r="F250" i="32"/>
  <c r="F254" i="32"/>
  <c r="F235" i="32"/>
  <c r="F228" i="32"/>
  <c r="F246" i="32"/>
  <c r="F247" i="32"/>
  <c r="F257" i="32"/>
  <c r="F224" i="32"/>
  <c r="F233" i="32"/>
  <c r="F258" i="32"/>
  <c r="F255" i="32"/>
  <c r="F232" i="32"/>
  <c r="F222" i="32"/>
  <c r="F251" i="32"/>
  <c r="F243" i="32"/>
  <c r="F237" i="32"/>
  <c r="F225" i="32"/>
  <c r="H225" i="32" s="1"/>
  <c r="F244" i="32"/>
  <c r="F252" i="32"/>
  <c r="F221" i="32"/>
  <c r="F229" i="32"/>
  <c r="F231" i="32"/>
  <c r="F253" i="32"/>
  <c r="F234" i="32"/>
  <c r="F230" i="32"/>
  <c r="F223" i="32"/>
  <c r="F260" i="32"/>
  <c r="F220" i="32"/>
  <c r="F249" i="32"/>
  <c r="F219" i="32"/>
  <c r="F226" i="32"/>
  <c r="F227" i="32"/>
  <c r="F261" i="32"/>
  <c r="H52" i="32"/>
  <c r="C228" i="16"/>
  <c r="C255" i="16"/>
  <c r="C237" i="16"/>
  <c r="C222" i="16"/>
  <c r="C232" i="16"/>
  <c r="C250" i="16"/>
  <c r="C221" i="16"/>
  <c r="C235" i="16"/>
  <c r="C262" i="16"/>
  <c r="C230" i="16"/>
  <c r="C220" i="16"/>
  <c r="C224" i="16"/>
  <c r="C227" i="16"/>
  <c r="C246" i="16"/>
  <c r="C258" i="16"/>
  <c r="C236" i="16"/>
  <c r="C233" i="16"/>
  <c r="C219" i="16"/>
  <c r="C249" i="16"/>
  <c r="C231" i="16"/>
  <c r="C225" i="16"/>
  <c r="C259" i="16"/>
  <c r="C256" i="16"/>
  <c r="C229" i="16"/>
  <c r="C261" i="16"/>
  <c r="C253" i="16"/>
  <c r="C234" i="16"/>
  <c r="C257" i="16"/>
  <c r="C243" i="16"/>
  <c r="C260" i="16"/>
  <c r="C252" i="16"/>
  <c r="C247" i="16"/>
  <c r="C226" i="16"/>
  <c r="C251" i="16"/>
  <c r="C244" i="16"/>
  <c r="C245" i="16"/>
  <c r="H245" i="16" s="1"/>
  <c r="C254" i="16"/>
  <c r="C218" i="16"/>
  <c r="C248" i="16"/>
  <c r="H52" i="16"/>
  <c r="D11" i="49"/>
  <c r="E243" i="12"/>
  <c r="H243" i="12" s="1"/>
  <c r="E246" i="12"/>
  <c r="H246" i="12" s="1"/>
  <c r="E258" i="12"/>
  <c r="H258" i="12" s="1"/>
  <c r="E228" i="12"/>
  <c r="H228" i="12" s="1"/>
  <c r="E261" i="12"/>
  <c r="H261" i="12" s="1"/>
  <c r="E262" i="12"/>
  <c r="E230" i="12"/>
  <c r="H230" i="12" s="1"/>
  <c r="E226" i="12"/>
  <c r="H226" i="12" s="1"/>
  <c r="E222" i="12"/>
  <c r="H222" i="12" s="1"/>
  <c r="E234" i="12"/>
  <c r="H234" i="12" s="1"/>
  <c r="H52" i="12"/>
  <c r="E244" i="12"/>
  <c r="H244" i="12" s="1"/>
  <c r="H31" i="44"/>
  <c r="F235" i="35"/>
  <c r="E176" i="37"/>
  <c r="D224" i="59"/>
  <c r="D253" i="59"/>
  <c r="D248" i="59"/>
  <c r="F225" i="35"/>
  <c r="C174" i="30"/>
  <c r="C220" i="62"/>
  <c r="C234" i="62"/>
  <c r="C255" i="62"/>
  <c r="D234" i="59"/>
  <c r="H234" i="59" s="1"/>
  <c r="D262" i="59"/>
  <c r="F182" i="57"/>
  <c r="G182" i="57"/>
  <c r="F185" i="32"/>
  <c r="C174" i="38"/>
  <c r="E174" i="38"/>
  <c r="G174" i="38"/>
  <c r="D33" i="49"/>
  <c r="E237" i="59"/>
  <c r="E255" i="34"/>
  <c r="E262" i="34"/>
  <c r="E253" i="34"/>
  <c r="E256" i="34"/>
  <c r="E248" i="34"/>
  <c r="E243" i="34"/>
  <c r="E225" i="34"/>
  <c r="E251" i="34"/>
  <c r="E233" i="34"/>
  <c r="H233" i="34" s="1"/>
  <c r="E259" i="34"/>
  <c r="E249" i="34"/>
  <c r="E245" i="34"/>
  <c r="E222" i="34"/>
  <c r="E244" i="34"/>
  <c r="E257" i="34"/>
  <c r="E261" i="34"/>
  <c r="E234" i="34"/>
  <c r="H234" i="34" s="1"/>
  <c r="E252" i="34"/>
  <c r="E250" i="34"/>
  <c r="E246" i="34"/>
  <c r="E219" i="34"/>
  <c r="E260" i="34"/>
  <c r="E258" i="34"/>
  <c r="E218" i="34"/>
  <c r="H218" i="34" s="1"/>
  <c r="E247" i="34"/>
  <c r="E254" i="34"/>
  <c r="E227" i="34"/>
  <c r="E224" i="34"/>
  <c r="H52" i="34"/>
  <c r="E235" i="34"/>
  <c r="E232" i="34"/>
  <c r="H232" i="34" s="1"/>
  <c r="G185" i="36"/>
  <c r="C87" i="46"/>
  <c r="H87" i="46" s="1"/>
  <c r="H111" i="46"/>
  <c r="C183" i="32"/>
  <c r="F258" i="26"/>
  <c r="F261" i="26"/>
  <c r="F249" i="26"/>
  <c r="F250" i="26"/>
  <c r="F227" i="26"/>
  <c r="F256" i="26"/>
  <c r="F251" i="26"/>
  <c r="F254" i="26"/>
  <c r="F243" i="26"/>
  <c r="F237" i="26"/>
  <c r="F252" i="26"/>
  <c r="F260" i="26"/>
  <c r="F245" i="26"/>
  <c r="F222" i="26"/>
  <c r="F257" i="26"/>
  <c r="F223" i="26"/>
  <c r="F247" i="26"/>
  <c r="F246" i="26"/>
  <c r="F244" i="26"/>
  <c r="F253" i="26"/>
  <c r="F248" i="26"/>
  <c r="H52" i="26"/>
  <c r="H34" i="44"/>
  <c r="C82" i="46"/>
  <c r="H82" i="46" s="1"/>
  <c r="H106" i="46"/>
  <c r="G171" i="12"/>
  <c r="D171" i="12"/>
  <c r="F177" i="39"/>
  <c r="H255" i="22"/>
  <c r="Y18" i="49"/>
  <c r="C93" i="44"/>
  <c r="C64" i="44"/>
  <c r="G246" i="36"/>
  <c r="D219" i="59"/>
  <c r="D247" i="59"/>
  <c r="H34" i="49"/>
  <c r="G230" i="36"/>
  <c r="G258" i="36"/>
  <c r="D237" i="59"/>
  <c r="D227" i="59"/>
  <c r="D243" i="59"/>
  <c r="H243" i="59" s="1"/>
  <c r="D256" i="59"/>
  <c r="D246" i="59"/>
  <c r="F219" i="35"/>
  <c r="H219" i="35" s="1"/>
  <c r="C235" i="62"/>
  <c r="C229" i="62"/>
  <c r="C260" i="62"/>
  <c r="C243" i="62"/>
  <c r="H243" i="62" s="1"/>
  <c r="C185" i="32"/>
  <c r="F176" i="12"/>
  <c r="C249" i="62"/>
  <c r="E243" i="38"/>
  <c r="H243" i="38" s="1"/>
  <c r="E257" i="38"/>
  <c r="H257" i="38" s="1"/>
  <c r="E252" i="38"/>
  <c r="E256" i="38"/>
  <c r="H256" i="38" s="1"/>
  <c r="E253" i="38"/>
  <c r="H253" i="38" s="1"/>
  <c r="E251" i="38"/>
  <c r="H251" i="38" s="1"/>
  <c r="E245" i="38"/>
  <c r="H245" i="38" s="1"/>
  <c r="E246" i="38"/>
  <c r="E260" i="38"/>
  <c r="E249" i="38"/>
  <c r="H249" i="38" s="1"/>
  <c r="E262" i="38"/>
  <c r="E247" i="38"/>
  <c r="E248" i="38"/>
  <c r="H248" i="38" s="1"/>
  <c r="E255" i="38"/>
  <c r="E250" i="38"/>
  <c r="E233" i="38"/>
  <c r="H52" i="38"/>
  <c r="C181" i="31"/>
  <c r="D181" i="31"/>
  <c r="E182" i="34"/>
  <c r="E243" i="40"/>
  <c r="E235" i="40"/>
  <c r="E229" i="40"/>
  <c r="E224" i="40"/>
  <c r="E257" i="40"/>
  <c r="E254" i="40"/>
  <c r="E261" i="40"/>
  <c r="E230" i="40"/>
  <c r="E220" i="40"/>
  <c r="E227" i="40"/>
  <c r="E232" i="40"/>
  <c r="E251" i="40"/>
  <c r="E223" i="40"/>
  <c r="E262" i="40"/>
  <c r="E250" i="40"/>
  <c r="E218" i="40"/>
  <c r="Z41" i="49" s="1"/>
  <c r="E236" i="40"/>
  <c r="E245" i="40"/>
  <c r="E259" i="40"/>
  <c r="E222" i="40"/>
  <c r="E221" i="40"/>
  <c r="E233" i="40"/>
  <c r="E231" i="40"/>
  <c r="E228" i="40"/>
  <c r="E249" i="40"/>
  <c r="E244" i="40"/>
  <c r="E247" i="40"/>
  <c r="E258" i="40"/>
  <c r="E252" i="40"/>
  <c r="E237" i="40"/>
  <c r="E219" i="40"/>
  <c r="E246" i="40"/>
  <c r="E260" i="40"/>
  <c r="E253" i="40"/>
  <c r="E225" i="40"/>
  <c r="E248" i="40"/>
  <c r="E255" i="40"/>
  <c r="E226" i="40"/>
  <c r="E256" i="40"/>
  <c r="E234" i="40"/>
  <c r="F231" i="59"/>
  <c r="F224" i="59"/>
  <c r="F313" i="59"/>
  <c r="F363" i="59" s="1"/>
  <c r="C79" i="46"/>
  <c r="H79" i="46" s="1"/>
  <c r="H103" i="46"/>
  <c r="C93" i="46"/>
  <c r="H93" i="46" s="1"/>
  <c r="H117" i="46"/>
  <c r="E220" i="21"/>
  <c r="E233" i="21"/>
  <c r="E218" i="21"/>
  <c r="E230" i="21"/>
  <c r="E221" i="21"/>
  <c r="E225" i="21"/>
  <c r="E226" i="21"/>
  <c r="E232" i="21"/>
  <c r="E224" i="21"/>
  <c r="E222" i="21"/>
  <c r="E235" i="21"/>
  <c r="E260" i="21"/>
  <c r="E219" i="21"/>
  <c r="E228" i="21"/>
  <c r="E229" i="21"/>
  <c r="E237" i="21"/>
  <c r="E236" i="21"/>
  <c r="E223" i="21"/>
  <c r="E243" i="21"/>
  <c r="E261" i="21"/>
  <c r="H52" i="21"/>
  <c r="E218" i="20"/>
  <c r="E256" i="20"/>
  <c r="E225" i="20"/>
  <c r="E253" i="20"/>
  <c r="E234" i="20"/>
  <c r="E250" i="20"/>
  <c r="E226" i="20"/>
  <c r="E243" i="20"/>
  <c r="E233" i="20"/>
  <c r="E249" i="20"/>
  <c r="E227" i="20"/>
  <c r="E257" i="20"/>
  <c r="E228" i="20"/>
  <c r="E230" i="20"/>
  <c r="E222" i="20"/>
  <c r="E261" i="20"/>
  <c r="E219" i="20"/>
  <c r="E260" i="20"/>
  <c r="E246" i="20"/>
  <c r="E251" i="20"/>
  <c r="E245" i="20"/>
  <c r="E255" i="20"/>
  <c r="E229" i="20"/>
  <c r="E235" i="20"/>
  <c r="H235" i="20" s="1"/>
  <c r="E223" i="20"/>
  <c r="E232" i="20"/>
  <c r="E224" i="20"/>
  <c r="E231" i="20"/>
  <c r="E220" i="20"/>
  <c r="E259" i="20"/>
  <c r="E221" i="20"/>
  <c r="D223" i="17"/>
  <c r="D229" i="17"/>
  <c r="H229" i="17" s="1"/>
  <c r="D218" i="17"/>
  <c r="D233" i="17"/>
  <c r="D228" i="17"/>
  <c r="D235" i="17"/>
  <c r="D227" i="17"/>
  <c r="D224" i="17"/>
  <c r="D221" i="17"/>
  <c r="D257" i="17"/>
  <c r="D220" i="17"/>
  <c r="D219" i="17"/>
  <c r="D222" i="17"/>
  <c r="D255" i="17"/>
  <c r="D259" i="17"/>
  <c r="D247" i="17"/>
  <c r="D258" i="17"/>
  <c r="D253" i="17"/>
  <c r="D260" i="17"/>
  <c r="D243" i="17"/>
  <c r="D232" i="17"/>
  <c r="H232" i="17" s="1"/>
  <c r="D237" i="17"/>
  <c r="D261" i="17"/>
  <c r="D246" i="17"/>
  <c r="D256" i="17"/>
  <c r="D236" i="17"/>
  <c r="D251" i="17"/>
  <c r="D225" i="17"/>
  <c r="D230" i="17"/>
  <c r="D245" i="17"/>
  <c r="D249" i="17"/>
  <c r="D244" i="17"/>
  <c r="D234" i="17"/>
  <c r="D262" i="17"/>
  <c r="D254" i="17"/>
  <c r="D248" i="17"/>
  <c r="D250" i="17"/>
  <c r="D252" i="17"/>
  <c r="H52" i="17"/>
  <c r="G224" i="15"/>
  <c r="G233" i="15"/>
  <c r="G230" i="15"/>
  <c r="G229" i="15"/>
  <c r="G227" i="15"/>
  <c r="G225" i="15"/>
  <c r="G237" i="15"/>
  <c r="G218" i="15"/>
  <c r="G220" i="15"/>
  <c r="H52" i="15"/>
  <c r="G313" i="15"/>
  <c r="G363" i="15" s="1"/>
  <c r="D171" i="39"/>
  <c r="G184" i="9"/>
  <c r="C184" i="9"/>
  <c r="E169" i="37"/>
  <c r="G169" i="37"/>
  <c r="F169" i="37"/>
  <c r="D169" i="37"/>
  <c r="C169" i="37"/>
  <c r="C186" i="36"/>
  <c r="E186" i="36"/>
  <c r="G186" i="36"/>
  <c r="D186" i="36"/>
  <c r="F186" i="36"/>
  <c r="F176" i="62"/>
  <c r="I163" i="62"/>
  <c r="E173" i="28"/>
  <c r="G173" i="28"/>
  <c r="D173" i="28"/>
  <c r="F173" i="28"/>
  <c r="C173" i="28"/>
  <c r="G182" i="19"/>
  <c r="F182" i="19"/>
  <c r="C182" i="19"/>
  <c r="E182" i="19"/>
  <c r="D182" i="19"/>
  <c r="C181" i="12"/>
  <c r="G181" i="12"/>
  <c r="F181" i="12"/>
  <c r="E181" i="12"/>
  <c r="D181" i="12"/>
  <c r="C178" i="59"/>
  <c r="D178" i="59"/>
  <c r="G178" i="59"/>
  <c r="H119" i="9"/>
  <c r="C136" i="9"/>
  <c r="G169" i="12"/>
  <c r="C169" i="12"/>
  <c r="E169" i="12"/>
  <c r="F169" i="12"/>
  <c r="D169" i="12"/>
  <c r="C186" i="9"/>
  <c r="D186" i="9"/>
  <c r="F186" i="9"/>
  <c r="G186" i="9"/>
  <c r="E186" i="9"/>
  <c r="C136" i="59"/>
  <c r="I163" i="9"/>
  <c r="F136" i="6"/>
  <c r="M7" i="49" s="1"/>
  <c r="G174" i="62"/>
  <c r="C187" i="20"/>
  <c r="G187" i="20"/>
  <c r="F187" i="20"/>
  <c r="D187" i="20"/>
  <c r="E187" i="20"/>
  <c r="D173" i="20"/>
  <c r="G173" i="20"/>
  <c r="F173" i="20"/>
  <c r="E173" i="20"/>
  <c r="C173" i="20"/>
  <c r="H87" i="44"/>
  <c r="C111" i="44"/>
  <c r="F187" i="11"/>
  <c r="C187" i="11"/>
  <c r="G187" i="11"/>
  <c r="E187" i="11"/>
  <c r="D187" i="11"/>
  <c r="D171" i="21"/>
  <c r="G171" i="21"/>
  <c r="E171" i="21"/>
  <c r="C171" i="21"/>
  <c r="F171" i="21"/>
  <c r="D187" i="14"/>
  <c r="G187" i="14"/>
  <c r="E187" i="14"/>
  <c r="C187" i="14"/>
  <c r="F186" i="21"/>
  <c r="C186" i="21"/>
  <c r="E186" i="21"/>
  <c r="G186" i="21"/>
  <c r="D186" i="21"/>
  <c r="E176" i="22"/>
  <c r="G176" i="22"/>
  <c r="F176" i="22"/>
  <c r="D176" i="22"/>
  <c r="C176" i="22"/>
  <c r="D186" i="32"/>
  <c r="F186" i="32"/>
  <c r="E186" i="32"/>
  <c r="C186" i="32"/>
  <c r="G186" i="32"/>
  <c r="G169" i="16"/>
  <c r="C169" i="16"/>
  <c r="D169" i="16"/>
  <c r="E169" i="16"/>
  <c r="F169" i="16"/>
  <c r="L23" i="49"/>
  <c r="H123" i="12"/>
  <c r="F173" i="30"/>
  <c r="D173" i="30"/>
  <c r="C173" i="30"/>
  <c r="E173" i="30"/>
  <c r="G173" i="30"/>
  <c r="F184" i="6"/>
  <c r="C184" i="6"/>
  <c r="D184" i="6"/>
  <c r="G184" i="6"/>
  <c r="E184" i="6"/>
  <c r="J31" i="49"/>
  <c r="C177" i="9"/>
  <c r="E177" i="9"/>
  <c r="D177" i="9"/>
  <c r="F177" i="9"/>
  <c r="G177" i="9"/>
  <c r="J36" i="49"/>
  <c r="C171" i="20"/>
  <c r="D178" i="22"/>
  <c r="F178" i="22"/>
  <c r="G178" i="22"/>
  <c r="C178" i="22"/>
  <c r="E178" i="22"/>
  <c r="E186" i="22"/>
  <c r="D186" i="22"/>
  <c r="F186" i="22"/>
  <c r="G186" i="22"/>
  <c r="C186" i="22"/>
  <c r="G174" i="59"/>
  <c r="F174" i="59"/>
  <c r="G178" i="15"/>
  <c r="E178" i="15"/>
  <c r="F178" i="15"/>
  <c r="D178" i="15"/>
  <c r="C178" i="15"/>
  <c r="E170" i="23"/>
  <c r="C170" i="23"/>
  <c r="G176" i="6"/>
  <c r="D176" i="6"/>
  <c r="C176" i="6"/>
  <c r="E176" i="6"/>
  <c r="F176" i="6"/>
  <c r="E176" i="29"/>
  <c r="G176" i="29"/>
  <c r="D176" i="29"/>
  <c r="F176" i="29"/>
  <c r="C176" i="29"/>
  <c r="G171" i="26"/>
  <c r="D180" i="9"/>
  <c r="G180" i="9"/>
  <c r="E180" i="9"/>
  <c r="C180" i="9"/>
  <c r="F180" i="9"/>
  <c r="E174" i="9"/>
  <c r="F174" i="9"/>
  <c r="C174" i="9"/>
  <c r="G174" i="9"/>
  <c r="D174" i="9"/>
  <c r="H126" i="14"/>
  <c r="G175" i="35"/>
  <c r="C175" i="33"/>
  <c r="E175" i="33"/>
  <c r="I163" i="57"/>
  <c r="C169" i="35"/>
  <c r="D169" i="35"/>
  <c r="G169" i="35"/>
  <c r="E169" i="35"/>
  <c r="F169" i="35"/>
  <c r="G182" i="9"/>
  <c r="E182" i="9"/>
  <c r="F182" i="9"/>
  <c r="D182" i="9"/>
  <c r="H111" i="37"/>
  <c r="H111" i="36"/>
  <c r="C180" i="57"/>
  <c r="D183" i="12"/>
  <c r="F178" i="27"/>
  <c r="G178" i="27"/>
  <c r="C178" i="27"/>
  <c r="E178" i="27"/>
  <c r="D177" i="31"/>
  <c r="E177" i="31"/>
  <c r="G177" i="31"/>
  <c r="C177" i="31"/>
  <c r="F177" i="31"/>
  <c r="D187" i="23"/>
  <c r="C187" i="23"/>
  <c r="F187" i="23"/>
  <c r="G187" i="23"/>
  <c r="E187" i="23"/>
  <c r="C179" i="22"/>
  <c r="G179" i="22"/>
  <c r="D179" i="22"/>
  <c r="F179" i="22"/>
  <c r="E179" i="22"/>
  <c r="H111" i="59"/>
  <c r="E171" i="16"/>
  <c r="D184" i="11"/>
  <c r="G184" i="11"/>
  <c r="E184" i="11"/>
  <c r="F184" i="11"/>
  <c r="C184" i="11"/>
  <c r="D170" i="27"/>
  <c r="G170" i="27"/>
  <c r="F170" i="27"/>
  <c r="C170" i="27"/>
  <c r="E170" i="27"/>
  <c r="G182" i="30"/>
  <c r="E182" i="30"/>
  <c r="F182" i="30"/>
  <c r="C182" i="30"/>
  <c r="D182" i="30"/>
  <c r="E186" i="27"/>
  <c r="F186" i="27"/>
  <c r="C186" i="27"/>
  <c r="G186" i="27"/>
  <c r="D186" i="27"/>
  <c r="H82" i="44"/>
  <c r="H85" i="44"/>
  <c r="D109" i="44"/>
  <c r="F186" i="29"/>
  <c r="D186" i="29"/>
  <c r="J39" i="49"/>
  <c r="G169" i="36"/>
  <c r="C169" i="36"/>
  <c r="F169" i="36"/>
  <c r="F136" i="9"/>
  <c r="F136" i="37"/>
  <c r="M38" i="49" s="1"/>
  <c r="I163" i="36"/>
  <c r="C183" i="57"/>
  <c r="E183" i="57"/>
  <c r="G183" i="57"/>
  <c r="H111" i="57"/>
  <c r="E105" i="44"/>
  <c r="H81" i="44"/>
  <c r="F187" i="38"/>
  <c r="G187" i="16"/>
  <c r="F187" i="16"/>
  <c r="C187" i="16"/>
  <c r="E187" i="16"/>
  <c r="D187" i="16"/>
  <c r="G182" i="27"/>
  <c r="E182" i="27"/>
  <c r="C182" i="27"/>
  <c r="G174" i="12"/>
  <c r="D174" i="12"/>
  <c r="C174" i="12"/>
  <c r="E174" i="12"/>
  <c r="F174" i="12"/>
  <c r="D181" i="26"/>
  <c r="C181" i="26"/>
  <c r="G181" i="26"/>
  <c r="F181" i="26"/>
  <c r="E181" i="26"/>
  <c r="D180" i="23"/>
  <c r="F180" i="23"/>
  <c r="E180" i="23"/>
  <c r="D178" i="16"/>
  <c r="G178" i="16"/>
  <c r="E178" i="16"/>
  <c r="C178" i="16"/>
  <c r="F178" i="16"/>
  <c r="F170" i="26"/>
  <c r="E170" i="26"/>
  <c r="D170" i="26"/>
  <c r="D173" i="40"/>
  <c r="G173" i="40"/>
  <c r="E173" i="40"/>
  <c r="F173" i="40"/>
  <c r="C173" i="40"/>
  <c r="E180" i="14"/>
  <c r="G180" i="14"/>
  <c r="F180" i="14"/>
  <c r="D180" i="14"/>
  <c r="C180" i="14"/>
  <c r="F171" i="34"/>
  <c r="G171" i="34"/>
  <c r="D171" i="34"/>
  <c r="E171" i="34"/>
  <c r="C171" i="34"/>
  <c r="E175" i="30"/>
  <c r="C175" i="30"/>
  <c r="D175" i="30"/>
  <c r="F175" i="30"/>
  <c r="G175" i="30"/>
  <c r="E184" i="41"/>
  <c r="D184" i="41"/>
  <c r="F184" i="41"/>
  <c r="G184" i="41"/>
  <c r="C184" i="41"/>
  <c r="G176" i="28"/>
  <c r="E176" i="28"/>
  <c r="H74" i="44"/>
  <c r="C182" i="18"/>
  <c r="F174" i="28"/>
  <c r="G174" i="28"/>
  <c r="C174" i="28"/>
  <c r="D174" i="28"/>
  <c r="E174" i="28"/>
  <c r="G178" i="9"/>
  <c r="D178" i="9"/>
  <c r="F178" i="9"/>
  <c r="C178" i="9"/>
  <c r="E178" i="9"/>
  <c r="C172" i="38"/>
  <c r="D172" i="38"/>
  <c r="E172" i="38"/>
  <c r="F172" i="38"/>
  <c r="G172" i="38"/>
  <c r="G168" i="27"/>
  <c r="D168" i="27"/>
  <c r="F168" i="27"/>
  <c r="E168" i="27"/>
  <c r="C168" i="27"/>
  <c r="C100" i="44"/>
  <c r="H76" i="44"/>
  <c r="E186" i="20"/>
  <c r="C186" i="20"/>
  <c r="G186" i="20"/>
  <c r="D186" i="20"/>
  <c r="F186" i="20"/>
  <c r="D187" i="62"/>
  <c r="D136" i="59"/>
  <c r="K33" i="49" s="1"/>
  <c r="C182" i="9"/>
  <c r="G89" i="44"/>
  <c r="E183" i="59"/>
  <c r="D183" i="59"/>
  <c r="G183" i="59"/>
  <c r="C183" i="59"/>
  <c r="F183" i="59"/>
  <c r="C168" i="57"/>
  <c r="F168" i="57"/>
  <c r="D179" i="62"/>
  <c r="F179" i="62"/>
  <c r="C179" i="62"/>
  <c r="H111" i="62"/>
  <c r="D186" i="17"/>
  <c r="F186" i="17"/>
  <c r="F177" i="12"/>
  <c r="D177" i="12"/>
  <c r="G177" i="12"/>
  <c r="E177" i="12"/>
  <c r="C177" i="12"/>
  <c r="F173" i="14"/>
  <c r="E173" i="14"/>
  <c r="G173" i="14"/>
  <c r="C173" i="14"/>
  <c r="D173" i="14"/>
  <c r="D175" i="27"/>
  <c r="F178" i="38"/>
  <c r="E183" i="27"/>
  <c r="G183" i="27"/>
  <c r="E178" i="59"/>
  <c r="D171" i="6"/>
  <c r="G171" i="6"/>
  <c r="E171" i="6"/>
  <c r="C171" i="6"/>
  <c r="D171" i="15"/>
  <c r="F186" i="11"/>
  <c r="D186" i="11"/>
  <c r="G186" i="11"/>
  <c r="C186" i="11"/>
  <c r="E186" i="11"/>
  <c r="F185" i="31"/>
  <c r="E185" i="31"/>
  <c r="G185" i="31"/>
  <c r="E178" i="21"/>
  <c r="F178" i="21"/>
  <c r="D178" i="21"/>
  <c r="G178" i="21"/>
  <c r="C178" i="21"/>
  <c r="H111" i="9"/>
  <c r="H117" i="9"/>
  <c r="E136" i="9"/>
  <c r="L8" i="49" s="1"/>
  <c r="G169" i="32"/>
  <c r="F169" i="32"/>
  <c r="E186" i="59"/>
  <c r="D186" i="59"/>
  <c r="F186" i="59"/>
  <c r="C186" i="59"/>
  <c r="F183" i="14"/>
  <c r="D183" i="14"/>
  <c r="E183" i="14"/>
  <c r="G183" i="14"/>
  <c r="C183" i="14"/>
  <c r="E176" i="9"/>
  <c r="F176" i="9"/>
  <c r="D176" i="9"/>
  <c r="G176" i="9"/>
  <c r="C176" i="9"/>
  <c r="F136" i="36"/>
  <c r="M37" i="49" s="1"/>
  <c r="C95" i="44"/>
  <c r="C178" i="36"/>
  <c r="E178" i="36"/>
  <c r="C179" i="57"/>
  <c r="E179" i="57"/>
  <c r="F179" i="57"/>
  <c r="G179" i="57"/>
  <c r="D180" i="57"/>
  <c r="G180" i="57"/>
  <c r="C171" i="38"/>
  <c r="F171" i="38"/>
  <c r="G171" i="38"/>
  <c r="D171" i="38"/>
  <c r="E171" i="38"/>
  <c r="C176" i="21"/>
  <c r="F176" i="21"/>
  <c r="D176" i="21"/>
  <c r="G176" i="21"/>
  <c r="E176" i="21"/>
  <c r="H73" i="44"/>
  <c r="C97" i="44"/>
  <c r="G172" i="14"/>
  <c r="F172" i="14"/>
  <c r="C187" i="59"/>
  <c r="E187" i="59"/>
  <c r="D170" i="25"/>
  <c r="F181" i="15"/>
  <c r="E181" i="15"/>
  <c r="D181" i="15"/>
  <c r="G181" i="15"/>
  <c r="C181" i="15"/>
  <c r="C170" i="17"/>
  <c r="F170" i="17"/>
  <c r="D170" i="17"/>
  <c r="E170" i="17"/>
  <c r="G170" i="17"/>
  <c r="D173" i="18"/>
  <c r="M18" i="49"/>
  <c r="D174" i="31"/>
  <c r="G174" i="31"/>
  <c r="E174" i="31"/>
  <c r="C174" i="31"/>
  <c r="F174" i="31"/>
  <c r="H77" i="44"/>
  <c r="M32" i="49"/>
  <c r="O32" i="49" s="1"/>
  <c r="C169" i="59"/>
  <c r="E169" i="59"/>
  <c r="F169" i="59"/>
  <c r="D169" i="59"/>
  <c r="E168" i="6"/>
  <c r="D168" i="6"/>
  <c r="C168" i="6"/>
  <c r="F168" i="6"/>
  <c r="G168" i="6"/>
  <c r="C182" i="62"/>
  <c r="E169" i="36"/>
  <c r="H118" i="36"/>
  <c r="E170" i="36" s="1"/>
  <c r="H125" i="6"/>
  <c r="E177" i="6" s="1"/>
  <c r="F184" i="57"/>
  <c r="D184" i="57"/>
  <c r="E184" i="57"/>
  <c r="C184" i="57"/>
  <c r="F168" i="59"/>
  <c r="C168" i="59"/>
  <c r="E168" i="59"/>
  <c r="G168" i="59"/>
  <c r="H79" i="44"/>
  <c r="C103" i="44"/>
  <c r="E170" i="22"/>
  <c r="G171" i="19"/>
  <c r="D171" i="19"/>
  <c r="F171" i="19"/>
  <c r="C171" i="19"/>
  <c r="E171" i="19"/>
  <c r="C180" i="11"/>
  <c r="F170" i="20"/>
  <c r="C170" i="20"/>
  <c r="G170" i="20"/>
  <c r="D170" i="20"/>
  <c r="E170" i="20"/>
  <c r="D170" i="38"/>
  <c r="C170" i="38"/>
  <c r="F179" i="34"/>
  <c r="C179" i="34"/>
  <c r="G179" i="34"/>
  <c r="E179" i="34"/>
  <c r="D179" i="34"/>
  <c r="G172" i="29"/>
  <c r="F172" i="29"/>
  <c r="D172" i="29"/>
  <c r="E172" i="29"/>
  <c r="C172" i="29"/>
  <c r="D173" i="10"/>
  <c r="G173" i="10"/>
  <c r="F173" i="10"/>
  <c r="C173" i="10"/>
  <c r="E173" i="10"/>
  <c r="F168" i="12"/>
  <c r="E168" i="12"/>
  <c r="D168" i="12"/>
  <c r="C168" i="12"/>
  <c r="G168" i="12"/>
  <c r="E221" i="9"/>
  <c r="E223" i="9"/>
  <c r="E222" i="9"/>
  <c r="E237" i="9"/>
  <c r="E236" i="9"/>
  <c r="E226" i="9"/>
  <c r="E229" i="9"/>
  <c r="E219" i="9"/>
  <c r="E234" i="9"/>
  <c r="E220" i="9"/>
  <c r="E235" i="9"/>
  <c r="E227" i="9"/>
  <c r="E224" i="9"/>
  <c r="E232" i="9"/>
  <c r="C235" i="9"/>
  <c r="E233" i="9"/>
  <c r="E225" i="9"/>
  <c r="E228" i="9"/>
  <c r="C237" i="9"/>
  <c r="F248" i="9"/>
  <c r="E254" i="9"/>
  <c r="C261" i="9"/>
  <c r="D246" i="9"/>
  <c r="C252" i="9"/>
  <c r="F258" i="9"/>
  <c r="C247" i="9"/>
  <c r="E259" i="9"/>
  <c r="E250" i="9"/>
  <c r="G262" i="9"/>
  <c r="D254" i="9"/>
  <c r="F255" i="9"/>
  <c r="F253" i="9"/>
  <c r="G231" i="9"/>
  <c r="C230" i="9"/>
  <c r="G225" i="9"/>
  <c r="F230" i="9"/>
  <c r="F221" i="9"/>
  <c r="C227" i="9"/>
  <c r="F229" i="9"/>
  <c r="E230" i="9"/>
  <c r="D236" i="9"/>
  <c r="G251" i="9"/>
  <c r="F257" i="9"/>
  <c r="E244" i="9"/>
  <c r="E249" i="9"/>
  <c r="D255" i="9"/>
  <c r="G261" i="9"/>
  <c r="E253" i="9"/>
  <c r="C246" i="9"/>
  <c r="G256" i="9"/>
  <c r="G243" i="9"/>
  <c r="D247" i="9"/>
  <c r="F260" i="9"/>
  <c r="D260" i="9"/>
  <c r="F228" i="9"/>
  <c r="C219" i="9"/>
  <c r="G229" i="9"/>
  <c r="G232" i="9"/>
  <c r="G224" i="9"/>
  <c r="F223" i="9"/>
  <c r="F220" i="9"/>
  <c r="D223" i="9"/>
  <c r="E231" i="9"/>
  <c r="D233" i="9"/>
  <c r="D230" i="9"/>
  <c r="F234" i="9"/>
  <c r="C255" i="9"/>
  <c r="F261" i="9"/>
  <c r="F247" i="9"/>
  <c r="F252" i="9"/>
  <c r="E258" i="9"/>
  <c r="D245" i="9"/>
  <c r="G259" i="9"/>
  <c r="E252" i="9"/>
  <c r="D244" i="9"/>
  <c r="F256" i="9"/>
  <c r="G260" i="9"/>
  <c r="E247" i="9"/>
  <c r="G222" i="9"/>
  <c r="C226" i="9"/>
  <c r="G236" i="9"/>
  <c r="C220" i="9"/>
  <c r="G221" i="9"/>
  <c r="G219" i="9"/>
  <c r="C233" i="9"/>
  <c r="C234" i="9"/>
  <c r="C231" i="9"/>
  <c r="D224" i="9"/>
  <c r="D235" i="9"/>
  <c r="D226" i="9"/>
  <c r="D258" i="9"/>
  <c r="C245" i="9"/>
  <c r="G250" i="9"/>
  <c r="G255" i="9"/>
  <c r="E262" i="9"/>
  <c r="E248" i="9"/>
  <c r="E246" i="9"/>
  <c r="G258" i="9"/>
  <c r="F250" i="9"/>
  <c r="F249" i="9"/>
  <c r="G253" i="9"/>
  <c r="D253" i="9"/>
  <c r="F237" i="9"/>
  <c r="G233" i="9"/>
  <c r="C224" i="9"/>
  <c r="G227" i="9"/>
  <c r="G237" i="9"/>
  <c r="F226" i="9"/>
  <c r="F227" i="9"/>
  <c r="F224" i="9"/>
  <c r="D231" i="9"/>
  <c r="E261" i="9"/>
  <c r="D248" i="9"/>
  <c r="C254" i="9"/>
  <c r="C259" i="9"/>
  <c r="G245" i="9"/>
  <c r="F251" i="9"/>
  <c r="G252" i="9"/>
  <c r="F244" i="9"/>
  <c r="C257" i="9"/>
  <c r="E243" i="9"/>
  <c r="G246" i="9"/>
  <c r="D250" i="9"/>
  <c r="F232" i="9"/>
  <c r="C221" i="9"/>
  <c r="F236" i="9"/>
  <c r="G234" i="9"/>
  <c r="C225" i="9"/>
  <c r="D220" i="9"/>
  <c r="D221" i="9"/>
  <c r="D218" i="9"/>
  <c r="D229" i="9"/>
  <c r="D234" i="9"/>
  <c r="C260" i="9"/>
  <c r="C248" i="9"/>
  <c r="F254" i="9"/>
  <c r="E260" i="9"/>
  <c r="F245" i="9"/>
  <c r="D252" i="9"/>
  <c r="C258" i="9"/>
  <c r="F246" i="9"/>
  <c r="E257" i="9"/>
  <c r="C250" i="9"/>
  <c r="D249" i="9"/>
  <c r="D243" i="9"/>
  <c r="F262" i="9"/>
  <c r="F218" i="9"/>
  <c r="G235" i="9"/>
  <c r="G230" i="9"/>
  <c r="E218" i="9"/>
  <c r="E245" i="9"/>
  <c r="D251" i="9"/>
  <c r="G257" i="9"/>
  <c r="C243" i="9"/>
  <c r="G248" i="9"/>
  <c r="E255" i="9"/>
  <c r="D261" i="9"/>
  <c r="C253" i="9"/>
  <c r="C244" i="9"/>
  <c r="E256" i="9"/>
  <c r="C262" i="9"/>
  <c r="G249" i="9"/>
  <c r="G247" i="9"/>
  <c r="F225" i="9"/>
  <c r="C223" i="9"/>
  <c r="C218" i="9"/>
  <c r="X8" i="49" s="1"/>
  <c r="F235" i="9"/>
  <c r="F219" i="9"/>
  <c r="G220" i="9"/>
  <c r="C236" i="9"/>
  <c r="G218" i="9"/>
  <c r="D222" i="9"/>
  <c r="C251" i="9"/>
  <c r="C228" i="9"/>
  <c r="F222" i="9"/>
  <c r="G244" i="9"/>
  <c r="F243" i="9"/>
  <c r="G223" i="9"/>
  <c r="F231" i="9"/>
  <c r="D257" i="9"/>
  <c r="F259" i="9"/>
  <c r="C232" i="9"/>
  <c r="D262" i="9"/>
  <c r="C256" i="9"/>
  <c r="D219" i="9"/>
  <c r="D232" i="9"/>
  <c r="G254" i="9"/>
  <c r="D227" i="9"/>
  <c r="D259" i="9"/>
  <c r="G226" i="9"/>
  <c r="D228" i="9"/>
  <c r="E251" i="9"/>
  <c r="F233" i="9"/>
  <c r="C249" i="9"/>
  <c r="C222" i="9"/>
  <c r="C229" i="9"/>
  <c r="D256" i="9"/>
  <c r="D225" i="9"/>
  <c r="G228" i="9"/>
  <c r="G263" i="22"/>
  <c r="AI21" i="49" s="1"/>
  <c r="H249" i="12"/>
  <c r="H230" i="57"/>
  <c r="H231" i="34"/>
  <c r="H224" i="12"/>
  <c r="H256" i="12"/>
  <c r="F226" i="37"/>
  <c r="E218" i="37"/>
  <c r="C230" i="37"/>
  <c r="E233" i="37"/>
  <c r="F234" i="37"/>
  <c r="C223" i="37"/>
  <c r="E227" i="37"/>
  <c r="C234" i="37"/>
  <c r="E236" i="37"/>
  <c r="F221" i="37"/>
  <c r="F218" i="37"/>
  <c r="C225" i="37"/>
  <c r="C228" i="37"/>
  <c r="E229" i="37"/>
  <c r="F225" i="37"/>
  <c r="C221" i="37"/>
  <c r="C226" i="37"/>
  <c r="E232" i="37"/>
  <c r="F223" i="37"/>
  <c r="C236" i="37"/>
  <c r="C237" i="37"/>
  <c r="E231" i="37"/>
  <c r="F253" i="37"/>
  <c r="E234" i="37"/>
  <c r="C229" i="37"/>
  <c r="E222" i="37"/>
  <c r="F224" i="37"/>
  <c r="E221" i="37"/>
  <c r="C232" i="37"/>
  <c r="C222" i="37"/>
  <c r="E237" i="37"/>
  <c r="C246" i="37"/>
  <c r="F219" i="37"/>
  <c r="C235" i="37"/>
  <c r="F231" i="37"/>
  <c r="C219" i="37"/>
  <c r="E230" i="37"/>
  <c r="H219" i="38"/>
  <c r="D237" i="9"/>
  <c r="E256" i="10"/>
  <c r="G262" i="10"/>
  <c r="E247" i="10"/>
  <c r="C254" i="10"/>
  <c r="F260" i="10"/>
  <c r="F246" i="10"/>
  <c r="F251" i="10"/>
  <c r="E262" i="10"/>
  <c r="C255" i="10"/>
  <c r="G254" i="10"/>
  <c r="D258" i="10"/>
  <c r="G251" i="10"/>
  <c r="E231" i="10"/>
  <c r="D229" i="10"/>
  <c r="D226" i="10"/>
  <c r="G231" i="10"/>
  <c r="C221" i="10"/>
  <c r="G228" i="10"/>
  <c r="E235" i="10"/>
  <c r="G224" i="10"/>
  <c r="G221" i="10"/>
  <c r="F229" i="10"/>
  <c r="E237" i="10"/>
  <c r="F226" i="10"/>
  <c r="F259" i="10"/>
  <c r="G244" i="10"/>
  <c r="F250" i="10"/>
  <c r="D257" i="10"/>
  <c r="C244" i="10"/>
  <c r="G249" i="10"/>
  <c r="C258" i="10"/>
  <c r="C249" i="10"/>
  <c r="D262" i="10"/>
  <c r="G247" i="10"/>
  <c r="C252" i="10"/>
  <c r="E258" i="10"/>
  <c r="G236" i="10"/>
  <c r="F236" i="10"/>
  <c r="F233" i="10"/>
  <c r="E225" i="10"/>
  <c r="D233" i="10"/>
  <c r="E222" i="10"/>
  <c r="E228" i="10"/>
  <c r="D232" i="10"/>
  <c r="C234" i="10"/>
  <c r="D223" i="10"/>
  <c r="C231" i="10"/>
  <c r="D220" i="10"/>
  <c r="C243" i="10"/>
  <c r="C248" i="10"/>
  <c r="G253" i="10"/>
  <c r="E260" i="10"/>
  <c r="D247" i="10"/>
  <c r="C253" i="10"/>
  <c r="F244" i="10"/>
  <c r="E255" i="10"/>
  <c r="G248" i="10"/>
  <c r="E261" i="10"/>
  <c r="C245" i="10"/>
  <c r="D261" i="10"/>
  <c r="C222" i="10"/>
  <c r="E233" i="10"/>
  <c r="G223" i="10"/>
  <c r="G220" i="10"/>
  <c r="C219" i="10"/>
  <c r="G226" i="10"/>
  <c r="D236" i="10"/>
  <c r="C223" i="10"/>
  <c r="E219" i="10"/>
  <c r="F227" i="10"/>
  <c r="C237" i="10"/>
  <c r="F224" i="10"/>
  <c r="D246" i="10"/>
  <c r="D251" i="10"/>
  <c r="C257" i="10"/>
  <c r="G243" i="10"/>
  <c r="E250" i="10"/>
  <c r="D256" i="10"/>
  <c r="C251" i="10"/>
  <c r="G261" i="10"/>
  <c r="D255" i="10"/>
  <c r="G252" i="10"/>
  <c r="G257" i="10"/>
  <c r="E246" i="10"/>
  <c r="C229" i="10"/>
  <c r="C228" i="10"/>
  <c r="D231" i="10"/>
  <c r="D228" i="10"/>
  <c r="G232" i="10"/>
  <c r="E220" i="10"/>
  <c r="G229" i="10"/>
  <c r="G237" i="10"/>
  <c r="D225" i="10"/>
  <c r="D221" i="10"/>
  <c r="F230" i="10"/>
  <c r="D218" i="10"/>
  <c r="G234" i="10"/>
  <c r="F243" i="10"/>
  <c r="E249" i="10"/>
  <c r="E254" i="10"/>
  <c r="D260" i="10"/>
  <c r="C247" i="10"/>
  <c r="F253" i="10"/>
  <c r="E259" i="10"/>
  <c r="E257" i="10"/>
  <c r="D249" i="10"/>
  <c r="F261" i="10"/>
  <c r="G245" i="10"/>
  <c r="E248" i="10"/>
  <c r="D252" i="10"/>
  <c r="E234" i="10"/>
  <c r="F222" i="10"/>
  <c r="E218" i="10"/>
  <c r="D237" i="10"/>
  <c r="E226" i="10"/>
  <c r="D234" i="10"/>
  <c r="E223" i="10"/>
  <c r="F218" i="10"/>
  <c r="F235" i="10"/>
  <c r="F232" i="10"/>
  <c r="C235" i="10"/>
  <c r="D224" i="10"/>
  <c r="C232" i="10"/>
  <c r="C250" i="10"/>
  <c r="G255" i="10"/>
  <c r="G260" i="10"/>
  <c r="F247" i="10"/>
  <c r="E253" i="10"/>
  <c r="C260" i="10"/>
  <c r="C259" i="10"/>
  <c r="F249" i="10"/>
  <c r="C262" i="10"/>
  <c r="F254" i="10"/>
  <c r="E252" i="10"/>
  <c r="D259" i="10"/>
  <c r="F245" i="10"/>
  <c r="E230" i="10"/>
  <c r="F231" i="10"/>
  <c r="E224" i="10"/>
  <c r="G233" i="10"/>
  <c r="E221" i="10"/>
  <c r="C227" i="10"/>
  <c r="D253" i="10"/>
  <c r="G259" i="10"/>
  <c r="D244" i="10"/>
  <c r="G250" i="10"/>
  <c r="F256" i="10"/>
  <c r="E243" i="10"/>
  <c r="D245" i="10"/>
  <c r="C256" i="10"/>
  <c r="F248" i="10"/>
  <c r="C261" i="10"/>
  <c r="E245" i="10"/>
  <c r="C246" i="10"/>
  <c r="E251" i="10"/>
  <c r="C225" i="10"/>
  <c r="G218" i="10"/>
  <c r="C218" i="10"/>
  <c r="X9" i="49" s="1"/>
  <c r="E227" i="10"/>
  <c r="D235" i="10"/>
  <c r="E232" i="10"/>
  <c r="F220" i="10"/>
  <c r="F237" i="10"/>
  <c r="F234" i="10"/>
  <c r="C236" i="10"/>
  <c r="F223" i="10"/>
  <c r="C233" i="10"/>
  <c r="G246" i="10"/>
  <c r="F255" i="10"/>
  <c r="G230" i="10"/>
  <c r="F228" i="10"/>
  <c r="F252" i="10"/>
  <c r="D248" i="10"/>
  <c r="C220" i="10"/>
  <c r="E229" i="10"/>
  <c r="D222" i="10"/>
  <c r="F257" i="10"/>
  <c r="F258" i="10"/>
  <c r="C224" i="10"/>
  <c r="E244" i="10"/>
  <c r="D254" i="10"/>
  <c r="C226" i="10"/>
  <c r="C230" i="10"/>
  <c r="D250" i="10"/>
  <c r="G258" i="10"/>
  <c r="G222" i="10"/>
  <c r="F225" i="10"/>
  <c r="F262" i="10"/>
  <c r="G235" i="10"/>
  <c r="G219" i="10"/>
  <c r="D243" i="10"/>
  <c r="G225" i="10"/>
  <c r="D230" i="10"/>
  <c r="D227" i="10"/>
  <c r="E236" i="10"/>
  <c r="D219" i="10"/>
  <c r="G256" i="10"/>
  <c r="G227" i="10"/>
  <c r="F219" i="10"/>
  <c r="F221" i="10"/>
  <c r="H250" i="19"/>
  <c r="H222" i="41"/>
  <c r="C248" i="6"/>
  <c r="D256" i="6"/>
  <c r="C256" i="6"/>
  <c r="D254" i="6"/>
  <c r="C243" i="6"/>
  <c r="AE7" i="49" s="1"/>
  <c r="D221" i="6"/>
  <c r="D258" i="6"/>
  <c r="C257" i="6"/>
  <c r="C245" i="6"/>
  <c r="C229" i="6"/>
  <c r="C255" i="6"/>
  <c r="D249" i="6"/>
  <c r="D259" i="6"/>
  <c r="D251" i="6"/>
  <c r="C251" i="6"/>
  <c r="C223" i="6"/>
  <c r="C244" i="6"/>
  <c r="C250" i="6"/>
  <c r="D243" i="6"/>
  <c r="D227" i="6"/>
  <c r="C246" i="6"/>
  <c r="D262" i="6"/>
  <c r="D248" i="6"/>
  <c r="C258" i="6"/>
  <c r="C247" i="6"/>
  <c r="D220" i="6"/>
  <c r="C261" i="6"/>
  <c r="D246" i="6"/>
  <c r="D252" i="6"/>
  <c r="C262" i="6"/>
  <c r="D247" i="6"/>
  <c r="D250" i="6"/>
  <c r="D257" i="6"/>
  <c r="D223" i="6"/>
  <c r="D253" i="6"/>
  <c r="C260" i="6"/>
  <c r="D244" i="6"/>
  <c r="C252" i="6"/>
  <c r="C253" i="6"/>
  <c r="C222" i="6"/>
  <c r="D255" i="6"/>
  <c r="D261" i="6"/>
  <c r="C249" i="6"/>
  <c r="C254" i="6"/>
  <c r="D245" i="6"/>
  <c r="D233" i="6"/>
  <c r="D260" i="6"/>
  <c r="C259" i="6"/>
  <c r="D225" i="6"/>
  <c r="C43" i="49"/>
  <c r="C47" i="49" s="1"/>
  <c r="H20" i="49"/>
  <c r="G30" i="49"/>
  <c r="H14" i="49"/>
  <c r="H30" i="49"/>
  <c r="E183" i="37"/>
  <c r="D183" i="37"/>
  <c r="F183" i="37"/>
  <c r="G183" i="37"/>
  <c r="C183" i="37"/>
  <c r="F171" i="36"/>
  <c r="G171" i="36"/>
  <c r="C171" i="36"/>
  <c r="E171" i="36"/>
  <c r="D171" i="36"/>
  <c r="F172" i="36"/>
  <c r="D172" i="36"/>
  <c r="E172" i="36"/>
  <c r="G172" i="36"/>
  <c r="C172" i="36"/>
  <c r="H23" i="49"/>
  <c r="J38" i="49"/>
  <c r="E175" i="37"/>
  <c r="D175" i="37"/>
  <c r="G175" i="37"/>
  <c r="F175" i="37"/>
  <c r="H121" i="37"/>
  <c r="H134" i="62"/>
  <c r="F136" i="62"/>
  <c r="M22" i="49" s="1"/>
  <c r="C254" i="36"/>
  <c r="C259" i="36"/>
  <c r="D175" i="36"/>
  <c r="G175" i="36"/>
  <c r="E175" i="36"/>
  <c r="C175" i="36"/>
  <c r="F175" i="36"/>
  <c r="E180" i="36"/>
  <c r="G172" i="57"/>
  <c r="F172" i="57"/>
  <c r="E170" i="57"/>
  <c r="F170" i="57"/>
  <c r="G170" i="57"/>
  <c r="C170" i="57"/>
  <c r="D170" i="57"/>
  <c r="D40" i="44"/>
  <c r="H25" i="44"/>
  <c r="G178" i="6"/>
  <c r="H303" i="6"/>
  <c r="L5" i="48" s="1"/>
  <c r="G175" i="6"/>
  <c r="D175" i="6"/>
  <c r="E175" i="6"/>
  <c r="C175" i="6"/>
  <c r="F175" i="6"/>
  <c r="H300" i="6"/>
  <c r="I5" i="48" s="1"/>
  <c r="H254" i="12"/>
  <c r="H245" i="12"/>
  <c r="G88" i="46"/>
  <c r="H112" i="46"/>
  <c r="H258" i="18"/>
  <c r="H226" i="23"/>
  <c r="F238" i="25"/>
  <c r="AA25" i="49" s="1"/>
  <c r="L12" i="49"/>
  <c r="H225" i="31"/>
  <c r="H244" i="23"/>
  <c r="C83" i="46"/>
  <c r="C123" i="46"/>
  <c r="H107" i="46"/>
  <c r="H245" i="30"/>
  <c r="F176" i="15"/>
  <c r="C176" i="15"/>
  <c r="G176" i="15"/>
  <c r="D176" i="15"/>
  <c r="E176" i="15"/>
  <c r="H236" i="38"/>
  <c r="H224" i="38"/>
  <c r="H236" i="26"/>
  <c r="H218" i="26"/>
  <c r="D186" i="18"/>
  <c r="E186" i="18"/>
  <c r="G186" i="18"/>
  <c r="C186" i="18"/>
  <c r="F186" i="18"/>
  <c r="G183" i="16"/>
  <c r="F238" i="28"/>
  <c r="H224" i="28"/>
  <c r="E170" i="18"/>
  <c r="G170" i="18"/>
  <c r="C170" i="18"/>
  <c r="D170" i="18"/>
  <c r="F170" i="18"/>
  <c r="N20" i="49"/>
  <c r="J21" i="49"/>
  <c r="H179" i="29"/>
  <c r="K13" i="49"/>
  <c r="G13" i="49"/>
  <c r="H227" i="23"/>
  <c r="AE40" i="49"/>
  <c r="AF42" i="49"/>
  <c r="E179" i="6"/>
  <c r="H122" i="6"/>
  <c r="D136" i="6"/>
  <c r="K7" i="49" s="1"/>
  <c r="G136" i="6"/>
  <c r="N7" i="49" s="1"/>
  <c r="H131" i="6"/>
  <c r="D86" i="46"/>
  <c r="H110" i="46"/>
  <c r="D123" i="46"/>
  <c r="H260" i="18"/>
  <c r="H249" i="25"/>
  <c r="H230" i="30"/>
  <c r="G238" i="38"/>
  <c r="AB39" i="49" s="1"/>
  <c r="H227" i="38"/>
  <c r="H250" i="28"/>
  <c r="F263" i="28"/>
  <c r="AH28" i="49" s="1"/>
  <c r="E168" i="21"/>
  <c r="D168" i="21"/>
  <c r="G168" i="21"/>
  <c r="F168" i="21"/>
  <c r="C168" i="21"/>
  <c r="D177" i="22"/>
  <c r="F177" i="22"/>
  <c r="G177" i="22"/>
  <c r="E177" i="22"/>
  <c r="C177" i="22"/>
  <c r="G170" i="15"/>
  <c r="F170" i="15"/>
  <c r="E170" i="15"/>
  <c r="C170" i="15"/>
  <c r="D170" i="15"/>
  <c r="AF28" i="49"/>
  <c r="E89" i="44"/>
  <c r="E95" i="44"/>
  <c r="H78" i="44"/>
  <c r="C102" i="44"/>
  <c r="G108" i="44"/>
  <c r="H59" i="44"/>
  <c r="AE11" i="49"/>
  <c r="C175" i="62"/>
  <c r="H22" i="44"/>
  <c r="E40" i="44"/>
  <c r="H248" i="14"/>
  <c r="C185" i="37"/>
  <c r="F185" i="37"/>
  <c r="D185" i="37"/>
  <c r="G185" i="37"/>
  <c r="G237" i="37"/>
  <c r="G229" i="37"/>
  <c r="G234" i="37"/>
  <c r="G236" i="37"/>
  <c r="G219" i="37"/>
  <c r="G235" i="37"/>
  <c r="G221" i="37"/>
  <c r="G224" i="37"/>
  <c r="G225" i="37"/>
  <c r="G222" i="37"/>
  <c r="G223" i="37"/>
  <c r="G230" i="37"/>
  <c r="G226" i="37"/>
  <c r="G228" i="37"/>
  <c r="G218" i="37"/>
  <c r="G232" i="37"/>
  <c r="G261" i="37"/>
  <c r="G260" i="37"/>
  <c r="F38" i="49"/>
  <c r="C175" i="37"/>
  <c r="D187" i="37"/>
  <c r="E180" i="37"/>
  <c r="G180" i="37"/>
  <c r="F180" i="37"/>
  <c r="D180" i="37"/>
  <c r="G220" i="37"/>
  <c r="G252" i="37"/>
  <c r="G258" i="37"/>
  <c r="G244" i="37"/>
  <c r="H244" i="37" s="1"/>
  <c r="G243" i="37"/>
  <c r="H116" i="62"/>
  <c r="C251" i="36"/>
  <c r="F248" i="36"/>
  <c r="F250" i="36"/>
  <c r="F176" i="36"/>
  <c r="G176" i="36"/>
  <c r="C176" i="36"/>
  <c r="E176" i="36"/>
  <c r="D176" i="36"/>
  <c r="E181" i="36"/>
  <c r="C181" i="36"/>
  <c r="F181" i="36"/>
  <c r="G181" i="36"/>
  <c r="D181" i="36"/>
  <c r="C187" i="62"/>
  <c r="C172" i="59"/>
  <c r="E172" i="59"/>
  <c r="G172" i="59"/>
  <c r="D172" i="59"/>
  <c r="F172" i="59"/>
  <c r="F85" i="46"/>
  <c r="H109" i="46"/>
  <c r="F123" i="46"/>
  <c r="E81" i="46"/>
  <c r="H105" i="46"/>
  <c r="E123" i="46"/>
  <c r="G187" i="6"/>
  <c r="F187" i="6"/>
  <c r="E187" i="6"/>
  <c r="C187" i="6"/>
  <c r="D187" i="6"/>
  <c r="H246" i="41"/>
  <c r="H251" i="12"/>
  <c r="H219" i="18"/>
  <c r="C178" i="11"/>
  <c r="F178" i="11"/>
  <c r="D178" i="11"/>
  <c r="G178" i="11"/>
  <c r="E178" i="11"/>
  <c r="H234" i="25"/>
  <c r="H237" i="19"/>
  <c r="H223" i="39"/>
  <c r="H251" i="14"/>
  <c r="H246" i="14"/>
  <c r="H249" i="23"/>
  <c r="D238" i="29"/>
  <c r="H220" i="29"/>
  <c r="H221" i="38"/>
  <c r="H229" i="26"/>
  <c r="D238" i="39"/>
  <c r="H259" i="27"/>
  <c r="J35" i="49"/>
  <c r="X17" i="49"/>
  <c r="AE15" i="49"/>
  <c r="AF27" i="49"/>
  <c r="H118" i="6"/>
  <c r="E136" i="6"/>
  <c r="L7" i="49" s="1"/>
  <c r="H111" i="6"/>
  <c r="G64" i="44"/>
  <c r="H253" i="12"/>
  <c r="D177" i="62"/>
  <c r="F40" i="44"/>
  <c r="H26" i="44"/>
  <c r="H255" i="12"/>
  <c r="H236" i="12"/>
  <c r="H258" i="14"/>
  <c r="G172" i="6"/>
  <c r="C172" i="6"/>
  <c r="F172" i="6"/>
  <c r="E172" i="6"/>
  <c r="D172" i="6"/>
  <c r="H297" i="6"/>
  <c r="F5" i="48" s="1"/>
  <c r="G172" i="37"/>
  <c r="D176" i="37"/>
  <c r="G182" i="37"/>
  <c r="G231" i="37"/>
  <c r="G259" i="37"/>
  <c r="G250" i="37"/>
  <c r="G248" i="37"/>
  <c r="H248" i="37" s="1"/>
  <c r="H246" i="62"/>
  <c r="H247" i="62"/>
  <c r="F258" i="36"/>
  <c r="D136" i="36"/>
  <c r="K37" i="49" s="1"/>
  <c r="F259" i="36"/>
  <c r="F253" i="36"/>
  <c r="F247" i="36"/>
  <c r="C243" i="36"/>
  <c r="C260" i="36"/>
  <c r="C257" i="36"/>
  <c r="E168" i="36"/>
  <c r="C168" i="36"/>
  <c r="D168" i="36"/>
  <c r="F168" i="36"/>
  <c r="G168" i="36"/>
  <c r="F187" i="62"/>
  <c r="J33" i="49"/>
  <c r="F187" i="57"/>
  <c r="G187" i="57"/>
  <c r="C187" i="57"/>
  <c r="E187" i="57"/>
  <c r="D187" i="57"/>
  <c r="H38" i="44"/>
  <c r="H39" i="44"/>
  <c r="H243" i="41"/>
  <c r="H252" i="12"/>
  <c r="H257" i="12"/>
  <c r="G40" i="44"/>
  <c r="H21" i="44"/>
  <c r="G238" i="44"/>
  <c r="G286" i="44" s="1"/>
  <c r="F123" i="49"/>
  <c r="H40" i="49"/>
  <c r="H253" i="27"/>
  <c r="H220" i="23"/>
  <c r="H233" i="12"/>
  <c r="H221" i="12"/>
  <c r="L10" i="49"/>
  <c r="H230" i="19"/>
  <c r="H230" i="35"/>
  <c r="H250" i="23"/>
  <c r="F248" i="29"/>
  <c r="E256" i="29"/>
  <c r="F253" i="29"/>
  <c r="E248" i="29"/>
  <c r="D262" i="29"/>
  <c r="D243" i="29"/>
  <c r="E249" i="29"/>
  <c r="F247" i="29"/>
  <c r="D250" i="29"/>
  <c r="E246" i="29"/>
  <c r="C254" i="29"/>
  <c r="D258" i="29"/>
  <c r="F258" i="29"/>
  <c r="C255" i="29"/>
  <c r="G245" i="29"/>
  <c r="E262" i="29"/>
  <c r="E254" i="29"/>
  <c r="F252" i="29"/>
  <c r="F261" i="29"/>
  <c r="C247" i="29"/>
  <c r="G246" i="29"/>
  <c r="F243" i="29"/>
  <c r="E255" i="29"/>
  <c r="E245" i="29"/>
  <c r="D259" i="29"/>
  <c r="D245" i="29"/>
  <c r="G253" i="29"/>
  <c r="D256" i="29"/>
  <c r="E257" i="29"/>
  <c r="G257" i="29"/>
  <c r="C260" i="29"/>
  <c r="E259" i="29"/>
  <c r="D251" i="29"/>
  <c r="E252" i="29"/>
  <c r="E258" i="29"/>
  <c r="D253" i="29"/>
  <c r="G251" i="29"/>
  <c r="E243" i="29"/>
  <c r="D249" i="29"/>
  <c r="F254" i="29"/>
  <c r="G248" i="29"/>
  <c r="C252" i="29"/>
  <c r="D252" i="29"/>
  <c r="C259" i="29"/>
  <c r="C253" i="29"/>
  <c r="E250" i="29"/>
  <c r="D247" i="29"/>
  <c r="G262" i="29"/>
  <c r="G256" i="29"/>
  <c r="F257" i="29"/>
  <c r="E247" i="29"/>
  <c r="G260" i="29"/>
  <c r="F246" i="29"/>
  <c r="G259" i="29"/>
  <c r="C244" i="29"/>
  <c r="D255" i="29"/>
  <c r="C251" i="29"/>
  <c r="F251" i="29"/>
  <c r="G261" i="29"/>
  <c r="G255" i="29"/>
  <c r="F255" i="29"/>
  <c r="G254" i="29"/>
  <c r="C249" i="29"/>
  <c r="F245" i="29"/>
  <c r="D244" i="29"/>
  <c r="F262" i="29"/>
  <c r="E251" i="29"/>
  <c r="C246" i="29"/>
  <c r="F250" i="29"/>
  <c r="D254" i="29"/>
  <c r="G243" i="29"/>
  <c r="C257" i="29"/>
  <c r="F244" i="29"/>
  <c r="G258" i="29"/>
  <c r="C248" i="29"/>
  <c r="E261" i="29"/>
  <c r="C261" i="29"/>
  <c r="F260" i="29"/>
  <c r="D260" i="29"/>
  <c r="G244" i="29"/>
  <c r="C258" i="29"/>
  <c r="F249" i="29"/>
  <c r="D261" i="29"/>
  <c r="D257" i="29"/>
  <c r="C245" i="29"/>
  <c r="G247" i="29"/>
  <c r="E253" i="29"/>
  <c r="C262" i="29"/>
  <c r="G252" i="29"/>
  <c r="G250" i="29"/>
  <c r="D248" i="29"/>
  <c r="C250" i="29"/>
  <c r="E244" i="29"/>
  <c r="E260" i="29"/>
  <c r="D246" i="29"/>
  <c r="G249" i="29"/>
  <c r="F256" i="29"/>
  <c r="C243" i="29"/>
  <c r="F259" i="29"/>
  <c r="C256" i="29"/>
  <c r="L42" i="49"/>
  <c r="D238" i="19"/>
  <c r="Y17" i="49" s="1"/>
  <c r="D263" i="39"/>
  <c r="AF40" i="49" s="1"/>
  <c r="C168" i="34"/>
  <c r="E168" i="34"/>
  <c r="D168" i="34"/>
  <c r="G168" i="34"/>
  <c r="F168" i="34"/>
  <c r="H230" i="38"/>
  <c r="H227" i="33"/>
  <c r="AG16" i="49"/>
  <c r="H230" i="26"/>
  <c r="D99" i="44"/>
  <c r="H75" i="44"/>
  <c r="D89" i="44"/>
  <c r="C89" i="44"/>
  <c r="H70" i="44"/>
  <c r="C94" i="44"/>
  <c r="AI41" i="49"/>
  <c r="C170" i="37"/>
  <c r="E172" i="37"/>
  <c r="G227" i="37"/>
  <c r="G262" i="37"/>
  <c r="F261" i="36"/>
  <c r="D182" i="36"/>
  <c r="E182" i="36"/>
  <c r="F182" i="36"/>
  <c r="G182" i="36"/>
  <c r="C182" i="36"/>
  <c r="C245" i="36"/>
  <c r="E187" i="62"/>
  <c r="H37" i="44"/>
  <c r="E186" i="6"/>
  <c r="G186" i="6"/>
  <c r="F186" i="6"/>
  <c r="D186" i="6"/>
  <c r="C186" i="6"/>
  <c r="D7" i="49"/>
  <c r="E243" i="6"/>
  <c r="E252" i="6"/>
  <c r="E257" i="6"/>
  <c r="E244" i="6"/>
  <c r="E250" i="6"/>
  <c r="E261" i="6"/>
  <c r="E248" i="6"/>
  <c r="E256" i="6"/>
  <c r="E258" i="6"/>
  <c r="E245" i="6"/>
  <c r="E224" i="6"/>
  <c r="E249" i="6"/>
  <c r="E251" i="6"/>
  <c r="H52" i="6"/>
  <c r="E260" i="6"/>
  <c r="E253" i="6"/>
  <c r="E255" i="6"/>
  <c r="E259" i="6"/>
  <c r="E246" i="6"/>
  <c r="E262" i="6"/>
  <c r="E225" i="6"/>
  <c r="E227" i="6"/>
  <c r="E247" i="6"/>
  <c r="E233" i="6"/>
  <c r="E254" i="6"/>
  <c r="C98" i="46"/>
  <c r="H122" i="46"/>
  <c r="H260" i="12"/>
  <c r="H259" i="12"/>
  <c r="G173" i="6"/>
  <c r="F173" i="6"/>
  <c r="D173" i="6"/>
  <c r="E173" i="6"/>
  <c r="C173" i="6"/>
  <c r="F7" i="49"/>
  <c r="G253" i="6"/>
  <c r="G256" i="6"/>
  <c r="G245" i="6"/>
  <c r="G262" i="6"/>
  <c r="G260" i="6"/>
  <c r="G247" i="6"/>
  <c r="G258" i="6"/>
  <c r="G227" i="6"/>
  <c r="G246" i="6"/>
  <c r="G222" i="6"/>
  <c r="G250" i="6"/>
  <c r="G249" i="6"/>
  <c r="G243" i="6"/>
  <c r="G257" i="6"/>
  <c r="G254" i="6"/>
  <c r="G237" i="6"/>
  <c r="G244" i="6"/>
  <c r="G259" i="6"/>
  <c r="G261" i="6"/>
  <c r="G236" i="6"/>
  <c r="G252" i="6"/>
  <c r="G248" i="6"/>
  <c r="G255" i="6"/>
  <c r="G251" i="6"/>
  <c r="G313" i="6"/>
  <c r="G363" i="6" s="1"/>
  <c r="H254" i="39"/>
  <c r="H237" i="11"/>
  <c r="H254" i="38"/>
  <c r="H232" i="35"/>
  <c r="H224" i="35"/>
  <c r="F263" i="25"/>
  <c r="AH25" i="49" s="1"/>
  <c r="H229" i="24"/>
  <c r="H230" i="34"/>
  <c r="H246" i="30"/>
  <c r="H261" i="30"/>
  <c r="H231" i="33"/>
  <c r="F170" i="41"/>
  <c r="G170" i="41"/>
  <c r="E170" i="41"/>
  <c r="C170" i="41"/>
  <c r="D170" i="41"/>
  <c r="H231" i="38"/>
  <c r="H229" i="38"/>
  <c r="H218" i="38"/>
  <c r="D183" i="28"/>
  <c r="E183" i="28"/>
  <c r="C183" i="28"/>
  <c r="F183" i="28"/>
  <c r="G183" i="28"/>
  <c r="H259" i="39"/>
  <c r="H226" i="15"/>
  <c r="H224" i="31"/>
  <c r="F187" i="30"/>
  <c r="G187" i="30"/>
  <c r="C187" i="30"/>
  <c r="D187" i="30"/>
  <c r="E187" i="30"/>
  <c r="H219" i="12"/>
  <c r="X16" i="49"/>
  <c r="AF26" i="49"/>
  <c r="X36" i="49"/>
  <c r="X26" i="49"/>
  <c r="F185" i="6"/>
  <c r="G185" i="6"/>
  <c r="E185" i="6"/>
  <c r="C185" i="6"/>
  <c r="D185" i="6"/>
  <c r="H117" i="6"/>
  <c r="C136" i="6"/>
  <c r="F95" i="44"/>
  <c r="H46" i="44"/>
  <c r="F64" i="44"/>
  <c r="J14" i="49"/>
  <c r="H27" i="44"/>
  <c r="H220" i="19"/>
  <c r="E185" i="37"/>
  <c r="C180" i="37"/>
  <c r="G233" i="37"/>
  <c r="G251" i="37"/>
  <c r="H251" i="37" s="1"/>
  <c r="G246" i="37"/>
  <c r="G187" i="37"/>
  <c r="H230" i="62"/>
  <c r="C173" i="62"/>
  <c r="F173" i="62"/>
  <c r="F224" i="36"/>
  <c r="F225" i="36"/>
  <c r="F226" i="36"/>
  <c r="F233" i="36"/>
  <c r="F219" i="36"/>
  <c r="F220" i="36"/>
  <c r="F237" i="36"/>
  <c r="F227" i="36"/>
  <c r="F236" i="36"/>
  <c r="F230" i="36"/>
  <c r="F235" i="36"/>
  <c r="F221" i="36"/>
  <c r="F222" i="36"/>
  <c r="F249" i="36"/>
  <c r="F229" i="36"/>
  <c r="F218" i="36"/>
  <c r="F243" i="36"/>
  <c r="F234" i="36"/>
  <c r="F252" i="36"/>
  <c r="F251" i="36"/>
  <c r="F223" i="36"/>
  <c r="F313" i="36"/>
  <c r="F363" i="36" s="1"/>
  <c r="F231" i="36"/>
  <c r="F262" i="36"/>
  <c r="F228" i="36"/>
  <c r="F232" i="36"/>
  <c r="F256" i="36"/>
  <c r="E37" i="49"/>
  <c r="E120" i="49" s="1"/>
  <c r="C256" i="36"/>
  <c r="C247" i="36"/>
  <c r="C258" i="36"/>
  <c r="F257" i="36"/>
  <c r="H127" i="36"/>
  <c r="C136" i="36"/>
  <c r="E136" i="36"/>
  <c r="L37" i="49" s="1"/>
  <c r="J19" i="49"/>
  <c r="G184" i="59"/>
  <c r="H33" i="44"/>
  <c r="E97" i="46"/>
  <c r="H121" i="46"/>
  <c r="H35" i="44"/>
  <c r="H249" i="11"/>
  <c r="H260" i="38"/>
  <c r="H218" i="12"/>
  <c r="H254" i="14"/>
  <c r="H244" i="14"/>
  <c r="H233" i="35"/>
  <c r="H219" i="24"/>
  <c r="H246" i="23"/>
  <c r="H236" i="34"/>
  <c r="F180" i="6"/>
  <c r="D180" i="6"/>
  <c r="G180" i="6"/>
  <c r="E180" i="6"/>
  <c r="C180" i="6"/>
  <c r="E176" i="17"/>
  <c r="C176" i="17"/>
  <c r="F176" i="17"/>
  <c r="D176" i="17"/>
  <c r="G176" i="17"/>
  <c r="H236" i="30"/>
  <c r="H234" i="38"/>
  <c r="C238" i="38"/>
  <c r="F180" i="16"/>
  <c r="N15" i="49"/>
  <c r="H248" i="27"/>
  <c r="K30" i="49"/>
  <c r="Y11" i="49"/>
  <c r="AE31" i="49"/>
  <c r="Y23" i="49"/>
  <c r="X24" i="49"/>
  <c r="X27" i="49"/>
  <c r="Y25" i="49"/>
  <c r="C182" i="6"/>
  <c r="D182" i="6"/>
  <c r="E182" i="6"/>
  <c r="F182" i="6"/>
  <c r="G182" i="6"/>
  <c r="H86" i="44"/>
  <c r="C110" i="44"/>
  <c r="D184" i="16"/>
  <c r="C187" i="36"/>
  <c r="G187" i="36"/>
  <c r="F187" i="36"/>
  <c r="E187" i="36"/>
  <c r="D187" i="36"/>
  <c r="C250" i="36"/>
  <c r="H221" i="25"/>
  <c r="H222" i="31"/>
  <c r="C172" i="37"/>
  <c r="D172" i="37"/>
  <c r="D168" i="37"/>
  <c r="F168" i="37"/>
  <c r="G168" i="37"/>
  <c r="C168" i="37"/>
  <c r="E168" i="37"/>
  <c r="G247" i="37"/>
  <c r="G245" i="37"/>
  <c r="H245" i="37" s="1"/>
  <c r="G182" i="62"/>
  <c r="H307" i="62"/>
  <c r="P20" i="48" s="1"/>
  <c r="D182" i="62"/>
  <c r="F182" i="62"/>
  <c r="H251" i="62"/>
  <c r="G173" i="62"/>
  <c r="H125" i="36"/>
  <c r="C253" i="36"/>
  <c r="F255" i="36"/>
  <c r="C171" i="59"/>
  <c r="G171" i="59"/>
  <c r="F171" i="59"/>
  <c r="E171" i="59"/>
  <c r="D171" i="59"/>
  <c r="H29" i="44"/>
  <c r="H30" i="44"/>
  <c r="E247" i="44"/>
  <c r="E295" i="44" s="1"/>
  <c r="H247" i="12"/>
  <c r="F92" i="46"/>
  <c r="H116" i="46"/>
  <c r="H252" i="39"/>
  <c r="H260" i="27"/>
  <c r="F238" i="12"/>
  <c r="AA11" i="49" s="1"/>
  <c r="H227" i="25"/>
  <c r="H236" i="39"/>
  <c r="H245" i="14"/>
  <c r="G175" i="23"/>
  <c r="C175" i="23"/>
  <c r="F175" i="23"/>
  <c r="E175" i="23"/>
  <c r="D175" i="23"/>
  <c r="H248" i="23"/>
  <c r="H32" i="44"/>
  <c r="C40" i="44"/>
  <c r="D175" i="18"/>
  <c r="H233" i="38"/>
  <c r="H228" i="38"/>
  <c r="H222" i="38"/>
  <c r="H232" i="26"/>
  <c r="E171" i="17"/>
  <c r="G171" i="17"/>
  <c r="D171" i="17"/>
  <c r="C171" i="17"/>
  <c r="F171" i="17"/>
  <c r="H256" i="28"/>
  <c r="H178" i="23"/>
  <c r="H226" i="34"/>
  <c r="X35" i="49"/>
  <c r="AF12" i="49"/>
  <c r="AB41" i="49"/>
  <c r="H80" i="44"/>
  <c r="E104" i="44"/>
  <c r="Y20" i="49"/>
  <c r="C218" i="36"/>
  <c r="C234" i="36"/>
  <c r="C231" i="36"/>
  <c r="C224" i="36"/>
  <c r="C221" i="36"/>
  <c r="C237" i="36"/>
  <c r="C228" i="36"/>
  <c r="C225" i="36"/>
  <c r="H52" i="36"/>
  <c r="C232" i="36"/>
  <c r="C244" i="36"/>
  <c r="C219" i="36"/>
  <c r="C223" i="36"/>
  <c r="C262" i="36"/>
  <c r="C227" i="36"/>
  <c r="C252" i="36"/>
  <c r="C220" i="36"/>
  <c r="C229" i="36"/>
  <c r="C222" i="36"/>
  <c r="C233" i="36"/>
  <c r="C255" i="36"/>
  <c r="C248" i="36"/>
  <c r="C226" i="36"/>
  <c r="C235" i="36"/>
  <c r="C236" i="36"/>
  <c r="C249" i="36"/>
  <c r="C230" i="36"/>
  <c r="B37" i="49"/>
  <c r="B43" i="49" s="1"/>
  <c r="G80" i="46"/>
  <c r="G123" i="46"/>
  <c r="H104" i="46"/>
  <c r="H236" i="24"/>
  <c r="G176" i="37"/>
  <c r="F176" i="37"/>
  <c r="C176" i="37"/>
  <c r="F177" i="37"/>
  <c r="C177" i="37"/>
  <c r="E177" i="37"/>
  <c r="G177" i="37"/>
  <c r="D177" i="37"/>
  <c r="E136" i="37"/>
  <c r="L38" i="49" s="1"/>
  <c r="G254" i="37"/>
  <c r="H254" i="37" s="1"/>
  <c r="G255" i="37"/>
  <c r="H249" i="37"/>
  <c r="G257" i="37"/>
  <c r="H237" i="62"/>
  <c r="D173" i="62"/>
  <c r="C261" i="36"/>
  <c r="F245" i="36"/>
  <c r="F260" i="36"/>
  <c r="E174" i="36"/>
  <c r="D174" i="36"/>
  <c r="G174" i="36"/>
  <c r="F174" i="36"/>
  <c r="C174" i="36"/>
  <c r="E7" i="49"/>
  <c r="F254" i="6"/>
  <c r="F235" i="6"/>
  <c r="F236" i="6"/>
  <c r="F253" i="6"/>
  <c r="F232" i="6"/>
  <c r="F220" i="6"/>
  <c r="F222" i="6"/>
  <c r="F244" i="6"/>
  <c r="F252" i="6"/>
  <c r="F251" i="6"/>
  <c r="F233" i="6"/>
  <c r="F249" i="6"/>
  <c r="F250" i="6"/>
  <c r="F257" i="6"/>
  <c r="F231" i="6"/>
  <c r="F230" i="6"/>
  <c r="F218" i="6"/>
  <c r="F248" i="6"/>
  <c r="F246" i="6"/>
  <c r="F256" i="6"/>
  <c r="F260" i="6"/>
  <c r="F262" i="6"/>
  <c r="F224" i="6"/>
  <c r="F228" i="6"/>
  <c r="F255" i="6"/>
  <c r="F261" i="6"/>
  <c r="F259" i="6"/>
  <c r="F229" i="6"/>
  <c r="F258" i="6"/>
  <c r="F245" i="6"/>
  <c r="F225" i="6"/>
  <c r="F219" i="6"/>
  <c r="F247" i="6"/>
  <c r="F243" i="6"/>
  <c r="E89" i="46"/>
  <c r="H113" i="46"/>
  <c r="D94" i="46"/>
  <c r="H118" i="46"/>
  <c r="H250" i="12"/>
  <c r="F181" i="6"/>
  <c r="C181" i="6"/>
  <c r="E181" i="6"/>
  <c r="D181" i="6"/>
  <c r="G181" i="6"/>
  <c r="H222" i="27"/>
  <c r="H243" i="18"/>
  <c r="F171" i="14"/>
  <c r="D171" i="14"/>
  <c r="E171" i="14"/>
  <c r="C171" i="14"/>
  <c r="G171" i="14"/>
  <c r="H261" i="14"/>
  <c r="H257" i="14"/>
  <c r="H219" i="31"/>
  <c r="H243" i="23"/>
  <c r="H245" i="23"/>
  <c r="C91" i="46"/>
  <c r="H115" i="46"/>
  <c r="H227" i="30"/>
  <c r="H232" i="38"/>
  <c r="H223" i="38"/>
  <c r="H226" i="26"/>
  <c r="M16" i="49"/>
  <c r="H16" i="49"/>
  <c r="H260" i="28"/>
  <c r="J27" i="49"/>
  <c r="H259" i="14"/>
  <c r="H83" i="44"/>
  <c r="D107" i="44"/>
  <c r="D173" i="25" l="1"/>
  <c r="G173" i="25"/>
  <c r="H173" i="25" s="1"/>
  <c r="E173" i="25"/>
  <c r="F185" i="35"/>
  <c r="G185" i="35"/>
  <c r="G178" i="35"/>
  <c r="F178" i="35"/>
  <c r="D178" i="35"/>
  <c r="C178" i="35"/>
  <c r="C179" i="33"/>
  <c r="E179" i="33"/>
  <c r="H179" i="33" s="1"/>
  <c r="D179" i="33"/>
  <c r="E187" i="25"/>
  <c r="F187" i="25"/>
  <c r="G187" i="25"/>
  <c r="D182" i="25"/>
  <c r="D187" i="25"/>
  <c r="F182" i="25"/>
  <c r="G182" i="25"/>
  <c r="C182" i="25"/>
  <c r="E182" i="16"/>
  <c r="G168" i="39"/>
  <c r="E168" i="39"/>
  <c r="G174" i="39"/>
  <c r="F174" i="39"/>
  <c r="E174" i="39"/>
  <c r="C174" i="39"/>
  <c r="C168" i="39"/>
  <c r="F182" i="39"/>
  <c r="C182" i="39"/>
  <c r="F168" i="39"/>
  <c r="D179" i="19"/>
  <c r="G179" i="19"/>
  <c r="E179" i="19"/>
  <c r="C179" i="19"/>
  <c r="H231" i="16"/>
  <c r="H219" i="16"/>
  <c r="F176" i="16"/>
  <c r="C176" i="16"/>
  <c r="F184" i="16"/>
  <c r="D183" i="16"/>
  <c r="G184" i="16"/>
  <c r="F183" i="16"/>
  <c r="E184" i="16"/>
  <c r="H184" i="16" s="1"/>
  <c r="E183" i="16"/>
  <c r="H183" i="16" s="1"/>
  <c r="G171" i="16"/>
  <c r="H180" i="38"/>
  <c r="E179" i="38"/>
  <c r="G179" i="38"/>
  <c r="D179" i="38"/>
  <c r="G187" i="38"/>
  <c r="C179" i="38"/>
  <c r="C187" i="38"/>
  <c r="D187" i="38"/>
  <c r="D185" i="14"/>
  <c r="C185" i="14"/>
  <c r="E185" i="14"/>
  <c r="F185" i="14"/>
  <c r="F175" i="11"/>
  <c r="G175" i="11"/>
  <c r="D185" i="11"/>
  <c r="C185" i="11"/>
  <c r="G185" i="11"/>
  <c r="E185" i="11"/>
  <c r="E171" i="11"/>
  <c r="F177" i="11"/>
  <c r="C171" i="11"/>
  <c r="E177" i="11"/>
  <c r="G171" i="11"/>
  <c r="D177" i="11"/>
  <c r="F171" i="11"/>
  <c r="C177" i="11"/>
  <c r="F183" i="11"/>
  <c r="G182" i="11"/>
  <c r="F182" i="11"/>
  <c r="E182" i="11"/>
  <c r="C182" i="11"/>
  <c r="H138" i="15"/>
  <c r="F175" i="40"/>
  <c r="C175" i="40"/>
  <c r="D179" i="27"/>
  <c r="F179" i="27"/>
  <c r="H187" i="27"/>
  <c r="G172" i="27"/>
  <c r="D172" i="27"/>
  <c r="E172" i="27"/>
  <c r="E179" i="27"/>
  <c r="E176" i="27"/>
  <c r="G176" i="27"/>
  <c r="F176" i="27"/>
  <c r="D176" i="27"/>
  <c r="G187" i="21"/>
  <c r="D187" i="21"/>
  <c r="E187" i="21"/>
  <c r="C187" i="21"/>
  <c r="H187" i="21" s="1"/>
  <c r="F172" i="28"/>
  <c r="F180" i="28"/>
  <c r="H112" i="44"/>
  <c r="D170" i="24"/>
  <c r="G170" i="24"/>
  <c r="C170" i="24"/>
  <c r="F178" i="31"/>
  <c r="D178" i="31"/>
  <c r="F172" i="31"/>
  <c r="C172" i="31"/>
  <c r="E178" i="31"/>
  <c r="D172" i="31"/>
  <c r="G172" i="31"/>
  <c r="C182" i="29"/>
  <c r="E182" i="29"/>
  <c r="G169" i="30"/>
  <c r="G180" i="30"/>
  <c r="E169" i="30"/>
  <c r="H169" i="30" s="1"/>
  <c r="G186" i="57"/>
  <c r="D178" i="36"/>
  <c r="G178" i="36"/>
  <c r="H175" i="29"/>
  <c r="H172" i="12"/>
  <c r="H173" i="12"/>
  <c r="O17" i="49"/>
  <c r="F172" i="24"/>
  <c r="H173" i="17"/>
  <c r="C172" i="24"/>
  <c r="D180" i="28"/>
  <c r="D238" i="20"/>
  <c r="H249" i="26"/>
  <c r="G185" i="29"/>
  <c r="E171" i="62"/>
  <c r="F177" i="6"/>
  <c r="D170" i="39"/>
  <c r="H250" i="21"/>
  <c r="E172" i="24"/>
  <c r="H261" i="22"/>
  <c r="H250" i="30"/>
  <c r="F182" i="29"/>
  <c r="H182" i="29" s="1"/>
  <c r="H179" i="24"/>
  <c r="H181" i="35"/>
  <c r="H169" i="40"/>
  <c r="H187" i="35"/>
  <c r="H173" i="11"/>
  <c r="H247" i="22"/>
  <c r="H172" i="28"/>
  <c r="F182" i="21"/>
  <c r="F178" i="62"/>
  <c r="H136" i="35"/>
  <c r="G182" i="21"/>
  <c r="H179" i="35"/>
  <c r="H178" i="29"/>
  <c r="G185" i="39"/>
  <c r="C182" i="23"/>
  <c r="G182" i="23"/>
  <c r="H226" i="11"/>
  <c r="H232" i="62"/>
  <c r="H262" i="11"/>
  <c r="D263" i="35"/>
  <c r="H236" i="62"/>
  <c r="H226" i="59"/>
  <c r="H252" i="59"/>
  <c r="H244" i="62"/>
  <c r="H221" i="26"/>
  <c r="H229" i="62"/>
  <c r="H228" i="35"/>
  <c r="C263" i="17"/>
  <c r="H237" i="34"/>
  <c r="H221" i="34"/>
  <c r="C238" i="34"/>
  <c r="G238" i="40"/>
  <c r="H256" i="22"/>
  <c r="H235" i="18"/>
  <c r="H225" i="11"/>
  <c r="H256" i="62"/>
  <c r="H253" i="39"/>
  <c r="H259" i="18"/>
  <c r="H221" i="30"/>
  <c r="H223" i="30"/>
  <c r="H234" i="17"/>
  <c r="C263" i="18"/>
  <c r="D238" i="41"/>
  <c r="Y42" i="49" s="1"/>
  <c r="C238" i="18"/>
  <c r="F183" i="12"/>
  <c r="C174" i="62"/>
  <c r="E178" i="18"/>
  <c r="C178" i="62"/>
  <c r="F173" i="18"/>
  <c r="H138" i="35"/>
  <c r="E176" i="11"/>
  <c r="E173" i="18"/>
  <c r="D184" i="22"/>
  <c r="D183" i="27"/>
  <c r="D168" i="57"/>
  <c r="C186" i="29"/>
  <c r="C183" i="12"/>
  <c r="F175" i="33"/>
  <c r="D170" i="23"/>
  <c r="H170" i="23" s="1"/>
  <c r="C174" i="59"/>
  <c r="F179" i="59"/>
  <c r="F179" i="37"/>
  <c r="G182" i="59"/>
  <c r="H227" i="20"/>
  <c r="E171" i="12"/>
  <c r="H252" i="26"/>
  <c r="H236" i="16"/>
  <c r="H235" i="16"/>
  <c r="H230" i="59"/>
  <c r="H247" i="25"/>
  <c r="H244" i="59"/>
  <c r="H225" i="62"/>
  <c r="G171" i="24"/>
  <c r="H226" i="24"/>
  <c r="H227" i="62"/>
  <c r="C172" i="33"/>
  <c r="H228" i="11"/>
  <c r="D185" i="35"/>
  <c r="H136" i="12"/>
  <c r="E169" i="39"/>
  <c r="G174" i="17"/>
  <c r="C177" i="24"/>
  <c r="G180" i="28"/>
  <c r="F177" i="33"/>
  <c r="G184" i="32"/>
  <c r="F172" i="30"/>
  <c r="C178" i="18"/>
  <c r="E184" i="21"/>
  <c r="H220" i="26"/>
  <c r="E180" i="33"/>
  <c r="E185" i="19"/>
  <c r="D181" i="22"/>
  <c r="H245" i="22"/>
  <c r="D177" i="57"/>
  <c r="E174" i="26"/>
  <c r="G182" i="31"/>
  <c r="E178" i="62"/>
  <c r="C170" i="25"/>
  <c r="D177" i="33"/>
  <c r="D188" i="33" s="1"/>
  <c r="AM34" i="49" s="1"/>
  <c r="G177" i="62"/>
  <c r="D184" i="36"/>
  <c r="G180" i="16"/>
  <c r="H223" i="34"/>
  <c r="C174" i="57"/>
  <c r="H258" i="37"/>
  <c r="C184" i="36"/>
  <c r="C177" i="27"/>
  <c r="G176" i="11"/>
  <c r="C173" i="18"/>
  <c r="C184" i="22"/>
  <c r="F183" i="27"/>
  <c r="E186" i="29"/>
  <c r="G175" i="33"/>
  <c r="D174" i="59"/>
  <c r="H174" i="59" s="1"/>
  <c r="D179" i="59"/>
  <c r="H136" i="26"/>
  <c r="D172" i="18"/>
  <c r="F171" i="12"/>
  <c r="H258" i="16"/>
  <c r="H250" i="41"/>
  <c r="H233" i="41"/>
  <c r="H244" i="41"/>
  <c r="H254" i="62"/>
  <c r="H244" i="35"/>
  <c r="F172" i="33"/>
  <c r="H224" i="27"/>
  <c r="H243" i="30"/>
  <c r="C185" i="35"/>
  <c r="F169" i="39"/>
  <c r="D185" i="38"/>
  <c r="D172" i="17"/>
  <c r="D177" i="24"/>
  <c r="C180" i="28"/>
  <c r="E177" i="33"/>
  <c r="G172" i="30"/>
  <c r="D178" i="18"/>
  <c r="H183" i="33"/>
  <c r="F184" i="21"/>
  <c r="G180" i="33"/>
  <c r="G185" i="19"/>
  <c r="F184" i="15"/>
  <c r="G170" i="30"/>
  <c r="D180" i="33"/>
  <c r="H237" i="27"/>
  <c r="C174" i="26"/>
  <c r="D174" i="62"/>
  <c r="D172" i="11"/>
  <c r="F182" i="31"/>
  <c r="G178" i="62"/>
  <c r="D174" i="24"/>
  <c r="C174" i="40"/>
  <c r="D180" i="16"/>
  <c r="H229" i="35"/>
  <c r="F177" i="24"/>
  <c r="H251" i="18"/>
  <c r="E180" i="16"/>
  <c r="F177" i="62"/>
  <c r="E174" i="57"/>
  <c r="E180" i="62"/>
  <c r="F184" i="36"/>
  <c r="G177" i="27"/>
  <c r="F176" i="11"/>
  <c r="C177" i="57"/>
  <c r="G184" i="22"/>
  <c r="H138" i="9"/>
  <c r="C179" i="59"/>
  <c r="F171" i="20"/>
  <c r="E179" i="59"/>
  <c r="C172" i="18"/>
  <c r="H247" i="26"/>
  <c r="H224" i="34"/>
  <c r="H220" i="62"/>
  <c r="H256" i="41"/>
  <c r="H259" i="25"/>
  <c r="H250" i="35"/>
  <c r="H248" i="35"/>
  <c r="C186" i="28"/>
  <c r="H225" i="30"/>
  <c r="G169" i="39"/>
  <c r="F172" i="17"/>
  <c r="G180" i="18"/>
  <c r="G184" i="21"/>
  <c r="C180" i="33"/>
  <c r="F185" i="19"/>
  <c r="E170" i="30"/>
  <c r="E181" i="39"/>
  <c r="E182" i="31"/>
  <c r="F174" i="24"/>
  <c r="H221" i="24"/>
  <c r="F184" i="32"/>
  <c r="F177" i="57"/>
  <c r="F170" i="16"/>
  <c r="G174" i="40"/>
  <c r="C177" i="6"/>
  <c r="G174" i="57"/>
  <c r="D180" i="62"/>
  <c r="H220" i="37"/>
  <c r="E184" i="36"/>
  <c r="E177" i="27"/>
  <c r="D170" i="29"/>
  <c r="D176" i="11"/>
  <c r="C184" i="10"/>
  <c r="E177" i="57"/>
  <c r="F184" i="22"/>
  <c r="E179" i="15"/>
  <c r="D176" i="28"/>
  <c r="C183" i="11"/>
  <c r="H138" i="37"/>
  <c r="E171" i="20"/>
  <c r="E172" i="18"/>
  <c r="H246" i="38"/>
  <c r="H254" i="16"/>
  <c r="H257" i="41"/>
  <c r="H257" i="30"/>
  <c r="H235" i="30"/>
  <c r="D169" i="39"/>
  <c r="D173" i="15"/>
  <c r="C172" i="17"/>
  <c r="E178" i="41"/>
  <c r="H253" i="23"/>
  <c r="D180" i="18"/>
  <c r="H224" i="26"/>
  <c r="D185" i="19"/>
  <c r="F170" i="31"/>
  <c r="G187" i="22"/>
  <c r="C181" i="39"/>
  <c r="C182" i="31"/>
  <c r="C184" i="21"/>
  <c r="H184" i="21" s="1"/>
  <c r="H175" i="28"/>
  <c r="G174" i="24"/>
  <c r="H223" i="41"/>
  <c r="H219" i="19"/>
  <c r="C177" i="62"/>
  <c r="H177" i="62" s="1"/>
  <c r="D174" i="57"/>
  <c r="F170" i="37"/>
  <c r="F170" i="25"/>
  <c r="C179" i="15"/>
  <c r="F176" i="28"/>
  <c r="E183" i="11"/>
  <c r="E183" i="12"/>
  <c r="G170" i="23"/>
  <c r="G171" i="20"/>
  <c r="F172" i="18"/>
  <c r="F174" i="62"/>
  <c r="H224" i="17"/>
  <c r="H257" i="26"/>
  <c r="H257" i="16"/>
  <c r="H236" i="59"/>
  <c r="H257" i="35"/>
  <c r="H138" i="23"/>
  <c r="H256" i="14"/>
  <c r="H226" i="38"/>
  <c r="H218" i="39"/>
  <c r="E182" i="14"/>
  <c r="G173" i="15"/>
  <c r="E172" i="17"/>
  <c r="D174" i="17"/>
  <c r="G178" i="41"/>
  <c r="H178" i="41" s="1"/>
  <c r="D184" i="32"/>
  <c r="F180" i="18"/>
  <c r="H254" i="22"/>
  <c r="C170" i="31"/>
  <c r="D181" i="20"/>
  <c r="F187" i="22"/>
  <c r="G181" i="39"/>
  <c r="C172" i="11"/>
  <c r="C174" i="24"/>
  <c r="G171" i="35"/>
  <c r="E171" i="35"/>
  <c r="H243" i="37"/>
  <c r="D183" i="11"/>
  <c r="G170" i="37"/>
  <c r="D177" i="27"/>
  <c r="D170" i="37"/>
  <c r="G170" i="25"/>
  <c r="E168" i="57"/>
  <c r="D179" i="15"/>
  <c r="H218" i="15"/>
  <c r="H250" i="20"/>
  <c r="H218" i="21"/>
  <c r="H255" i="38"/>
  <c r="H246" i="32"/>
  <c r="H222" i="59"/>
  <c r="H253" i="30"/>
  <c r="H220" i="27"/>
  <c r="H255" i="27"/>
  <c r="E181" i="22"/>
  <c r="F174" i="40"/>
  <c r="E184" i="15"/>
  <c r="H138" i="16"/>
  <c r="H237" i="35"/>
  <c r="C185" i="23"/>
  <c r="H185" i="23" s="1"/>
  <c r="H136" i="21"/>
  <c r="H171" i="33"/>
  <c r="C263" i="34"/>
  <c r="H262" i="30"/>
  <c r="G238" i="27"/>
  <c r="AB27" i="49" s="1"/>
  <c r="H258" i="19"/>
  <c r="E250" i="33"/>
  <c r="E263" i="16"/>
  <c r="H257" i="39"/>
  <c r="H259" i="22"/>
  <c r="E263" i="37"/>
  <c r="AG38" i="49" s="1"/>
  <c r="H251" i="15"/>
  <c r="H255" i="21"/>
  <c r="E263" i="32"/>
  <c r="H228" i="39"/>
  <c r="H237" i="39"/>
  <c r="E238" i="39"/>
  <c r="Z40" i="49" s="1"/>
  <c r="H234" i="39"/>
  <c r="H220" i="35"/>
  <c r="C238" i="35"/>
  <c r="H219" i="33"/>
  <c r="H222" i="62"/>
  <c r="H237" i="20"/>
  <c r="C263" i="41"/>
  <c r="D263" i="41"/>
  <c r="H260" i="39"/>
  <c r="H247" i="39"/>
  <c r="C263" i="38"/>
  <c r="F263" i="38"/>
  <c r="AH39" i="49" s="1"/>
  <c r="H245" i="59"/>
  <c r="H251" i="30"/>
  <c r="G263" i="27"/>
  <c r="AI27" i="49" s="1"/>
  <c r="C263" i="25"/>
  <c r="H259" i="62"/>
  <c r="H262" i="62"/>
  <c r="H257" i="22"/>
  <c r="H249" i="22"/>
  <c r="H260" i="22"/>
  <c r="H247" i="21"/>
  <c r="H258" i="21"/>
  <c r="G263" i="19"/>
  <c r="AI17" i="49" s="1"/>
  <c r="H249" i="16"/>
  <c r="H255" i="16"/>
  <c r="H247" i="16"/>
  <c r="H251" i="16"/>
  <c r="H260" i="16"/>
  <c r="H253" i="16"/>
  <c r="G263" i="14"/>
  <c r="AI12" i="49" s="1"/>
  <c r="H248" i="12"/>
  <c r="D218" i="6"/>
  <c r="F237" i="6"/>
  <c r="F234" i="6"/>
  <c r="F223" i="6"/>
  <c r="G231" i="6"/>
  <c r="G218" i="6"/>
  <c r="E221" i="6"/>
  <c r="E234" i="6"/>
  <c r="C224" i="6"/>
  <c r="C218" i="6"/>
  <c r="D231" i="6"/>
  <c r="D230" i="6"/>
  <c r="G232" i="6"/>
  <c r="G224" i="6"/>
  <c r="E220" i="6"/>
  <c r="E223" i="6"/>
  <c r="E232" i="6"/>
  <c r="C227" i="6"/>
  <c r="C233" i="6"/>
  <c r="D235" i="6"/>
  <c r="D232" i="6"/>
  <c r="C236" i="6"/>
  <c r="C228" i="6"/>
  <c r="G226" i="6"/>
  <c r="G230" i="6"/>
  <c r="E231" i="6"/>
  <c r="E236" i="6"/>
  <c r="D234" i="6"/>
  <c r="C234" i="6"/>
  <c r="C220" i="6"/>
  <c r="C226" i="6"/>
  <c r="C232" i="6"/>
  <c r="D222" i="6"/>
  <c r="D224" i="6"/>
  <c r="D236" i="6"/>
  <c r="F226" i="6"/>
  <c r="F227" i="6"/>
  <c r="F221" i="6"/>
  <c r="G219" i="6"/>
  <c r="G234" i="6"/>
  <c r="G221" i="6"/>
  <c r="G228" i="6"/>
  <c r="G225" i="6"/>
  <c r="E230" i="6"/>
  <c r="E222" i="6"/>
  <c r="E229" i="6"/>
  <c r="E226" i="6"/>
  <c r="C237" i="6"/>
  <c r="C235" i="6"/>
  <c r="C221" i="6"/>
  <c r="D228" i="6"/>
  <c r="D237" i="6"/>
  <c r="G223" i="6"/>
  <c r="G229" i="6"/>
  <c r="G235" i="6"/>
  <c r="E218" i="6"/>
  <c r="E228" i="6"/>
  <c r="E237" i="6"/>
  <c r="C230" i="6"/>
  <c r="C225" i="6"/>
  <c r="C219" i="6"/>
  <c r="G220" i="6"/>
  <c r="G233" i="6"/>
  <c r="E235" i="6"/>
  <c r="E219" i="6"/>
  <c r="D226" i="6"/>
  <c r="D229" i="6"/>
  <c r="C231" i="6"/>
  <c r="C238" i="17"/>
  <c r="H220" i="17"/>
  <c r="H136" i="27"/>
  <c r="D212" i="27" s="1"/>
  <c r="D287" i="27" s="1"/>
  <c r="D312" i="27" s="1"/>
  <c r="D362" i="27" s="1"/>
  <c r="H260" i="35"/>
  <c r="H249" i="35"/>
  <c r="E238" i="35"/>
  <c r="Z36" i="49" s="1"/>
  <c r="H262" i="59"/>
  <c r="C177" i="18"/>
  <c r="F177" i="18"/>
  <c r="D177" i="18"/>
  <c r="E177" i="18"/>
  <c r="G169" i="18"/>
  <c r="H169" i="18" s="1"/>
  <c r="H136" i="18"/>
  <c r="F201" i="18" s="1"/>
  <c r="F276" i="18" s="1"/>
  <c r="F174" i="18"/>
  <c r="D174" i="18"/>
  <c r="F181" i="18"/>
  <c r="C174" i="18"/>
  <c r="E174" i="18"/>
  <c r="G182" i="14"/>
  <c r="C182" i="14"/>
  <c r="F182" i="14"/>
  <c r="G175" i="14"/>
  <c r="E179" i="14"/>
  <c r="E172" i="14"/>
  <c r="C172" i="14"/>
  <c r="E178" i="25"/>
  <c r="F170" i="62"/>
  <c r="E170" i="62"/>
  <c r="C170" i="62"/>
  <c r="D170" i="62"/>
  <c r="G170" i="62"/>
  <c r="C179" i="20"/>
  <c r="D179" i="20"/>
  <c r="H176" i="20"/>
  <c r="F180" i="20"/>
  <c r="G179" i="20"/>
  <c r="C180" i="20"/>
  <c r="E179" i="20"/>
  <c r="F172" i="20"/>
  <c r="H244" i="16"/>
  <c r="H220" i="16"/>
  <c r="H237" i="16"/>
  <c r="G238" i="16"/>
  <c r="AB14" i="49" s="1"/>
  <c r="H226" i="16"/>
  <c r="H261" i="16"/>
  <c r="H233" i="16"/>
  <c r="H262" i="16"/>
  <c r="H252" i="16"/>
  <c r="H246" i="16"/>
  <c r="H225" i="16"/>
  <c r="G172" i="16"/>
  <c r="H182" i="16"/>
  <c r="E172" i="16"/>
  <c r="G181" i="16"/>
  <c r="C172" i="16"/>
  <c r="E181" i="16"/>
  <c r="F181" i="16"/>
  <c r="D172" i="16"/>
  <c r="D181" i="16"/>
  <c r="C175" i="16"/>
  <c r="E175" i="16"/>
  <c r="D168" i="16"/>
  <c r="F175" i="16"/>
  <c r="C168" i="16"/>
  <c r="D175" i="16"/>
  <c r="F185" i="16"/>
  <c r="F171" i="16"/>
  <c r="D185" i="16"/>
  <c r="D171" i="16"/>
  <c r="E185" i="16"/>
  <c r="D186" i="16"/>
  <c r="G185" i="16"/>
  <c r="E174" i="16"/>
  <c r="E168" i="16"/>
  <c r="G168" i="16"/>
  <c r="H102" i="44"/>
  <c r="O25" i="49"/>
  <c r="E172" i="11"/>
  <c r="F172" i="11"/>
  <c r="E184" i="9"/>
  <c r="D187" i="9"/>
  <c r="C187" i="9"/>
  <c r="D184" i="9"/>
  <c r="G187" i="9"/>
  <c r="E168" i="25"/>
  <c r="D177" i="25"/>
  <c r="F168" i="25"/>
  <c r="G168" i="25"/>
  <c r="F180" i="25"/>
  <c r="D180" i="25"/>
  <c r="E180" i="25"/>
  <c r="G177" i="25"/>
  <c r="F184" i="25"/>
  <c r="C180" i="25"/>
  <c r="G184" i="25"/>
  <c r="C186" i="25"/>
  <c r="G178" i="25"/>
  <c r="F177" i="25"/>
  <c r="E184" i="25"/>
  <c r="F186" i="25"/>
  <c r="F178" i="25"/>
  <c r="C177" i="25"/>
  <c r="D184" i="25"/>
  <c r="G186" i="25"/>
  <c r="D178" i="25"/>
  <c r="C179" i="37"/>
  <c r="D179" i="37"/>
  <c r="C184" i="37"/>
  <c r="E184" i="37"/>
  <c r="D184" i="37"/>
  <c r="G184" i="37"/>
  <c r="G179" i="37"/>
  <c r="C168" i="22"/>
  <c r="H168" i="22" s="1"/>
  <c r="D168" i="22"/>
  <c r="E168" i="22"/>
  <c r="D170" i="22"/>
  <c r="G168" i="22"/>
  <c r="G170" i="22"/>
  <c r="F170" i="22"/>
  <c r="E171" i="15"/>
  <c r="F171" i="15"/>
  <c r="G171" i="15"/>
  <c r="G182" i="28"/>
  <c r="D182" i="28"/>
  <c r="E182" i="28"/>
  <c r="C182" i="28"/>
  <c r="E182" i="21"/>
  <c r="H182" i="21" s="1"/>
  <c r="C175" i="21"/>
  <c r="G180" i="21"/>
  <c r="D180" i="21"/>
  <c r="F180" i="21"/>
  <c r="C170" i="21"/>
  <c r="E180" i="21"/>
  <c r="D169" i="21"/>
  <c r="E169" i="21"/>
  <c r="F169" i="21"/>
  <c r="H170" i="33"/>
  <c r="H136" i="34"/>
  <c r="D176" i="41"/>
  <c r="C176" i="41"/>
  <c r="E176" i="41"/>
  <c r="E168" i="20"/>
  <c r="C168" i="20"/>
  <c r="AL18" i="49" s="1"/>
  <c r="G168" i="20"/>
  <c r="F168" i="20"/>
  <c r="C172" i="20"/>
  <c r="G181" i="20"/>
  <c r="E181" i="20"/>
  <c r="E172" i="20"/>
  <c r="D172" i="20"/>
  <c r="H136" i="20"/>
  <c r="G203" i="20" s="1"/>
  <c r="G278" i="20" s="1"/>
  <c r="D174" i="16"/>
  <c r="F186" i="16"/>
  <c r="F174" i="16"/>
  <c r="E186" i="16"/>
  <c r="C179" i="16"/>
  <c r="G186" i="16"/>
  <c r="C174" i="16"/>
  <c r="H136" i="16"/>
  <c r="F211" i="16" s="1"/>
  <c r="F169" i="15"/>
  <c r="G179" i="15"/>
  <c r="H180" i="15"/>
  <c r="D169" i="15"/>
  <c r="E169" i="15"/>
  <c r="C169" i="15"/>
  <c r="C183" i="15"/>
  <c r="F183" i="15"/>
  <c r="E183" i="15"/>
  <c r="E185" i="39"/>
  <c r="H110" i="44"/>
  <c r="C185" i="39"/>
  <c r="F179" i="39"/>
  <c r="D179" i="39"/>
  <c r="G179" i="39"/>
  <c r="H173" i="39"/>
  <c r="C179" i="39"/>
  <c r="F180" i="39"/>
  <c r="E170" i="39"/>
  <c r="G185" i="38"/>
  <c r="E185" i="38"/>
  <c r="F185" i="38"/>
  <c r="H181" i="38"/>
  <c r="G177" i="6"/>
  <c r="E175" i="18"/>
  <c r="F180" i="62"/>
  <c r="E182" i="37"/>
  <c r="H182" i="37" s="1"/>
  <c r="E172" i="57"/>
  <c r="D171" i="26"/>
  <c r="H252" i="38"/>
  <c r="G170" i="21"/>
  <c r="H235" i="35"/>
  <c r="H229" i="16"/>
  <c r="H244" i="32"/>
  <c r="H256" i="35"/>
  <c r="H138" i="41"/>
  <c r="G180" i="39"/>
  <c r="C175" i="14"/>
  <c r="E173" i="27"/>
  <c r="C175" i="57"/>
  <c r="G172" i="15"/>
  <c r="C182" i="37"/>
  <c r="H248" i="16"/>
  <c r="H256" i="39"/>
  <c r="C174" i="29"/>
  <c r="F175" i="14"/>
  <c r="F173" i="27"/>
  <c r="H244" i="25"/>
  <c r="G175" i="57"/>
  <c r="H138" i="25"/>
  <c r="C175" i="18"/>
  <c r="H250" i="16"/>
  <c r="H262" i="41"/>
  <c r="H262" i="25"/>
  <c r="H251" i="25"/>
  <c r="H228" i="59"/>
  <c r="H258" i="27"/>
  <c r="H254" i="30"/>
  <c r="F179" i="25"/>
  <c r="E175" i="14"/>
  <c r="G175" i="26"/>
  <c r="G173" i="27"/>
  <c r="C263" i="35"/>
  <c r="D263" i="12"/>
  <c r="AF11" i="49" s="1"/>
  <c r="H252" i="37"/>
  <c r="D182" i="37"/>
  <c r="H250" i="37"/>
  <c r="E176" i="59"/>
  <c r="F175" i="27"/>
  <c r="D175" i="35"/>
  <c r="D178" i="57"/>
  <c r="H256" i="26"/>
  <c r="H227" i="16"/>
  <c r="H232" i="16"/>
  <c r="H261" i="38"/>
  <c r="E177" i="14"/>
  <c r="E179" i="25"/>
  <c r="C185" i="29"/>
  <c r="E175" i="59"/>
  <c r="E187" i="12"/>
  <c r="D174" i="29"/>
  <c r="F175" i="26"/>
  <c r="C173" i="27"/>
  <c r="E180" i="30"/>
  <c r="C179" i="14"/>
  <c r="H233" i="39"/>
  <c r="H224" i="62"/>
  <c r="D238" i="26"/>
  <c r="F176" i="59"/>
  <c r="C186" i="57"/>
  <c r="F171" i="26"/>
  <c r="D170" i="21"/>
  <c r="H248" i="41"/>
  <c r="D177" i="6"/>
  <c r="D176" i="59"/>
  <c r="C175" i="27"/>
  <c r="F175" i="35"/>
  <c r="H250" i="38"/>
  <c r="H245" i="26"/>
  <c r="H251" i="34"/>
  <c r="H224" i="16"/>
  <c r="H261" i="59"/>
  <c r="H250" i="62"/>
  <c r="D179" i="25"/>
  <c r="D180" i="39"/>
  <c r="F185" i="29"/>
  <c r="F174" i="29"/>
  <c r="G187" i="12"/>
  <c r="D175" i="59"/>
  <c r="E175" i="26"/>
  <c r="C171" i="27"/>
  <c r="H243" i="27"/>
  <c r="C180" i="30"/>
  <c r="F171" i="22"/>
  <c r="H245" i="39"/>
  <c r="G175" i="18"/>
  <c r="G176" i="59"/>
  <c r="G180" i="62"/>
  <c r="C172" i="57"/>
  <c r="E175" i="27"/>
  <c r="C175" i="35"/>
  <c r="C171" i="26"/>
  <c r="F170" i="21"/>
  <c r="H254" i="41"/>
  <c r="H252" i="41"/>
  <c r="H228" i="24"/>
  <c r="H221" i="14"/>
  <c r="H229" i="27"/>
  <c r="H255" i="26"/>
  <c r="C179" i="25"/>
  <c r="E180" i="39"/>
  <c r="E185" i="29"/>
  <c r="D175" i="26"/>
  <c r="H220" i="11"/>
  <c r="E171" i="22"/>
  <c r="C263" i="27"/>
  <c r="H255" i="30"/>
  <c r="E174" i="29"/>
  <c r="H226" i="39"/>
  <c r="D186" i="57"/>
  <c r="H256" i="59"/>
  <c r="H219" i="59"/>
  <c r="D175" i="57"/>
  <c r="H138" i="14"/>
  <c r="H260" i="15"/>
  <c r="D186" i="30"/>
  <c r="E186" i="30"/>
  <c r="F186" i="30"/>
  <c r="F188" i="30" s="1"/>
  <c r="AO30" i="49" s="1"/>
  <c r="G186" i="30"/>
  <c r="H138" i="30"/>
  <c r="C170" i="30"/>
  <c r="D170" i="30"/>
  <c r="G171" i="62"/>
  <c r="H184" i="28"/>
  <c r="H173" i="35"/>
  <c r="H187" i="18"/>
  <c r="H185" i="10"/>
  <c r="C181" i="14"/>
  <c r="F186" i="57"/>
  <c r="H136" i="31"/>
  <c r="F197" i="31" s="1"/>
  <c r="H136" i="19"/>
  <c r="C209" i="19" s="1"/>
  <c r="C284" i="19" s="1"/>
  <c r="H186" i="37"/>
  <c r="F171" i="62"/>
  <c r="G170" i="29"/>
  <c r="E170" i="29"/>
  <c r="F170" i="29"/>
  <c r="H136" i="29"/>
  <c r="E202" i="29" s="1"/>
  <c r="E277" i="29" s="1"/>
  <c r="E183" i="29"/>
  <c r="G183" i="29"/>
  <c r="C183" i="29"/>
  <c r="H171" i="10"/>
  <c r="F184" i="10"/>
  <c r="E184" i="10"/>
  <c r="G184" i="10"/>
  <c r="F169" i="10"/>
  <c r="G169" i="10"/>
  <c r="C169" i="10"/>
  <c r="H101" i="44"/>
  <c r="E169" i="10"/>
  <c r="H108" i="44"/>
  <c r="D181" i="57"/>
  <c r="H96" i="44"/>
  <c r="G181" i="57"/>
  <c r="F181" i="57"/>
  <c r="C181" i="57"/>
  <c r="C180" i="24"/>
  <c r="F185" i="24"/>
  <c r="G185" i="24"/>
  <c r="E185" i="24"/>
  <c r="C185" i="24"/>
  <c r="F180" i="24"/>
  <c r="E180" i="24"/>
  <c r="H183" i="24"/>
  <c r="H181" i="40"/>
  <c r="G176" i="40"/>
  <c r="H107" i="44"/>
  <c r="D182" i="40"/>
  <c r="E182" i="40"/>
  <c r="F182" i="40"/>
  <c r="H177" i="59"/>
  <c r="H180" i="29"/>
  <c r="H180" i="12"/>
  <c r="H182" i="26"/>
  <c r="G197" i="19"/>
  <c r="F200" i="19"/>
  <c r="F275" i="19" s="1"/>
  <c r="C199" i="19"/>
  <c r="D197" i="19"/>
  <c r="D272" i="19" s="1"/>
  <c r="D297" i="19" s="1"/>
  <c r="D347" i="19" s="1"/>
  <c r="D203" i="19"/>
  <c r="D211" i="19"/>
  <c r="D286" i="19" s="1"/>
  <c r="D311" i="19" s="1"/>
  <c r="D361" i="19" s="1"/>
  <c r="G194" i="19"/>
  <c r="G269" i="19" s="1"/>
  <c r="G199" i="19"/>
  <c r="G274" i="19" s="1"/>
  <c r="G187" i="59"/>
  <c r="E178" i="38"/>
  <c r="G182" i="18"/>
  <c r="F176" i="40"/>
  <c r="E171" i="32"/>
  <c r="D183" i="21"/>
  <c r="F172" i="15"/>
  <c r="F180" i="41"/>
  <c r="C187" i="37"/>
  <c r="G178" i="38"/>
  <c r="F182" i="18"/>
  <c r="F181" i="37"/>
  <c r="E176" i="40"/>
  <c r="G183" i="21"/>
  <c r="H138" i="10"/>
  <c r="D174" i="37"/>
  <c r="G174" i="37"/>
  <c r="C170" i="39"/>
  <c r="D186" i="31"/>
  <c r="E180" i="41"/>
  <c r="H184" i="14"/>
  <c r="H168" i="28"/>
  <c r="H178" i="10"/>
  <c r="D181" i="37"/>
  <c r="E171" i="57"/>
  <c r="C178" i="38"/>
  <c r="E181" i="37"/>
  <c r="C176" i="14"/>
  <c r="F179" i="11"/>
  <c r="C176" i="40"/>
  <c r="E168" i="14"/>
  <c r="C175" i="15"/>
  <c r="E174" i="37"/>
  <c r="F170" i="59"/>
  <c r="G180" i="41"/>
  <c r="G171" i="57"/>
  <c r="H100" i="44"/>
  <c r="D176" i="14"/>
  <c r="D179" i="11"/>
  <c r="C168" i="14"/>
  <c r="G175" i="15"/>
  <c r="H184" i="24"/>
  <c r="D180" i="41"/>
  <c r="G176" i="14"/>
  <c r="E175" i="15"/>
  <c r="E172" i="10"/>
  <c r="H136" i="11"/>
  <c r="C211" i="11" s="1"/>
  <c r="E181" i="59"/>
  <c r="G181" i="59"/>
  <c r="F171" i="57"/>
  <c r="C179" i="11"/>
  <c r="D168" i="14"/>
  <c r="C171" i="57"/>
  <c r="F187" i="37"/>
  <c r="F187" i="59"/>
  <c r="E182" i="18"/>
  <c r="F176" i="14"/>
  <c r="E179" i="11"/>
  <c r="G168" i="14"/>
  <c r="F183" i="21"/>
  <c r="D175" i="15"/>
  <c r="H185" i="26"/>
  <c r="F170" i="39"/>
  <c r="H106" i="44"/>
  <c r="H185" i="28"/>
  <c r="H179" i="30"/>
  <c r="E180" i="20"/>
  <c r="H109" i="44"/>
  <c r="F186" i="15"/>
  <c r="E170" i="59"/>
  <c r="H138" i="62"/>
  <c r="F178" i="57"/>
  <c r="C186" i="38"/>
  <c r="E182" i="35"/>
  <c r="C177" i="14"/>
  <c r="G182" i="17"/>
  <c r="E169" i="24"/>
  <c r="F179" i="40"/>
  <c r="E171" i="27"/>
  <c r="C171" i="22"/>
  <c r="E181" i="62"/>
  <c r="G178" i="57"/>
  <c r="G170" i="35"/>
  <c r="D186" i="38"/>
  <c r="F182" i="35"/>
  <c r="E178" i="12"/>
  <c r="F177" i="14"/>
  <c r="D182" i="17"/>
  <c r="D169" i="24"/>
  <c r="D179" i="40"/>
  <c r="E185" i="12"/>
  <c r="H179" i="23"/>
  <c r="C181" i="62"/>
  <c r="C178" i="57"/>
  <c r="E186" i="38"/>
  <c r="G182" i="35"/>
  <c r="F178" i="12"/>
  <c r="D177" i="14"/>
  <c r="F182" i="17"/>
  <c r="F188" i="17" s="1"/>
  <c r="AO15" i="49" s="1"/>
  <c r="C175" i="41"/>
  <c r="H183" i="38"/>
  <c r="F169" i="24"/>
  <c r="C179" i="40"/>
  <c r="H136" i="23"/>
  <c r="D181" i="62"/>
  <c r="C182" i="35"/>
  <c r="D178" i="12"/>
  <c r="F179" i="12"/>
  <c r="C182" i="17"/>
  <c r="G169" i="24"/>
  <c r="G181" i="18"/>
  <c r="G179" i="40"/>
  <c r="G171" i="22"/>
  <c r="C186" i="31"/>
  <c r="G173" i="16"/>
  <c r="F173" i="16"/>
  <c r="C173" i="16"/>
  <c r="E173" i="16"/>
  <c r="G181" i="62"/>
  <c r="G178" i="12"/>
  <c r="D181" i="18"/>
  <c r="G171" i="27"/>
  <c r="E186" i="31"/>
  <c r="G186" i="38"/>
  <c r="D173" i="36"/>
  <c r="G173" i="36"/>
  <c r="F173" i="36"/>
  <c r="E173" i="36"/>
  <c r="C173" i="36"/>
  <c r="C181" i="18"/>
  <c r="F171" i="27"/>
  <c r="G186" i="31"/>
  <c r="H138" i="57"/>
  <c r="D180" i="40"/>
  <c r="H111" i="44"/>
  <c r="H105" i="44"/>
  <c r="H99" i="44"/>
  <c r="H103" i="44"/>
  <c r="O29" i="49"/>
  <c r="O11" i="49"/>
  <c r="O18" i="49"/>
  <c r="O31" i="49"/>
  <c r="O9" i="49"/>
  <c r="H178" i="35"/>
  <c r="H178" i="30"/>
  <c r="H180" i="19"/>
  <c r="H178" i="40"/>
  <c r="H182" i="20"/>
  <c r="G238" i="62"/>
  <c r="AB22" i="49" s="1"/>
  <c r="H262" i="15"/>
  <c r="H252" i="35"/>
  <c r="C238" i="26"/>
  <c r="H261" i="62"/>
  <c r="D263" i="20"/>
  <c r="AF18" i="49" s="1"/>
  <c r="F263" i="16"/>
  <c r="AH14" i="49" s="1"/>
  <c r="H223" i="16"/>
  <c r="G263" i="41"/>
  <c r="AI42" i="49" s="1"/>
  <c r="D238" i="62"/>
  <c r="Y22" i="49" s="1"/>
  <c r="F238" i="16"/>
  <c r="AA14" i="49" s="1"/>
  <c r="H261" i="21"/>
  <c r="H257" i="62"/>
  <c r="H171" i="18"/>
  <c r="H168" i="39"/>
  <c r="H262" i="57"/>
  <c r="H256" i="57"/>
  <c r="C263" i="14"/>
  <c r="H187" i="17"/>
  <c r="H258" i="30"/>
  <c r="H183" i="35"/>
  <c r="H168" i="31"/>
  <c r="G263" i="12"/>
  <c r="G238" i="31"/>
  <c r="AB31" i="49" s="1"/>
  <c r="H253" i="22"/>
  <c r="D263" i="22"/>
  <c r="AF21" i="49" s="1"/>
  <c r="C263" i="22"/>
  <c r="H136" i="22"/>
  <c r="G210" i="22" s="1"/>
  <c r="G238" i="26"/>
  <c r="AB26" i="49" s="1"/>
  <c r="H259" i="26"/>
  <c r="H235" i="26"/>
  <c r="D263" i="19"/>
  <c r="H222" i="39"/>
  <c r="H175" i="20"/>
  <c r="H255" i="25"/>
  <c r="D263" i="25"/>
  <c r="AF25" i="49" s="1"/>
  <c r="H236" i="35"/>
  <c r="D238" i="35"/>
  <c r="Y36" i="49" s="1"/>
  <c r="H244" i="38"/>
  <c r="G263" i="38"/>
  <c r="AI39" i="49" s="1"/>
  <c r="G263" i="16"/>
  <c r="AI14" i="49" s="1"/>
  <c r="D238" i="27"/>
  <c r="D263" i="27"/>
  <c r="H136" i="30"/>
  <c r="H169" i="34"/>
  <c r="H233" i="62"/>
  <c r="H218" i="62"/>
  <c r="H236" i="15"/>
  <c r="H176" i="24"/>
  <c r="H184" i="20"/>
  <c r="H136" i="17"/>
  <c r="F196" i="17" s="1"/>
  <c r="F271" i="17" s="1"/>
  <c r="F296" i="17" s="1"/>
  <c r="F346" i="17" s="1"/>
  <c r="D180" i="36"/>
  <c r="F180" i="11"/>
  <c r="C173" i="57"/>
  <c r="F173" i="57"/>
  <c r="G176" i="62"/>
  <c r="H231" i="59"/>
  <c r="H222" i="32"/>
  <c r="H245" i="41"/>
  <c r="D171" i="24"/>
  <c r="H250" i="59"/>
  <c r="F186" i="28"/>
  <c r="H232" i="27"/>
  <c r="D174" i="23"/>
  <c r="C179" i="12"/>
  <c r="E177" i="41"/>
  <c r="H183" i="40"/>
  <c r="G172" i="10"/>
  <c r="H168" i="15"/>
  <c r="D263" i="38"/>
  <c r="H179" i="21"/>
  <c r="E170" i="16"/>
  <c r="H219" i="39"/>
  <c r="C263" i="37"/>
  <c r="G173" i="57"/>
  <c r="D176" i="62"/>
  <c r="H247" i="38"/>
  <c r="D172" i="62"/>
  <c r="C171" i="24"/>
  <c r="H232" i="31"/>
  <c r="G174" i="23"/>
  <c r="D179" i="12"/>
  <c r="F177" i="41"/>
  <c r="H254" i="15"/>
  <c r="C172" i="10"/>
  <c r="D238" i="16"/>
  <c r="C173" i="22"/>
  <c r="H170" i="24"/>
  <c r="F238" i="24"/>
  <c r="AA24" i="49" s="1"/>
  <c r="H228" i="26"/>
  <c r="F170" i="11"/>
  <c r="D173" i="57"/>
  <c r="C176" i="62"/>
  <c r="H262" i="38"/>
  <c r="H227" i="59"/>
  <c r="H244" i="26"/>
  <c r="H228" i="16"/>
  <c r="E172" i="62"/>
  <c r="H231" i="17"/>
  <c r="F171" i="24"/>
  <c r="H232" i="59"/>
  <c r="H138" i="40"/>
  <c r="H261" i="39"/>
  <c r="H250" i="27"/>
  <c r="H244" i="39"/>
  <c r="F174" i="23"/>
  <c r="H257" i="15"/>
  <c r="F172" i="10"/>
  <c r="C170" i="28"/>
  <c r="G173" i="22"/>
  <c r="H229" i="39"/>
  <c r="H218" i="27"/>
  <c r="C170" i="11"/>
  <c r="H260" i="17"/>
  <c r="H258" i="62"/>
  <c r="H262" i="35"/>
  <c r="H233" i="27"/>
  <c r="C174" i="23"/>
  <c r="G170" i="28"/>
  <c r="H138" i="11"/>
  <c r="E173" i="22"/>
  <c r="F180" i="26"/>
  <c r="G185" i="12"/>
  <c r="D185" i="12"/>
  <c r="C185" i="12"/>
  <c r="G171" i="37"/>
  <c r="C171" i="37"/>
  <c r="E171" i="37"/>
  <c r="D171" i="37"/>
  <c r="F171" i="37"/>
  <c r="H235" i="36"/>
  <c r="G170" i="36"/>
  <c r="H243" i="25"/>
  <c r="H261" i="37"/>
  <c r="C180" i="36"/>
  <c r="D180" i="11"/>
  <c r="E170" i="11"/>
  <c r="H236" i="17"/>
  <c r="H243" i="26"/>
  <c r="H262" i="12"/>
  <c r="H256" i="16"/>
  <c r="H221" i="16"/>
  <c r="E186" i="28"/>
  <c r="H219" i="27"/>
  <c r="H249" i="14"/>
  <c r="F175" i="21"/>
  <c r="F170" i="28"/>
  <c r="D173" i="22"/>
  <c r="G180" i="26"/>
  <c r="E183" i="36"/>
  <c r="F183" i="36"/>
  <c r="D183" i="36"/>
  <c r="G180" i="36"/>
  <c r="H259" i="16"/>
  <c r="H226" i="17"/>
  <c r="H224" i="24"/>
  <c r="D186" i="28"/>
  <c r="H246" i="22"/>
  <c r="H228" i="27"/>
  <c r="G179" i="12"/>
  <c r="G175" i="21"/>
  <c r="D170" i="59"/>
  <c r="E170" i="28"/>
  <c r="E180" i="11"/>
  <c r="G170" i="11"/>
  <c r="H104" i="44"/>
  <c r="H136" i="39"/>
  <c r="G196" i="39" s="1"/>
  <c r="G271" i="39" s="1"/>
  <c r="C172" i="62"/>
  <c r="H251" i="26"/>
  <c r="F172" i="62"/>
  <c r="H218" i="35"/>
  <c r="H235" i="59"/>
  <c r="H257" i="21"/>
  <c r="H223" i="14"/>
  <c r="H234" i="27"/>
  <c r="H229" i="30"/>
  <c r="H221" i="39"/>
  <c r="D175" i="21"/>
  <c r="G170" i="59"/>
  <c r="H171" i="25"/>
  <c r="H248" i="22"/>
  <c r="D263" i="26"/>
  <c r="E245" i="24"/>
  <c r="H169" i="17"/>
  <c r="H232" i="11"/>
  <c r="D180" i="20"/>
  <c r="G263" i="25"/>
  <c r="AI25" i="49" s="1"/>
  <c r="H219" i="15"/>
  <c r="H243" i="15"/>
  <c r="H244" i="20"/>
  <c r="H184" i="15"/>
  <c r="H187" i="29"/>
  <c r="F263" i="15"/>
  <c r="AH13" i="49" s="1"/>
  <c r="F238" i="15"/>
  <c r="AA13" i="49" s="1"/>
  <c r="H185" i="25"/>
  <c r="H184" i="30"/>
  <c r="H182" i="12"/>
  <c r="H229" i="32"/>
  <c r="H244" i="21"/>
  <c r="H244" i="11"/>
  <c r="D180" i="26"/>
  <c r="E170" i="14"/>
  <c r="D181" i="14"/>
  <c r="H225" i="17"/>
  <c r="H181" i="31"/>
  <c r="E250" i="24"/>
  <c r="H184" i="31"/>
  <c r="H187" i="34"/>
  <c r="H228" i="33"/>
  <c r="H244" i="15"/>
  <c r="C238" i="27"/>
  <c r="E243" i="33"/>
  <c r="H232" i="57"/>
  <c r="H237" i="57"/>
  <c r="H171" i="35"/>
  <c r="C180" i="26"/>
  <c r="C170" i="14"/>
  <c r="F170" i="14"/>
  <c r="AE26" i="49"/>
  <c r="C263" i="26"/>
  <c r="H226" i="33"/>
  <c r="H252" i="14"/>
  <c r="H253" i="62"/>
  <c r="H254" i="59"/>
  <c r="H224" i="30"/>
  <c r="F238" i="17"/>
  <c r="AA15" i="49" s="1"/>
  <c r="H258" i="15"/>
  <c r="E263" i="15"/>
  <c r="AG13" i="49" s="1"/>
  <c r="H246" i="21"/>
  <c r="H181" i="32"/>
  <c r="G263" i="15"/>
  <c r="AI13" i="49" s="1"/>
  <c r="H136" i="15"/>
  <c r="D205" i="15" s="1"/>
  <c r="D280" i="15" s="1"/>
  <c r="H248" i="39"/>
  <c r="H251" i="21"/>
  <c r="H187" i="26"/>
  <c r="G263" i="26"/>
  <c r="AI26" i="49" s="1"/>
  <c r="AF14" i="49"/>
  <c r="D263" i="16"/>
  <c r="E263" i="39"/>
  <c r="C170" i="16"/>
  <c r="G170" i="16"/>
  <c r="H176" i="18"/>
  <c r="H218" i="30"/>
  <c r="H251" i="27"/>
  <c r="H223" i="11"/>
  <c r="H186" i="10"/>
  <c r="H182" i="38"/>
  <c r="H252" i="11"/>
  <c r="H255" i="57"/>
  <c r="H172" i="26"/>
  <c r="H177" i="38"/>
  <c r="H136" i="32"/>
  <c r="F201" i="32" s="1"/>
  <c r="F276" i="32" s="1"/>
  <c r="H246" i="59"/>
  <c r="H237" i="26"/>
  <c r="H185" i="15"/>
  <c r="H184" i="40"/>
  <c r="H187" i="32"/>
  <c r="H182" i="23"/>
  <c r="D178" i="37"/>
  <c r="G178" i="37"/>
  <c r="H170" i="19"/>
  <c r="H178" i="20"/>
  <c r="H254" i="57"/>
  <c r="H218" i="57"/>
  <c r="O34" i="49"/>
  <c r="O40" i="49"/>
  <c r="D184" i="38"/>
  <c r="F184" i="38"/>
  <c r="C184" i="38"/>
  <c r="E184" i="38"/>
  <c r="G184" i="38"/>
  <c r="O30" i="49"/>
  <c r="F184" i="59"/>
  <c r="H246" i="37"/>
  <c r="H260" i="37"/>
  <c r="D178" i="6"/>
  <c r="H249" i="20"/>
  <c r="H235" i="62"/>
  <c r="H230" i="16"/>
  <c r="H255" i="19"/>
  <c r="E249" i="33"/>
  <c r="E259" i="33"/>
  <c r="H249" i="21"/>
  <c r="H254" i="21"/>
  <c r="H257" i="11"/>
  <c r="H251" i="11"/>
  <c r="H220" i="14"/>
  <c r="H174" i="27"/>
  <c r="H136" i="24"/>
  <c r="G202" i="24" s="1"/>
  <c r="H220" i="33"/>
  <c r="H232" i="15"/>
  <c r="H250" i="15"/>
  <c r="H254" i="20"/>
  <c r="F179" i="16"/>
  <c r="F172" i="32"/>
  <c r="H169" i="41"/>
  <c r="D172" i="15"/>
  <c r="C172" i="15"/>
  <c r="H262" i="17"/>
  <c r="H221" i="62"/>
  <c r="H249" i="59"/>
  <c r="E238" i="33"/>
  <c r="Z34" i="49" s="1"/>
  <c r="H261" i="15"/>
  <c r="H247" i="15"/>
  <c r="H249" i="39"/>
  <c r="H184" i="18"/>
  <c r="H178" i="28"/>
  <c r="G172" i="32"/>
  <c r="H174" i="41"/>
  <c r="H184" i="19"/>
  <c r="F178" i="6"/>
  <c r="E184" i="59"/>
  <c r="C178" i="6"/>
  <c r="E169" i="57"/>
  <c r="H136" i="33"/>
  <c r="H233" i="15"/>
  <c r="H256" i="17"/>
  <c r="H261" i="20"/>
  <c r="H249" i="62"/>
  <c r="H223" i="26"/>
  <c r="E244" i="24"/>
  <c r="E246" i="33"/>
  <c r="E253" i="33"/>
  <c r="H236" i="14"/>
  <c r="H228" i="14"/>
  <c r="H234" i="30"/>
  <c r="H230" i="33"/>
  <c r="H244" i="57"/>
  <c r="H229" i="57"/>
  <c r="H257" i="57"/>
  <c r="C172" i="32"/>
  <c r="H169" i="22"/>
  <c r="E238" i="62"/>
  <c r="Z22" i="49" s="1"/>
  <c r="E263" i="30"/>
  <c r="AG30" i="49" s="1"/>
  <c r="H136" i="41"/>
  <c r="F238" i="39"/>
  <c r="AA40" i="49" s="1"/>
  <c r="F175" i="62"/>
  <c r="D169" i="57"/>
  <c r="F263" i="39"/>
  <c r="H248" i="19"/>
  <c r="H227" i="21"/>
  <c r="E254" i="33"/>
  <c r="E248" i="33"/>
  <c r="C170" i="34"/>
  <c r="C188" i="34" s="1"/>
  <c r="E238" i="15"/>
  <c r="H245" i="15"/>
  <c r="H231" i="15"/>
  <c r="H252" i="20"/>
  <c r="H252" i="57"/>
  <c r="H180" i="31"/>
  <c r="C176" i="57"/>
  <c r="H183" i="34"/>
  <c r="H253" i="59"/>
  <c r="H231" i="57"/>
  <c r="F263" i="37"/>
  <c r="AH38" i="49" s="1"/>
  <c r="H262" i="22"/>
  <c r="H251" i="59"/>
  <c r="C238" i="59"/>
  <c r="D263" i="37"/>
  <c r="AF38" i="49" s="1"/>
  <c r="D238" i="37"/>
  <c r="Y38" i="49" s="1"/>
  <c r="E263" i="62"/>
  <c r="AG22" i="49" s="1"/>
  <c r="H181" i="23"/>
  <c r="H248" i="15"/>
  <c r="E175" i="62"/>
  <c r="F169" i="57"/>
  <c r="H259" i="20"/>
  <c r="H255" i="20"/>
  <c r="H230" i="20"/>
  <c r="H225" i="59"/>
  <c r="F263" i="21"/>
  <c r="AH20" i="49" s="1"/>
  <c r="E256" i="24"/>
  <c r="E255" i="24"/>
  <c r="E261" i="33"/>
  <c r="E247" i="33"/>
  <c r="F170" i="34"/>
  <c r="F188" i="34" s="1"/>
  <c r="AO35" i="49" s="1"/>
  <c r="H219" i="57"/>
  <c r="H221" i="57"/>
  <c r="H136" i="10"/>
  <c r="G179" i="16"/>
  <c r="G170" i="34"/>
  <c r="G188" i="34" s="1"/>
  <c r="AP35" i="49" s="1"/>
  <c r="F176" i="57"/>
  <c r="H175" i="17"/>
  <c r="H185" i="18"/>
  <c r="H175" i="40"/>
  <c r="F263" i="62"/>
  <c r="AH22" i="49" s="1"/>
  <c r="H172" i="19"/>
  <c r="F238" i="62"/>
  <c r="AA22" i="49" s="1"/>
  <c r="G238" i="14"/>
  <c r="AB12" i="49" s="1"/>
  <c r="H187" i="40"/>
  <c r="E238" i="38"/>
  <c r="Z39" i="49" s="1"/>
  <c r="H259" i="30"/>
  <c r="H183" i="20"/>
  <c r="D171" i="29"/>
  <c r="D188" i="29" s="1"/>
  <c r="AM29" i="49" s="1"/>
  <c r="F171" i="29"/>
  <c r="G171" i="29"/>
  <c r="D175" i="62"/>
  <c r="C169" i="57"/>
  <c r="H138" i="59"/>
  <c r="H233" i="21"/>
  <c r="H255" i="62"/>
  <c r="E249" i="24"/>
  <c r="E248" i="24"/>
  <c r="G263" i="59"/>
  <c r="AI33" i="49" s="1"/>
  <c r="E251" i="33"/>
  <c r="E245" i="33"/>
  <c r="H223" i="15"/>
  <c r="H256" i="15"/>
  <c r="H255" i="15"/>
  <c r="H252" i="15"/>
  <c r="H236" i="20"/>
  <c r="H258" i="20"/>
  <c r="D179" i="16"/>
  <c r="H93" i="44"/>
  <c r="H183" i="41"/>
  <c r="H218" i="11"/>
  <c r="E170" i="34"/>
  <c r="E188" i="34" s="1"/>
  <c r="AN35" i="49" s="1"/>
  <c r="E176" i="57"/>
  <c r="E263" i="22"/>
  <c r="AG21" i="49" s="1"/>
  <c r="C184" i="59"/>
  <c r="H236" i="21"/>
  <c r="H260" i="62"/>
  <c r="H253" i="26"/>
  <c r="H259" i="59"/>
  <c r="E244" i="33"/>
  <c r="E252" i="33"/>
  <c r="H250" i="11"/>
  <c r="H243" i="39"/>
  <c r="H232" i="33"/>
  <c r="G177" i="41"/>
  <c r="C177" i="41"/>
  <c r="H219" i="62"/>
  <c r="H259" i="37"/>
  <c r="G179" i="6"/>
  <c r="E263" i="28"/>
  <c r="D182" i="59"/>
  <c r="H257" i="20"/>
  <c r="H234" i="62"/>
  <c r="H219" i="32"/>
  <c r="H226" i="62"/>
  <c r="H249" i="30"/>
  <c r="D175" i="41"/>
  <c r="H176" i="19"/>
  <c r="E263" i="59"/>
  <c r="AG33" i="49" s="1"/>
  <c r="H229" i="59"/>
  <c r="F181" i="14"/>
  <c r="C185" i="59"/>
  <c r="D185" i="59"/>
  <c r="E185" i="59"/>
  <c r="F185" i="59"/>
  <c r="G185" i="59"/>
  <c r="H183" i="39"/>
  <c r="H175" i="39"/>
  <c r="H136" i="38"/>
  <c r="H136" i="59"/>
  <c r="D199" i="59" s="1"/>
  <c r="H227" i="15"/>
  <c r="H247" i="35"/>
  <c r="H251" i="22"/>
  <c r="F175" i="41"/>
  <c r="H225" i="33"/>
  <c r="H235" i="33"/>
  <c r="H229" i="33"/>
  <c r="H226" i="57"/>
  <c r="H228" i="57"/>
  <c r="H253" i="57"/>
  <c r="H221" i="11"/>
  <c r="E238" i="26"/>
  <c r="Z26" i="49" s="1"/>
  <c r="H169" i="19"/>
  <c r="F170" i="35"/>
  <c r="E170" i="35"/>
  <c r="C170" i="35"/>
  <c r="H183" i="25"/>
  <c r="H218" i="28"/>
  <c r="F183" i="62"/>
  <c r="D179" i="6"/>
  <c r="H221" i="33"/>
  <c r="D263" i="36"/>
  <c r="AF37" i="49" s="1"/>
  <c r="H230" i="14"/>
  <c r="H259" i="15"/>
  <c r="H251" i="57"/>
  <c r="H223" i="57"/>
  <c r="H245" i="57"/>
  <c r="H250" i="57"/>
  <c r="H258" i="57"/>
  <c r="H227" i="27"/>
  <c r="F238" i="27"/>
  <c r="AA27" i="49" s="1"/>
  <c r="H236" i="11"/>
  <c r="H219" i="11"/>
  <c r="H229" i="11"/>
  <c r="H187" i="28"/>
  <c r="H169" i="14"/>
  <c r="G185" i="62"/>
  <c r="C185" i="62"/>
  <c r="E185" i="62"/>
  <c r="D185" i="62"/>
  <c r="F185" i="62"/>
  <c r="H187" i="19"/>
  <c r="H177" i="20"/>
  <c r="G177" i="19"/>
  <c r="D177" i="19"/>
  <c r="E177" i="19"/>
  <c r="F177" i="19"/>
  <c r="C177" i="19"/>
  <c r="G183" i="62"/>
  <c r="E183" i="62"/>
  <c r="F179" i="6"/>
  <c r="H229" i="37"/>
  <c r="H233" i="20"/>
  <c r="H225" i="21"/>
  <c r="E238" i="28"/>
  <c r="H236" i="27"/>
  <c r="H252" i="32"/>
  <c r="H233" i="33"/>
  <c r="H247" i="20"/>
  <c r="H262" i="20"/>
  <c r="H234" i="57"/>
  <c r="H260" i="57"/>
  <c r="H136" i="25"/>
  <c r="D203" i="25" s="1"/>
  <c r="H169" i="29"/>
  <c r="F263" i="18"/>
  <c r="E263" i="23"/>
  <c r="H255" i="37"/>
  <c r="C183" i="62"/>
  <c r="H138" i="36"/>
  <c r="C182" i="59"/>
  <c r="H221" i="17"/>
  <c r="H243" i="20"/>
  <c r="H254" i="32"/>
  <c r="H228" i="30"/>
  <c r="H235" i="27"/>
  <c r="H180" i="10"/>
  <c r="H186" i="35"/>
  <c r="H176" i="26"/>
  <c r="H247" i="57"/>
  <c r="H224" i="57"/>
  <c r="H259" i="57"/>
  <c r="H180" i="59"/>
  <c r="H185" i="9"/>
  <c r="D170" i="14"/>
  <c r="G183" i="22"/>
  <c r="E183" i="22"/>
  <c r="C183" i="22"/>
  <c r="F183" i="22"/>
  <c r="D183" i="22"/>
  <c r="H185" i="19"/>
  <c r="E184" i="23"/>
  <c r="D184" i="23"/>
  <c r="C184" i="23"/>
  <c r="G184" i="23"/>
  <c r="F184" i="23"/>
  <c r="F263" i="27"/>
  <c r="AH27" i="49" s="1"/>
  <c r="F113" i="44"/>
  <c r="F263" i="59"/>
  <c r="AH33" i="49" s="1"/>
  <c r="H237" i="12"/>
  <c r="H97" i="44"/>
  <c r="F182" i="59"/>
  <c r="H252" i="62"/>
  <c r="H246" i="11"/>
  <c r="H253" i="11"/>
  <c r="H255" i="11"/>
  <c r="E263" i="14"/>
  <c r="AG12" i="49" s="1"/>
  <c r="H232" i="30"/>
  <c r="H226" i="30"/>
  <c r="G175" i="41"/>
  <c r="H181" i="22"/>
  <c r="F179" i="14"/>
  <c r="D179" i="14"/>
  <c r="D263" i="62"/>
  <c r="AF22" i="49" s="1"/>
  <c r="H248" i="62"/>
  <c r="H235" i="14"/>
  <c r="G238" i="17"/>
  <c r="AB15" i="49" s="1"/>
  <c r="H222" i="33"/>
  <c r="G238" i="11"/>
  <c r="AB10" i="49" s="1"/>
  <c r="H180" i="22"/>
  <c r="E181" i="14"/>
  <c r="D185" i="57"/>
  <c r="E185" i="57"/>
  <c r="G185" i="57"/>
  <c r="F185" i="57"/>
  <c r="C185" i="57"/>
  <c r="E168" i="19"/>
  <c r="F168" i="19"/>
  <c r="G168" i="19"/>
  <c r="D168" i="19"/>
  <c r="C168" i="19"/>
  <c r="O41" i="49"/>
  <c r="H179" i="10"/>
  <c r="H181" i="25"/>
  <c r="H182" i="41"/>
  <c r="H179" i="41"/>
  <c r="H183" i="31"/>
  <c r="H177" i="40"/>
  <c r="H172" i="25"/>
  <c r="H185" i="33"/>
  <c r="H181" i="11"/>
  <c r="H181" i="30"/>
  <c r="H183" i="10"/>
  <c r="H170" i="26"/>
  <c r="C188" i="33"/>
  <c r="H185" i="14"/>
  <c r="H177" i="17"/>
  <c r="H187" i="25"/>
  <c r="H181" i="17"/>
  <c r="H175" i="25"/>
  <c r="H177" i="29"/>
  <c r="H175" i="32"/>
  <c r="H186" i="19"/>
  <c r="H175" i="9"/>
  <c r="H185" i="22"/>
  <c r="H176" i="34"/>
  <c r="H184" i="39"/>
  <c r="O36" i="49"/>
  <c r="O24" i="49"/>
  <c r="O26" i="49"/>
  <c r="O28" i="49"/>
  <c r="O23" i="49"/>
  <c r="E263" i="57"/>
  <c r="AG19" i="49" s="1"/>
  <c r="F175" i="31"/>
  <c r="E175" i="31"/>
  <c r="D175" i="31"/>
  <c r="C175" i="31"/>
  <c r="G175" i="31"/>
  <c r="C177" i="23"/>
  <c r="E177" i="23"/>
  <c r="F177" i="23"/>
  <c r="G177" i="23"/>
  <c r="D177" i="23"/>
  <c r="C170" i="36"/>
  <c r="G210" i="24"/>
  <c r="F201" i="24"/>
  <c r="F206" i="24"/>
  <c r="H222" i="37"/>
  <c r="H260" i="20"/>
  <c r="E238" i="59"/>
  <c r="Z33" i="49" s="1"/>
  <c r="H234" i="16"/>
  <c r="H249" i="32"/>
  <c r="C171" i="32"/>
  <c r="H243" i="19"/>
  <c r="D169" i="62"/>
  <c r="H260" i="59"/>
  <c r="H248" i="21"/>
  <c r="E169" i="62"/>
  <c r="H168" i="17"/>
  <c r="H177" i="15"/>
  <c r="H186" i="40"/>
  <c r="D184" i="62"/>
  <c r="F184" i="62"/>
  <c r="E184" i="62"/>
  <c r="G184" i="62"/>
  <c r="C184" i="62"/>
  <c r="H230" i="15"/>
  <c r="H261" i="26"/>
  <c r="H228" i="32"/>
  <c r="F171" i="32"/>
  <c r="H244" i="18"/>
  <c r="H228" i="15"/>
  <c r="D263" i="57"/>
  <c r="AF19" i="49" s="1"/>
  <c r="F238" i="57"/>
  <c r="AA19" i="49" s="1"/>
  <c r="H249" i="57"/>
  <c r="H222" i="57"/>
  <c r="H236" i="57"/>
  <c r="H172" i="30"/>
  <c r="H176" i="33"/>
  <c r="D238" i="11"/>
  <c r="Y10" i="49" s="1"/>
  <c r="H183" i="30"/>
  <c r="H175" i="24"/>
  <c r="H177" i="30"/>
  <c r="D177" i="16"/>
  <c r="E177" i="16"/>
  <c r="F177" i="16"/>
  <c r="G177" i="16"/>
  <c r="C177" i="16"/>
  <c r="G238" i="39"/>
  <c r="H64" i="44"/>
  <c r="H138" i="6"/>
  <c r="F198" i="24"/>
  <c r="C201" i="24"/>
  <c r="E172" i="9"/>
  <c r="H258" i="26"/>
  <c r="H235" i="32"/>
  <c r="G171" i="32"/>
  <c r="E238" i="16"/>
  <c r="Z14" i="49" s="1"/>
  <c r="H218" i="33"/>
  <c r="H237" i="33"/>
  <c r="H185" i="40"/>
  <c r="G178" i="19"/>
  <c r="E178" i="19"/>
  <c r="D178" i="19"/>
  <c r="F178" i="19"/>
  <c r="C178" i="19"/>
  <c r="H180" i="34"/>
  <c r="C178" i="32"/>
  <c r="F178" i="32"/>
  <c r="E178" i="32"/>
  <c r="E188" i="32" s="1"/>
  <c r="AN32" i="49" s="1"/>
  <c r="D178" i="32"/>
  <c r="D188" i="32" s="1"/>
  <c r="G178" i="32"/>
  <c r="F263" i="57"/>
  <c r="AH19" i="49" s="1"/>
  <c r="E199" i="24"/>
  <c r="D197" i="24"/>
  <c r="G212" i="24"/>
  <c r="H253" i="37"/>
  <c r="F172" i="9"/>
  <c r="H244" i="17"/>
  <c r="H247" i="17"/>
  <c r="H229" i="20"/>
  <c r="H234" i="33"/>
  <c r="H245" i="35"/>
  <c r="H169" i="20"/>
  <c r="H169" i="38"/>
  <c r="E180" i="40"/>
  <c r="H178" i="24"/>
  <c r="G186" i="15"/>
  <c r="E186" i="15"/>
  <c r="G238" i="57"/>
  <c r="AB19" i="49" s="1"/>
  <c r="G194" i="24"/>
  <c r="F170" i="36"/>
  <c r="H173" i="31"/>
  <c r="E193" i="24"/>
  <c r="D209" i="24"/>
  <c r="C209" i="24"/>
  <c r="H170" i="38"/>
  <c r="C172" i="9"/>
  <c r="F169" i="62"/>
  <c r="H227" i="17"/>
  <c r="H256" i="11"/>
  <c r="H245" i="11"/>
  <c r="H261" i="11"/>
  <c r="H260" i="11"/>
  <c r="F263" i="11"/>
  <c r="AH10" i="49" s="1"/>
  <c r="H226" i="14"/>
  <c r="H175" i="10"/>
  <c r="H178" i="26"/>
  <c r="H185" i="17"/>
  <c r="H186" i="41"/>
  <c r="G180" i="40"/>
  <c r="H181" i="9"/>
  <c r="H169" i="31"/>
  <c r="D187" i="12"/>
  <c r="F187" i="12"/>
  <c r="C187" i="41"/>
  <c r="E187" i="41"/>
  <c r="F187" i="41"/>
  <c r="D187" i="41"/>
  <c r="G187" i="41"/>
  <c r="C181" i="27"/>
  <c r="E181" i="27"/>
  <c r="D181" i="27"/>
  <c r="F181" i="27"/>
  <c r="G181" i="27"/>
  <c r="H136" i="62"/>
  <c r="H136" i="14"/>
  <c r="D211" i="14" s="1"/>
  <c r="D286" i="14" s="1"/>
  <c r="D311" i="14" s="1"/>
  <c r="D361" i="14" s="1"/>
  <c r="D170" i="36"/>
  <c r="C199" i="24"/>
  <c r="E204" i="24"/>
  <c r="F193" i="24"/>
  <c r="C207" i="24"/>
  <c r="D172" i="9"/>
  <c r="C169" i="62"/>
  <c r="H237" i="15"/>
  <c r="H237" i="17"/>
  <c r="H231" i="21"/>
  <c r="F180" i="40"/>
  <c r="H136" i="57"/>
  <c r="D193" i="57" s="1"/>
  <c r="H181" i="21"/>
  <c r="H138" i="34"/>
  <c r="J163" i="34" s="1"/>
  <c r="H175" i="38"/>
  <c r="H178" i="39"/>
  <c r="H182" i="28"/>
  <c r="H186" i="17"/>
  <c r="H186" i="26"/>
  <c r="H177" i="32"/>
  <c r="H179" i="26"/>
  <c r="H184" i="32"/>
  <c r="H172" i="23"/>
  <c r="H179" i="32"/>
  <c r="H260" i="21"/>
  <c r="C238" i="11"/>
  <c r="O19" i="49"/>
  <c r="F209" i="24"/>
  <c r="H226" i="37"/>
  <c r="H219" i="37"/>
  <c r="F199" i="24"/>
  <c r="C193" i="24"/>
  <c r="G207" i="24"/>
  <c r="G209" i="24"/>
  <c r="H253" i="20"/>
  <c r="H227" i="26"/>
  <c r="H261" i="57"/>
  <c r="H232" i="14"/>
  <c r="H233" i="14"/>
  <c r="H226" i="27"/>
  <c r="H224" i="11"/>
  <c r="F263" i="14"/>
  <c r="AH12" i="49" s="1"/>
  <c r="H173" i="23"/>
  <c r="H174" i="22"/>
  <c r="H246" i="15"/>
  <c r="H248" i="20"/>
  <c r="H235" i="57"/>
  <c r="H177" i="28"/>
  <c r="H169" i="33"/>
  <c r="H180" i="18"/>
  <c r="F173" i="59"/>
  <c r="C173" i="59"/>
  <c r="E173" i="59"/>
  <c r="D173" i="59"/>
  <c r="H178" i="18"/>
  <c r="H171" i="23"/>
  <c r="H173" i="32"/>
  <c r="F175" i="59"/>
  <c r="C175" i="59"/>
  <c r="H179" i="18"/>
  <c r="H181" i="28"/>
  <c r="H171" i="28"/>
  <c r="H184" i="12"/>
  <c r="H168" i="41"/>
  <c r="H174" i="17"/>
  <c r="H168" i="29"/>
  <c r="H171" i="30"/>
  <c r="H168" i="32"/>
  <c r="H136" i="28"/>
  <c r="D176" i="25"/>
  <c r="E176" i="25"/>
  <c r="G176" i="25"/>
  <c r="F176" i="25"/>
  <c r="C176" i="25"/>
  <c r="F169" i="28"/>
  <c r="D169" i="28"/>
  <c r="E169" i="28"/>
  <c r="G169" i="28"/>
  <c r="G188" i="28" s="1"/>
  <c r="AP28" i="49" s="1"/>
  <c r="C169" i="28"/>
  <c r="H169" i="23"/>
  <c r="H170" i="9"/>
  <c r="H180" i="28"/>
  <c r="H178" i="17"/>
  <c r="H173" i="29"/>
  <c r="H182" i="32"/>
  <c r="H186" i="39"/>
  <c r="H177" i="34"/>
  <c r="H173" i="33"/>
  <c r="H185" i="41"/>
  <c r="H186" i="14"/>
  <c r="H175" i="34"/>
  <c r="H182" i="10"/>
  <c r="D185" i="36"/>
  <c r="E185" i="36"/>
  <c r="F185" i="36"/>
  <c r="C168" i="35"/>
  <c r="E168" i="35"/>
  <c r="D168" i="35"/>
  <c r="G168" i="35"/>
  <c r="F168" i="35"/>
  <c r="H174" i="11"/>
  <c r="C169" i="11"/>
  <c r="G169" i="11"/>
  <c r="E169" i="11"/>
  <c r="F169" i="11"/>
  <c r="D169" i="11"/>
  <c r="H177" i="35"/>
  <c r="H180" i="23"/>
  <c r="H180" i="35"/>
  <c r="G171" i="40"/>
  <c r="D171" i="40"/>
  <c r="F171" i="40"/>
  <c r="E171" i="40"/>
  <c r="C171" i="40"/>
  <c r="H184" i="17"/>
  <c r="H177" i="10"/>
  <c r="H169" i="27"/>
  <c r="H174" i="30"/>
  <c r="H179" i="31"/>
  <c r="H187" i="10"/>
  <c r="H174" i="33"/>
  <c r="H183" i="9"/>
  <c r="H176" i="39"/>
  <c r="H172" i="31"/>
  <c r="H184" i="29"/>
  <c r="H187" i="39"/>
  <c r="H174" i="15"/>
  <c r="H185" i="30"/>
  <c r="H172" i="27"/>
  <c r="H174" i="14"/>
  <c r="G168" i="26"/>
  <c r="C168" i="26"/>
  <c r="E168" i="26"/>
  <c r="E188" i="26" s="1"/>
  <c r="AN26" i="49" s="1"/>
  <c r="D168" i="26"/>
  <c r="F168" i="26"/>
  <c r="H182" i="33"/>
  <c r="H173" i="26"/>
  <c r="H187" i="15"/>
  <c r="H174" i="29"/>
  <c r="H176" i="31"/>
  <c r="H180" i="27"/>
  <c r="H174" i="20"/>
  <c r="H174" i="25"/>
  <c r="H176" i="35"/>
  <c r="F168" i="10"/>
  <c r="C168" i="10"/>
  <c r="E168" i="10"/>
  <c r="G168" i="10"/>
  <c r="D168" i="10"/>
  <c r="D188" i="10" s="1"/>
  <c r="AM9" i="49" s="1"/>
  <c r="H172" i="41"/>
  <c r="H177" i="33"/>
  <c r="E188" i="30"/>
  <c r="AN30" i="49" s="1"/>
  <c r="H183" i="23"/>
  <c r="H178" i="31"/>
  <c r="H136" i="40"/>
  <c r="D206" i="40" s="1"/>
  <c r="H169" i="25"/>
  <c r="H168" i="23"/>
  <c r="H175" i="19"/>
  <c r="H178" i="34"/>
  <c r="H176" i="30"/>
  <c r="H177" i="26"/>
  <c r="H221" i="37"/>
  <c r="H227" i="37"/>
  <c r="H232" i="36"/>
  <c r="H234" i="36"/>
  <c r="F238" i="35"/>
  <c r="AA36" i="49" s="1"/>
  <c r="H259" i="35"/>
  <c r="E263" i="35"/>
  <c r="AG36" i="49" s="1"/>
  <c r="H255" i="35"/>
  <c r="H258" i="35"/>
  <c r="C238" i="33"/>
  <c r="H224" i="33"/>
  <c r="H236" i="33"/>
  <c r="F238" i="33"/>
  <c r="AA34" i="49" s="1"/>
  <c r="H221" i="32"/>
  <c r="H255" i="32"/>
  <c r="H261" i="32"/>
  <c r="H230" i="32"/>
  <c r="H233" i="32"/>
  <c r="H250" i="32"/>
  <c r="H223" i="32"/>
  <c r="H237" i="59"/>
  <c r="H234" i="32"/>
  <c r="H256" i="32"/>
  <c r="H262" i="32"/>
  <c r="H248" i="59"/>
  <c r="H226" i="32"/>
  <c r="H253" i="32"/>
  <c r="H243" i="32"/>
  <c r="H257" i="32"/>
  <c r="H245" i="32"/>
  <c r="H236" i="32"/>
  <c r="E238" i="32"/>
  <c r="H247" i="32"/>
  <c r="H218" i="32"/>
  <c r="H248" i="32"/>
  <c r="E263" i="31"/>
  <c r="H263" i="31" s="1"/>
  <c r="H222" i="30"/>
  <c r="E238" i="30"/>
  <c r="Z30" i="49" s="1"/>
  <c r="E238" i="23"/>
  <c r="Z23" i="49" s="1"/>
  <c r="AC23" i="49" s="1"/>
  <c r="H229" i="21"/>
  <c r="H234" i="21"/>
  <c r="H221" i="21"/>
  <c r="H230" i="21"/>
  <c r="H262" i="21"/>
  <c r="E263" i="21"/>
  <c r="AG20" i="49" s="1"/>
  <c r="H235" i="21"/>
  <c r="H246" i="57"/>
  <c r="E238" i="57"/>
  <c r="Z19" i="49" s="1"/>
  <c r="H227" i="57"/>
  <c r="H220" i="57"/>
  <c r="C263" i="57"/>
  <c r="D238" i="57"/>
  <c r="Y19" i="49" s="1"/>
  <c r="G263" i="57"/>
  <c r="AI19" i="49" s="1"/>
  <c r="H225" i="57"/>
  <c r="C238" i="57"/>
  <c r="C263" i="15"/>
  <c r="H228" i="20"/>
  <c r="H237" i="14"/>
  <c r="D263" i="15"/>
  <c r="AF13" i="49" s="1"/>
  <c r="H221" i="15"/>
  <c r="H255" i="14"/>
  <c r="F238" i="18"/>
  <c r="H231" i="20"/>
  <c r="H224" i="20"/>
  <c r="H246" i="20"/>
  <c r="H246" i="19"/>
  <c r="H235" i="15"/>
  <c r="C238" i="15"/>
  <c r="H222" i="15"/>
  <c r="H249" i="15"/>
  <c r="H229" i="15"/>
  <c r="H256" i="20"/>
  <c r="H257" i="17"/>
  <c r="F238" i="14"/>
  <c r="E238" i="11"/>
  <c r="Z10" i="49" s="1"/>
  <c r="H224" i="15"/>
  <c r="H221" i="20"/>
  <c r="H222" i="20"/>
  <c r="H226" i="20"/>
  <c r="H225" i="14"/>
  <c r="G263" i="17"/>
  <c r="AI15" i="49" s="1"/>
  <c r="G263" i="39"/>
  <c r="AI40" i="49" s="1"/>
  <c r="AJ40" i="49" s="1"/>
  <c r="H219" i="30"/>
  <c r="H243" i="57"/>
  <c r="H248" i="57"/>
  <c r="H225" i="35"/>
  <c r="F263" i="22"/>
  <c r="AH21" i="49" s="1"/>
  <c r="H246" i="26"/>
  <c r="H229" i="14"/>
  <c r="H223" i="33"/>
  <c r="E263" i="27"/>
  <c r="AG27" i="49" s="1"/>
  <c r="C238" i="30"/>
  <c r="H253" i="14"/>
  <c r="C263" i="30"/>
  <c r="H220" i="15"/>
  <c r="H251" i="32"/>
  <c r="H259" i="32"/>
  <c r="H234" i="15"/>
  <c r="H234" i="11"/>
  <c r="H233" i="57"/>
  <c r="H255" i="17"/>
  <c r="H220" i="20"/>
  <c r="H245" i="20"/>
  <c r="H234" i="20"/>
  <c r="H223" i="21"/>
  <c r="H245" i="34"/>
  <c r="H220" i="32"/>
  <c r="H232" i="32"/>
  <c r="E238" i="31"/>
  <c r="H225" i="15"/>
  <c r="H228" i="17"/>
  <c r="H251" i="20"/>
  <c r="H224" i="21"/>
  <c r="H260" i="32"/>
  <c r="H221" i="19"/>
  <c r="E238" i="27"/>
  <c r="Z27" i="49" s="1"/>
  <c r="H230" i="36"/>
  <c r="F238" i="11"/>
  <c r="AA10" i="49" s="1"/>
  <c r="H248" i="17"/>
  <c r="H225" i="20"/>
  <c r="H232" i="21"/>
  <c r="H258" i="32"/>
  <c r="H246" i="35"/>
  <c r="H232" i="20"/>
  <c r="H226" i="21"/>
  <c r="H260" i="26"/>
  <c r="H250" i="26"/>
  <c r="H254" i="35"/>
  <c r="G263" i="32"/>
  <c r="AI32" i="49" s="1"/>
  <c r="D238" i="21"/>
  <c r="F238" i="38"/>
  <c r="AA39" i="49" s="1"/>
  <c r="H223" i="20"/>
  <c r="H219" i="20"/>
  <c r="H218" i="20"/>
  <c r="H228" i="21"/>
  <c r="O39" i="49"/>
  <c r="H247" i="34"/>
  <c r="H233" i="11"/>
  <c r="G238" i="20"/>
  <c r="F263" i="20"/>
  <c r="AH18" i="49" s="1"/>
  <c r="X20" i="49"/>
  <c r="C238" i="21"/>
  <c r="H234" i="14"/>
  <c r="D263" i="32"/>
  <c r="AF32" i="49" s="1"/>
  <c r="C238" i="32"/>
  <c r="X32" i="49" s="1"/>
  <c r="D238" i="15"/>
  <c r="Y13" i="49" s="1"/>
  <c r="G238" i="32"/>
  <c r="AB32" i="49" s="1"/>
  <c r="G238" i="21"/>
  <c r="C238" i="20"/>
  <c r="AE18" i="49"/>
  <c r="C263" i="20"/>
  <c r="AE32" i="49"/>
  <c r="C263" i="32"/>
  <c r="D238" i="33"/>
  <c r="Y34" i="49" s="1"/>
  <c r="AA18" i="49"/>
  <c r="F238" i="20"/>
  <c r="H227" i="14"/>
  <c r="H259" i="34"/>
  <c r="Y32" i="49"/>
  <c r="D238" i="32"/>
  <c r="AB34" i="49"/>
  <c r="G238" i="33"/>
  <c r="G263" i="20"/>
  <c r="AI18" i="49" s="1"/>
  <c r="O8" i="49"/>
  <c r="H174" i="35"/>
  <c r="C203" i="25"/>
  <c r="E208" i="25"/>
  <c r="E283" i="25" s="1"/>
  <c r="F201" i="25"/>
  <c r="D198" i="25"/>
  <c r="D273" i="25" s="1"/>
  <c r="D298" i="25" s="1"/>
  <c r="D348" i="25" s="1"/>
  <c r="C200" i="25"/>
  <c r="F203" i="25"/>
  <c r="F278" i="25" s="1"/>
  <c r="E203" i="25"/>
  <c r="G202" i="25"/>
  <c r="C208" i="25"/>
  <c r="D195" i="25"/>
  <c r="D270" i="25" s="1"/>
  <c r="D295" i="25" s="1"/>
  <c r="D345" i="25" s="1"/>
  <c r="D196" i="25"/>
  <c r="D271" i="25" s="1"/>
  <c r="D296" i="25" s="1"/>
  <c r="D346" i="25" s="1"/>
  <c r="E202" i="25"/>
  <c r="E277" i="25" s="1"/>
  <c r="E302" i="25" s="1"/>
  <c r="E201" i="25"/>
  <c r="E206" i="25"/>
  <c r="E281" i="25" s="1"/>
  <c r="E306" i="25" s="1"/>
  <c r="F194" i="25"/>
  <c r="F269" i="25" s="1"/>
  <c r="F294" i="25" s="1"/>
  <c r="D204" i="25"/>
  <c r="F205" i="25"/>
  <c r="G208" i="25"/>
  <c r="G283" i="25" s="1"/>
  <c r="G200" i="25"/>
  <c r="G275" i="25" s="1"/>
  <c r="G207" i="25"/>
  <c r="G282" i="25" s="1"/>
  <c r="C209" i="25"/>
  <c r="D210" i="25"/>
  <c r="D285" i="25" s="1"/>
  <c r="D310" i="25" s="1"/>
  <c r="D360" i="25" s="1"/>
  <c r="F207" i="25"/>
  <c r="F282" i="25" s="1"/>
  <c r="E193" i="25"/>
  <c r="H181" i="34"/>
  <c r="H187" i="24"/>
  <c r="H184" i="27"/>
  <c r="H178" i="33"/>
  <c r="H182" i="14"/>
  <c r="D168" i="24"/>
  <c r="AM24" i="49" s="1"/>
  <c r="E168" i="24"/>
  <c r="G168" i="24"/>
  <c r="F168" i="24"/>
  <c r="C168" i="24"/>
  <c r="AL24" i="49" s="1"/>
  <c r="H181" i="41"/>
  <c r="H171" i="41"/>
  <c r="G172" i="40"/>
  <c r="F172" i="40"/>
  <c r="C172" i="40"/>
  <c r="E172" i="40"/>
  <c r="D172" i="40"/>
  <c r="H168" i="27"/>
  <c r="H184" i="41"/>
  <c r="H170" i="12"/>
  <c r="H179" i="17"/>
  <c r="H184" i="33"/>
  <c r="C172" i="35"/>
  <c r="D172" i="35"/>
  <c r="F172" i="35"/>
  <c r="G172" i="35"/>
  <c r="E172" i="35"/>
  <c r="H185" i="20"/>
  <c r="H174" i="32"/>
  <c r="H181" i="33"/>
  <c r="H179" i="9"/>
  <c r="F168" i="18"/>
  <c r="D168" i="18"/>
  <c r="C168" i="18"/>
  <c r="E168" i="18"/>
  <c r="G168" i="18"/>
  <c r="H172" i="34"/>
  <c r="H173" i="15"/>
  <c r="H187" i="9"/>
  <c r="H182" i="24"/>
  <c r="H186" i="34"/>
  <c r="H183" i="32"/>
  <c r="H174" i="38"/>
  <c r="H173" i="9"/>
  <c r="H187" i="33"/>
  <c r="H185" i="35"/>
  <c r="H174" i="34"/>
  <c r="H182" i="22"/>
  <c r="H173" i="38"/>
  <c r="H168" i="33"/>
  <c r="H186" i="33"/>
  <c r="H180" i="17"/>
  <c r="G113" i="44"/>
  <c r="H176" i="38"/>
  <c r="H172" i="22"/>
  <c r="H173" i="41"/>
  <c r="H185" i="34"/>
  <c r="H175" i="22"/>
  <c r="H174" i="21"/>
  <c r="H184" i="35"/>
  <c r="H170" i="10"/>
  <c r="G188" i="33"/>
  <c r="AP34" i="49" s="1"/>
  <c r="H181" i="29"/>
  <c r="G168" i="38"/>
  <c r="F168" i="38"/>
  <c r="C168" i="38"/>
  <c r="AL39" i="49" s="1"/>
  <c r="D168" i="38"/>
  <c r="E168" i="38"/>
  <c r="H182" i="15"/>
  <c r="H176" i="12"/>
  <c r="H177" i="39"/>
  <c r="H176" i="23"/>
  <c r="H176" i="32"/>
  <c r="H183" i="17"/>
  <c r="H170" i="40"/>
  <c r="H180" i="32"/>
  <c r="H183" i="26"/>
  <c r="H169" i="26"/>
  <c r="H185" i="21"/>
  <c r="H185" i="31"/>
  <c r="H258" i="17"/>
  <c r="H219" i="21"/>
  <c r="H248" i="26"/>
  <c r="H172" i="39"/>
  <c r="H173" i="34"/>
  <c r="F263" i="17"/>
  <c r="H219" i="14"/>
  <c r="Z12" i="49"/>
  <c r="E238" i="14"/>
  <c r="H218" i="14"/>
  <c r="H186" i="12"/>
  <c r="H168" i="40"/>
  <c r="H179" i="27"/>
  <c r="Z18" i="49"/>
  <c r="H182" i="9"/>
  <c r="H261" i="17"/>
  <c r="F238" i="40"/>
  <c r="F168" i="9"/>
  <c r="C168" i="9"/>
  <c r="G168" i="9"/>
  <c r="D168" i="9"/>
  <c r="AM8" i="49" s="1"/>
  <c r="E168" i="9"/>
  <c r="AN8" i="49" s="1"/>
  <c r="H181" i="10"/>
  <c r="H186" i="24"/>
  <c r="F263" i="40"/>
  <c r="G26" i="49"/>
  <c r="H26" i="49"/>
  <c r="H252" i="17"/>
  <c r="H245" i="17"/>
  <c r="H222" i="21"/>
  <c r="F238" i="59"/>
  <c r="AA33" i="49" s="1"/>
  <c r="H236" i="19"/>
  <c r="H173" i="19"/>
  <c r="H220" i="30"/>
  <c r="H172" i="33"/>
  <c r="H173" i="24"/>
  <c r="H174" i="10"/>
  <c r="E263" i="26"/>
  <c r="AG26" i="49" s="1"/>
  <c r="H250" i="17"/>
  <c r="H220" i="21"/>
  <c r="H218" i="16"/>
  <c r="H227" i="32"/>
  <c r="H237" i="32"/>
  <c r="H224" i="32"/>
  <c r="H171" i="39"/>
  <c r="H251" i="35"/>
  <c r="H261" i="35"/>
  <c r="H224" i="14"/>
  <c r="H222" i="14"/>
  <c r="H174" i="19"/>
  <c r="H177" i="21"/>
  <c r="H168" i="11"/>
  <c r="H176" i="16"/>
  <c r="H185" i="27"/>
  <c r="H169" i="37"/>
  <c r="H233" i="17"/>
  <c r="H254" i="26"/>
  <c r="H235" i="34"/>
  <c r="H182" i="57"/>
  <c r="E238" i="36"/>
  <c r="Z37" i="49" s="1"/>
  <c r="H243" i="35"/>
  <c r="H176" i="10"/>
  <c r="H183" i="19"/>
  <c r="H186" i="23"/>
  <c r="H183" i="18"/>
  <c r="M6" i="48"/>
  <c r="J304" i="9"/>
  <c r="H231" i="37"/>
  <c r="H179" i="15"/>
  <c r="H180" i="14"/>
  <c r="H182" i="27"/>
  <c r="H251" i="17"/>
  <c r="H222" i="16"/>
  <c r="H231" i="32"/>
  <c r="H259" i="11"/>
  <c r="H258" i="11"/>
  <c r="H231" i="14"/>
  <c r="H15" i="49"/>
  <c r="G15" i="49"/>
  <c r="H181" i="24"/>
  <c r="H184" i="34"/>
  <c r="H254" i="34"/>
  <c r="H262" i="34"/>
  <c r="E254" i="24"/>
  <c r="E243" i="24"/>
  <c r="H245" i="21"/>
  <c r="D263" i="21"/>
  <c r="AF20" i="49" s="1"/>
  <c r="H256" i="21"/>
  <c r="H252" i="21"/>
  <c r="G238" i="59"/>
  <c r="AB33" i="49" s="1"/>
  <c r="E260" i="33"/>
  <c r="H225" i="34"/>
  <c r="E238" i="17"/>
  <c r="Z15" i="49" s="1"/>
  <c r="E238" i="25"/>
  <c r="Z25" i="49" s="1"/>
  <c r="AC25" i="49" s="1"/>
  <c r="H222" i="19"/>
  <c r="H231" i="19"/>
  <c r="H237" i="37"/>
  <c r="H246" i="36"/>
  <c r="G263" i="11"/>
  <c r="AI10" i="49" s="1"/>
  <c r="H254" i="11"/>
  <c r="H247" i="11"/>
  <c r="D263" i="11"/>
  <c r="H248" i="11"/>
  <c r="H253" i="34"/>
  <c r="E257" i="24"/>
  <c r="E251" i="24"/>
  <c r="E258" i="24"/>
  <c r="H259" i="21"/>
  <c r="H22" i="49"/>
  <c r="H252" i="25"/>
  <c r="H243" i="21"/>
  <c r="AF10" i="49"/>
  <c r="H236" i="10"/>
  <c r="H229" i="10"/>
  <c r="H255" i="34"/>
  <c r="H227" i="19"/>
  <c r="F238" i="19"/>
  <c r="AA17" i="49" s="1"/>
  <c r="H187" i="44"/>
  <c r="E195" i="44" s="1"/>
  <c r="H12" i="44"/>
  <c r="H227" i="36"/>
  <c r="E263" i="11"/>
  <c r="AG10" i="49" s="1"/>
  <c r="H233" i="37"/>
  <c r="H228" i="37"/>
  <c r="H235" i="37"/>
  <c r="C263" i="21"/>
  <c r="H224" i="37"/>
  <c r="H223" i="37"/>
  <c r="F238" i="37"/>
  <c r="AA38" i="49" s="1"/>
  <c r="H224" i="59"/>
  <c r="H249" i="19"/>
  <c r="E238" i="12"/>
  <c r="Z11" i="49" s="1"/>
  <c r="AC11" i="49" s="1"/>
  <c r="H243" i="11"/>
  <c r="H257" i="34"/>
  <c r="H236" i="37"/>
  <c r="E238" i="20"/>
  <c r="D263" i="59"/>
  <c r="AF33" i="49" s="1"/>
  <c r="H260" i="34"/>
  <c r="H252" i="40"/>
  <c r="H228" i="40"/>
  <c r="C238" i="37"/>
  <c r="F238" i="21"/>
  <c r="AA20" i="49" s="1"/>
  <c r="H219" i="36"/>
  <c r="H219" i="34"/>
  <c r="H248" i="34"/>
  <c r="E259" i="24"/>
  <c r="E261" i="24"/>
  <c r="H245" i="62"/>
  <c r="H221" i="59"/>
  <c r="C248" i="33"/>
  <c r="C256" i="33"/>
  <c r="D244" i="33"/>
  <c r="C246" i="33"/>
  <c r="C245" i="33"/>
  <c r="D243" i="33"/>
  <c r="C253" i="33"/>
  <c r="D258" i="33"/>
  <c r="G243" i="33"/>
  <c r="G251" i="33"/>
  <c r="G259" i="33"/>
  <c r="G255" i="33"/>
  <c r="C251" i="33"/>
  <c r="C258" i="33"/>
  <c r="D256" i="33"/>
  <c r="G258" i="33"/>
  <c r="F250" i="33"/>
  <c r="F253" i="33"/>
  <c r="F257" i="33"/>
  <c r="F247" i="33"/>
  <c r="C249" i="33"/>
  <c r="C247" i="33"/>
  <c r="C255" i="33"/>
  <c r="D257" i="33"/>
  <c r="G245" i="33"/>
  <c r="G256" i="33"/>
  <c r="D252" i="33"/>
  <c r="D261" i="33"/>
  <c r="G254" i="33"/>
  <c r="C257" i="33"/>
  <c r="D253" i="33"/>
  <c r="G247" i="33"/>
  <c r="F252" i="33"/>
  <c r="G248" i="33"/>
  <c r="G250" i="33"/>
  <c r="C262" i="33"/>
  <c r="D255" i="33"/>
  <c r="D246" i="33"/>
  <c r="F243" i="33"/>
  <c r="G246" i="33"/>
  <c r="D254" i="33"/>
  <c r="D260" i="33"/>
  <c r="C252" i="33"/>
  <c r="C259" i="33"/>
  <c r="D245" i="33"/>
  <c r="F254" i="33"/>
  <c r="G261" i="33"/>
  <c r="F262" i="33"/>
  <c r="F259" i="33"/>
  <c r="G253" i="33"/>
  <c r="C260" i="33"/>
  <c r="C243" i="33"/>
  <c r="C254" i="33"/>
  <c r="D248" i="33"/>
  <c r="D250" i="33"/>
  <c r="G252" i="33"/>
  <c r="F248" i="33"/>
  <c r="G249" i="33"/>
  <c r="G257" i="33"/>
  <c r="D251" i="33"/>
  <c r="C244" i="33"/>
  <c r="G262" i="33"/>
  <c r="C250" i="33"/>
  <c r="D259" i="33"/>
  <c r="G244" i="33"/>
  <c r="D247" i="33"/>
  <c r="D262" i="33"/>
  <c r="C261" i="33"/>
  <c r="G260" i="33"/>
  <c r="D249" i="33"/>
  <c r="F245" i="33"/>
  <c r="E257" i="33"/>
  <c r="F244" i="33"/>
  <c r="E256" i="33"/>
  <c r="F260" i="33"/>
  <c r="E262" i="33"/>
  <c r="F246" i="33"/>
  <c r="F249" i="33"/>
  <c r="E255" i="33"/>
  <c r="F256" i="33"/>
  <c r="F255" i="33"/>
  <c r="F251" i="33"/>
  <c r="F258" i="33"/>
  <c r="F261" i="33"/>
  <c r="G238" i="36"/>
  <c r="AB37" i="49" s="1"/>
  <c r="H225" i="36"/>
  <c r="G263" i="21"/>
  <c r="AI20" i="49" s="1"/>
  <c r="H233" i="36"/>
  <c r="G263" i="36"/>
  <c r="AI37" i="49" s="1"/>
  <c r="F238" i="26"/>
  <c r="AA26" i="49" s="1"/>
  <c r="H246" i="34"/>
  <c r="H256" i="34"/>
  <c r="E263" i="17"/>
  <c r="AG15" i="49" s="1"/>
  <c r="H222" i="17"/>
  <c r="H255" i="59"/>
  <c r="E263" i="19"/>
  <c r="E227" i="22"/>
  <c r="G235" i="22"/>
  <c r="F219" i="22"/>
  <c r="G220" i="22"/>
  <c r="F230" i="22"/>
  <c r="F225" i="22"/>
  <c r="G222" i="22"/>
  <c r="G227" i="22"/>
  <c r="G233" i="22"/>
  <c r="G228" i="22"/>
  <c r="F235" i="22"/>
  <c r="F236" i="22"/>
  <c r="G234" i="22"/>
  <c r="F223" i="22"/>
  <c r="F218" i="22"/>
  <c r="F228" i="22"/>
  <c r="G223" i="22"/>
  <c r="E235" i="22"/>
  <c r="G226" i="22"/>
  <c r="G221" i="22"/>
  <c r="G231" i="22"/>
  <c r="G230" i="22"/>
  <c r="F222" i="22"/>
  <c r="F221" i="22"/>
  <c r="G219" i="22"/>
  <c r="E231" i="22"/>
  <c r="E224" i="22"/>
  <c r="F229" i="22"/>
  <c r="G224" i="22"/>
  <c r="E229" i="22"/>
  <c r="F234" i="22"/>
  <c r="F226" i="22"/>
  <c r="D236" i="22"/>
  <c r="C227" i="22"/>
  <c r="D228" i="22"/>
  <c r="F237" i="22"/>
  <c r="D222" i="22"/>
  <c r="D235" i="22"/>
  <c r="F232" i="22"/>
  <c r="C221" i="22"/>
  <c r="C235" i="22"/>
  <c r="D229" i="22"/>
  <c r="C223" i="22"/>
  <c r="G237" i="22"/>
  <c r="C218" i="22"/>
  <c r="C232" i="22"/>
  <c r="D234" i="22"/>
  <c r="C230" i="22"/>
  <c r="D227" i="22"/>
  <c r="C237" i="22"/>
  <c r="F233" i="22"/>
  <c r="C225" i="22"/>
  <c r="C231" i="22"/>
  <c r="C220" i="22"/>
  <c r="D220" i="22"/>
  <c r="D224" i="22"/>
  <c r="C224" i="22"/>
  <c r="D237" i="22"/>
  <c r="C219" i="22"/>
  <c r="D231" i="22"/>
  <c r="C226" i="22"/>
  <c r="C234" i="22"/>
  <c r="D230" i="22"/>
  <c r="D219" i="22"/>
  <c r="D221" i="22"/>
  <c r="E232" i="22"/>
  <c r="C229" i="22"/>
  <c r="G225" i="22"/>
  <c r="E221" i="22"/>
  <c r="F220" i="22"/>
  <c r="E228" i="22"/>
  <c r="D223" i="22"/>
  <c r="D225" i="22"/>
  <c r="E234" i="22"/>
  <c r="E218" i="22"/>
  <c r="C228" i="22"/>
  <c r="G232" i="22"/>
  <c r="D233" i="22"/>
  <c r="E223" i="22"/>
  <c r="E236" i="22"/>
  <c r="E220" i="22"/>
  <c r="E230" i="22"/>
  <c r="F231" i="22"/>
  <c r="D226" i="22"/>
  <c r="E225" i="22"/>
  <c r="E222" i="22"/>
  <c r="C222" i="22"/>
  <c r="E237" i="22"/>
  <c r="G229" i="22"/>
  <c r="E226" i="22"/>
  <c r="D218" i="22"/>
  <c r="E233" i="22"/>
  <c r="C236" i="22"/>
  <c r="F224" i="22"/>
  <c r="F227" i="22"/>
  <c r="D232" i="22"/>
  <c r="E219" i="22"/>
  <c r="G236" i="22"/>
  <c r="C233" i="22"/>
  <c r="G218" i="22"/>
  <c r="AE10" i="49"/>
  <c r="C263" i="11"/>
  <c r="D238" i="17"/>
  <c r="H229" i="36"/>
  <c r="H227" i="34"/>
  <c r="C263" i="16"/>
  <c r="D238" i="36"/>
  <c r="Y37" i="49" s="1"/>
  <c r="E263" i="36"/>
  <c r="AG37" i="49" s="1"/>
  <c r="F253" i="24"/>
  <c r="F243" i="24"/>
  <c r="F246" i="24"/>
  <c r="F248" i="24"/>
  <c r="F257" i="24"/>
  <c r="F251" i="24"/>
  <c r="C252" i="24"/>
  <c r="C254" i="24"/>
  <c r="C248" i="24"/>
  <c r="D246" i="24"/>
  <c r="G251" i="24"/>
  <c r="C260" i="24"/>
  <c r="C245" i="24"/>
  <c r="D255" i="24"/>
  <c r="G248" i="24"/>
  <c r="C247" i="24"/>
  <c r="C255" i="24"/>
  <c r="C244" i="24"/>
  <c r="D262" i="24"/>
  <c r="C258" i="24"/>
  <c r="G258" i="24"/>
  <c r="G257" i="24"/>
  <c r="D248" i="24"/>
  <c r="G253" i="24"/>
  <c r="C262" i="24"/>
  <c r="C251" i="24"/>
  <c r="D257" i="24"/>
  <c r="D245" i="24"/>
  <c r="C246" i="24"/>
  <c r="G250" i="24"/>
  <c r="D260" i="24"/>
  <c r="G255" i="24"/>
  <c r="G246" i="24"/>
  <c r="D249" i="24"/>
  <c r="D250" i="24"/>
  <c r="D252" i="24"/>
  <c r="C253" i="24"/>
  <c r="D253" i="24"/>
  <c r="G259" i="24"/>
  <c r="D261" i="24"/>
  <c r="D256" i="24"/>
  <c r="D243" i="24"/>
  <c r="G245" i="24"/>
  <c r="G260" i="24"/>
  <c r="C257" i="24"/>
  <c r="C282" i="24" s="1"/>
  <c r="G243" i="24"/>
  <c r="G252" i="24"/>
  <c r="C243" i="24"/>
  <c r="G254" i="24"/>
  <c r="G249" i="24"/>
  <c r="C256" i="24"/>
  <c r="D251" i="24"/>
  <c r="D247" i="24"/>
  <c r="F244" i="24"/>
  <c r="G261" i="24"/>
  <c r="G256" i="24"/>
  <c r="G244" i="24"/>
  <c r="D254" i="24"/>
  <c r="C249" i="24"/>
  <c r="C259" i="24"/>
  <c r="D258" i="24"/>
  <c r="D259" i="24"/>
  <c r="G247" i="24"/>
  <c r="C261" i="24"/>
  <c r="F250" i="24"/>
  <c r="E246" i="24"/>
  <c r="F256" i="24"/>
  <c r="G262" i="24"/>
  <c r="E260" i="24"/>
  <c r="F259" i="24"/>
  <c r="F252" i="24"/>
  <c r="E247" i="24"/>
  <c r="F261" i="24"/>
  <c r="C250" i="24"/>
  <c r="F249" i="24"/>
  <c r="E262" i="24"/>
  <c r="F245" i="24"/>
  <c r="E253" i="24"/>
  <c r="D244" i="24"/>
  <c r="F260" i="24"/>
  <c r="F255" i="24"/>
  <c r="F247" i="24"/>
  <c r="F262" i="24"/>
  <c r="F258" i="24"/>
  <c r="F254" i="24"/>
  <c r="G22" i="49"/>
  <c r="E238" i="40"/>
  <c r="F263" i="32"/>
  <c r="AH32" i="49" s="1"/>
  <c r="C47" i="46"/>
  <c r="H95" i="46"/>
  <c r="H220" i="40"/>
  <c r="Y41" i="49"/>
  <c r="AC41" i="49" s="1"/>
  <c r="H218" i="40"/>
  <c r="D238" i="40"/>
  <c r="H262" i="40"/>
  <c r="H246" i="40"/>
  <c r="H258" i="40"/>
  <c r="H236" i="36"/>
  <c r="H220" i="36"/>
  <c r="G263" i="62"/>
  <c r="AI22" i="49" s="1"/>
  <c r="C263" i="59"/>
  <c r="F238" i="32"/>
  <c r="AA32" i="49" s="1"/>
  <c r="F263" i="35"/>
  <c r="AH36" i="49" s="1"/>
  <c r="H183" i="37"/>
  <c r="E238" i="21"/>
  <c r="Z20" i="49" s="1"/>
  <c r="E238" i="41"/>
  <c r="H238" i="41" s="1"/>
  <c r="H178" i="36"/>
  <c r="H173" i="14"/>
  <c r="H179" i="59"/>
  <c r="H184" i="9"/>
  <c r="H230" i="17"/>
  <c r="H185" i="32"/>
  <c r="H250" i="34"/>
  <c r="H249" i="34"/>
  <c r="H243" i="16"/>
  <c r="AE14" i="49"/>
  <c r="H253" i="25"/>
  <c r="H182" i="34"/>
  <c r="H249" i="40"/>
  <c r="H235" i="40"/>
  <c r="H261" i="40"/>
  <c r="H248" i="40"/>
  <c r="H234" i="40"/>
  <c r="H245" i="19"/>
  <c r="H228" i="19"/>
  <c r="H226" i="19"/>
  <c r="H262" i="19"/>
  <c r="C263" i="62"/>
  <c r="E263" i="12"/>
  <c r="AG11" i="49" s="1"/>
  <c r="H181" i="26"/>
  <c r="H186" i="29"/>
  <c r="AF15" i="49"/>
  <c r="H243" i="17"/>
  <c r="D263" i="17"/>
  <c r="H219" i="17"/>
  <c r="H237" i="21"/>
  <c r="G238" i="15"/>
  <c r="AB13" i="49" s="1"/>
  <c r="H252" i="34"/>
  <c r="H32" i="49"/>
  <c r="G32" i="49"/>
  <c r="H248" i="25"/>
  <c r="H255" i="40"/>
  <c r="H250" i="40"/>
  <c r="H253" i="40"/>
  <c r="H223" i="19"/>
  <c r="G24" i="49"/>
  <c r="H24" i="49"/>
  <c r="E238" i="19"/>
  <c r="Z17" i="49" s="1"/>
  <c r="H234" i="37"/>
  <c r="H222" i="26"/>
  <c r="H219" i="10"/>
  <c r="F263" i="19"/>
  <c r="H254" i="17"/>
  <c r="H218" i="17"/>
  <c r="H250" i="25"/>
  <c r="H256" i="25"/>
  <c r="H254" i="25"/>
  <c r="H174" i="39"/>
  <c r="H247" i="40"/>
  <c r="H230" i="40"/>
  <c r="H244" i="40"/>
  <c r="H257" i="40"/>
  <c r="H256" i="40"/>
  <c r="H247" i="19"/>
  <c r="H233" i="19"/>
  <c r="H254" i="19"/>
  <c r="H253" i="19"/>
  <c r="H226" i="36"/>
  <c r="H235" i="17"/>
  <c r="C238" i="62"/>
  <c r="H237" i="36"/>
  <c r="D238" i="59"/>
  <c r="Y33" i="49" s="1"/>
  <c r="H218" i="59"/>
  <c r="H169" i="32"/>
  <c r="H261" i="10"/>
  <c r="D188" i="17"/>
  <c r="AM15" i="49" s="1"/>
  <c r="H184" i="11"/>
  <c r="H178" i="27"/>
  <c r="H186" i="32"/>
  <c r="H253" i="17"/>
  <c r="H261" i="34"/>
  <c r="H170" i="32"/>
  <c r="H257" i="25"/>
  <c r="AH17" i="49"/>
  <c r="H251" i="40"/>
  <c r="H260" i="40"/>
  <c r="H254" i="40"/>
  <c r="H221" i="40"/>
  <c r="H237" i="40"/>
  <c r="G19" i="49"/>
  <c r="H19" i="49"/>
  <c r="H225" i="19"/>
  <c r="H260" i="19"/>
  <c r="H256" i="19"/>
  <c r="H181" i="19"/>
  <c r="AG41" i="49"/>
  <c r="E263" i="40"/>
  <c r="H187" i="36"/>
  <c r="H228" i="36"/>
  <c r="H218" i="37"/>
  <c r="H247" i="59"/>
  <c r="E263" i="41"/>
  <c r="AG42" i="49" s="1"/>
  <c r="E263" i="20"/>
  <c r="H229" i="9"/>
  <c r="H173" i="20"/>
  <c r="H223" i="17"/>
  <c r="H258" i="34"/>
  <c r="G33" i="49"/>
  <c r="H33" i="49"/>
  <c r="H11" i="49"/>
  <c r="G11" i="49"/>
  <c r="F263" i="34"/>
  <c r="AH35" i="49" s="1"/>
  <c r="H259" i="19"/>
  <c r="H236" i="40"/>
  <c r="H259" i="40"/>
  <c r="H233" i="40"/>
  <c r="H229" i="40"/>
  <c r="H222" i="40"/>
  <c r="H252" i="19"/>
  <c r="H235" i="19"/>
  <c r="E263" i="38"/>
  <c r="H263" i="38" s="1"/>
  <c r="H175" i="37"/>
  <c r="E238" i="34"/>
  <c r="E238" i="24"/>
  <c r="H224" i="36"/>
  <c r="H232" i="37"/>
  <c r="F238" i="34"/>
  <c r="AA35" i="49" s="1"/>
  <c r="E238" i="37"/>
  <c r="Z38" i="49" s="1"/>
  <c r="H179" i="62"/>
  <c r="H246" i="17"/>
  <c r="H171" i="12"/>
  <c r="H244" i="34"/>
  <c r="E263" i="34"/>
  <c r="AG35" i="49"/>
  <c r="H243" i="34"/>
  <c r="H172" i="21"/>
  <c r="H258" i="25"/>
  <c r="H227" i="40"/>
  <c r="H226" i="40"/>
  <c r="H231" i="40"/>
  <c r="H225" i="40"/>
  <c r="H223" i="40"/>
  <c r="H229" i="19"/>
  <c r="AG17" i="49"/>
  <c r="H36" i="49"/>
  <c r="G36" i="49"/>
  <c r="H230" i="37"/>
  <c r="H231" i="36"/>
  <c r="F263" i="26"/>
  <c r="AH26" i="49" s="1"/>
  <c r="E263" i="25"/>
  <c r="H263" i="25" s="1"/>
  <c r="C238" i="16"/>
  <c r="H249" i="17"/>
  <c r="H259" i="17"/>
  <c r="H222" i="34"/>
  <c r="H173" i="21"/>
  <c r="H171" i="31"/>
  <c r="H224" i="40"/>
  <c r="D263" i="40"/>
  <c r="H243" i="40"/>
  <c r="H219" i="40"/>
  <c r="H232" i="40"/>
  <c r="H245" i="40"/>
  <c r="H244" i="19"/>
  <c r="H218" i="19"/>
  <c r="H168" i="6"/>
  <c r="H171" i="38"/>
  <c r="C169" i="9"/>
  <c r="G169" i="9"/>
  <c r="E169" i="9"/>
  <c r="F169" i="9"/>
  <c r="D169" i="9"/>
  <c r="H175" i="30"/>
  <c r="H182" i="30"/>
  <c r="H183" i="12"/>
  <c r="H177" i="9"/>
  <c r="G196" i="26"/>
  <c r="G271" i="26" s="1"/>
  <c r="C203" i="26"/>
  <c r="F209" i="26"/>
  <c r="F284" i="26" s="1"/>
  <c r="G193" i="26"/>
  <c r="F205" i="26"/>
  <c r="D196" i="26"/>
  <c r="D271" i="26" s="1"/>
  <c r="D296" i="26" s="1"/>
  <c r="D346" i="26" s="1"/>
  <c r="G197" i="26"/>
  <c r="G272" i="26" s="1"/>
  <c r="D205" i="26"/>
  <c r="E210" i="26"/>
  <c r="E285" i="26" s="1"/>
  <c r="C195" i="26"/>
  <c r="F202" i="26"/>
  <c r="F277" i="26" s="1"/>
  <c r="F195" i="26"/>
  <c r="F270" i="26" s="1"/>
  <c r="C199" i="26"/>
  <c r="D194" i="26"/>
  <c r="D269" i="26" s="1"/>
  <c r="D294" i="26" s="1"/>
  <c r="D344" i="26" s="1"/>
  <c r="D201" i="26"/>
  <c r="D276" i="26" s="1"/>
  <c r="D301" i="26" s="1"/>
  <c r="D351" i="26" s="1"/>
  <c r="G201" i="26"/>
  <c r="G276" i="26" s="1"/>
  <c r="F204" i="26"/>
  <c r="F279" i="26" s="1"/>
  <c r="C204" i="26"/>
  <c r="C209" i="26"/>
  <c r="D195" i="26"/>
  <c r="D270" i="26" s="1"/>
  <c r="D295" i="26" s="1"/>
  <c r="D345" i="26" s="1"/>
  <c r="G203" i="26"/>
  <c r="G278" i="26" s="1"/>
  <c r="F208" i="26"/>
  <c r="F283" i="26" s="1"/>
  <c r="E197" i="26"/>
  <c r="E272" i="26" s="1"/>
  <c r="G204" i="26"/>
  <c r="G279" i="26" s="1"/>
  <c r="C202" i="26"/>
  <c r="D212" i="26"/>
  <c r="D287" i="26" s="1"/>
  <c r="D312" i="26" s="1"/>
  <c r="F207" i="26"/>
  <c r="F282" i="26" s="1"/>
  <c r="C201" i="26"/>
  <c r="D198" i="26"/>
  <c r="D273" i="26" s="1"/>
  <c r="D298" i="26" s="1"/>
  <c r="D348" i="26" s="1"/>
  <c r="D197" i="26"/>
  <c r="D272" i="26" s="1"/>
  <c r="E205" i="26"/>
  <c r="E280" i="26" s="1"/>
  <c r="E212" i="26"/>
  <c r="E287" i="26" s="1"/>
  <c r="E312" i="26" s="1"/>
  <c r="E362" i="26" s="1"/>
  <c r="E194" i="26"/>
  <c r="E269" i="26" s="1"/>
  <c r="E294" i="26" s="1"/>
  <c r="F211" i="26"/>
  <c r="F286" i="26" s="1"/>
  <c r="F198" i="26"/>
  <c r="F273" i="26" s="1"/>
  <c r="D203" i="26"/>
  <c r="D278" i="26" s="1"/>
  <c r="E195" i="26"/>
  <c r="E270" i="26" s="1"/>
  <c r="E295" i="26" s="1"/>
  <c r="E345" i="26" s="1"/>
  <c r="C196" i="26"/>
  <c r="C194" i="26"/>
  <c r="C198" i="26"/>
  <c r="D199" i="26"/>
  <c r="D274" i="26" s="1"/>
  <c r="D299" i="26" s="1"/>
  <c r="D349" i="26" s="1"/>
  <c r="C212" i="26"/>
  <c r="F194" i="26"/>
  <c r="F269" i="26" s="1"/>
  <c r="E201" i="26"/>
  <c r="E276" i="26" s="1"/>
  <c r="D200" i="26"/>
  <c r="E209" i="26"/>
  <c r="E284" i="26" s="1"/>
  <c r="D202" i="26"/>
  <c r="D277" i="26" s="1"/>
  <c r="D204" i="26"/>
  <c r="D279" i="26" s="1"/>
  <c r="D206" i="26"/>
  <c r="D281" i="26" s="1"/>
  <c r="D306" i="26" s="1"/>
  <c r="D356" i="26" s="1"/>
  <c r="F201" i="26"/>
  <c r="F276" i="26" s="1"/>
  <c r="C197" i="26"/>
  <c r="E208" i="26"/>
  <c r="E283" i="26" s="1"/>
  <c r="E308" i="26" s="1"/>
  <c r="F206" i="26"/>
  <c r="F281" i="26" s="1"/>
  <c r="G199" i="26"/>
  <c r="G274" i="26" s="1"/>
  <c r="D208" i="26"/>
  <c r="D283" i="26" s="1"/>
  <c r="D308" i="26" s="1"/>
  <c r="D358" i="26" s="1"/>
  <c r="G200" i="26"/>
  <c r="C206" i="26"/>
  <c r="E206" i="26"/>
  <c r="E281" i="26" s="1"/>
  <c r="G206" i="26"/>
  <c r="G281" i="26" s="1"/>
  <c r="D207" i="26"/>
  <c r="D282" i="26" s="1"/>
  <c r="G205" i="26"/>
  <c r="G280" i="26" s="1"/>
  <c r="E198" i="26"/>
  <c r="E273" i="26" s="1"/>
  <c r="E298" i="26" s="1"/>
  <c r="E348" i="26" s="1"/>
  <c r="G198" i="26"/>
  <c r="G273" i="26" s="1"/>
  <c r="D210" i="26"/>
  <c r="D285" i="26" s="1"/>
  <c r="D310" i="26" s="1"/>
  <c r="D360" i="26" s="1"/>
  <c r="F203" i="26"/>
  <c r="F278" i="26" s="1"/>
  <c r="G211" i="26"/>
  <c r="G286" i="26" s="1"/>
  <c r="G209" i="26"/>
  <c r="G284" i="26" s="1"/>
  <c r="E207" i="26"/>
  <c r="E282" i="26" s="1"/>
  <c r="E196" i="26"/>
  <c r="E271" i="26" s="1"/>
  <c r="E296" i="26" s="1"/>
  <c r="E202" i="26"/>
  <c r="E277" i="26" s="1"/>
  <c r="G208" i="26"/>
  <c r="G283" i="26" s="1"/>
  <c r="E211" i="26"/>
  <c r="E286" i="26" s="1"/>
  <c r="C207" i="26"/>
  <c r="E203" i="26"/>
  <c r="E278" i="26" s="1"/>
  <c r="E199" i="26"/>
  <c r="E274" i="26" s="1"/>
  <c r="E299" i="26" s="1"/>
  <c r="E349" i="26" s="1"/>
  <c r="E204" i="26"/>
  <c r="E279" i="26" s="1"/>
  <c r="E200" i="26"/>
  <c r="E275" i="26" s="1"/>
  <c r="F196" i="26"/>
  <c r="F271" i="26" s="1"/>
  <c r="F296" i="26" s="1"/>
  <c r="F346" i="26" s="1"/>
  <c r="G210" i="26"/>
  <c r="G285" i="26" s="1"/>
  <c r="C200" i="26"/>
  <c r="E193" i="26"/>
  <c r="D211" i="26"/>
  <c r="D286" i="26" s="1"/>
  <c r="D311" i="26" s="1"/>
  <c r="D361" i="26" s="1"/>
  <c r="G195" i="26"/>
  <c r="G270" i="26" s="1"/>
  <c r="D209" i="26"/>
  <c r="D284" i="26" s="1"/>
  <c r="F197" i="26"/>
  <c r="F272" i="26" s="1"/>
  <c r="G212" i="26"/>
  <c r="G287" i="26" s="1"/>
  <c r="G194" i="26"/>
  <c r="G269" i="26" s="1"/>
  <c r="F200" i="26"/>
  <c r="G202" i="26"/>
  <c r="G277" i="26" s="1"/>
  <c r="F199" i="26"/>
  <c r="F274" i="26" s="1"/>
  <c r="G207" i="26"/>
  <c r="G282" i="26" s="1"/>
  <c r="C193" i="26"/>
  <c r="D193" i="26"/>
  <c r="F193" i="26"/>
  <c r="F210" i="26"/>
  <c r="F285" i="26" s="1"/>
  <c r="C205" i="26"/>
  <c r="F212" i="26"/>
  <c r="F287" i="26" s="1"/>
  <c r="C208" i="26"/>
  <c r="C211" i="26"/>
  <c r="C210" i="26"/>
  <c r="H169" i="12"/>
  <c r="H186" i="36"/>
  <c r="D188" i="34"/>
  <c r="AM35" i="49" s="1"/>
  <c r="H171" i="36"/>
  <c r="H168" i="12"/>
  <c r="H177" i="57"/>
  <c r="H170" i="17"/>
  <c r="H168" i="57"/>
  <c r="H186" i="20"/>
  <c r="H187" i="16"/>
  <c r="H187" i="23"/>
  <c r="H180" i="9"/>
  <c r="F200" i="31"/>
  <c r="C195" i="31"/>
  <c r="D203" i="31"/>
  <c r="D278" i="31" s="1"/>
  <c r="E200" i="31"/>
  <c r="E275" i="31" s="1"/>
  <c r="C198" i="31"/>
  <c r="F196" i="31"/>
  <c r="F271" i="31" s="1"/>
  <c r="D211" i="31"/>
  <c r="D286" i="31" s="1"/>
  <c r="D311" i="31" s="1"/>
  <c r="D361" i="31" s="1"/>
  <c r="G196" i="31"/>
  <c r="G271" i="31" s="1"/>
  <c r="F211" i="31"/>
  <c r="F286" i="31" s="1"/>
  <c r="G202" i="31"/>
  <c r="G277" i="31" s="1"/>
  <c r="F203" i="31"/>
  <c r="F278" i="31" s="1"/>
  <c r="D196" i="31"/>
  <c r="D271" i="31" s="1"/>
  <c r="D296" i="31" s="1"/>
  <c r="D346" i="31" s="1"/>
  <c r="E207" i="31"/>
  <c r="E282" i="31" s="1"/>
  <c r="F199" i="31"/>
  <c r="F274" i="31" s="1"/>
  <c r="C212" i="31"/>
  <c r="E188" i="17"/>
  <c r="AN15" i="49" s="1"/>
  <c r="H172" i="36"/>
  <c r="H172" i="29"/>
  <c r="H179" i="34"/>
  <c r="H174" i="31"/>
  <c r="H181" i="15"/>
  <c r="H176" i="21"/>
  <c r="H179" i="57"/>
  <c r="H184" i="22"/>
  <c r="H174" i="28"/>
  <c r="H171" i="34"/>
  <c r="H176" i="6"/>
  <c r="H178" i="15"/>
  <c r="H179" i="19"/>
  <c r="H186" i="22"/>
  <c r="H136" i="9"/>
  <c r="E195" i="23"/>
  <c r="E270" i="23" s="1"/>
  <c r="G201" i="23"/>
  <c r="G276" i="23" s="1"/>
  <c r="G200" i="23"/>
  <c r="G275" i="23" s="1"/>
  <c r="D211" i="23"/>
  <c r="D286" i="23" s="1"/>
  <c r="C196" i="23"/>
  <c r="F193" i="23"/>
  <c r="D199" i="23"/>
  <c r="D274" i="23" s="1"/>
  <c r="D299" i="23" s="1"/>
  <c r="D349" i="23" s="1"/>
  <c r="F201" i="23"/>
  <c r="F276" i="23" s="1"/>
  <c r="G211" i="23"/>
  <c r="G286" i="23" s="1"/>
  <c r="C194" i="23"/>
  <c r="E209" i="23"/>
  <c r="G207" i="23"/>
  <c r="G282" i="23" s="1"/>
  <c r="C211" i="23"/>
  <c r="G208" i="23"/>
  <c r="G283" i="23" s="1"/>
  <c r="F200" i="23"/>
  <c r="F275" i="23" s="1"/>
  <c r="G210" i="23"/>
  <c r="G285" i="23" s="1"/>
  <c r="C197" i="23"/>
  <c r="F206" i="23"/>
  <c r="F281" i="23" s="1"/>
  <c r="F197" i="23"/>
  <c r="F272" i="23" s="1"/>
  <c r="D206" i="23"/>
  <c r="D281" i="23" s="1"/>
  <c r="D306" i="23" s="1"/>
  <c r="D356" i="23" s="1"/>
  <c r="D202" i="23"/>
  <c r="G194" i="23"/>
  <c r="G269" i="23" s="1"/>
  <c r="G196" i="23"/>
  <c r="G271" i="23" s="1"/>
  <c r="F209" i="23"/>
  <c r="F198" i="23"/>
  <c r="F273" i="23" s="1"/>
  <c r="D200" i="23"/>
  <c r="D275" i="23" s="1"/>
  <c r="E198" i="23"/>
  <c r="E273" i="23" s="1"/>
  <c r="E298" i="23" s="1"/>
  <c r="D205" i="23"/>
  <c r="D280" i="23" s="1"/>
  <c r="D305" i="23" s="1"/>
  <c r="D355" i="23" s="1"/>
  <c r="F210" i="23"/>
  <c r="F285" i="23" s="1"/>
  <c r="G202" i="23"/>
  <c r="G195" i="23"/>
  <c r="G270" i="23" s="1"/>
  <c r="G204" i="23"/>
  <c r="G279" i="23" s="1"/>
  <c r="F204" i="23"/>
  <c r="F279" i="23" s="1"/>
  <c r="C205" i="23"/>
  <c r="F202" i="23"/>
  <c r="F277" i="23" s="1"/>
  <c r="E207" i="23"/>
  <c r="E282" i="23" s="1"/>
  <c r="F199" i="23"/>
  <c r="H187" i="30"/>
  <c r="H170" i="20"/>
  <c r="H171" i="19"/>
  <c r="H184" i="57"/>
  <c r="H169" i="36"/>
  <c r="H176" i="9"/>
  <c r="H186" i="27"/>
  <c r="H183" i="11"/>
  <c r="H176" i="29"/>
  <c r="H173" i="30"/>
  <c r="H187" i="14"/>
  <c r="G171" i="9"/>
  <c r="C171" i="9"/>
  <c r="E171" i="9"/>
  <c r="F171" i="9"/>
  <c r="D171" i="9"/>
  <c r="H181" i="12"/>
  <c r="C200" i="29"/>
  <c r="C275" i="29" s="1"/>
  <c r="E193" i="29"/>
  <c r="E268" i="29" s="1"/>
  <c r="G211" i="29"/>
  <c r="G286" i="29" s="1"/>
  <c r="G202" i="29"/>
  <c r="G277" i="29" s="1"/>
  <c r="E200" i="29"/>
  <c r="E275" i="29" s="1"/>
  <c r="G201" i="29"/>
  <c r="G276" i="29" s="1"/>
  <c r="D201" i="29"/>
  <c r="D276" i="29" s="1"/>
  <c r="D301" i="29" s="1"/>
  <c r="D351" i="29" s="1"/>
  <c r="E198" i="29"/>
  <c r="E273" i="29" s="1"/>
  <c r="E298" i="29" s="1"/>
  <c r="E348" i="29" s="1"/>
  <c r="E209" i="29"/>
  <c r="E284" i="29" s="1"/>
  <c r="G205" i="29"/>
  <c r="G280" i="29" s="1"/>
  <c r="F195" i="29"/>
  <c r="G194" i="29"/>
  <c r="G269" i="29" s="1"/>
  <c r="H176" i="17"/>
  <c r="H180" i="37"/>
  <c r="F188" i="19"/>
  <c r="AO17" i="49" s="1"/>
  <c r="E208" i="12"/>
  <c r="E283" i="12" s="1"/>
  <c r="E308" i="12" s="1"/>
  <c r="C207" i="12"/>
  <c r="G200" i="12"/>
  <c r="D195" i="12"/>
  <c r="D270" i="12" s="1"/>
  <c r="D295" i="12" s="1"/>
  <c r="D345" i="12" s="1"/>
  <c r="D200" i="12"/>
  <c r="E196" i="12"/>
  <c r="E271" i="12" s="1"/>
  <c r="E296" i="12" s="1"/>
  <c r="C211" i="12"/>
  <c r="E198" i="12"/>
  <c r="E273" i="12" s="1"/>
  <c r="E298" i="12" s="1"/>
  <c r="E348" i="12" s="1"/>
  <c r="D196" i="12"/>
  <c r="D271" i="12" s="1"/>
  <c r="D296" i="12" s="1"/>
  <c r="D346" i="12" s="1"/>
  <c r="D204" i="12"/>
  <c r="G207" i="12"/>
  <c r="G282" i="12" s="1"/>
  <c r="G212" i="12"/>
  <c r="D206" i="12"/>
  <c r="D281" i="12" s="1"/>
  <c r="D306" i="12" s="1"/>
  <c r="D356" i="12" s="1"/>
  <c r="G193" i="12"/>
  <c r="E203" i="12"/>
  <c r="G208" i="12"/>
  <c r="G283" i="12" s="1"/>
  <c r="D211" i="12"/>
  <c r="D286" i="12" s="1"/>
  <c r="D311" i="12" s="1"/>
  <c r="D361" i="12" s="1"/>
  <c r="G206" i="12"/>
  <c r="G281" i="12" s="1"/>
  <c r="F195" i="12"/>
  <c r="F270" i="12" s="1"/>
  <c r="D212" i="12"/>
  <c r="F203" i="12"/>
  <c r="F278" i="12" s="1"/>
  <c r="D201" i="12"/>
  <c r="D276" i="12" s="1"/>
  <c r="D301" i="12" s="1"/>
  <c r="D351" i="12" s="1"/>
  <c r="F209" i="12"/>
  <c r="F284" i="12" s="1"/>
  <c r="C205" i="12"/>
  <c r="E194" i="12"/>
  <c r="E269" i="12" s="1"/>
  <c r="E294" i="12" s="1"/>
  <c r="E344" i="12" s="1"/>
  <c r="D205" i="12"/>
  <c r="D280" i="12" s="1"/>
  <c r="C209" i="12"/>
  <c r="C212" i="12"/>
  <c r="D210" i="12"/>
  <c r="E210" i="12"/>
  <c r="E285" i="12" s="1"/>
  <c r="F211" i="12"/>
  <c r="F286" i="12" s="1"/>
  <c r="F197" i="12"/>
  <c r="F272" i="12" s="1"/>
  <c r="C197" i="12"/>
  <c r="G198" i="12"/>
  <c r="G273" i="12" s="1"/>
  <c r="G196" i="12"/>
  <c r="G271" i="12" s="1"/>
  <c r="F210" i="12"/>
  <c r="F285" i="12" s="1"/>
  <c r="D198" i="12"/>
  <c r="D273" i="12" s="1"/>
  <c r="D298" i="12" s="1"/>
  <c r="E212" i="12"/>
  <c r="F194" i="12"/>
  <c r="F269" i="12" s="1"/>
  <c r="F294" i="12" s="1"/>
  <c r="F344" i="12" s="1"/>
  <c r="E197" i="12"/>
  <c r="E272" i="12" s="1"/>
  <c r="E297" i="12" s="1"/>
  <c r="G203" i="12"/>
  <c r="G278" i="12" s="1"/>
  <c r="C194" i="12"/>
  <c r="F204" i="12"/>
  <c r="G210" i="12"/>
  <c r="G285" i="12" s="1"/>
  <c r="D208" i="12"/>
  <c r="D283" i="12" s="1"/>
  <c r="D308" i="12" s="1"/>
  <c r="D358" i="12" s="1"/>
  <c r="E195" i="12"/>
  <c r="E270" i="12" s="1"/>
  <c r="E295" i="12" s="1"/>
  <c r="C203" i="12"/>
  <c r="E201" i="12"/>
  <c r="E276" i="12" s="1"/>
  <c r="E301" i="12" s="1"/>
  <c r="F199" i="12"/>
  <c r="F274" i="12" s="1"/>
  <c r="F206" i="12"/>
  <c r="F281" i="12" s="1"/>
  <c r="F306" i="12" s="1"/>
  <c r="F356" i="12" s="1"/>
  <c r="C200" i="12"/>
  <c r="D207" i="12"/>
  <c r="D282" i="12" s="1"/>
  <c r="F198" i="12"/>
  <c r="F273" i="12" s="1"/>
  <c r="G199" i="12"/>
  <c r="G274" i="12" s="1"/>
  <c r="C193" i="12"/>
  <c r="D202" i="12"/>
  <c r="D277" i="12" s="1"/>
  <c r="D302" i="12" s="1"/>
  <c r="D352" i="12" s="1"/>
  <c r="C196" i="12"/>
  <c r="F196" i="12"/>
  <c r="F271" i="12" s="1"/>
  <c r="F296" i="12" s="1"/>
  <c r="F346" i="12" s="1"/>
  <c r="C208" i="12"/>
  <c r="C202" i="12"/>
  <c r="G197" i="12"/>
  <c r="G272" i="12" s="1"/>
  <c r="E209" i="12"/>
  <c r="E284" i="12" s="1"/>
  <c r="E205" i="12"/>
  <c r="E280" i="12" s="1"/>
  <c r="G211" i="12"/>
  <c r="G286" i="12" s="1"/>
  <c r="C198" i="12"/>
  <c r="C195" i="12"/>
  <c r="C204" i="12"/>
  <c r="G201" i="12"/>
  <c r="G276" i="12" s="1"/>
  <c r="D193" i="12"/>
  <c r="C201" i="12"/>
  <c r="C199" i="12"/>
  <c r="E207" i="12"/>
  <c r="E282" i="12" s="1"/>
  <c r="G195" i="12"/>
  <c r="G270" i="12" s="1"/>
  <c r="F202" i="12"/>
  <c r="F277" i="12" s="1"/>
  <c r="E202" i="12"/>
  <c r="E277" i="12" s="1"/>
  <c r="G202" i="12"/>
  <c r="G277" i="12" s="1"/>
  <c r="G209" i="12"/>
  <c r="G284" i="12" s="1"/>
  <c r="F207" i="12"/>
  <c r="F282" i="12" s="1"/>
  <c r="E193" i="12"/>
  <c r="D199" i="12"/>
  <c r="D274" i="12" s="1"/>
  <c r="D299" i="12" s="1"/>
  <c r="F208" i="12"/>
  <c r="F283" i="12" s="1"/>
  <c r="F308" i="12" s="1"/>
  <c r="F358" i="12" s="1"/>
  <c r="F200" i="12"/>
  <c r="E204" i="12"/>
  <c r="E279" i="12" s="1"/>
  <c r="D209" i="12"/>
  <c r="D284" i="12" s="1"/>
  <c r="E206" i="12"/>
  <c r="E281" i="12" s="1"/>
  <c r="E306" i="12" s="1"/>
  <c r="E356" i="12" s="1"/>
  <c r="C206" i="12"/>
  <c r="F205" i="12"/>
  <c r="F280" i="12" s="1"/>
  <c r="F193" i="12"/>
  <c r="G204" i="12"/>
  <c r="F212" i="12"/>
  <c r="C210" i="12"/>
  <c r="D203" i="12"/>
  <c r="E211" i="12"/>
  <c r="E286" i="12" s="1"/>
  <c r="E311" i="12" s="1"/>
  <c r="G205" i="12"/>
  <c r="G280" i="12" s="1"/>
  <c r="F201" i="12"/>
  <c r="F276" i="12" s="1"/>
  <c r="G194" i="12"/>
  <c r="G269" i="12" s="1"/>
  <c r="D194" i="12"/>
  <c r="D269" i="12" s="1"/>
  <c r="D294" i="12" s="1"/>
  <c r="D344" i="12" s="1"/>
  <c r="E200" i="12"/>
  <c r="E199" i="12"/>
  <c r="E274" i="12" s="1"/>
  <c r="D197" i="12"/>
  <c r="D272" i="12" s="1"/>
  <c r="D297" i="12" s="1"/>
  <c r="D347" i="12" s="1"/>
  <c r="H173" i="18"/>
  <c r="H171" i="6"/>
  <c r="H177" i="12"/>
  <c r="H183" i="59"/>
  <c r="H178" i="9"/>
  <c r="H173" i="40"/>
  <c r="H177" i="31"/>
  <c r="H180" i="57"/>
  <c r="E207" i="33"/>
  <c r="G195" i="33"/>
  <c r="G270" i="33" s="1"/>
  <c r="E206" i="33"/>
  <c r="F210" i="33"/>
  <c r="D206" i="33"/>
  <c r="C196" i="33"/>
  <c r="E194" i="33"/>
  <c r="E269" i="33" s="1"/>
  <c r="E294" i="33" s="1"/>
  <c r="E344" i="33" s="1"/>
  <c r="C203" i="33"/>
  <c r="F201" i="33"/>
  <c r="E203" i="33"/>
  <c r="E278" i="33" s="1"/>
  <c r="C198" i="33"/>
  <c r="E193" i="33"/>
  <c r="F193" i="33"/>
  <c r="D193" i="33"/>
  <c r="F202" i="33"/>
  <c r="D201" i="33"/>
  <c r="C210" i="33"/>
  <c r="G202" i="33"/>
  <c r="D199" i="33"/>
  <c r="E198" i="33"/>
  <c r="F196" i="33"/>
  <c r="D209" i="33"/>
  <c r="D198" i="33"/>
  <c r="C205" i="33"/>
  <c r="G207" i="33"/>
  <c r="C201" i="33"/>
  <c r="G194" i="33"/>
  <c r="C211" i="33"/>
  <c r="G210" i="33"/>
  <c r="G200" i="33"/>
  <c r="E197" i="33"/>
  <c r="E272" i="33" s="1"/>
  <c r="E297" i="33" s="1"/>
  <c r="E347" i="33" s="1"/>
  <c r="D197" i="33"/>
  <c r="G208" i="33"/>
  <c r="F198" i="33"/>
  <c r="F273" i="33" s="1"/>
  <c r="G201" i="33"/>
  <c r="G193" i="33"/>
  <c r="G206" i="33"/>
  <c r="H169" i="16"/>
  <c r="H176" i="22"/>
  <c r="H187" i="11"/>
  <c r="H186" i="9"/>
  <c r="H176" i="36"/>
  <c r="H168" i="59"/>
  <c r="H183" i="14"/>
  <c r="H186" i="59"/>
  <c r="H171" i="15"/>
  <c r="H183" i="27"/>
  <c r="H172" i="38"/>
  <c r="H176" i="28"/>
  <c r="H178" i="16"/>
  <c r="H174" i="12"/>
  <c r="H170" i="27"/>
  <c r="H179" i="22"/>
  <c r="H169" i="35"/>
  <c r="C178" i="14"/>
  <c r="E178" i="14"/>
  <c r="G178" i="14"/>
  <c r="D178" i="14"/>
  <c r="F178" i="14"/>
  <c r="H174" i="9"/>
  <c r="H171" i="26"/>
  <c r="E197" i="35"/>
  <c r="D203" i="35"/>
  <c r="D278" i="35" s="1"/>
  <c r="G200" i="35"/>
  <c r="G275" i="35" s="1"/>
  <c r="G300" i="35" s="1"/>
  <c r="G350" i="35" s="1"/>
  <c r="E198" i="35"/>
  <c r="E273" i="35" s="1"/>
  <c r="E298" i="35" s="1"/>
  <c r="E348" i="35" s="1"/>
  <c r="F205" i="35"/>
  <c r="F280" i="35" s="1"/>
  <c r="G195" i="35"/>
  <c r="G270" i="35" s="1"/>
  <c r="F202" i="35"/>
  <c r="F277" i="35" s="1"/>
  <c r="F302" i="35" s="1"/>
  <c r="F352" i="35" s="1"/>
  <c r="E196" i="35"/>
  <c r="E271" i="35" s="1"/>
  <c r="E296" i="35" s="1"/>
  <c r="C207" i="35"/>
  <c r="D212" i="35"/>
  <c r="D287" i="35" s="1"/>
  <c r="D210" i="35"/>
  <c r="D285" i="35" s="1"/>
  <c r="D310" i="35" s="1"/>
  <c r="D360" i="35" s="1"/>
  <c r="E201" i="35"/>
  <c r="E276" i="35" s="1"/>
  <c r="E301" i="35" s="1"/>
  <c r="D199" i="35"/>
  <c r="D274" i="35" s="1"/>
  <c r="D299" i="35" s="1"/>
  <c r="D349" i="35" s="1"/>
  <c r="D205" i="35"/>
  <c r="D280" i="35" s="1"/>
  <c r="C193" i="35"/>
  <c r="F211" i="35"/>
  <c r="F286" i="35" s="1"/>
  <c r="F311" i="35" s="1"/>
  <c r="F361" i="35" s="1"/>
  <c r="F203" i="35"/>
  <c r="F278" i="35" s="1"/>
  <c r="C197" i="35"/>
  <c r="E209" i="35"/>
  <c r="E284" i="35" s="1"/>
  <c r="G198" i="35"/>
  <c r="G273" i="35" s="1"/>
  <c r="E208" i="35"/>
  <c r="E283" i="35" s="1"/>
  <c r="E308" i="35" s="1"/>
  <c r="E358" i="35" s="1"/>
  <c r="D196" i="35"/>
  <c r="D271" i="35" s="1"/>
  <c r="D296" i="35" s="1"/>
  <c r="D346" i="35" s="1"/>
  <c r="D208" i="35"/>
  <c r="D283" i="35" s="1"/>
  <c r="D308" i="35" s="1"/>
  <c r="D358" i="35" s="1"/>
  <c r="C196" i="35"/>
  <c r="F193" i="35"/>
  <c r="D211" i="35"/>
  <c r="D286" i="35" s="1"/>
  <c r="D311" i="35" s="1"/>
  <c r="D361" i="35" s="1"/>
  <c r="D206" i="35"/>
  <c r="D281" i="35" s="1"/>
  <c r="D306" i="35" s="1"/>
  <c r="D356" i="35" s="1"/>
  <c r="C211" i="35"/>
  <c r="C205" i="35"/>
  <c r="G207" i="35"/>
  <c r="G282" i="35" s="1"/>
  <c r="C206" i="35"/>
  <c r="D198" i="35"/>
  <c r="D273" i="35" s="1"/>
  <c r="D298" i="35" s="1"/>
  <c r="D348" i="35" s="1"/>
  <c r="F204" i="35"/>
  <c r="F279" i="35" s="1"/>
  <c r="D194" i="35"/>
  <c r="D269" i="35" s="1"/>
  <c r="D294" i="35" s="1"/>
  <c r="D344" i="35" s="1"/>
  <c r="C208" i="35"/>
  <c r="F194" i="35"/>
  <c r="F269" i="35" s="1"/>
  <c r="F294" i="35" s="1"/>
  <c r="F344" i="35" s="1"/>
  <c r="G193" i="35"/>
  <c r="E210" i="35"/>
  <c r="E285" i="35" s="1"/>
  <c r="E207" i="35"/>
  <c r="E212" i="35"/>
  <c r="E287" i="35" s="1"/>
  <c r="F199" i="35"/>
  <c r="F274" i="35" s="1"/>
  <c r="F299" i="35" s="1"/>
  <c r="F349" i="35" s="1"/>
  <c r="F197" i="35"/>
  <c r="E194" i="35"/>
  <c r="E269" i="35" s="1"/>
  <c r="E294" i="35" s="1"/>
  <c r="E344" i="35" s="1"/>
  <c r="F209" i="35"/>
  <c r="F284" i="35" s="1"/>
  <c r="G202" i="35"/>
  <c r="G277" i="35" s="1"/>
  <c r="C210" i="35"/>
  <c r="G212" i="35"/>
  <c r="G287" i="35" s="1"/>
  <c r="E195" i="35"/>
  <c r="C203" i="35"/>
  <c r="G194" i="35"/>
  <c r="G269" i="35" s="1"/>
  <c r="C195" i="35"/>
  <c r="C200" i="35"/>
  <c r="F207" i="35"/>
  <c r="F282" i="35" s="1"/>
  <c r="E193" i="35"/>
  <c r="G204" i="35"/>
  <c r="G279" i="35" s="1"/>
  <c r="E203" i="35"/>
  <c r="E278" i="35" s="1"/>
  <c r="E205" i="35"/>
  <c r="E280" i="35" s="1"/>
  <c r="D209" i="35"/>
  <c r="D284" i="35" s="1"/>
  <c r="C198" i="35"/>
  <c r="F198" i="35"/>
  <c r="F273" i="35" s="1"/>
  <c r="F298" i="35" s="1"/>
  <c r="F348" i="35" s="1"/>
  <c r="C194" i="35"/>
  <c r="C199" i="35"/>
  <c r="E204" i="35"/>
  <c r="E279" i="35" s="1"/>
  <c r="D193" i="35"/>
  <c r="E211" i="35"/>
  <c r="E286" i="35" s="1"/>
  <c r="E311" i="35" s="1"/>
  <c r="F212" i="35"/>
  <c r="F287" i="35" s="1"/>
  <c r="G209" i="35"/>
  <c r="G284" i="35" s="1"/>
  <c r="E199" i="35"/>
  <c r="E274" i="35" s="1"/>
  <c r="E299" i="35" s="1"/>
  <c r="G208" i="35"/>
  <c r="G283" i="35" s="1"/>
  <c r="D207" i="35"/>
  <c r="D282" i="35" s="1"/>
  <c r="C212" i="35"/>
  <c r="D202" i="35"/>
  <c r="D277" i="35" s="1"/>
  <c r="E202" i="35"/>
  <c r="E277" i="35" s="1"/>
  <c r="E302" i="35" s="1"/>
  <c r="E352" i="35" s="1"/>
  <c r="G210" i="35"/>
  <c r="G285" i="35" s="1"/>
  <c r="C201" i="35"/>
  <c r="F196" i="35"/>
  <c r="F271" i="35" s="1"/>
  <c r="F296" i="35" s="1"/>
  <c r="F346" i="35" s="1"/>
  <c r="G201" i="35"/>
  <c r="G276" i="35" s="1"/>
  <c r="C202" i="35"/>
  <c r="F208" i="35"/>
  <c r="F283" i="35" s="1"/>
  <c r="F308" i="35" s="1"/>
  <c r="F358" i="35" s="1"/>
  <c r="F200" i="35"/>
  <c r="F195" i="35"/>
  <c r="G203" i="35"/>
  <c r="G278" i="35" s="1"/>
  <c r="G206" i="35"/>
  <c r="G281" i="35" s="1"/>
  <c r="F201" i="35"/>
  <c r="F276" i="35" s="1"/>
  <c r="F301" i="35" s="1"/>
  <c r="F351" i="35" s="1"/>
  <c r="G199" i="35"/>
  <c r="G274" i="35" s="1"/>
  <c r="D204" i="35"/>
  <c r="D279" i="35" s="1"/>
  <c r="F206" i="35"/>
  <c r="F281" i="35" s="1"/>
  <c r="F306" i="35" s="1"/>
  <c r="F356" i="35" s="1"/>
  <c r="D200" i="35"/>
  <c r="G205" i="35"/>
  <c r="G280" i="35" s="1"/>
  <c r="E206" i="35"/>
  <c r="E281" i="35" s="1"/>
  <c r="E306" i="35" s="1"/>
  <c r="E200" i="35"/>
  <c r="E275" i="35" s="1"/>
  <c r="E300" i="35" s="1"/>
  <c r="E350" i="35" s="1"/>
  <c r="G211" i="35"/>
  <c r="G286" i="35" s="1"/>
  <c r="D201" i="35"/>
  <c r="D276" i="35" s="1"/>
  <c r="D301" i="35" s="1"/>
  <c r="D351" i="35" s="1"/>
  <c r="C204" i="35"/>
  <c r="G196" i="35"/>
  <c r="G271" i="35" s="1"/>
  <c r="F210" i="35"/>
  <c r="F285" i="35" s="1"/>
  <c r="C209" i="35"/>
  <c r="G197" i="35"/>
  <c r="D197" i="35"/>
  <c r="D195" i="35"/>
  <c r="D270" i="35" s="1"/>
  <c r="D295" i="35" s="1"/>
  <c r="D345" i="35" s="1"/>
  <c r="H171" i="21"/>
  <c r="H173" i="28"/>
  <c r="H182" i="62"/>
  <c r="H173" i="10"/>
  <c r="H169" i="59"/>
  <c r="E208" i="32"/>
  <c r="E283" i="32" s="1"/>
  <c r="E308" i="32" s="1"/>
  <c r="E358" i="32" s="1"/>
  <c r="D211" i="32"/>
  <c r="D286" i="32" s="1"/>
  <c r="D311" i="32" s="1"/>
  <c r="D361" i="32" s="1"/>
  <c r="G205" i="32"/>
  <c r="G280" i="32" s="1"/>
  <c r="G202" i="32"/>
  <c r="G277" i="32" s="1"/>
  <c r="D210" i="32"/>
  <c r="D285" i="32" s="1"/>
  <c r="D310" i="32" s="1"/>
  <c r="D360" i="32" s="1"/>
  <c r="C212" i="32"/>
  <c r="G198" i="32"/>
  <c r="G273" i="32" s="1"/>
  <c r="E198" i="32"/>
  <c r="E273" i="32" s="1"/>
  <c r="E298" i="32" s="1"/>
  <c r="F212" i="32"/>
  <c r="F287" i="32" s="1"/>
  <c r="C205" i="32"/>
  <c r="C193" i="32"/>
  <c r="F199" i="32"/>
  <c r="F274" i="32" s="1"/>
  <c r="F299" i="32" s="1"/>
  <c r="F349" i="32" s="1"/>
  <c r="C200" i="32"/>
  <c r="D208" i="32"/>
  <c r="D283" i="32" s="1"/>
  <c r="D308" i="32" s="1"/>
  <c r="D358" i="32" s="1"/>
  <c r="F210" i="32"/>
  <c r="F285" i="32" s="1"/>
  <c r="C198" i="32"/>
  <c r="C194" i="32"/>
  <c r="F211" i="32"/>
  <c r="F286" i="32" s="1"/>
  <c r="D194" i="32"/>
  <c r="D269" i="32" s="1"/>
  <c r="D294" i="32" s="1"/>
  <c r="E196" i="32"/>
  <c r="E271" i="32" s="1"/>
  <c r="E296" i="32" s="1"/>
  <c r="E346" i="32" s="1"/>
  <c r="D200" i="32"/>
  <c r="D275" i="32" s="1"/>
  <c r="G203" i="32"/>
  <c r="G278" i="32" s="1"/>
  <c r="E203" i="32"/>
  <c r="H178" i="21"/>
  <c r="H186" i="11"/>
  <c r="H183" i="57"/>
  <c r="H178" i="22"/>
  <c r="H184" i="6"/>
  <c r="E175" i="12"/>
  <c r="G175" i="12"/>
  <c r="D175" i="12"/>
  <c r="F175" i="12"/>
  <c r="C175" i="12"/>
  <c r="H186" i="21"/>
  <c r="H187" i="20"/>
  <c r="H178" i="59"/>
  <c r="H182" i="19"/>
  <c r="H260" i="10"/>
  <c r="E238" i="10"/>
  <c r="Z9" i="49" s="1"/>
  <c r="H243" i="10"/>
  <c r="C263" i="10"/>
  <c r="AE9" i="49"/>
  <c r="H255" i="10"/>
  <c r="H258" i="9"/>
  <c r="H245" i="9"/>
  <c r="H249" i="10"/>
  <c r="H222" i="9"/>
  <c r="G238" i="9"/>
  <c r="AB8" i="49" s="1"/>
  <c r="F238" i="9"/>
  <c r="AA8" i="49" s="1"/>
  <c r="Y8" i="49"/>
  <c r="D238" i="9"/>
  <c r="H259" i="9"/>
  <c r="H255" i="9"/>
  <c r="AI8" i="49"/>
  <c r="G263" i="9"/>
  <c r="H225" i="9"/>
  <c r="H237" i="9"/>
  <c r="D263" i="10"/>
  <c r="AF9" i="49"/>
  <c r="H230" i="10"/>
  <c r="H233" i="10"/>
  <c r="H251" i="10"/>
  <c r="H237" i="10"/>
  <c r="H231" i="10"/>
  <c r="H258" i="10"/>
  <c r="Z42" i="49"/>
  <c r="H249" i="9"/>
  <c r="H236" i="9"/>
  <c r="C263" i="9"/>
  <c r="H243" i="9"/>
  <c r="AE8" i="49"/>
  <c r="H254" i="9"/>
  <c r="H220" i="9"/>
  <c r="H232" i="9"/>
  <c r="H230" i="9"/>
  <c r="H247" i="9"/>
  <c r="H226" i="10"/>
  <c r="H220" i="10"/>
  <c r="H218" i="10"/>
  <c r="C238" i="10"/>
  <c r="H256" i="10"/>
  <c r="H227" i="10"/>
  <c r="F238" i="10"/>
  <c r="AA9" i="49" s="1"/>
  <c r="H247" i="10"/>
  <c r="H228" i="10"/>
  <c r="H253" i="10"/>
  <c r="F263" i="9"/>
  <c r="AH8" i="49" s="1"/>
  <c r="H262" i="9"/>
  <c r="D263" i="9"/>
  <c r="AF8" i="49" s="1"/>
  <c r="E263" i="9"/>
  <c r="AG8" i="49" s="1"/>
  <c r="H224" i="9"/>
  <c r="H246" i="9"/>
  <c r="H231" i="9"/>
  <c r="G238" i="10"/>
  <c r="AB9" i="49" s="1"/>
  <c r="H222" i="10"/>
  <c r="H234" i="10"/>
  <c r="H244" i="10"/>
  <c r="H221" i="10"/>
  <c r="H256" i="9"/>
  <c r="H257" i="9"/>
  <c r="H226" i="9"/>
  <c r="H219" i="9"/>
  <c r="H252" i="9"/>
  <c r="H225" i="37"/>
  <c r="H225" i="10"/>
  <c r="E263" i="10"/>
  <c r="AG9" i="49" s="1"/>
  <c r="H262" i="10"/>
  <c r="H250" i="10"/>
  <c r="G263" i="10"/>
  <c r="AI9" i="49" s="1"/>
  <c r="H223" i="10"/>
  <c r="H254" i="10"/>
  <c r="H244" i="9"/>
  <c r="H250" i="9"/>
  <c r="H248" i="9"/>
  <c r="H235" i="9"/>
  <c r="H222" i="36"/>
  <c r="H224" i="10"/>
  <c r="H232" i="10"/>
  <c r="H257" i="10"/>
  <c r="D238" i="10"/>
  <c r="Y9" i="49" s="1"/>
  <c r="H245" i="10"/>
  <c r="H252" i="10"/>
  <c r="H235" i="10"/>
  <c r="H228" i="9"/>
  <c r="H218" i="9"/>
  <c r="C238" i="9"/>
  <c r="H253" i="9"/>
  <c r="E238" i="9"/>
  <c r="Z8" i="49"/>
  <c r="H260" i="9"/>
  <c r="H234" i="9"/>
  <c r="H227" i="9"/>
  <c r="H261" i="9"/>
  <c r="H223" i="36"/>
  <c r="H221" i="36"/>
  <c r="H246" i="10"/>
  <c r="H259" i="10"/>
  <c r="AH9" i="49"/>
  <c r="F263" i="10"/>
  <c r="H248" i="10"/>
  <c r="H251" i="9"/>
  <c r="H223" i="9"/>
  <c r="H221" i="9"/>
  <c r="H233" i="9"/>
  <c r="D263" i="6"/>
  <c r="AF7" i="49"/>
  <c r="C263" i="6"/>
  <c r="D238" i="6"/>
  <c r="Y7" i="49"/>
  <c r="X7" i="49"/>
  <c r="E43" i="49"/>
  <c r="E47" i="49" s="1"/>
  <c r="B47" i="49"/>
  <c r="E208" i="30"/>
  <c r="E283" i="30" s="1"/>
  <c r="E308" i="30" s="1"/>
  <c r="E358" i="30" s="1"/>
  <c r="C201" i="30"/>
  <c r="E203" i="30"/>
  <c r="E278" i="30" s="1"/>
  <c r="E198" i="30"/>
  <c r="E273" i="30" s="1"/>
  <c r="E298" i="30" s="1"/>
  <c r="E348" i="30" s="1"/>
  <c r="D206" i="30"/>
  <c r="D281" i="30" s="1"/>
  <c r="D306" i="30" s="1"/>
  <c r="D356" i="30" s="1"/>
  <c r="D194" i="30"/>
  <c r="D269" i="30" s="1"/>
  <c r="D294" i="30" s="1"/>
  <c r="D344" i="30" s="1"/>
  <c r="C196" i="30"/>
  <c r="F206" i="30"/>
  <c r="F281" i="30" s="1"/>
  <c r="E199" i="30"/>
  <c r="E274" i="30" s="1"/>
  <c r="D212" i="30"/>
  <c r="D287" i="30" s="1"/>
  <c r="D312" i="30" s="1"/>
  <c r="D362" i="30" s="1"/>
  <c r="C199" i="30"/>
  <c r="E207" i="30"/>
  <c r="E282" i="30" s="1"/>
  <c r="D211" i="30"/>
  <c r="D286" i="30" s="1"/>
  <c r="D311" i="30" s="1"/>
  <c r="D361" i="30" s="1"/>
  <c r="F197" i="30"/>
  <c r="F272" i="30" s="1"/>
  <c r="C203" i="30"/>
  <c r="F205" i="30"/>
  <c r="F280" i="30" s="1"/>
  <c r="D210" i="30"/>
  <c r="D285" i="30" s="1"/>
  <c r="D310" i="30" s="1"/>
  <c r="D360" i="30" s="1"/>
  <c r="F203" i="30"/>
  <c r="F278" i="30" s="1"/>
  <c r="C206" i="30"/>
  <c r="G208" i="30"/>
  <c r="G283" i="30" s="1"/>
  <c r="G211" i="30"/>
  <c r="D205" i="30"/>
  <c r="D280" i="30" s="1"/>
  <c r="G197" i="30"/>
  <c r="G272" i="30" s="1"/>
  <c r="F210" i="30"/>
  <c r="F285" i="30" s="1"/>
  <c r="G195" i="30"/>
  <c r="G270" i="30" s="1"/>
  <c r="E197" i="30"/>
  <c r="E272" i="30" s="1"/>
  <c r="C212" i="30"/>
  <c r="E194" i="30"/>
  <c r="E269" i="30" s="1"/>
  <c r="E294" i="30" s="1"/>
  <c r="E344" i="30" s="1"/>
  <c r="G199" i="30"/>
  <c r="G274" i="30" s="1"/>
  <c r="E202" i="30"/>
  <c r="E277" i="30" s="1"/>
  <c r="F212" i="30"/>
  <c r="F287" i="30" s="1"/>
  <c r="F202" i="30"/>
  <c r="F277" i="30" s="1"/>
  <c r="E212" i="30"/>
  <c r="E287" i="30" s="1"/>
  <c r="C205" i="30"/>
  <c r="F204" i="30"/>
  <c r="F279" i="30" s="1"/>
  <c r="G202" i="30"/>
  <c r="G277" i="30" s="1"/>
  <c r="E195" i="30"/>
  <c r="E270" i="30" s="1"/>
  <c r="D208" i="30"/>
  <c r="D283" i="30" s="1"/>
  <c r="D308" i="30" s="1"/>
  <c r="D358" i="30" s="1"/>
  <c r="E206" i="30"/>
  <c r="E281" i="30" s="1"/>
  <c r="F195" i="30"/>
  <c r="F270" i="30" s="1"/>
  <c r="G210" i="30"/>
  <c r="G285" i="30" s="1"/>
  <c r="G212" i="30"/>
  <c r="G287" i="30" s="1"/>
  <c r="G200" i="30"/>
  <c r="G275" i="30" s="1"/>
  <c r="E211" i="30"/>
  <c r="E286" i="30" s="1"/>
  <c r="E311" i="30" s="1"/>
  <c r="E361" i="30" s="1"/>
  <c r="E209" i="30"/>
  <c r="E284" i="30" s="1"/>
  <c r="D201" i="30"/>
  <c r="D276" i="30" s="1"/>
  <c r="G193" i="30"/>
  <c r="G206" i="30"/>
  <c r="G281" i="30" s="1"/>
  <c r="F194" i="30"/>
  <c r="F269" i="30" s="1"/>
  <c r="G209" i="30"/>
  <c r="G284" i="30" s="1"/>
  <c r="C208" i="30"/>
  <c r="D193" i="30"/>
  <c r="F208" i="30"/>
  <c r="F283" i="30" s="1"/>
  <c r="D200" i="30"/>
  <c r="D275" i="30" s="1"/>
  <c r="F193" i="30"/>
  <c r="G205" i="30"/>
  <c r="G280" i="30" s="1"/>
  <c r="F209" i="30"/>
  <c r="F284" i="30" s="1"/>
  <c r="D195" i="30"/>
  <c r="D202" i="30"/>
  <c r="D277" i="30" s="1"/>
  <c r="E210" i="30"/>
  <c r="E285" i="30" s="1"/>
  <c r="E205" i="30"/>
  <c r="E280" i="30" s="1"/>
  <c r="D198" i="30"/>
  <c r="D273" i="30" s="1"/>
  <c r="D298" i="30" s="1"/>
  <c r="D348" i="30" s="1"/>
  <c r="D197" i="30"/>
  <c r="D272" i="30" s="1"/>
  <c r="C210" i="30"/>
  <c r="F199" i="30"/>
  <c r="F274" i="30" s="1"/>
  <c r="E201" i="30"/>
  <c r="E276" i="30" s="1"/>
  <c r="G198" i="30"/>
  <c r="G273" i="30" s="1"/>
  <c r="F211" i="30"/>
  <c r="F286" i="30" s="1"/>
  <c r="D204" i="30"/>
  <c r="D279" i="30" s="1"/>
  <c r="D203" i="30"/>
  <c r="D278" i="30" s="1"/>
  <c r="C207" i="30"/>
  <c r="G204" i="30"/>
  <c r="G279" i="30" s="1"/>
  <c r="D199" i="30"/>
  <c r="D274" i="30" s="1"/>
  <c r="D299" i="30" s="1"/>
  <c r="D349" i="30" s="1"/>
  <c r="D207" i="30"/>
  <c r="D282" i="30" s="1"/>
  <c r="C211" i="30"/>
  <c r="G207" i="30"/>
  <c r="G282" i="30" s="1"/>
  <c r="C202" i="30"/>
  <c r="E204" i="30"/>
  <c r="E279" i="30" s="1"/>
  <c r="C197" i="30"/>
  <c r="F201" i="30"/>
  <c r="F276" i="30" s="1"/>
  <c r="G203" i="30"/>
  <c r="G278" i="30" s="1"/>
  <c r="E193" i="30"/>
  <c r="C200" i="30"/>
  <c r="F196" i="30"/>
  <c r="F271" i="30" s="1"/>
  <c r="G194" i="30"/>
  <c r="G269" i="30" s="1"/>
  <c r="F207" i="30"/>
  <c r="F282" i="30" s="1"/>
  <c r="E200" i="30"/>
  <c r="E275" i="30" s="1"/>
  <c r="C193" i="30"/>
  <c r="D196" i="30"/>
  <c r="D271" i="30" s="1"/>
  <c r="D296" i="30" s="1"/>
  <c r="D346" i="30" s="1"/>
  <c r="D209" i="30"/>
  <c r="D284" i="30" s="1"/>
  <c r="C198" i="30"/>
  <c r="C209" i="30"/>
  <c r="C204" i="30"/>
  <c r="F200" i="30"/>
  <c r="F275" i="30" s="1"/>
  <c r="C194" i="30"/>
  <c r="G201" i="30"/>
  <c r="G276" i="30" s="1"/>
  <c r="G196" i="30"/>
  <c r="G271" i="30" s="1"/>
  <c r="F198" i="30"/>
  <c r="F273" i="30" s="1"/>
  <c r="E196" i="30"/>
  <c r="E271" i="30" s="1"/>
  <c r="E296" i="30" s="1"/>
  <c r="E346" i="30" s="1"/>
  <c r="C195" i="30"/>
  <c r="X30" i="49"/>
  <c r="H258" i="36"/>
  <c r="O14" i="49"/>
  <c r="H98" i="46"/>
  <c r="H259" i="6"/>
  <c r="H251" i="6"/>
  <c r="H256" i="6"/>
  <c r="X34" i="49"/>
  <c r="G263" i="29"/>
  <c r="AI29" i="49" s="1"/>
  <c r="H249" i="29"/>
  <c r="H244" i="29"/>
  <c r="H260" i="29"/>
  <c r="H257" i="36"/>
  <c r="H181" i="36"/>
  <c r="G238" i="37"/>
  <c r="AB38" i="49" s="1"/>
  <c r="E184" i="44"/>
  <c r="E179" i="44"/>
  <c r="E174" i="44"/>
  <c r="E181" i="44"/>
  <c r="E169" i="44"/>
  <c r="E177" i="44"/>
  <c r="E183" i="44"/>
  <c r="E166" i="44"/>
  <c r="E168" i="44"/>
  <c r="E175" i="44"/>
  <c r="E180" i="44"/>
  <c r="E182" i="44"/>
  <c r="E172" i="44"/>
  <c r="E176" i="44"/>
  <c r="E173" i="44"/>
  <c r="E171" i="44"/>
  <c r="E167" i="44"/>
  <c r="E170" i="44"/>
  <c r="E178" i="44"/>
  <c r="E165" i="44"/>
  <c r="H168" i="21"/>
  <c r="H177" i="18"/>
  <c r="AL34" i="49"/>
  <c r="X21" i="49"/>
  <c r="O12" i="49"/>
  <c r="H170" i="57"/>
  <c r="O38" i="49"/>
  <c r="AG23" i="49"/>
  <c r="AJ23" i="49" s="1"/>
  <c r="H263" i="23"/>
  <c r="H177" i="37"/>
  <c r="H252" i="36"/>
  <c r="C238" i="36"/>
  <c r="H218" i="36"/>
  <c r="D177" i="36"/>
  <c r="G177" i="36"/>
  <c r="F177" i="36"/>
  <c r="E177" i="36"/>
  <c r="C177" i="36"/>
  <c r="H238" i="25"/>
  <c r="H247" i="36"/>
  <c r="H185" i="6"/>
  <c r="H255" i="6"/>
  <c r="H249" i="6"/>
  <c r="H248" i="6"/>
  <c r="H257" i="6"/>
  <c r="H245" i="36"/>
  <c r="F206" i="62"/>
  <c r="F281" i="62" s="1"/>
  <c r="E205" i="62"/>
  <c r="E280" i="62" s="1"/>
  <c r="G208" i="62"/>
  <c r="F202" i="62"/>
  <c r="F277" i="62" s="1"/>
  <c r="C196" i="62"/>
  <c r="C193" i="62"/>
  <c r="G204" i="62"/>
  <c r="G279" i="62" s="1"/>
  <c r="G210" i="62"/>
  <c r="G206" i="62"/>
  <c r="G200" i="62"/>
  <c r="G275" i="62" s="1"/>
  <c r="F204" i="62"/>
  <c r="F279" i="62" s="1"/>
  <c r="E204" i="62"/>
  <c r="E279" i="62" s="1"/>
  <c r="D200" i="62"/>
  <c r="C204" i="62"/>
  <c r="C200" i="62"/>
  <c r="G209" i="62"/>
  <c r="G284" i="62" s="1"/>
  <c r="C197" i="62"/>
  <c r="D197" i="62"/>
  <c r="D272" i="62" s="1"/>
  <c r="C201" i="62"/>
  <c r="C205" i="62"/>
  <c r="G198" i="62"/>
  <c r="G273" i="62" s="1"/>
  <c r="E208" i="62"/>
  <c r="C211" i="62"/>
  <c r="F193" i="62"/>
  <c r="D196" i="62"/>
  <c r="D271" i="62" s="1"/>
  <c r="D296" i="62" s="1"/>
  <c r="D346" i="62" s="1"/>
  <c r="C209" i="62"/>
  <c r="F194" i="62"/>
  <c r="C199" i="62"/>
  <c r="D193" i="62"/>
  <c r="D207" i="62"/>
  <c r="D282" i="62" s="1"/>
  <c r="D208" i="62"/>
  <c r="D283" i="62" s="1"/>
  <c r="D308" i="62" s="1"/>
  <c r="D358" i="62" s="1"/>
  <c r="E195" i="62"/>
  <c r="E270" i="62" s="1"/>
  <c r="E193" i="62"/>
  <c r="G196" i="62"/>
  <c r="E206" i="62"/>
  <c r="E212" i="62"/>
  <c r="E287" i="62" s="1"/>
  <c r="D212" i="62"/>
  <c r="D287" i="62" s="1"/>
  <c r="H89" i="44"/>
  <c r="D193" i="41"/>
  <c r="G201" i="41"/>
  <c r="G276" i="41" s="1"/>
  <c r="D201" i="41"/>
  <c r="D276" i="41" s="1"/>
  <c r="F205" i="41"/>
  <c r="F203" i="41"/>
  <c r="F278" i="41" s="1"/>
  <c r="F201" i="41"/>
  <c r="F276" i="41" s="1"/>
  <c r="F193" i="41"/>
  <c r="C206" i="41"/>
  <c r="E194" i="41"/>
  <c r="E269" i="41" s="1"/>
  <c r="E294" i="41" s="1"/>
  <c r="E344" i="41" s="1"/>
  <c r="E206" i="41"/>
  <c r="E281" i="41" s="1"/>
  <c r="E306" i="41" s="1"/>
  <c r="E356" i="41" s="1"/>
  <c r="C209" i="41"/>
  <c r="D194" i="41"/>
  <c r="D269" i="41" s="1"/>
  <c r="D294" i="41" s="1"/>
  <c r="D344" i="41" s="1"/>
  <c r="D210" i="41"/>
  <c r="D285" i="41" s="1"/>
  <c r="D310" i="41" s="1"/>
  <c r="D360" i="41" s="1"/>
  <c r="E210" i="41"/>
  <c r="E285" i="41" s="1"/>
  <c r="C203" i="41"/>
  <c r="G194" i="41"/>
  <c r="G269" i="41" s="1"/>
  <c r="E203" i="41"/>
  <c r="E278" i="41" s="1"/>
  <c r="C208" i="41"/>
  <c r="C204" i="41"/>
  <c r="F206" i="41"/>
  <c r="F281" i="41" s="1"/>
  <c r="D204" i="41"/>
  <c r="D279" i="41" s="1"/>
  <c r="D304" i="41" s="1"/>
  <c r="D354" i="41" s="1"/>
  <c r="E200" i="41"/>
  <c r="E275" i="41" s="1"/>
  <c r="G206" i="41"/>
  <c r="G281" i="41" s="1"/>
  <c r="G211" i="41"/>
  <c r="G286" i="41" s="1"/>
  <c r="E212" i="41"/>
  <c r="E287" i="41" s="1"/>
  <c r="G198" i="41"/>
  <c r="G273" i="41" s="1"/>
  <c r="C210" i="41"/>
  <c r="G209" i="41"/>
  <c r="G284" i="41" s="1"/>
  <c r="F204" i="41"/>
  <c r="F279" i="41" s="1"/>
  <c r="F202" i="41"/>
  <c r="F277" i="41" s="1"/>
  <c r="D200" i="41"/>
  <c r="G212" i="41"/>
  <c r="G287" i="41" s="1"/>
  <c r="G207" i="41"/>
  <c r="G282" i="41" s="1"/>
  <c r="E198" i="41"/>
  <c r="E273" i="41" s="1"/>
  <c r="F212" i="41"/>
  <c r="C207" i="41"/>
  <c r="F194" i="41"/>
  <c r="F269" i="41" s="1"/>
  <c r="E201" i="41"/>
  <c r="E276" i="41" s="1"/>
  <c r="F209" i="41"/>
  <c r="F284" i="41" s="1"/>
  <c r="D196" i="41"/>
  <c r="D271" i="41" s="1"/>
  <c r="D296" i="41" s="1"/>
  <c r="D346" i="41" s="1"/>
  <c r="C211" i="41"/>
  <c r="E199" i="41"/>
  <c r="E274" i="41" s="1"/>
  <c r="E299" i="41" s="1"/>
  <c r="E349" i="41" s="1"/>
  <c r="F210" i="41"/>
  <c r="F285" i="41" s="1"/>
  <c r="E195" i="41"/>
  <c r="E270" i="41" s="1"/>
  <c r="E295" i="41" s="1"/>
  <c r="E345" i="41" s="1"/>
  <c r="G195" i="41"/>
  <c r="G270" i="41" s="1"/>
  <c r="C202" i="41"/>
  <c r="G202" i="41"/>
  <c r="E208" i="41"/>
  <c r="E283" i="41" s="1"/>
  <c r="E308" i="41" s="1"/>
  <c r="E358" i="41" s="1"/>
  <c r="C199" i="41"/>
  <c r="E202" i="41"/>
  <c r="F208" i="41"/>
  <c r="F283" i="41" s="1"/>
  <c r="C193" i="41"/>
  <c r="D212" i="41"/>
  <c r="D207" i="41"/>
  <c r="D282" i="41" s="1"/>
  <c r="C205" i="41"/>
  <c r="G205" i="41"/>
  <c r="C197" i="41"/>
  <c r="G204" i="41"/>
  <c r="G279" i="41" s="1"/>
  <c r="F211" i="41"/>
  <c r="F286" i="41" s="1"/>
  <c r="F197" i="41"/>
  <c r="F272" i="41" s="1"/>
  <c r="F198" i="41"/>
  <c r="F273" i="41" s="1"/>
  <c r="F200" i="41"/>
  <c r="E204" i="41"/>
  <c r="E279" i="41" s="1"/>
  <c r="C200" i="41"/>
  <c r="E207" i="41"/>
  <c r="E282" i="41" s="1"/>
  <c r="G208" i="41"/>
  <c r="G283" i="41" s="1"/>
  <c r="D206" i="41"/>
  <c r="D281" i="41" s="1"/>
  <c r="D306" i="41" s="1"/>
  <c r="D356" i="41" s="1"/>
  <c r="F207" i="41"/>
  <c r="F282" i="41" s="1"/>
  <c r="C194" i="41"/>
  <c r="C198" i="41"/>
  <c r="D205" i="41"/>
  <c r="E197" i="41"/>
  <c r="E272" i="41" s="1"/>
  <c r="E297" i="41" s="1"/>
  <c r="E347" i="41" s="1"/>
  <c r="F196" i="41"/>
  <c r="F271" i="41" s="1"/>
  <c r="D208" i="41"/>
  <c r="D283" i="41" s="1"/>
  <c r="D308" i="41" s="1"/>
  <c r="D358" i="41" s="1"/>
  <c r="F195" i="41"/>
  <c r="F270" i="41" s="1"/>
  <c r="G196" i="41"/>
  <c r="G271" i="41" s="1"/>
  <c r="D211" i="41"/>
  <c r="D286" i="41" s="1"/>
  <c r="D311" i="41" s="1"/>
  <c r="D361" i="41" s="1"/>
  <c r="G197" i="41"/>
  <c r="G272" i="41" s="1"/>
  <c r="G200" i="41"/>
  <c r="C212" i="41"/>
  <c r="D203" i="41"/>
  <c r="D278" i="41" s="1"/>
  <c r="C201" i="41"/>
  <c r="C195" i="41"/>
  <c r="G203" i="41"/>
  <c r="G210" i="41"/>
  <c r="G285" i="41" s="1"/>
  <c r="D199" i="41"/>
  <c r="D274" i="41" s="1"/>
  <c r="D299" i="41" s="1"/>
  <c r="D349" i="41" s="1"/>
  <c r="D198" i="41"/>
  <c r="D273" i="41" s="1"/>
  <c r="D298" i="41" s="1"/>
  <c r="D348" i="41" s="1"/>
  <c r="E196" i="41"/>
  <c r="E271" i="41" s="1"/>
  <c r="E296" i="41" s="1"/>
  <c r="E346" i="41" s="1"/>
  <c r="G193" i="41"/>
  <c r="D202" i="41"/>
  <c r="D277" i="41" s="1"/>
  <c r="E209" i="41"/>
  <c r="E284" i="41" s="1"/>
  <c r="E205" i="41"/>
  <c r="E211" i="41"/>
  <c r="E286" i="41" s="1"/>
  <c r="E311" i="41" s="1"/>
  <c r="E361" i="41" s="1"/>
  <c r="F199" i="41"/>
  <c r="F274" i="41" s="1"/>
  <c r="D209" i="41"/>
  <c r="D284" i="41" s="1"/>
  <c r="G199" i="41"/>
  <c r="G274" i="41" s="1"/>
  <c r="D197" i="41"/>
  <c r="D272" i="41" s="1"/>
  <c r="D297" i="41" s="1"/>
  <c r="D347" i="41" s="1"/>
  <c r="E193" i="41"/>
  <c r="D195" i="41"/>
  <c r="D270" i="41" s="1"/>
  <c r="D295" i="41" s="1"/>
  <c r="D345" i="41" s="1"/>
  <c r="C196" i="41"/>
  <c r="E263" i="29"/>
  <c r="AG29" i="49" s="1"/>
  <c r="F263" i="29"/>
  <c r="AH29" i="49" s="1"/>
  <c r="H255" i="29"/>
  <c r="D263" i="29"/>
  <c r="AF29" i="49" s="1"/>
  <c r="O10" i="49"/>
  <c r="G184" i="44"/>
  <c r="G165" i="44"/>
  <c r="G172" i="44"/>
  <c r="G166" i="44"/>
  <c r="G168" i="44"/>
  <c r="G177" i="44"/>
  <c r="G176" i="44"/>
  <c r="G167" i="44"/>
  <c r="G171" i="44"/>
  <c r="G180" i="44"/>
  <c r="G170" i="44"/>
  <c r="G175" i="44"/>
  <c r="G178" i="44"/>
  <c r="G174" i="44"/>
  <c r="G169" i="44"/>
  <c r="G181" i="44"/>
  <c r="G173" i="44"/>
  <c r="G179" i="44"/>
  <c r="G182" i="44"/>
  <c r="G183" i="44"/>
  <c r="G212" i="59"/>
  <c r="G287" i="59" s="1"/>
  <c r="H187" i="6"/>
  <c r="G263" i="37"/>
  <c r="AI38" i="49" s="1"/>
  <c r="AL36" i="49"/>
  <c r="H177" i="27"/>
  <c r="O21" i="49"/>
  <c r="G196" i="21"/>
  <c r="G271" i="21" s="1"/>
  <c r="C210" i="21"/>
  <c r="F210" i="21"/>
  <c r="F285" i="21" s="1"/>
  <c r="F198" i="21"/>
  <c r="F273" i="21" s="1"/>
  <c r="F298" i="21" s="1"/>
  <c r="F348" i="21" s="1"/>
  <c r="E202" i="21"/>
  <c r="E277" i="21" s="1"/>
  <c r="F195" i="21"/>
  <c r="F197" i="21"/>
  <c r="F272" i="21" s="1"/>
  <c r="F199" i="21"/>
  <c r="F274" i="21" s="1"/>
  <c r="G208" i="21"/>
  <c r="D193" i="21"/>
  <c r="D212" i="21"/>
  <c r="D287" i="21" s="1"/>
  <c r="D312" i="21" s="1"/>
  <c r="D362" i="21" s="1"/>
  <c r="C201" i="21"/>
  <c r="D205" i="21"/>
  <c r="C202" i="21"/>
  <c r="C200" i="21"/>
  <c r="F201" i="21"/>
  <c r="F276" i="21" s="1"/>
  <c r="E203" i="21"/>
  <c r="E278" i="21" s="1"/>
  <c r="G193" i="21"/>
  <c r="C211" i="21"/>
  <c r="G210" i="21"/>
  <c r="G285" i="21" s="1"/>
  <c r="E198" i="21"/>
  <c r="E273" i="21" s="1"/>
  <c r="E298" i="21" s="1"/>
  <c r="E348" i="21" s="1"/>
  <c r="G204" i="21"/>
  <c r="G279" i="21" s="1"/>
  <c r="D202" i="21"/>
  <c r="D277" i="21" s="1"/>
  <c r="E208" i="21"/>
  <c r="E283" i="21" s="1"/>
  <c r="E308" i="21" s="1"/>
  <c r="E358" i="21" s="1"/>
  <c r="D197" i="21"/>
  <c r="D272" i="21" s="1"/>
  <c r="D297" i="21" s="1"/>
  <c r="D347" i="21" s="1"/>
  <c r="G202" i="21"/>
  <c r="G277" i="21" s="1"/>
  <c r="C198" i="21"/>
  <c r="C204" i="21"/>
  <c r="G197" i="21"/>
  <c r="G272" i="21" s="1"/>
  <c r="E199" i="21"/>
  <c r="E274" i="21" s="1"/>
  <c r="D195" i="21"/>
  <c r="G194" i="21"/>
  <c r="G269" i="21" s="1"/>
  <c r="E212" i="21"/>
  <c r="E287" i="21" s="1"/>
  <c r="E312" i="21" s="1"/>
  <c r="E362" i="21" s="1"/>
  <c r="C203" i="21"/>
  <c r="F208" i="21"/>
  <c r="C196" i="21"/>
  <c r="D200" i="21"/>
  <c r="D206" i="21"/>
  <c r="D281" i="21" s="1"/>
  <c r="D306" i="21" s="1"/>
  <c r="D356" i="21" s="1"/>
  <c r="C208" i="21"/>
  <c r="C194" i="21"/>
  <c r="F193" i="21"/>
  <c r="D204" i="21"/>
  <c r="D279" i="21" s="1"/>
  <c r="E197" i="21"/>
  <c r="E272" i="21" s="1"/>
  <c r="E297" i="21" s="1"/>
  <c r="E347" i="21" s="1"/>
  <c r="G198" i="21"/>
  <c r="G273" i="21" s="1"/>
  <c r="C197" i="21"/>
  <c r="F206" i="21"/>
  <c r="F281" i="21" s="1"/>
  <c r="F306" i="21" s="1"/>
  <c r="F356" i="21" s="1"/>
  <c r="F207" i="21"/>
  <c r="F282" i="21" s="1"/>
  <c r="E194" i="21"/>
  <c r="G207" i="21"/>
  <c r="G282" i="21" s="1"/>
  <c r="F200" i="21"/>
  <c r="D207" i="21"/>
  <c r="D282" i="21" s="1"/>
  <c r="G209" i="21"/>
  <c r="G284" i="21" s="1"/>
  <c r="D194" i="21"/>
  <c r="G201" i="21"/>
  <c r="G276" i="21" s="1"/>
  <c r="C205" i="21"/>
  <c r="F204" i="21"/>
  <c r="F279" i="21" s="1"/>
  <c r="D199" i="21"/>
  <c r="D274" i="21" s="1"/>
  <c r="D299" i="21" s="1"/>
  <c r="D349" i="21" s="1"/>
  <c r="E196" i="21"/>
  <c r="E271" i="21" s="1"/>
  <c r="E296" i="21" s="1"/>
  <c r="E346" i="21" s="1"/>
  <c r="F202" i="21"/>
  <c r="F277" i="21" s="1"/>
  <c r="D208" i="21"/>
  <c r="D198" i="21"/>
  <c r="D273" i="21" s="1"/>
  <c r="D298" i="21" s="1"/>
  <c r="D348" i="21" s="1"/>
  <c r="G206" i="21"/>
  <c r="G281" i="21" s="1"/>
  <c r="E211" i="21"/>
  <c r="E286" i="21" s="1"/>
  <c r="E311" i="21" s="1"/>
  <c r="E361" i="21" s="1"/>
  <c r="G199" i="21"/>
  <c r="G274" i="21" s="1"/>
  <c r="G203" i="21"/>
  <c r="G278" i="21" s="1"/>
  <c r="F205" i="21"/>
  <c r="F280" i="21" s="1"/>
  <c r="F209" i="21"/>
  <c r="C212" i="21"/>
  <c r="C193" i="21"/>
  <c r="F211" i="21"/>
  <c r="F286" i="21" s="1"/>
  <c r="F212" i="21"/>
  <c r="F287" i="21" s="1"/>
  <c r="F312" i="21" s="1"/>
  <c r="F362" i="21" s="1"/>
  <c r="E201" i="21"/>
  <c r="E276" i="21" s="1"/>
  <c r="C207" i="21"/>
  <c r="E204" i="21"/>
  <c r="E279" i="21" s="1"/>
  <c r="C195" i="21"/>
  <c r="E193" i="21"/>
  <c r="F194" i="21"/>
  <c r="F269" i="21" s="1"/>
  <c r="F294" i="21" s="1"/>
  <c r="F344" i="21" s="1"/>
  <c r="D203" i="21"/>
  <c r="D278" i="21" s="1"/>
  <c r="G195" i="21"/>
  <c r="F203" i="21"/>
  <c r="F278" i="21" s="1"/>
  <c r="C199" i="21"/>
  <c r="E205" i="21"/>
  <c r="E209" i="21"/>
  <c r="E284" i="21" s="1"/>
  <c r="D196" i="21"/>
  <c r="D271" i="21" s="1"/>
  <c r="D296" i="21" s="1"/>
  <c r="D346" i="21" s="1"/>
  <c r="E206" i="21"/>
  <c r="E281" i="21" s="1"/>
  <c r="E306" i="21" s="1"/>
  <c r="E356" i="21" s="1"/>
  <c r="G205" i="21"/>
  <c r="G280" i="21" s="1"/>
  <c r="E195" i="21"/>
  <c r="E270" i="21" s="1"/>
  <c r="E295" i="21" s="1"/>
  <c r="E345" i="21" s="1"/>
  <c r="D209" i="21"/>
  <c r="D284" i="21" s="1"/>
  <c r="E210" i="21"/>
  <c r="E285" i="21" s="1"/>
  <c r="D211" i="21"/>
  <c r="D286" i="21" s="1"/>
  <c r="D311" i="21" s="1"/>
  <c r="D361" i="21" s="1"/>
  <c r="D201" i="21"/>
  <c r="D276" i="21" s="1"/>
  <c r="D301" i="21" s="1"/>
  <c r="D351" i="21" s="1"/>
  <c r="C209" i="21"/>
  <c r="D210" i="21"/>
  <c r="D285" i="21" s="1"/>
  <c r="D310" i="21" s="1"/>
  <c r="D360" i="21" s="1"/>
  <c r="G211" i="21"/>
  <c r="G286" i="21" s="1"/>
  <c r="G212" i="21"/>
  <c r="G287" i="21" s="1"/>
  <c r="G200" i="21"/>
  <c r="F196" i="21"/>
  <c r="F271" i="21" s="1"/>
  <c r="F296" i="21" s="1"/>
  <c r="F346" i="21" s="1"/>
  <c r="E200" i="21"/>
  <c r="E275" i="21" s="1"/>
  <c r="C206" i="21"/>
  <c r="E207" i="21"/>
  <c r="H186" i="18"/>
  <c r="H175" i="6"/>
  <c r="H254" i="36"/>
  <c r="H136" i="37"/>
  <c r="C206" i="27"/>
  <c r="E208" i="27"/>
  <c r="E283" i="27" s="1"/>
  <c r="E308" i="27" s="1"/>
  <c r="E358" i="27" s="1"/>
  <c r="F201" i="27"/>
  <c r="F276" i="27" s="1"/>
  <c r="F301" i="27" s="1"/>
  <c r="F351" i="27" s="1"/>
  <c r="G195" i="27"/>
  <c r="G270" i="27" s="1"/>
  <c r="E206" i="27"/>
  <c r="G204" i="27"/>
  <c r="G279" i="27" s="1"/>
  <c r="D193" i="27"/>
  <c r="E207" i="27"/>
  <c r="E282" i="27" s="1"/>
  <c r="E307" i="27" s="1"/>
  <c r="E357" i="27" s="1"/>
  <c r="C205" i="27"/>
  <c r="D199" i="27"/>
  <c r="D274" i="27" s="1"/>
  <c r="D299" i="27" s="1"/>
  <c r="D349" i="27" s="1"/>
  <c r="C209" i="27"/>
  <c r="D202" i="27"/>
  <c r="D277" i="27" s="1"/>
  <c r="AL26" i="49"/>
  <c r="AG14" i="49"/>
  <c r="H171" i="14"/>
  <c r="H89" i="46"/>
  <c r="E41" i="46"/>
  <c r="H261" i="36"/>
  <c r="X38" i="49"/>
  <c r="H248" i="36"/>
  <c r="H171" i="17"/>
  <c r="Z32" i="49"/>
  <c r="AL25" i="49"/>
  <c r="H256" i="36"/>
  <c r="G263" i="6"/>
  <c r="AI7" i="49" s="1"/>
  <c r="H230" i="6"/>
  <c r="H252" i="6"/>
  <c r="AL9" i="49"/>
  <c r="O42" i="49"/>
  <c r="H245" i="29"/>
  <c r="H261" i="29"/>
  <c r="H253" i="29"/>
  <c r="O33" i="49"/>
  <c r="H260" i="36"/>
  <c r="F182" i="44"/>
  <c r="F167" i="44"/>
  <c r="F184" i="44"/>
  <c r="F173" i="44"/>
  <c r="F174" i="44"/>
  <c r="F169" i="44"/>
  <c r="F166" i="44"/>
  <c r="F175" i="44"/>
  <c r="F178" i="44"/>
  <c r="F165" i="44"/>
  <c r="F183" i="44"/>
  <c r="F177" i="44"/>
  <c r="F181" i="44"/>
  <c r="F179" i="44"/>
  <c r="F170" i="44"/>
  <c r="F172" i="44"/>
  <c r="F180" i="44"/>
  <c r="F176" i="44"/>
  <c r="F168" i="44"/>
  <c r="F171" i="44"/>
  <c r="D113" i="44"/>
  <c r="AL32" i="49"/>
  <c r="Y40" i="49"/>
  <c r="H85" i="46"/>
  <c r="F99" i="46"/>
  <c r="AE38" i="49"/>
  <c r="G208" i="22"/>
  <c r="D207" i="22"/>
  <c r="D196" i="22"/>
  <c r="D208" i="22"/>
  <c r="D205" i="22"/>
  <c r="C198" i="22"/>
  <c r="G194" i="22"/>
  <c r="G269" i="22" s="1"/>
  <c r="D204" i="22"/>
  <c r="G196" i="22"/>
  <c r="C207" i="22"/>
  <c r="E205" i="22"/>
  <c r="E210" i="22"/>
  <c r="G211" i="22"/>
  <c r="G203" i="22"/>
  <c r="F209" i="22"/>
  <c r="E203" i="22"/>
  <c r="E200" i="22"/>
  <c r="E275" i="22" s="1"/>
  <c r="G212" i="22"/>
  <c r="F202" i="22"/>
  <c r="F200" i="22"/>
  <c r="D212" i="22"/>
  <c r="C193" i="22"/>
  <c r="C202" i="22"/>
  <c r="G200" i="22"/>
  <c r="G201" i="22"/>
  <c r="D210" i="22"/>
  <c r="F194" i="22"/>
  <c r="F269" i="22" s="1"/>
  <c r="F198" i="22"/>
  <c r="G199" i="22"/>
  <c r="G274" i="22" s="1"/>
  <c r="F205" i="22"/>
  <c r="F280" i="22" s="1"/>
  <c r="G209" i="22"/>
  <c r="G284" i="22" s="1"/>
  <c r="F199" i="22"/>
  <c r="F204" i="22"/>
  <c r="E211" i="22"/>
  <c r="F212" i="22"/>
  <c r="G197" i="22"/>
  <c r="D203" i="22"/>
  <c r="O20" i="49"/>
  <c r="H123" i="46"/>
  <c r="O22" i="49"/>
  <c r="O27" i="49"/>
  <c r="H176" i="37"/>
  <c r="H255" i="36"/>
  <c r="AG39" i="49"/>
  <c r="AE19" i="49"/>
  <c r="H263" i="57"/>
  <c r="X39" i="49"/>
  <c r="C200" i="57"/>
  <c r="D194" i="57"/>
  <c r="D269" i="57" s="1"/>
  <c r="D294" i="57" s="1"/>
  <c r="D344" i="57" s="1"/>
  <c r="F208" i="57"/>
  <c r="F283" i="57" s="1"/>
  <c r="C196" i="57"/>
  <c r="F204" i="57"/>
  <c r="F279" i="57" s="1"/>
  <c r="E200" i="57"/>
  <c r="E275" i="57" s="1"/>
  <c r="D206" i="57"/>
  <c r="D281" i="57" s="1"/>
  <c r="D204" i="57"/>
  <c r="D279" i="57" s="1"/>
  <c r="F210" i="57"/>
  <c r="F285" i="57" s="1"/>
  <c r="F205" i="57"/>
  <c r="F280" i="57" s="1"/>
  <c r="C193" i="57"/>
  <c r="G196" i="57"/>
  <c r="G271" i="57" s="1"/>
  <c r="G203" i="57"/>
  <c r="C205" i="57"/>
  <c r="G209" i="57"/>
  <c r="G284" i="57" s="1"/>
  <c r="D207" i="57"/>
  <c r="D282" i="57" s="1"/>
  <c r="F194" i="57"/>
  <c r="E196" i="57"/>
  <c r="E271" i="57" s="1"/>
  <c r="E296" i="57" s="1"/>
  <c r="E346" i="57" s="1"/>
  <c r="G208" i="57"/>
  <c r="G283" i="57" s="1"/>
  <c r="D203" i="57"/>
  <c r="D278" i="57" s="1"/>
  <c r="C208" i="57"/>
  <c r="E195" i="57"/>
  <c r="E270" i="57" s="1"/>
  <c r="E295" i="57" s="1"/>
  <c r="E345" i="57" s="1"/>
  <c r="C212" i="57"/>
  <c r="G206" i="57"/>
  <c r="E210" i="57"/>
  <c r="G198" i="57"/>
  <c r="E208" i="57"/>
  <c r="E283" i="57" s="1"/>
  <c r="E308" i="57" s="1"/>
  <c r="E358" i="57" s="1"/>
  <c r="D201" i="57"/>
  <c r="D276" i="57" s="1"/>
  <c r="D301" i="57" s="1"/>
  <c r="D351" i="57" s="1"/>
  <c r="D196" i="57"/>
  <c r="D271" i="57" s="1"/>
  <c r="D296" i="57" s="1"/>
  <c r="D346" i="57" s="1"/>
  <c r="E199" i="57"/>
  <c r="E274" i="57" s="1"/>
  <c r="E299" i="57" s="1"/>
  <c r="E349" i="57" s="1"/>
  <c r="G204" i="57"/>
  <c r="G279" i="57" s="1"/>
  <c r="D202" i="57"/>
  <c r="D277" i="57" s="1"/>
  <c r="C207" i="57"/>
  <c r="G205" i="57"/>
  <c r="G280" i="57" s="1"/>
  <c r="E193" i="57"/>
  <c r="C203" i="57"/>
  <c r="F207" i="57"/>
  <c r="F282" i="57" s="1"/>
  <c r="F263" i="36"/>
  <c r="AH37" i="49" s="1"/>
  <c r="AF17" i="49"/>
  <c r="H183" i="28"/>
  <c r="H253" i="6"/>
  <c r="H261" i="6"/>
  <c r="H243" i="6"/>
  <c r="E263" i="6"/>
  <c r="H256" i="29"/>
  <c r="H250" i="29"/>
  <c r="H246" i="29"/>
  <c r="H259" i="29"/>
  <c r="H247" i="29"/>
  <c r="C263" i="36"/>
  <c r="H243" i="36"/>
  <c r="AE22" i="49"/>
  <c r="H172" i="6"/>
  <c r="D201" i="34"/>
  <c r="D276" i="34" s="1"/>
  <c r="D301" i="34" s="1"/>
  <c r="D351" i="34" s="1"/>
  <c r="G207" i="34"/>
  <c r="G282" i="34" s="1"/>
  <c r="G307" i="34" s="1"/>
  <c r="G357" i="34" s="1"/>
  <c r="G212" i="34"/>
  <c r="G287" i="34" s="1"/>
  <c r="D195" i="34"/>
  <c r="D270" i="34" s="1"/>
  <c r="D295" i="34" s="1"/>
  <c r="D345" i="34" s="1"/>
  <c r="F205" i="34"/>
  <c r="F280" i="34" s="1"/>
  <c r="E207" i="34"/>
  <c r="E282" i="34" s="1"/>
  <c r="E307" i="34" s="1"/>
  <c r="E357" i="34" s="1"/>
  <c r="E212" i="34"/>
  <c r="E287" i="34" s="1"/>
  <c r="C209" i="34"/>
  <c r="E198" i="34"/>
  <c r="E273" i="34" s="1"/>
  <c r="E298" i="34" s="1"/>
  <c r="E348" i="34" s="1"/>
  <c r="G193" i="34"/>
  <c r="D200" i="34"/>
  <c r="D275" i="34" s="1"/>
  <c r="G199" i="34"/>
  <c r="G274" i="34" s="1"/>
  <c r="E209" i="34"/>
  <c r="E284" i="34" s="1"/>
  <c r="D208" i="34"/>
  <c r="D283" i="34" s="1"/>
  <c r="D308" i="34" s="1"/>
  <c r="D358" i="34" s="1"/>
  <c r="F197" i="34"/>
  <c r="F272" i="34" s="1"/>
  <c r="F198" i="34"/>
  <c r="F273" i="34" s="1"/>
  <c r="F298" i="34" s="1"/>
  <c r="F348" i="34" s="1"/>
  <c r="F212" i="34"/>
  <c r="F287" i="34" s="1"/>
  <c r="E210" i="34"/>
  <c r="E285" i="34" s="1"/>
  <c r="E205" i="34"/>
  <c r="E280" i="34" s="1"/>
  <c r="E196" i="34"/>
  <c r="E271" i="34" s="1"/>
  <c r="E296" i="34" s="1"/>
  <c r="E346" i="34" s="1"/>
  <c r="E194" i="34"/>
  <c r="E269" i="34" s="1"/>
  <c r="E294" i="34" s="1"/>
  <c r="E344" i="34" s="1"/>
  <c r="D212" i="34"/>
  <c r="D287" i="34" s="1"/>
  <c r="C199" i="34"/>
  <c r="C200" i="34"/>
  <c r="D204" i="34"/>
  <c r="D279" i="34" s="1"/>
  <c r="D304" i="34" s="1"/>
  <c r="D354" i="34" s="1"/>
  <c r="F199" i="34"/>
  <c r="F274" i="34" s="1"/>
  <c r="F299" i="34" s="1"/>
  <c r="F349" i="34" s="1"/>
  <c r="G203" i="34"/>
  <c r="G278" i="34" s="1"/>
  <c r="G197" i="34"/>
  <c r="G272" i="34" s="1"/>
  <c r="D202" i="34"/>
  <c r="D277" i="34" s="1"/>
  <c r="G202" i="34"/>
  <c r="G277" i="34" s="1"/>
  <c r="G201" i="34"/>
  <c r="G276" i="34" s="1"/>
  <c r="C204" i="34"/>
  <c r="D206" i="34"/>
  <c r="D281" i="34" s="1"/>
  <c r="D306" i="34" s="1"/>
  <c r="D356" i="34" s="1"/>
  <c r="F207" i="34"/>
  <c r="F282" i="34" s="1"/>
  <c r="F307" i="34" s="1"/>
  <c r="F357" i="34" s="1"/>
  <c r="C205" i="34"/>
  <c r="E197" i="34"/>
  <c r="E272" i="34" s="1"/>
  <c r="D205" i="34"/>
  <c r="D280" i="34" s="1"/>
  <c r="D305" i="34" s="1"/>
  <c r="D355" i="34" s="1"/>
  <c r="D198" i="34"/>
  <c r="D273" i="34" s="1"/>
  <c r="D298" i="34" s="1"/>
  <c r="D348" i="34" s="1"/>
  <c r="D203" i="34"/>
  <c r="D278" i="34" s="1"/>
  <c r="D196" i="34"/>
  <c r="D271" i="34" s="1"/>
  <c r="D296" i="34" s="1"/>
  <c r="D346" i="34" s="1"/>
  <c r="C195" i="34"/>
  <c r="D209" i="34"/>
  <c r="D284" i="34" s="1"/>
  <c r="G198" i="34"/>
  <c r="G273" i="34" s="1"/>
  <c r="F195" i="34"/>
  <c r="E211" i="34"/>
  <c r="E286" i="34" s="1"/>
  <c r="E311" i="34" s="1"/>
  <c r="E361" i="34" s="1"/>
  <c r="F201" i="34"/>
  <c r="F276" i="34" s="1"/>
  <c r="F211" i="34"/>
  <c r="F286" i="34" s="1"/>
  <c r="D207" i="34"/>
  <c r="D282" i="34" s="1"/>
  <c r="D307" i="34" s="1"/>
  <c r="D357" i="34" s="1"/>
  <c r="F203" i="34"/>
  <c r="F278" i="34" s="1"/>
  <c r="E208" i="34"/>
  <c r="E283" i="34" s="1"/>
  <c r="E308" i="34" s="1"/>
  <c r="E358" i="34" s="1"/>
  <c r="F209" i="34"/>
  <c r="F284" i="34" s="1"/>
  <c r="F204" i="34"/>
  <c r="F279" i="34" s="1"/>
  <c r="C193" i="34"/>
  <c r="G210" i="34"/>
  <c r="G285" i="34" s="1"/>
  <c r="E203" i="34"/>
  <c r="E278" i="34" s="1"/>
  <c r="C194" i="34"/>
  <c r="E195" i="34"/>
  <c r="F196" i="34"/>
  <c r="F271" i="34" s="1"/>
  <c r="F296" i="34" s="1"/>
  <c r="F346" i="34" s="1"/>
  <c r="F194" i="34"/>
  <c r="F269" i="34" s="1"/>
  <c r="F294" i="34" s="1"/>
  <c r="F344" i="34" s="1"/>
  <c r="F193" i="34"/>
  <c r="F202" i="34"/>
  <c r="F277" i="34" s="1"/>
  <c r="G194" i="34"/>
  <c r="G269" i="34" s="1"/>
  <c r="G208" i="34"/>
  <c r="G283" i="34" s="1"/>
  <c r="E202" i="34"/>
  <c r="E277" i="34" s="1"/>
  <c r="E206" i="34"/>
  <c r="E281" i="34" s="1"/>
  <c r="E306" i="34" s="1"/>
  <c r="E356" i="34" s="1"/>
  <c r="D197" i="34"/>
  <c r="D272" i="34" s="1"/>
  <c r="C210" i="34"/>
  <c r="C211" i="34"/>
  <c r="G211" i="34"/>
  <c r="G286" i="34" s="1"/>
  <c r="D193" i="34"/>
  <c r="D210" i="34"/>
  <c r="D285" i="34" s="1"/>
  <c r="D310" i="34" s="1"/>
  <c r="D360" i="34" s="1"/>
  <c r="F206" i="34"/>
  <c r="F281" i="34" s="1"/>
  <c r="F306" i="34" s="1"/>
  <c r="F356" i="34" s="1"/>
  <c r="G206" i="34"/>
  <c r="G281" i="34" s="1"/>
  <c r="C203" i="34"/>
  <c r="C207" i="34"/>
  <c r="C196" i="34"/>
  <c r="D194" i="34"/>
  <c r="D269" i="34" s="1"/>
  <c r="D294" i="34" s="1"/>
  <c r="D344" i="34" s="1"/>
  <c r="E199" i="34"/>
  <c r="E274" i="34" s="1"/>
  <c r="E299" i="34" s="1"/>
  <c r="E349" i="34" s="1"/>
  <c r="F210" i="34"/>
  <c r="F285" i="34" s="1"/>
  <c r="E193" i="34"/>
  <c r="C208" i="34"/>
  <c r="D199" i="34"/>
  <c r="D274" i="34" s="1"/>
  <c r="D299" i="34" s="1"/>
  <c r="D349" i="34" s="1"/>
  <c r="C212" i="34"/>
  <c r="C206" i="34"/>
  <c r="C197" i="34"/>
  <c r="D211" i="34"/>
  <c r="D286" i="34" s="1"/>
  <c r="D311" i="34" s="1"/>
  <c r="D361" i="34" s="1"/>
  <c r="E201" i="34"/>
  <c r="E276" i="34" s="1"/>
  <c r="G200" i="34"/>
  <c r="G275" i="34" s="1"/>
  <c r="G300" i="34" s="1"/>
  <c r="G350" i="34" s="1"/>
  <c r="G205" i="34"/>
  <c r="G280" i="34" s="1"/>
  <c r="G195" i="34"/>
  <c r="C201" i="34"/>
  <c r="E200" i="34"/>
  <c r="E275" i="34" s="1"/>
  <c r="C202" i="34"/>
  <c r="C198" i="34"/>
  <c r="G204" i="34"/>
  <c r="G279" i="34" s="1"/>
  <c r="E204" i="34"/>
  <c r="E279" i="34" s="1"/>
  <c r="G209" i="34"/>
  <c r="G284" i="34" s="1"/>
  <c r="F200" i="34"/>
  <c r="F275" i="34" s="1"/>
  <c r="F208" i="34"/>
  <c r="F283" i="34" s="1"/>
  <c r="G196" i="34"/>
  <c r="G271" i="34" s="1"/>
  <c r="H172" i="59"/>
  <c r="H187" i="62"/>
  <c r="G38" i="49"/>
  <c r="H38" i="49"/>
  <c r="H185" i="37"/>
  <c r="AL41" i="49"/>
  <c r="D99" i="46"/>
  <c r="H86" i="46"/>
  <c r="H176" i="15"/>
  <c r="AE30" i="49"/>
  <c r="H83" i="46"/>
  <c r="C99" i="46"/>
  <c r="C186" i="62"/>
  <c r="F186" i="62"/>
  <c r="D186" i="62"/>
  <c r="G186" i="62"/>
  <c r="E186" i="62"/>
  <c r="H94" i="46"/>
  <c r="G203" i="18"/>
  <c r="G278" i="18" s="1"/>
  <c r="D207" i="18"/>
  <c r="D282" i="18" s="1"/>
  <c r="G197" i="18"/>
  <c r="G272" i="18" s="1"/>
  <c r="G204" i="18"/>
  <c r="G279" i="18" s="1"/>
  <c r="G199" i="18"/>
  <c r="G274" i="18" s="1"/>
  <c r="D194" i="18"/>
  <c r="D269" i="18" s="1"/>
  <c r="D294" i="18" s="1"/>
  <c r="D344" i="18" s="1"/>
  <c r="D196" i="18"/>
  <c r="D271" i="18" s="1"/>
  <c r="C194" i="18"/>
  <c r="E202" i="18"/>
  <c r="E277" i="18" s="1"/>
  <c r="G202" i="18"/>
  <c r="G277" i="18" s="1"/>
  <c r="C212" i="18"/>
  <c r="D195" i="18"/>
  <c r="D270" i="18" s="1"/>
  <c r="D201" i="18"/>
  <c r="D276" i="18" s="1"/>
  <c r="C197" i="18"/>
  <c r="C202" i="18"/>
  <c r="G212" i="18"/>
  <c r="G287" i="18" s="1"/>
  <c r="G198" i="18"/>
  <c r="G273" i="18" s="1"/>
  <c r="F196" i="18"/>
  <c r="F271" i="18" s="1"/>
  <c r="E198" i="18"/>
  <c r="E273" i="18" s="1"/>
  <c r="E298" i="18" s="1"/>
  <c r="E348" i="18" s="1"/>
  <c r="G193" i="18"/>
  <c r="E197" i="18"/>
  <c r="G210" i="18"/>
  <c r="G285" i="18" s="1"/>
  <c r="C203" i="18"/>
  <c r="E209" i="18"/>
  <c r="E284" i="18" s="1"/>
  <c r="C198" i="18"/>
  <c r="X22" i="49"/>
  <c r="G37" i="49"/>
  <c r="H37" i="49"/>
  <c r="H262" i="36"/>
  <c r="X13" i="49"/>
  <c r="Y15" i="49"/>
  <c r="H175" i="23"/>
  <c r="H92" i="46"/>
  <c r="H168" i="37"/>
  <c r="H97" i="46"/>
  <c r="F238" i="36"/>
  <c r="AA37" i="49" s="1"/>
  <c r="H254" i="6"/>
  <c r="H260" i="6"/>
  <c r="H250" i="6"/>
  <c r="G7" i="49"/>
  <c r="D43" i="49"/>
  <c r="D47" i="49" s="1"/>
  <c r="H7" i="49"/>
  <c r="H248" i="29"/>
  <c r="H254" i="29"/>
  <c r="X33" i="49"/>
  <c r="H262" i="37"/>
  <c r="O35" i="49"/>
  <c r="G168" i="62"/>
  <c r="F168" i="62"/>
  <c r="E168" i="62"/>
  <c r="D168" i="62"/>
  <c r="C168" i="62"/>
  <c r="E113" i="44"/>
  <c r="H177" i="22"/>
  <c r="AE13" i="49"/>
  <c r="H263" i="22"/>
  <c r="AE21" i="49"/>
  <c r="F183" i="6"/>
  <c r="C183" i="6"/>
  <c r="E183" i="6"/>
  <c r="G183" i="6"/>
  <c r="D183" i="6"/>
  <c r="H95" i="44"/>
  <c r="AL8" i="49"/>
  <c r="H172" i="57"/>
  <c r="M43" i="49"/>
  <c r="O16" i="49"/>
  <c r="E295" i="23"/>
  <c r="F263" i="6"/>
  <c r="AH7" i="49" s="1"/>
  <c r="H80" i="46"/>
  <c r="G99" i="46"/>
  <c r="G32" i="46"/>
  <c r="H257" i="37"/>
  <c r="H172" i="37"/>
  <c r="X10" i="49"/>
  <c r="AJ31" i="49"/>
  <c r="H136" i="36"/>
  <c r="J37" i="49"/>
  <c r="H170" i="41"/>
  <c r="F90" i="49"/>
  <c r="F43" i="49"/>
  <c r="F47" i="49" s="1"/>
  <c r="H233" i="6"/>
  <c r="H225" i="6"/>
  <c r="H224" i="6"/>
  <c r="H244" i="6"/>
  <c r="H247" i="37"/>
  <c r="H243" i="29"/>
  <c r="C263" i="29"/>
  <c r="H252" i="29"/>
  <c r="H168" i="36"/>
  <c r="L43" i="49"/>
  <c r="H170" i="15"/>
  <c r="AF36" i="49"/>
  <c r="N43" i="49"/>
  <c r="H263" i="41"/>
  <c r="AL31" i="49"/>
  <c r="AE20" i="49"/>
  <c r="F311" i="32"/>
  <c r="G40" i="46"/>
  <c r="H88" i="46"/>
  <c r="AG18" i="49"/>
  <c r="AL28" i="49"/>
  <c r="Z31" i="49"/>
  <c r="H181" i="6"/>
  <c r="H249" i="36"/>
  <c r="AL33" i="49"/>
  <c r="H182" i="6"/>
  <c r="O15" i="49"/>
  <c r="H180" i="6"/>
  <c r="C179" i="36"/>
  <c r="G179" i="36"/>
  <c r="E179" i="36"/>
  <c r="D179" i="36"/>
  <c r="F179" i="36"/>
  <c r="J7" i="49"/>
  <c r="H136" i="6"/>
  <c r="AL40" i="49"/>
  <c r="H173" i="6"/>
  <c r="H247" i="6"/>
  <c r="H262" i="6"/>
  <c r="H245" i="6"/>
  <c r="H186" i="6"/>
  <c r="H182" i="36"/>
  <c r="H258" i="29"/>
  <c r="H251" i="29"/>
  <c r="X14" i="49"/>
  <c r="H187" i="57"/>
  <c r="C170" i="6"/>
  <c r="D170" i="6"/>
  <c r="E170" i="6"/>
  <c r="F170" i="6"/>
  <c r="G170" i="6"/>
  <c r="Y29" i="49"/>
  <c r="AC29" i="49" s="1"/>
  <c r="H238" i="29"/>
  <c r="H263" i="12"/>
  <c r="K43" i="49"/>
  <c r="O13" i="49"/>
  <c r="AA28" i="49"/>
  <c r="AC28" i="49" s="1"/>
  <c r="H238" i="28"/>
  <c r="AG32" i="49"/>
  <c r="H175" i="36"/>
  <c r="H259" i="36"/>
  <c r="G173" i="37"/>
  <c r="C173" i="37"/>
  <c r="D173" i="37"/>
  <c r="F173" i="37"/>
  <c r="E173" i="37"/>
  <c r="H91" i="46"/>
  <c r="H174" i="36"/>
  <c r="H244" i="36"/>
  <c r="H40" i="44"/>
  <c r="C171" i="44"/>
  <c r="C184" i="44"/>
  <c r="C179" i="44"/>
  <c r="C167" i="44"/>
  <c r="C181" i="44"/>
  <c r="C175" i="44"/>
  <c r="C169" i="44"/>
  <c r="C168" i="44"/>
  <c r="C172" i="44"/>
  <c r="C166" i="44"/>
  <c r="C183" i="44"/>
  <c r="C170" i="44"/>
  <c r="C173" i="44"/>
  <c r="C174" i="44"/>
  <c r="C180" i="44"/>
  <c r="C165" i="44"/>
  <c r="C182" i="44"/>
  <c r="C176" i="44"/>
  <c r="C178" i="44"/>
  <c r="C177" i="44"/>
  <c r="H171" i="59"/>
  <c r="H253" i="36"/>
  <c r="H250" i="36"/>
  <c r="AG25" i="49"/>
  <c r="H173" i="62"/>
  <c r="D204" i="16"/>
  <c r="E207" i="16"/>
  <c r="E282" i="16" s="1"/>
  <c r="D169" i="6"/>
  <c r="C169" i="6"/>
  <c r="G169" i="6"/>
  <c r="E169" i="6"/>
  <c r="F169" i="6"/>
  <c r="H246" i="6"/>
  <c r="H223" i="6"/>
  <c r="H258" i="6"/>
  <c r="H94" i="44"/>
  <c r="C113" i="44"/>
  <c r="AL11" i="49"/>
  <c r="H168" i="34"/>
  <c r="H262" i="29"/>
  <c r="H257" i="29"/>
  <c r="AG34" i="49"/>
  <c r="AE33" i="49"/>
  <c r="H178" i="11"/>
  <c r="E99" i="46"/>
  <c r="H81" i="46"/>
  <c r="H251" i="36"/>
  <c r="D174" i="6"/>
  <c r="C174" i="6"/>
  <c r="F174" i="6"/>
  <c r="E174" i="6"/>
  <c r="G174" i="6"/>
  <c r="AL29" i="49"/>
  <c r="H170" i="18"/>
  <c r="E206" i="14"/>
  <c r="E281" i="14" s="1"/>
  <c r="E306" i="14" s="1"/>
  <c r="E356" i="14" s="1"/>
  <c r="D207" i="14"/>
  <c r="D282" i="14" s="1"/>
  <c r="F205" i="14"/>
  <c r="F280" i="14" s="1"/>
  <c r="F212" i="14"/>
  <c r="F287" i="14" s="1"/>
  <c r="E200" i="14"/>
  <c r="F208" i="14"/>
  <c r="F283" i="14" s="1"/>
  <c r="D199" i="14"/>
  <c r="D274" i="14" s="1"/>
  <c r="D299" i="14" s="1"/>
  <c r="D349" i="14" s="1"/>
  <c r="D193" i="14"/>
  <c r="D200" i="14"/>
  <c r="D275" i="14" s="1"/>
  <c r="C196" i="14"/>
  <c r="G205" i="14"/>
  <c r="G280" i="14" s="1"/>
  <c r="G199" i="14"/>
  <c r="G274" i="14" s="1"/>
  <c r="C193" i="14"/>
  <c r="F211" i="14"/>
  <c r="F286" i="14" s="1"/>
  <c r="E202" i="14"/>
  <c r="F198" i="14"/>
  <c r="F273" i="14" s="1"/>
  <c r="G201" i="14"/>
  <c r="G276" i="14" s="1"/>
  <c r="D198" i="14"/>
  <c r="D273" i="14" s="1"/>
  <c r="D298" i="14" s="1"/>
  <c r="D348" i="14" s="1"/>
  <c r="C199" i="14"/>
  <c r="G203" i="14"/>
  <c r="C200" i="14"/>
  <c r="G196" i="14"/>
  <c r="G271" i="14" s="1"/>
  <c r="E198" i="14"/>
  <c r="E273" i="14" s="1"/>
  <c r="E298" i="14" s="1"/>
  <c r="E348" i="14" s="1"/>
  <c r="G202" i="14"/>
  <c r="G277" i="14" s="1"/>
  <c r="D194" i="14"/>
  <c r="D269" i="14" s="1"/>
  <c r="D294" i="14" s="1"/>
  <c r="D344" i="14" s="1"/>
  <c r="D178" i="44"/>
  <c r="D184" i="44"/>
  <c r="D168" i="44"/>
  <c r="D179" i="44"/>
  <c r="D181" i="44"/>
  <c r="D180" i="44"/>
  <c r="D165" i="44"/>
  <c r="D166" i="44"/>
  <c r="D169" i="44"/>
  <c r="D175" i="44"/>
  <c r="D182" i="44"/>
  <c r="D170" i="44"/>
  <c r="D177" i="44"/>
  <c r="D167" i="44"/>
  <c r="D173" i="44"/>
  <c r="D172" i="44"/>
  <c r="D183" i="44"/>
  <c r="D176" i="44"/>
  <c r="D171" i="44"/>
  <c r="D174" i="44"/>
  <c r="X19" i="49"/>
  <c r="D193" i="25" l="1"/>
  <c r="E194" i="25"/>
  <c r="E269" i="25" s="1"/>
  <c r="E294" i="25" s="1"/>
  <c r="E344" i="25" s="1"/>
  <c r="D208" i="25"/>
  <c r="D283" i="25" s="1"/>
  <c r="D308" i="25" s="1"/>
  <c r="D358" i="25" s="1"/>
  <c r="C201" i="25"/>
  <c r="F200" i="25"/>
  <c r="F199" i="25"/>
  <c r="F274" i="25" s="1"/>
  <c r="F299" i="25" s="1"/>
  <c r="F349" i="25" s="1"/>
  <c r="D212" i="25"/>
  <c r="D287" i="25" s="1"/>
  <c r="D312" i="25" s="1"/>
  <c r="D362" i="25" s="1"/>
  <c r="C193" i="25"/>
  <c r="Q25" i="49" s="1"/>
  <c r="B64" i="49" s="1"/>
  <c r="B103" i="49" s="1"/>
  <c r="G201" i="25"/>
  <c r="G199" i="25"/>
  <c r="G274" i="25" s="1"/>
  <c r="G206" i="25"/>
  <c r="G281" i="25" s="1"/>
  <c r="G194" i="25"/>
  <c r="G269" i="25" s="1"/>
  <c r="G195" i="25"/>
  <c r="G270" i="25" s="1"/>
  <c r="D197" i="25"/>
  <c r="D272" i="25" s="1"/>
  <c r="D297" i="25" s="1"/>
  <c r="D347" i="25" s="1"/>
  <c r="H182" i="25"/>
  <c r="G277" i="25"/>
  <c r="E278" i="25"/>
  <c r="H179" i="38"/>
  <c r="H187" i="38"/>
  <c r="G188" i="39"/>
  <c r="AP40" i="49" s="1"/>
  <c r="H185" i="39"/>
  <c r="H182" i="39"/>
  <c r="F205" i="39"/>
  <c r="F280" i="39" s="1"/>
  <c r="E212" i="39"/>
  <c r="E287" i="39" s="1"/>
  <c r="E193" i="39"/>
  <c r="G206" i="39"/>
  <c r="G281" i="39" s="1"/>
  <c r="D188" i="39"/>
  <c r="AM40" i="49" s="1"/>
  <c r="H169" i="39"/>
  <c r="E206" i="19"/>
  <c r="F210" i="19"/>
  <c r="F285" i="19" s="1"/>
  <c r="H182" i="11"/>
  <c r="H180" i="16"/>
  <c r="H177" i="11"/>
  <c r="H171" i="11"/>
  <c r="H175" i="11"/>
  <c r="H185" i="11"/>
  <c r="D193" i="11"/>
  <c r="C202" i="11"/>
  <c r="D198" i="11"/>
  <c r="D273" i="11" s="1"/>
  <c r="D298" i="11" s="1"/>
  <c r="D348" i="11" s="1"/>
  <c r="C205" i="11"/>
  <c r="E198" i="11"/>
  <c r="E273" i="11" s="1"/>
  <c r="E298" i="11" s="1"/>
  <c r="E348" i="11" s="1"/>
  <c r="F195" i="11"/>
  <c r="F270" i="11" s="1"/>
  <c r="C208" i="11"/>
  <c r="D208" i="11"/>
  <c r="D283" i="11" s="1"/>
  <c r="D308" i="11" s="1"/>
  <c r="D358" i="11" s="1"/>
  <c r="E205" i="11"/>
  <c r="E280" i="11" s="1"/>
  <c r="G194" i="11"/>
  <c r="C203" i="15"/>
  <c r="H187" i="22"/>
  <c r="F210" i="17"/>
  <c r="F285" i="17" s="1"/>
  <c r="E198" i="17"/>
  <c r="E273" i="17" s="1"/>
  <c r="E298" i="17" s="1"/>
  <c r="E348" i="17" s="1"/>
  <c r="D201" i="17"/>
  <c r="D276" i="17" s="1"/>
  <c r="E204" i="17"/>
  <c r="E279" i="17" s="1"/>
  <c r="F198" i="17"/>
  <c r="F273" i="17" s="1"/>
  <c r="F298" i="17" s="1"/>
  <c r="F348" i="17" s="1"/>
  <c r="D205" i="17"/>
  <c r="D280" i="17" s="1"/>
  <c r="E194" i="17"/>
  <c r="E269" i="17" s="1"/>
  <c r="E294" i="17" s="1"/>
  <c r="E344" i="17" s="1"/>
  <c r="D207" i="17"/>
  <c r="D282" i="17" s="1"/>
  <c r="F199" i="17"/>
  <c r="F274" i="17" s="1"/>
  <c r="F299" i="17" s="1"/>
  <c r="F349" i="17" s="1"/>
  <c r="G203" i="17"/>
  <c r="G278" i="17" s="1"/>
  <c r="G303" i="17" s="1"/>
  <c r="G353" i="17" s="1"/>
  <c r="F203" i="17"/>
  <c r="F278" i="17" s="1"/>
  <c r="F211" i="17"/>
  <c r="F286" i="17" s="1"/>
  <c r="F311" i="17" s="1"/>
  <c r="F361" i="17" s="1"/>
  <c r="E207" i="17"/>
  <c r="E282" i="17" s="1"/>
  <c r="C200" i="17"/>
  <c r="D208" i="17"/>
  <c r="D283" i="17" s="1"/>
  <c r="D308" i="17" s="1"/>
  <c r="D358" i="17" s="1"/>
  <c r="F208" i="17"/>
  <c r="F283" i="17" s="1"/>
  <c r="F308" i="17" s="1"/>
  <c r="F358" i="17" s="1"/>
  <c r="E203" i="17"/>
  <c r="E278" i="17" s="1"/>
  <c r="F204" i="17"/>
  <c r="F279" i="17" s="1"/>
  <c r="F205" i="17"/>
  <c r="F280" i="17" s="1"/>
  <c r="G188" i="17"/>
  <c r="AP15" i="49" s="1"/>
  <c r="E195" i="17"/>
  <c r="E270" i="17" s="1"/>
  <c r="E295" i="17" s="1"/>
  <c r="E345" i="17" s="1"/>
  <c r="F212" i="17"/>
  <c r="F287" i="17" s="1"/>
  <c r="C194" i="17"/>
  <c r="D199" i="17"/>
  <c r="D274" i="17" s="1"/>
  <c r="D299" i="17" s="1"/>
  <c r="D349" i="17" s="1"/>
  <c r="E212" i="17"/>
  <c r="E287" i="17" s="1"/>
  <c r="D196" i="17"/>
  <c r="D271" i="17" s="1"/>
  <c r="D296" i="17" s="1"/>
  <c r="D346" i="17" s="1"/>
  <c r="G206" i="17"/>
  <c r="G281" i="17" s="1"/>
  <c r="C210" i="17"/>
  <c r="C204" i="17"/>
  <c r="C205" i="17"/>
  <c r="F200" i="17"/>
  <c r="F275" i="17" s="1"/>
  <c r="E196" i="17"/>
  <c r="E271" i="17" s="1"/>
  <c r="E296" i="17" s="1"/>
  <c r="E346" i="17" s="1"/>
  <c r="G209" i="17"/>
  <c r="G284" i="17" s="1"/>
  <c r="G195" i="17"/>
  <c r="G270" i="17" s="1"/>
  <c r="E201" i="17"/>
  <c r="E276" i="17" s="1"/>
  <c r="D209" i="17"/>
  <c r="D284" i="17" s="1"/>
  <c r="G205" i="17"/>
  <c r="G280" i="17" s="1"/>
  <c r="C206" i="17"/>
  <c r="D204" i="17"/>
  <c r="D279" i="17" s="1"/>
  <c r="G200" i="27"/>
  <c r="G275" i="27" s="1"/>
  <c r="G300" i="27" s="1"/>
  <c r="G350" i="27" s="1"/>
  <c r="D206" i="27"/>
  <c r="E210" i="27"/>
  <c r="E285" i="27" s="1"/>
  <c r="G212" i="27"/>
  <c r="G287" i="27" s="1"/>
  <c r="E200" i="27"/>
  <c r="E275" i="27" s="1"/>
  <c r="F205" i="27"/>
  <c r="F280" i="27" s="1"/>
  <c r="F196" i="27"/>
  <c r="E197" i="27"/>
  <c r="E272" i="27" s="1"/>
  <c r="C210" i="27"/>
  <c r="G201" i="27"/>
  <c r="G276" i="27" s="1"/>
  <c r="E203" i="27"/>
  <c r="E278" i="27" s="1"/>
  <c r="D198" i="27"/>
  <c r="D273" i="27" s="1"/>
  <c r="D298" i="27" s="1"/>
  <c r="D348" i="27" s="1"/>
  <c r="G202" i="27"/>
  <c r="G277" i="27" s="1"/>
  <c r="F200" i="27"/>
  <c r="G196" i="27"/>
  <c r="F210" i="27"/>
  <c r="F285" i="27" s="1"/>
  <c r="D196" i="27"/>
  <c r="D271" i="27" s="1"/>
  <c r="D296" i="27" s="1"/>
  <c r="D346" i="27" s="1"/>
  <c r="E212" i="27"/>
  <c r="E287" i="27" s="1"/>
  <c r="E312" i="27" s="1"/>
  <c r="E362" i="27" s="1"/>
  <c r="E195" i="27"/>
  <c r="E270" i="27" s="1"/>
  <c r="E295" i="27" s="1"/>
  <c r="E345" i="27" s="1"/>
  <c r="G207" i="27"/>
  <c r="G282" i="27" s="1"/>
  <c r="G307" i="27" s="1"/>
  <c r="G357" i="27" s="1"/>
  <c r="C200" i="27"/>
  <c r="D197" i="27"/>
  <c r="D272" i="27" s="1"/>
  <c r="F194" i="27"/>
  <c r="F269" i="27" s="1"/>
  <c r="F294" i="27" s="1"/>
  <c r="F344" i="27" s="1"/>
  <c r="C199" i="27"/>
  <c r="D211" i="27"/>
  <c r="D286" i="27" s="1"/>
  <c r="D311" i="27" s="1"/>
  <c r="D361" i="27" s="1"/>
  <c r="D208" i="27"/>
  <c r="D283" i="27" s="1"/>
  <c r="D308" i="27" s="1"/>
  <c r="D358" i="27" s="1"/>
  <c r="G211" i="27"/>
  <c r="G286" i="27" s="1"/>
  <c r="G210" i="27"/>
  <c r="G285" i="27" s="1"/>
  <c r="D200" i="27"/>
  <c r="D275" i="27" s="1"/>
  <c r="C211" i="27"/>
  <c r="D203" i="27"/>
  <c r="D278" i="27" s="1"/>
  <c r="C202" i="27"/>
  <c r="E201" i="27"/>
  <c r="E276" i="27" s="1"/>
  <c r="E301" i="27" s="1"/>
  <c r="E351" i="27" s="1"/>
  <c r="D195" i="27"/>
  <c r="D270" i="27" s="1"/>
  <c r="D295" i="27" s="1"/>
  <c r="D345" i="27" s="1"/>
  <c r="G205" i="27"/>
  <c r="G280" i="27" s="1"/>
  <c r="C198" i="27"/>
  <c r="E194" i="27"/>
  <c r="E269" i="27" s="1"/>
  <c r="E294" i="27" s="1"/>
  <c r="E344" i="27" s="1"/>
  <c r="E209" i="27"/>
  <c r="E284" i="27" s="1"/>
  <c r="G198" i="27"/>
  <c r="D209" i="27"/>
  <c r="D284" i="27" s="1"/>
  <c r="C212" i="27"/>
  <c r="G209" i="27"/>
  <c r="G284" i="27" s="1"/>
  <c r="G309" i="27" s="1"/>
  <c r="G359" i="27" s="1"/>
  <c r="F203" i="27"/>
  <c r="F278" i="27" s="1"/>
  <c r="E205" i="27"/>
  <c r="E280" i="27" s="1"/>
  <c r="F197" i="27"/>
  <c r="F272" i="27" s="1"/>
  <c r="G194" i="27"/>
  <c r="G269" i="27" s="1"/>
  <c r="D201" i="27"/>
  <c r="C194" i="27"/>
  <c r="F211" i="27"/>
  <c r="F286" i="27" s="1"/>
  <c r="F311" i="27" s="1"/>
  <c r="F361" i="27" s="1"/>
  <c r="C195" i="27"/>
  <c r="C207" i="27"/>
  <c r="F195" i="27"/>
  <c r="F270" i="27" s="1"/>
  <c r="F295" i="27" s="1"/>
  <c r="F345" i="27" s="1"/>
  <c r="E193" i="27"/>
  <c r="G197" i="27"/>
  <c r="G272" i="27" s="1"/>
  <c r="F199" i="27"/>
  <c r="F274" i="27" s="1"/>
  <c r="E211" i="27"/>
  <c r="E286" i="27" s="1"/>
  <c r="E311" i="27" s="1"/>
  <c r="E361" i="27" s="1"/>
  <c r="F198" i="27"/>
  <c r="E204" i="27"/>
  <c r="E279" i="27" s="1"/>
  <c r="G206" i="27"/>
  <c r="G199" i="27"/>
  <c r="G274" i="27" s="1"/>
  <c r="F207" i="27"/>
  <c r="F282" i="27" s="1"/>
  <c r="F307" i="27" s="1"/>
  <c r="F357" i="27" s="1"/>
  <c r="F208" i="27"/>
  <c r="F283" i="27" s="1"/>
  <c r="F308" i="27" s="1"/>
  <c r="F358" i="27" s="1"/>
  <c r="H176" i="27"/>
  <c r="G203" i="27"/>
  <c r="G278" i="27" s="1"/>
  <c r="G208" i="27"/>
  <c r="G283" i="27" s="1"/>
  <c r="C208" i="27"/>
  <c r="D194" i="27"/>
  <c r="D269" i="27" s="1"/>
  <c r="D294" i="27" s="1"/>
  <c r="D344" i="27" s="1"/>
  <c r="F212" i="27"/>
  <c r="F287" i="27" s="1"/>
  <c r="C201" i="27"/>
  <c r="E199" i="27"/>
  <c r="E274" i="27" s="1"/>
  <c r="E299" i="27" s="1"/>
  <c r="E349" i="27" s="1"/>
  <c r="C197" i="27"/>
  <c r="D210" i="27"/>
  <c r="D285" i="27" s="1"/>
  <c r="D310" i="27" s="1"/>
  <c r="D360" i="27" s="1"/>
  <c r="C203" i="27"/>
  <c r="E198" i="27"/>
  <c r="D204" i="27"/>
  <c r="D279" i="27" s="1"/>
  <c r="D304" i="27" s="1"/>
  <c r="D354" i="27" s="1"/>
  <c r="F206" i="27"/>
  <c r="D205" i="27"/>
  <c r="D280" i="27" s="1"/>
  <c r="G193" i="27"/>
  <c r="C193" i="27"/>
  <c r="D207" i="27"/>
  <c r="D282" i="27" s="1"/>
  <c r="F209" i="27"/>
  <c r="F284" i="27" s="1"/>
  <c r="F202" i="27"/>
  <c r="F277" i="27" s="1"/>
  <c r="F193" i="27"/>
  <c r="C196" i="27"/>
  <c r="E202" i="27"/>
  <c r="E277" i="27" s="1"/>
  <c r="F204" i="27"/>
  <c r="F279" i="27" s="1"/>
  <c r="E196" i="27"/>
  <c r="C204" i="27"/>
  <c r="C188" i="21"/>
  <c r="F283" i="21"/>
  <c r="G283" i="21"/>
  <c r="D280" i="21"/>
  <c r="D276" i="27"/>
  <c r="D301" i="27" s="1"/>
  <c r="D351" i="27" s="1"/>
  <c r="H180" i="21"/>
  <c r="H174" i="26"/>
  <c r="F272" i="31"/>
  <c r="F188" i="31"/>
  <c r="AO31" i="49" s="1"/>
  <c r="G199" i="29"/>
  <c r="G274" i="29" s="1"/>
  <c r="D207" i="29"/>
  <c r="D282" i="29" s="1"/>
  <c r="D203" i="29"/>
  <c r="D278" i="29" s="1"/>
  <c r="D194" i="29"/>
  <c r="D269" i="29" s="1"/>
  <c r="D294" i="29" s="1"/>
  <c r="D344" i="29" s="1"/>
  <c r="E208" i="29"/>
  <c r="D202" i="29"/>
  <c r="D277" i="29" s="1"/>
  <c r="G200" i="29"/>
  <c r="G275" i="29" s="1"/>
  <c r="D197" i="29"/>
  <c r="D272" i="29" s="1"/>
  <c r="F201" i="29"/>
  <c r="F276" i="29" s="1"/>
  <c r="F206" i="29"/>
  <c r="F281" i="29" s="1"/>
  <c r="E194" i="29"/>
  <c r="E269" i="29" s="1"/>
  <c r="E294" i="29" s="1"/>
  <c r="E344" i="29" s="1"/>
  <c r="G204" i="29"/>
  <c r="G279" i="29" s="1"/>
  <c r="E203" i="29"/>
  <c r="E278" i="29" s="1"/>
  <c r="F196" i="29"/>
  <c r="F271" i="29" s="1"/>
  <c r="E211" i="29"/>
  <c r="E286" i="29" s="1"/>
  <c r="E311" i="29" s="1"/>
  <c r="E361" i="29" s="1"/>
  <c r="D195" i="29"/>
  <c r="D270" i="29" s="1"/>
  <c r="D295" i="29" s="1"/>
  <c r="D345" i="29" s="1"/>
  <c r="G195" i="29"/>
  <c r="D206" i="29"/>
  <c r="D281" i="29" s="1"/>
  <c r="D306" i="29" s="1"/>
  <c r="D356" i="29" s="1"/>
  <c r="E197" i="29"/>
  <c r="E272" i="29" s="1"/>
  <c r="C207" i="29"/>
  <c r="C282" i="29" s="1"/>
  <c r="F200" i="29"/>
  <c r="F275" i="29" s="1"/>
  <c r="G208" i="29"/>
  <c r="G193" i="29"/>
  <c r="G268" i="29" s="1"/>
  <c r="D200" i="29"/>
  <c r="D275" i="29" s="1"/>
  <c r="D212" i="29"/>
  <c r="D287" i="29" s="1"/>
  <c r="D312" i="29" s="1"/>
  <c r="D362" i="29" s="1"/>
  <c r="C194" i="29"/>
  <c r="C269" i="29" s="1"/>
  <c r="F212" i="29"/>
  <c r="F287" i="29" s="1"/>
  <c r="G203" i="29"/>
  <c r="G278" i="29" s="1"/>
  <c r="C209" i="29"/>
  <c r="C284" i="29" s="1"/>
  <c r="C202" i="29"/>
  <c r="C277" i="29" s="1"/>
  <c r="D193" i="29"/>
  <c r="D268" i="29" s="1"/>
  <c r="C193" i="29"/>
  <c r="C268" i="29" s="1"/>
  <c r="F205" i="29"/>
  <c r="F280" i="29" s="1"/>
  <c r="C205" i="29"/>
  <c r="C280" i="29" s="1"/>
  <c r="D198" i="29"/>
  <c r="D273" i="29" s="1"/>
  <c r="D298" i="29" s="1"/>
  <c r="D348" i="29" s="1"/>
  <c r="F198" i="29"/>
  <c r="F273" i="29" s="1"/>
  <c r="G197" i="29"/>
  <c r="G272" i="29" s="1"/>
  <c r="C212" i="29"/>
  <c r="C287" i="29" s="1"/>
  <c r="C312" i="29" s="1"/>
  <c r="C362" i="29" s="1"/>
  <c r="C204" i="29"/>
  <c r="C279" i="29" s="1"/>
  <c r="D211" i="29"/>
  <c r="D286" i="29" s="1"/>
  <c r="D311" i="29" s="1"/>
  <c r="D361" i="29" s="1"/>
  <c r="D204" i="29"/>
  <c r="D279" i="29" s="1"/>
  <c r="C208" i="29"/>
  <c r="F209" i="29"/>
  <c r="F284" i="29" s="1"/>
  <c r="C201" i="29"/>
  <c r="G196" i="29"/>
  <c r="G271" i="29" s="1"/>
  <c r="G207" i="29"/>
  <c r="G282" i="29" s="1"/>
  <c r="E195" i="29"/>
  <c r="F210" i="29"/>
  <c r="F285" i="29" s="1"/>
  <c r="C206" i="29"/>
  <c r="G206" i="29"/>
  <c r="G281" i="29" s="1"/>
  <c r="E199" i="29"/>
  <c r="G198" i="29"/>
  <c r="G273" i="29" s="1"/>
  <c r="E204" i="29"/>
  <c r="E279" i="29" s="1"/>
  <c r="F203" i="29"/>
  <c r="F278" i="29" s="1"/>
  <c r="F207" i="29"/>
  <c r="F282" i="29" s="1"/>
  <c r="E206" i="29"/>
  <c r="E281" i="29" s="1"/>
  <c r="C196" i="29"/>
  <c r="C271" i="29" s="1"/>
  <c r="E201" i="29"/>
  <c r="E276" i="29" s="1"/>
  <c r="F193" i="29"/>
  <c r="F268" i="29" s="1"/>
  <c r="G212" i="29"/>
  <c r="G287" i="29" s="1"/>
  <c r="D199" i="29"/>
  <c r="D274" i="29" s="1"/>
  <c r="D299" i="29" s="1"/>
  <c r="D349" i="29" s="1"/>
  <c r="F197" i="29"/>
  <c r="F272" i="29" s="1"/>
  <c r="D205" i="29"/>
  <c r="D280" i="29" s="1"/>
  <c r="E205" i="29"/>
  <c r="E280" i="29" s="1"/>
  <c r="C203" i="29"/>
  <c r="C278" i="29" s="1"/>
  <c r="E207" i="29"/>
  <c r="E282" i="29" s="1"/>
  <c r="C199" i="29"/>
  <c r="C274" i="29" s="1"/>
  <c r="D209" i="29"/>
  <c r="D284" i="29" s="1"/>
  <c r="E210" i="29"/>
  <c r="E196" i="29"/>
  <c r="E271" i="29" s="1"/>
  <c r="E296" i="29" s="1"/>
  <c r="E346" i="29" s="1"/>
  <c r="C211" i="29"/>
  <c r="C286" i="29" s="1"/>
  <c r="D210" i="29"/>
  <c r="D285" i="29" s="1"/>
  <c r="D310" i="29" s="1"/>
  <c r="D360" i="29" s="1"/>
  <c r="F199" i="29"/>
  <c r="F274" i="29" s="1"/>
  <c r="F211" i="29"/>
  <c r="F286" i="29" s="1"/>
  <c r="G209" i="29"/>
  <c r="G284" i="29" s="1"/>
  <c r="D208" i="29"/>
  <c r="D283" i="29" s="1"/>
  <c r="D308" i="29" s="1"/>
  <c r="D358" i="29" s="1"/>
  <c r="G210" i="29"/>
  <c r="G285" i="29" s="1"/>
  <c r="C197" i="29"/>
  <c r="C272" i="29" s="1"/>
  <c r="E212" i="29"/>
  <c r="E287" i="29" s="1"/>
  <c r="F204" i="29"/>
  <c r="F279" i="29" s="1"/>
  <c r="C198" i="29"/>
  <c r="C273" i="29" s="1"/>
  <c r="F194" i="29"/>
  <c r="F269" i="29" s="1"/>
  <c r="C210" i="29"/>
  <c r="C195" i="29"/>
  <c r="C270" i="29" s="1"/>
  <c r="F208" i="29"/>
  <c r="F283" i="29" s="1"/>
  <c r="F202" i="29"/>
  <c r="F277" i="29" s="1"/>
  <c r="D196" i="29"/>
  <c r="G188" i="30"/>
  <c r="AP30" i="49" s="1"/>
  <c r="H184" i="36"/>
  <c r="H174" i="40"/>
  <c r="H182" i="31"/>
  <c r="H170" i="37"/>
  <c r="H171" i="20"/>
  <c r="H174" i="57"/>
  <c r="H181" i="39"/>
  <c r="H176" i="11"/>
  <c r="H170" i="31"/>
  <c r="F188" i="28"/>
  <c r="AO28" i="49" s="1"/>
  <c r="H170" i="22"/>
  <c r="H172" i="17"/>
  <c r="H172" i="18"/>
  <c r="H175" i="57"/>
  <c r="H174" i="62"/>
  <c r="H185" i="38"/>
  <c r="H170" i="25"/>
  <c r="E188" i="33"/>
  <c r="AN34" i="49" s="1"/>
  <c r="H177" i="24"/>
  <c r="F188" i="33"/>
  <c r="AO34" i="49" s="1"/>
  <c r="F284" i="21"/>
  <c r="F188" i="26"/>
  <c r="AO26" i="49" s="1"/>
  <c r="E272" i="18"/>
  <c r="E297" i="18" s="1"/>
  <c r="E347" i="18" s="1"/>
  <c r="H175" i="33"/>
  <c r="G188" i="20"/>
  <c r="AP18" i="49" s="1"/>
  <c r="H180" i="33"/>
  <c r="F188" i="22"/>
  <c r="AO21" i="49" s="1"/>
  <c r="E269" i="21"/>
  <c r="E294" i="21" s="1"/>
  <c r="E344" i="21" s="1"/>
  <c r="G278" i="41"/>
  <c r="F280" i="41"/>
  <c r="D274" i="59"/>
  <c r="D299" i="59" s="1"/>
  <c r="D349" i="59" s="1"/>
  <c r="E287" i="12"/>
  <c r="E312" i="12" s="1"/>
  <c r="G281" i="57"/>
  <c r="H169" i="15"/>
  <c r="G272" i="35"/>
  <c r="D270" i="30"/>
  <c r="D295" i="30" s="1"/>
  <c r="D345" i="30" s="1"/>
  <c r="E282" i="21"/>
  <c r="E136" i="44"/>
  <c r="H171" i="22"/>
  <c r="H172" i="24"/>
  <c r="AC42" i="49"/>
  <c r="H178" i="25"/>
  <c r="H238" i="12"/>
  <c r="D200" i="19"/>
  <c r="D275" i="19" s="1"/>
  <c r="G209" i="19"/>
  <c r="G284" i="19" s="1"/>
  <c r="D188" i="30"/>
  <c r="AM30" i="49" s="1"/>
  <c r="H179" i="37"/>
  <c r="H172" i="14"/>
  <c r="H174" i="24"/>
  <c r="E209" i="19"/>
  <c r="E284" i="19" s="1"/>
  <c r="E204" i="19"/>
  <c r="E279" i="19" s="1"/>
  <c r="C201" i="19"/>
  <c r="C276" i="19" s="1"/>
  <c r="C301" i="19" s="1"/>
  <c r="C351" i="19" s="1"/>
  <c r="D272" i="35"/>
  <c r="D297" i="35" s="1"/>
  <c r="D347" i="35" s="1"/>
  <c r="G131" i="44"/>
  <c r="F201" i="19"/>
  <c r="F276" i="19" s="1"/>
  <c r="D208" i="19"/>
  <c r="D283" i="19" s="1"/>
  <c r="D308" i="19" s="1"/>
  <c r="C202" i="19"/>
  <c r="C277" i="19" s="1"/>
  <c r="H177" i="6"/>
  <c r="E200" i="19"/>
  <c r="E275" i="19" s="1"/>
  <c r="G196" i="19"/>
  <c r="G271" i="19" s="1"/>
  <c r="F196" i="19"/>
  <c r="F271" i="19" s="1"/>
  <c r="F296" i="19" s="1"/>
  <c r="H187" i="59"/>
  <c r="F197" i="19"/>
  <c r="F272" i="19" s="1"/>
  <c r="E195" i="19"/>
  <c r="E270" i="19" s="1"/>
  <c r="E196" i="19"/>
  <c r="F193" i="19"/>
  <c r="F268" i="19" s="1"/>
  <c r="F293" i="19" s="1"/>
  <c r="F343" i="19" s="1"/>
  <c r="H180" i="30"/>
  <c r="C204" i="19"/>
  <c r="F212" i="19"/>
  <c r="D199" i="19"/>
  <c r="D274" i="19" s="1"/>
  <c r="D299" i="19" s="1"/>
  <c r="D349" i="19" s="1"/>
  <c r="F211" i="19"/>
  <c r="F286" i="19" s="1"/>
  <c r="F203" i="24"/>
  <c r="E209" i="24"/>
  <c r="H179" i="39"/>
  <c r="C188" i="29"/>
  <c r="E125" i="44"/>
  <c r="E198" i="24"/>
  <c r="E273" i="24" s="1"/>
  <c r="E298" i="24" s="1"/>
  <c r="E348" i="24" s="1"/>
  <c r="E194" i="24"/>
  <c r="E269" i="24" s="1"/>
  <c r="E294" i="24" s="1"/>
  <c r="E344" i="24" s="1"/>
  <c r="D202" i="24"/>
  <c r="D277" i="24" s="1"/>
  <c r="D302" i="24" s="1"/>
  <c r="D352" i="24" s="1"/>
  <c r="E196" i="24"/>
  <c r="H170" i="29"/>
  <c r="H175" i="26"/>
  <c r="H178" i="62"/>
  <c r="C202" i="24"/>
  <c r="H169" i="10"/>
  <c r="H176" i="41"/>
  <c r="H237" i="6"/>
  <c r="H228" i="6"/>
  <c r="G198" i="24"/>
  <c r="C210" i="24"/>
  <c r="D199" i="15"/>
  <c r="D274" i="15" s="1"/>
  <c r="D299" i="15" s="1"/>
  <c r="D349" i="15" s="1"/>
  <c r="D204" i="15"/>
  <c r="D279" i="15" s="1"/>
  <c r="D304" i="15" s="1"/>
  <c r="D354" i="15" s="1"/>
  <c r="G198" i="19"/>
  <c r="G273" i="19" s="1"/>
  <c r="E205" i="19"/>
  <c r="E280" i="19" s="1"/>
  <c r="E203" i="19"/>
  <c r="E278" i="19" s="1"/>
  <c r="D193" i="19"/>
  <c r="C206" i="19"/>
  <c r="C281" i="19" s="1"/>
  <c r="H183" i="15"/>
  <c r="H184" i="25"/>
  <c r="H168" i="25"/>
  <c r="H174" i="37"/>
  <c r="H169" i="21"/>
  <c r="F188" i="10"/>
  <c r="AO9" i="49" s="1"/>
  <c r="H184" i="37"/>
  <c r="H170" i="62"/>
  <c r="F212" i="24"/>
  <c r="C198" i="19"/>
  <c r="E210" i="19"/>
  <c r="E285" i="19" s="1"/>
  <c r="F199" i="19"/>
  <c r="C195" i="19"/>
  <c r="C270" i="19" s="1"/>
  <c r="C295" i="19" s="1"/>
  <c r="C345" i="19" s="1"/>
  <c r="F198" i="19"/>
  <c r="F273" i="19" s="1"/>
  <c r="F298" i="19" s="1"/>
  <c r="F348" i="19" s="1"/>
  <c r="E188" i="39"/>
  <c r="AN40" i="49" s="1"/>
  <c r="H181" i="20"/>
  <c r="H180" i="62"/>
  <c r="H172" i="16"/>
  <c r="H180" i="24"/>
  <c r="H181" i="16"/>
  <c r="H238" i="40"/>
  <c r="H238" i="35"/>
  <c r="H238" i="62"/>
  <c r="G285" i="22"/>
  <c r="C273" i="33"/>
  <c r="C298" i="33" s="1"/>
  <c r="C348" i="33" s="1"/>
  <c r="F204" i="44"/>
  <c r="H235" i="6"/>
  <c r="H226" i="6"/>
  <c r="H236" i="6"/>
  <c r="G189" i="44"/>
  <c r="C189" i="44"/>
  <c r="H219" i="6"/>
  <c r="H234" i="6"/>
  <c r="H232" i="6"/>
  <c r="H229" i="6"/>
  <c r="F238" i="6"/>
  <c r="AA7" i="49" s="1"/>
  <c r="H220" i="6"/>
  <c r="G238" i="6"/>
  <c r="AB7" i="49" s="1"/>
  <c r="E238" i="6"/>
  <c r="H227" i="6"/>
  <c r="H231" i="6"/>
  <c r="H221" i="6"/>
  <c r="H218" i="6"/>
  <c r="H222" i="6"/>
  <c r="C238" i="6"/>
  <c r="H175" i="27"/>
  <c r="G271" i="27"/>
  <c r="D188" i="18"/>
  <c r="AM16" i="49" s="1"/>
  <c r="G201" i="18"/>
  <c r="G276" i="18" s="1"/>
  <c r="F197" i="18"/>
  <c r="F272" i="18" s="1"/>
  <c r="F297" i="18" s="1"/>
  <c r="F347" i="18" s="1"/>
  <c r="D203" i="18"/>
  <c r="D278" i="18" s="1"/>
  <c r="E204" i="18"/>
  <c r="E279" i="18" s="1"/>
  <c r="C211" i="18"/>
  <c r="E193" i="18"/>
  <c r="E268" i="18" s="1"/>
  <c r="D211" i="18"/>
  <c r="D286" i="18" s="1"/>
  <c r="D311" i="18" s="1"/>
  <c r="D361" i="18" s="1"/>
  <c r="E211" i="18"/>
  <c r="E286" i="18" s="1"/>
  <c r="G200" i="18"/>
  <c r="G275" i="18" s="1"/>
  <c r="D204" i="18"/>
  <c r="D279" i="18" s="1"/>
  <c r="D304" i="18" s="1"/>
  <c r="D354" i="18" s="1"/>
  <c r="C199" i="18"/>
  <c r="D200" i="18"/>
  <c r="D275" i="18" s="1"/>
  <c r="D210" i="18"/>
  <c r="D285" i="18" s="1"/>
  <c r="F208" i="18"/>
  <c r="F283" i="18" s="1"/>
  <c r="F211" i="18"/>
  <c r="F286" i="18" s="1"/>
  <c r="F193" i="18"/>
  <c r="F268" i="18" s="1"/>
  <c r="G196" i="18"/>
  <c r="G271" i="18" s="1"/>
  <c r="E196" i="18"/>
  <c r="E271" i="18" s="1"/>
  <c r="C196" i="18"/>
  <c r="C193" i="18"/>
  <c r="C207" i="18"/>
  <c r="D212" i="18"/>
  <c r="D287" i="18" s="1"/>
  <c r="C201" i="18"/>
  <c r="G194" i="18"/>
  <c r="G269" i="18" s="1"/>
  <c r="E200" i="18"/>
  <c r="E275" i="18" s="1"/>
  <c r="G206" i="18"/>
  <c r="G281" i="18" s="1"/>
  <c r="G195" i="18"/>
  <c r="G270" i="18" s="1"/>
  <c r="F199" i="18"/>
  <c r="F274" i="18" s="1"/>
  <c r="C205" i="18"/>
  <c r="D202" i="18"/>
  <c r="D277" i="18" s="1"/>
  <c r="D302" i="18" s="1"/>
  <c r="D352" i="18" s="1"/>
  <c r="D206" i="18"/>
  <c r="F212" i="18"/>
  <c r="F287" i="18" s="1"/>
  <c r="D205" i="18"/>
  <c r="D280" i="18" s="1"/>
  <c r="F209" i="18"/>
  <c r="F284" i="18" s="1"/>
  <c r="G205" i="18"/>
  <c r="G280" i="18" s="1"/>
  <c r="F210" i="18"/>
  <c r="F285" i="18" s="1"/>
  <c r="E194" i="18"/>
  <c r="E269" i="18" s="1"/>
  <c r="E294" i="18" s="1"/>
  <c r="E344" i="18" s="1"/>
  <c r="F205" i="18"/>
  <c r="F280" i="18" s="1"/>
  <c r="D209" i="18"/>
  <c r="D284" i="18" s="1"/>
  <c r="G211" i="18"/>
  <c r="G286" i="18" s="1"/>
  <c r="G208" i="18"/>
  <c r="G283" i="18" s="1"/>
  <c r="F194" i="18"/>
  <c r="F269" i="18" s="1"/>
  <c r="F294" i="18" s="1"/>
  <c r="F344" i="18" s="1"/>
  <c r="E195" i="18"/>
  <c r="E270" i="18" s="1"/>
  <c r="C200" i="18"/>
  <c r="C195" i="18"/>
  <c r="E210" i="18"/>
  <c r="E285" i="18" s="1"/>
  <c r="D208" i="18"/>
  <c r="D283" i="18" s="1"/>
  <c r="D308" i="18" s="1"/>
  <c r="D358" i="18" s="1"/>
  <c r="E206" i="18"/>
  <c r="E281" i="18" s="1"/>
  <c r="F202" i="18"/>
  <c r="F277" i="18" s="1"/>
  <c r="D197" i="18"/>
  <c r="D272" i="18" s="1"/>
  <c r="D297" i="18" s="1"/>
  <c r="D347" i="18" s="1"/>
  <c r="D199" i="18"/>
  <c r="C204" i="18"/>
  <c r="C206" i="18"/>
  <c r="E205" i="18"/>
  <c r="E280" i="18" s="1"/>
  <c r="E199" i="18"/>
  <c r="E274" i="18" s="1"/>
  <c r="D193" i="18"/>
  <c r="D268" i="18" s="1"/>
  <c r="E212" i="18"/>
  <c r="E287" i="18" s="1"/>
  <c r="E207" i="18"/>
  <c r="E282" i="18" s="1"/>
  <c r="E208" i="18"/>
  <c r="E283" i="18" s="1"/>
  <c r="E308" i="18" s="1"/>
  <c r="E358" i="18" s="1"/>
  <c r="F203" i="18"/>
  <c r="F278" i="18" s="1"/>
  <c r="F195" i="18"/>
  <c r="F270" i="18" s="1"/>
  <c r="F204" i="18"/>
  <c r="F279" i="18" s="1"/>
  <c r="E201" i="18"/>
  <c r="E276" i="18" s="1"/>
  <c r="F200" i="18"/>
  <c r="F275" i="18" s="1"/>
  <c r="F198" i="18"/>
  <c r="F273" i="18" s="1"/>
  <c r="F298" i="18" s="1"/>
  <c r="F348" i="18" s="1"/>
  <c r="C209" i="18"/>
  <c r="C284" i="18" s="1"/>
  <c r="E203" i="18"/>
  <c r="E278" i="18" s="1"/>
  <c r="F206" i="18"/>
  <c r="G209" i="18"/>
  <c r="G284" i="18" s="1"/>
  <c r="D198" i="18"/>
  <c r="D273" i="18" s="1"/>
  <c r="D298" i="18" s="1"/>
  <c r="D348" i="18" s="1"/>
  <c r="C210" i="18"/>
  <c r="C208" i="18"/>
  <c r="F207" i="18"/>
  <c r="F282" i="18" s="1"/>
  <c r="G207" i="18"/>
  <c r="G282" i="18" s="1"/>
  <c r="D274" i="18"/>
  <c r="F281" i="18"/>
  <c r="H182" i="18"/>
  <c r="H174" i="18"/>
  <c r="H175" i="18"/>
  <c r="C195" i="14"/>
  <c r="G200" i="14"/>
  <c r="G275" i="14" s="1"/>
  <c r="E208" i="14"/>
  <c r="E283" i="14" s="1"/>
  <c r="E308" i="14" s="1"/>
  <c r="E358" i="14" s="1"/>
  <c r="C202" i="14"/>
  <c r="E209" i="14"/>
  <c r="E284" i="14" s="1"/>
  <c r="F201" i="14"/>
  <c r="F276" i="14" s="1"/>
  <c r="C209" i="14"/>
  <c r="E201" i="14"/>
  <c r="E276" i="14" s="1"/>
  <c r="F202" i="14"/>
  <c r="F277" i="14" s="1"/>
  <c r="C204" i="14"/>
  <c r="F209" i="14"/>
  <c r="F284" i="14" s="1"/>
  <c r="G198" i="14"/>
  <c r="G273" i="14" s="1"/>
  <c r="F194" i="14"/>
  <c r="F269" i="14" s="1"/>
  <c r="D212" i="14"/>
  <c r="D287" i="14" s="1"/>
  <c r="D312" i="14" s="1"/>
  <c r="D362" i="14" s="1"/>
  <c r="C198" i="14"/>
  <c r="E205" i="14"/>
  <c r="E280" i="14" s="1"/>
  <c r="F206" i="14"/>
  <c r="D195" i="14"/>
  <c r="D205" i="14"/>
  <c r="D280" i="14" s="1"/>
  <c r="C211" i="14"/>
  <c r="F193" i="14"/>
  <c r="G208" i="14"/>
  <c r="G283" i="14" s="1"/>
  <c r="C197" i="14"/>
  <c r="D196" i="14"/>
  <c r="D271" i="14" s="1"/>
  <c r="D296" i="14" s="1"/>
  <c r="D346" i="14" s="1"/>
  <c r="G197" i="14"/>
  <c r="G272" i="14" s="1"/>
  <c r="G210" i="14"/>
  <c r="G285" i="14" s="1"/>
  <c r="G194" i="14"/>
  <c r="G269" i="14" s="1"/>
  <c r="E203" i="14"/>
  <c r="D206" i="14"/>
  <c r="D281" i="14" s="1"/>
  <c r="D306" i="14" s="1"/>
  <c r="D356" i="14" s="1"/>
  <c r="C207" i="14"/>
  <c r="F200" i="14"/>
  <c r="F275" i="14" s="1"/>
  <c r="D208" i="14"/>
  <c r="D283" i="14" s="1"/>
  <c r="D308" i="14" s="1"/>
  <c r="D358" i="14" s="1"/>
  <c r="G207" i="14"/>
  <c r="G282" i="14" s="1"/>
  <c r="E197" i="14"/>
  <c r="E272" i="14" s="1"/>
  <c r="G204" i="14"/>
  <c r="G279" i="14" s="1"/>
  <c r="F195" i="14"/>
  <c r="C205" i="14"/>
  <c r="E211" i="14"/>
  <c r="E286" i="14" s="1"/>
  <c r="C208" i="14"/>
  <c r="D201" i="14"/>
  <c r="G209" i="14"/>
  <c r="G284" i="14" s="1"/>
  <c r="C203" i="14"/>
  <c r="F203" i="14"/>
  <c r="F278" i="14" s="1"/>
  <c r="F207" i="14"/>
  <c r="F282" i="14" s="1"/>
  <c r="G193" i="14"/>
  <c r="D203" i="14"/>
  <c r="D278" i="14" s="1"/>
  <c r="E193" i="14"/>
  <c r="F204" i="14"/>
  <c r="F279" i="14" s="1"/>
  <c r="F210" i="14"/>
  <c r="F285" i="14" s="1"/>
  <c r="C212" i="14"/>
  <c r="F197" i="14"/>
  <c r="F272" i="14" s="1"/>
  <c r="D197" i="14"/>
  <c r="D272" i="14" s="1"/>
  <c r="F199" i="14"/>
  <c r="F274" i="14" s="1"/>
  <c r="D204" i="14"/>
  <c r="D279" i="14" s="1"/>
  <c r="D304" i="14" s="1"/>
  <c r="D354" i="14" s="1"/>
  <c r="E207" i="14"/>
  <c r="E282" i="14" s="1"/>
  <c r="C206" i="14"/>
  <c r="C281" i="14" s="1"/>
  <c r="C201" i="14"/>
  <c r="E194" i="14"/>
  <c r="E269" i="14" s="1"/>
  <c r="E294" i="14" s="1"/>
  <c r="E344" i="14" s="1"/>
  <c r="E196" i="14"/>
  <c r="E271" i="14" s="1"/>
  <c r="E296" i="14" s="1"/>
  <c r="E346" i="14" s="1"/>
  <c r="H168" i="14"/>
  <c r="E204" i="14"/>
  <c r="E279" i="14" s="1"/>
  <c r="E195" i="14"/>
  <c r="E270" i="14" s="1"/>
  <c r="G211" i="14"/>
  <c r="G286" i="14" s="1"/>
  <c r="E199" i="14"/>
  <c r="E274" i="14" s="1"/>
  <c r="G206" i="14"/>
  <c r="G281" i="14" s="1"/>
  <c r="D209" i="14"/>
  <c r="D284" i="14" s="1"/>
  <c r="G195" i="14"/>
  <c r="G270" i="14" s="1"/>
  <c r="C210" i="14"/>
  <c r="D202" i="14"/>
  <c r="E210" i="14"/>
  <c r="E285" i="14" s="1"/>
  <c r="F196" i="14"/>
  <c r="F271" i="14" s="1"/>
  <c r="G212" i="14"/>
  <c r="G287" i="14" s="1"/>
  <c r="E212" i="14"/>
  <c r="E287" i="14" s="1"/>
  <c r="C194" i="14"/>
  <c r="D210" i="14"/>
  <c r="D285" i="14" s="1"/>
  <c r="D310" i="14" s="1"/>
  <c r="D360" i="14" s="1"/>
  <c r="E277" i="14"/>
  <c r="E275" i="14"/>
  <c r="H176" i="14"/>
  <c r="F206" i="25"/>
  <c r="F281" i="25" s="1"/>
  <c r="F202" i="25"/>
  <c r="F277" i="25" s="1"/>
  <c r="E212" i="25"/>
  <c r="E287" i="25" s="1"/>
  <c r="E312" i="25" s="1"/>
  <c r="E362" i="25" s="1"/>
  <c r="D199" i="25"/>
  <c r="G209" i="25"/>
  <c r="G284" i="25" s="1"/>
  <c r="D206" i="25"/>
  <c r="D281" i="25" s="1"/>
  <c r="D306" i="25" s="1"/>
  <c r="D356" i="25" s="1"/>
  <c r="F196" i="25"/>
  <c r="F271" i="25" s="1"/>
  <c r="F296" i="25" s="1"/>
  <c r="F346" i="25" s="1"/>
  <c r="G204" i="25"/>
  <c r="G279" i="25" s="1"/>
  <c r="G205" i="25"/>
  <c r="G280" i="25" s="1"/>
  <c r="F280" i="25"/>
  <c r="G196" i="25"/>
  <c r="G271" i="25" s="1"/>
  <c r="G197" i="25"/>
  <c r="G272" i="25" s="1"/>
  <c r="F208" i="25"/>
  <c r="F283" i="25" s="1"/>
  <c r="E210" i="25"/>
  <c r="E285" i="25" s="1"/>
  <c r="E199" i="25"/>
  <c r="E274" i="25" s="1"/>
  <c r="E299" i="25" s="1"/>
  <c r="E349" i="25" s="1"/>
  <c r="C202" i="25"/>
  <c r="C277" i="25" s="1"/>
  <c r="D207" i="25"/>
  <c r="D282" i="25" s="1"/>
  <c r="F204" i="25"/>
  <c r="G193" i="25"/>
  <c r="G268" i="25" s="1"/>
  <c r="G210" i="25"/>
  <c r="G285" i="25" s="1"/>
  <c r="H186" i="25"/>
  <c r="D194" i="25"/>
  <c r="D269" i="25" s="1"/>
  <c r="D294" i="25" s="1"/>
  <c r="D344" i="25" s="1"/>
  <c r="E198" i="25"/>
  <c r="E273" i="25" s="1"/>
  <c r="E298" i="25" s="1"/>
  <c r="E348" i="25" s="1"/>
  <c r="G212" i="25"/>
  <c r="G287" i="25" s="1"/>
  <c r="C204" i="25"/>
  <c r="F198" i="25"/>
  <c r="F273" i="25" s="1"/>
  <c r="C197" i="25"/>
  <c r="C272" i="25" s="1"/>
  <c r="D211" i="25"/>
  <c r="D286" i="25" s="1"/>
  <c r="D311" i="25" s="1"/>
  <c r="D361" i="25" s="1"/>
  <c r="F211" i="25"/>
  <c r="F286" i="25" s="1"/>
  <c r="E209" i="25"/>
  <c r="E284" i="25" s="1"/>
  <c r="C207" i="25"/>
  <c r="H207" i="25" s="1"/>
  <c r="G203" i="25"/>
  <c r="G278" i="25" s="1"/>
  <c r="E207" i="25"/>
  <c r="E282" i="25" s="1"/>
  <c r="E211" i="25"/>
  <c r="E286" i="25" s="1"/>
  <c r="E311" i="25" s="1"/>
  <c r="E361" i="25" s="1"/>
  <c r="C205" i="25"/>
  <c r="C280" i="25" s="1"/>
  <c r="C305" i="25" s="1"/>
  <c r="C355" i="25" s="1"/>
  <c r="F197" i="25"/>
  <c r="F272" i="25" s="1"/>
  <c r="E200" i="25"/>
  <c r="E275" i="25" s="1"/>
  <c r="E195" i="25"/>
  <c r="E270" i="25" s="1"/>
  <c r="E295" i="25" s="1"/>
  <c r="E345" i="25" s="1"/>
  <c r="C212" i="25"/>
  <c r="C287" i="25" s="1"/>
  <c r="C312" i="25" s="1"/>
  <c r="C362" i="25" s="1"/>
  <c r="H177" i="25"/>
  <c r="H180" i="25"/>
  <c r="G188" i="23"/>
  <c r="AP23" i="49" s="1"/>
  <c r="F284" i="23"/>
  <c r="E283" i="62"/>
  <c r="E308" i="62" s="1"/>
  <c r="E358" i="62" s="1"/>
  <c r="E281" i="62"/>
  <c r="E306" i="62" s="1"/>
  <c r="E356" i="62" s="1"/>
  <c r="H171" i="62"/>
  <c r="G281" i="62"/>
  <c r="F188" i="20"/>
  <c r="AO18" i="49" s="1"/>
  <c r="H179" i="20"/>
  <c r="F212" i="20"/>
  <c r="F287" i="20" s="1"/>
  <c r="C206" i="20"/>
  <c r="F194" i="20"/>
  <c r="F269" i="20" s="1"/>
  <c r="C195" i="20"/>
  <c r="C270" i="20" s="1"/>
  <c r="E210" i="20"/>
  <c r="E285" i="20" s="1"/>
  <c r="D208" i="20"/>
  <c r="D283" i="20" s="1"/>
  <c r="D308" i="20" s="1"/>
  <c r="D358" i="20" s="1"/>
  <c r="F195" i="20"/>
  <c r="F270" i="20" s="1"/>
  <c r="G207" i="20"/>
  <c r="G282" i="20" s="1"/>
  <c r="F202" i="20"/>
  <c r="F277" i="20" s="1"/>
  <c r="G205" i="20"/>
  <c r="G280" i="20" s="1"/>
  <c r="C211" i="20"/>
  <c r="C286" i="20" s="1"/>
  <c r="F200" i="20"/>
  <c r="F275" i="20" s="1"/>
  <c r="E194" i="20"/>
  <c r="E269" i="20" s="1"/>
  <c r="E294" i="20" s="1"/>
  <c r="E344" i="20" s="1"/>
  <c r="D205" i="20"/>
  <c r="D280" i="20" s="1"/>
  <c r="G197" i="20"/>
  <c r="G272" i="20" s="1"/>
  <c r="F209" i="20"/>
  <c r="F284" i="20" s="1"/>
  <c r="G208" i="20"/>
  <c r="G283" i="20" s="1"/>
  <c r="G204" i="20"/>
  <c r="G279" i="20" s="1"/>
  <c r="H172" i="20"/>
  <c r="G202" i="20"/>
  <c r="G277" i="20" s="1"/>
  <c r="D195" i="20"/>
  <c r="D270" i="20" s="1"/>
  <c r="D295" i="20" s="1"/>
  <c r="D345" i="20" s="1"/>
  <c r="F201" i="20"/>
  <c r="F276" i="20" s="1"/>
  <c r="D212" i="20"/>
  <c r="D287" i="20" s="1"/>
  <c r="D312" i="20" s="1"/>
  <c r="D362" i="20" s="1"/>
  <c r="G211" i="20"/>
  <c r="G286" i="20" s="1"/>
  <c r="D198" i="20"/>
  <c r="D273" i="20" s="1"/>
  <c r="D298" i="20" s="1"/>
  <c r="D348" i="20" s="1"/>
  <c r="C188" i="20"/>
  <c r="E188" i="20"/>
  <c r="AN18" i="49" s="1"/>
  <c r="F123" i="44"/>
  <c r="E134" i="44"/>
  <c r="H175" i="16"/>
  <c r="H171" i="16"/>
  <c r="H185" i="16"/>
  <c r="H168" i="16"/>
  <c r="E188" i="16"/>
  <c r="AN14" i="49" s="1"/>
  <c r="H186" i="16"/>
  <c r="F286" i="16"/>
  <c r="E123" i="44"/>
  <c r="D279" i="16"/>
  <c r="H176" i="59"/>
  <c r="H172" i="11"/>
  <c r="F279" i="25"/>
  <c r="D188" i="25"/>
  <c r="AM25" i="49" s="1"/>
  <c r="D279" i="25"/>
  <c r="H179" i="25"/>
  <c r="D278" i="25"/>
  <c r="G123" i="44"/>
  <c r="C188" i="37"/>
  <c r="D123" i="44"/>
  <c r="E188" i="15"/>
  <c r="AN13" i="49" s="1"/>
  <c r="D188" i="15"/>
  <c r="AM13" i="49" s="1"/>
  <c r="H175" i="15"/>
  <c r="F202" i="19"/>
  <c r="F277" i="19" s="1"/>
  <c r="G193" i="19"/>
  <c r="U17" i="49" s="1"/>
  <c r="D207" i="19"/>
  <c r="D282" i="19" s="1"/>
  <c r="E199" i="19"/>
  <c r="E274" i="19" s="1"/>
  <c r="E299" i="19" s="1"/>
  <c r="F195" i="19"/>
  <c r="F270" i="19" s="1"/>
  <c r="G206" i="19"/>
  <c r="G281" i="19" s="1"/>
  <c r="G204" i="19"/>
  <c r="G279" i="19" s="1"/>
  <c r="E193" i="19"/>
  <c r="S17" i="49" s="1"/>
  <c r="D204" i="19"/>
  <c r="D279" i="19" s="1"/>
  <c r="D209" i="19"/>
  <c r="D284" i="19" s="1"/>
  <c r="C207" i="19"/>
  <c r="C282" i="19" s="1"/>
  <c r="C193" i="19"/>
  <c r="Q17" i="49" s="1"/>
  <c r="G203" i="19"/>
  <c r="G278" i="19" s="1"/>
  <c r="F208" i="19"/>
  <c r="F283" i="19" s="1"/>
  <c r="E208" i="19"/>
  <c r="E283" i="19" s="1"/>
  <c r="E308" i="19" s="1"/>
  <c r="E358" i="19" s="1"/>
  <c r="F205" i="19"/>
  <c r="F280" i="19" s="1"/>
  <c r="D202" i="19"/>
  <c r="D277" i="19" s="1"/>
  <c r="C197" i="19"/>
  <c r="C272" i="19" s="1"/>
  <c r="C297" i="19" s="1"/>
  <c r="C347" i="19" s="1"/>
  <c r="F203" i="19"/>
  <c r="F278" i="19" s="1"/>
  <c r="G207" i="19"/>
  <c r="G282" i="19" s="1"/>
  <c r="D205" i="19"/>
  <c r="D280" i="19" s="1"/>
  <c r="C208" i="19"/>
  <c r="C283" i="19" s="1"/>
  <c r="C308" i="19" s="1"/>
  <c r="G195" i="19"/>
  <c r="G270" i="19" s="1"/>
  <c r="D196" i="19"/>
  <c r="D271" i="19" s="1"/>
  <c r="D296" i="19" s="1"/>
  <c r="D346" i="19" s="1"/>
  <c r="E211" i="19"/>
  <c r="E286" i="19" s="1"/>
  <c r="E311" i="19" s="1"/>
  <c r="E361" i="19" s="1"/>
  <c r="C194" i="19"/>
  <c r="C269" i="19" s="1"/>
  <c r="C294" i="19" s="1"/>
  <c r="C344" i="19" s="1"/>
  <c r="G212" i="19"/>
  <c r="G287" i="19" s="1"/>
  <c r="G208" i="19"/>
  <c r="G283" i="19" s="1"/>
  <c r="D210" i="19"/>
  <c r="D285" i="19" s="1"/>
  <c r="D310" i="19" s="1"/>
  <c r="D360" i="19" s="1"/>
  <c r="E201" i="19"/>
  <c r="E276" i="19" s="1"/>
  <c r="D198" i="19"/>
  <c r="D273" i="19" s="1"/>
  <c r="D298" i="19" s="1"/>
  <c r="D348" i="19" s="1"/>
  <c r="F194" i="19"/>
  <c r="F269" i="19" s="1"/>
  <c r="C210" i="19"/>
  <c r="C285" i="19" s="1"/>
  <c r="D194" i="19"/>
  <c r="D269" i="19" s="1"/>
  <c r="D294" i="19" s="1"/>
  <c r="D344" i="19" s="1"/>
  <c r="G205" i="19"/>
  <c r="C212" i="19"/>
  <c r="C287" i="19" s="1"/>
  <c r="C312" i="19" s="1"/>
  <c r="C362" i="19" s="1"/>
  <c r="D195" i="19"/>
  <c r="D270" i="19" s="1"/>
  <c r="C205" i="19"/>
  <c r="C280" i="19" s="1"/>
  <c r="C305" i="19" s="1"/>
  <c r="C355" i="19" s="1"/>
  <c r="F206" i="19"/>
  <c r="F281" i="19" s="1"/>
  <c r="D206" i="19"/>
  <c r="D281" i="19" s="1"/>
  <c r="D306" i="19" s="1"/>
  <c r="D356" i="19" s="1"/>
  <c r="F207" i="19"/>
  <c r="F282" i="19" s="1"/>
  <c r="E197" i="19"/>
  <c r="E272" i="19" s="1"/>
  <c r="C196" i="19"/>
  <c r="C271" i="19" s="1"/>
  <c r="C203" i="19"/>
  <c r="C278" i="19" s="1"/>
  <c r="E202" i="19"/>
  <c r="E277" i="19" s="1"/>
  <c r="F209" i="19"/>
  <c r="F284" i="19" s="1"/>
  <c r="G200" i="19"/>
  <c r="G275" i="19" s="1"/>
  <c r="C200" i="19"/>
  <c r="C275" i="19" s="1"/>
  <c r="C211" i="19"/>
  <c r="C286" i="19" s="1"/>
  <c r="C311" i="19" s="1"/>
  <c r="C361" i="19" s="1"/>
  <c r="G202" i="19"/>
  <c r="G277" i="19" s="1"/>
  <c r="G210" i="19"/>
  <c r="G285" i="19" s="1"/>
  <c r="D212" i="19"/>
  <c r="D287" i="19" s="1"/>
  <c r="D312" i="19" s="1"/>
  <c r="D362" i="19" s="1"/>
  <c r="E198" i="19"/>
  <c r="E273" i="19" s="1"/>
  <c r="E298" i="19" s="1"/>
  <c r="E194" i="19"/>
  <c r="G211" i="19"/>
  <c r="G286" i="19" s="1"/>
  <c r="D201" i="19"/>
  <c r="D276" i="19" s="1"/>
  <c r="D301" i="19" s="1"/>
  <c r="D351" i="19" s="1"/>
  <c r="F204" i="19"/>
  <c r="F279" i="19" s="1"/>
  <c r="G201" i="19"/>
  <c r="G276" i="19" s="1"/>
  <c r="E212" i="19"/>
  <c r="E287" i="19" s="1"/>
  <c r="E312" i="19" s="1"/>
  <c r="E207" i="19"/>
  <c r="E282" i="19" s="1"/>
  <c r="F188" i="21"/>
  <c r="AO20" i="49" s="1"/>
  <c r="E188" i="21"/>
  <c r="AN20" i="49" s="1"/>
  <c r="E280" i="21"/>
  <c r="F270" i="21"/>
  <c r="D269" i="21"/>
  <c r="D294" i="21" s="1"/>
  <c r="D344" i="21" s="1"/>
  <c r="G188" i="21"/>
  <c r="AP20" i="49" s="1"/>
  <c r="C198" i="16"/>
  <c r="G202" i="16"/>
  <c r="E206" i="16"/>
  <c r="E281" i="16" s="1"/>
  <c r="E306" i="16" s="1"/>
  <c r="E356" i="16" s="1"/>
  <c r="E204" i="16"/>
  <c r="E279" i="16" s="1"/>
  <c r="F196" i="16"/>
  <c r="F271" i="16" s="1"/>
  <c r="H174" i="16"/>
  <c r="F197" i="16"/>
  <c r="F272" i="16" s="1"/>
  <c r="C206" i="16"/>
  <c r="F206" i="16"/>
  <c r="F281" i="16" s="1"/>
  <c r="F209" i="16"/>
  <c r="F284" i="16" s="1"/>
  <c r="G206" i="16"/>
  <c r="G281" i="16" s="1"/>
  <c r="D208" i="16"/>
  <c r="D283" i="16" s="1"/>
  <c r="D308" i="16" s="1"/>
  <c r="D358" i="16" s="1"/>
  <c r="G136" i="44"/>
  <c r="G280" i="41"/>
  <c r="G129" i="44"/>
  <c r="D280" i="41"/>
  <c r="D305" i="41" s="1"/>
  <c r="D355" i="41" s="1"/>
  <c r="H168" i="20"/>
  <c r="E207" i="20"/>
  <c r="E282" i="20" s="1"/>
  <c r="E197" i="20"/>
  <c r="E272" i="20" s="1"/>
  <c r="E297" i="20" s="1"/>
  <c r="E347" i="20" s="1"/>
  <c r="G199" i="20"/>
  <c r="G274" i="20" s="1"/>
  <c r="E200" i="20"/>
  <c r="E275" i="20" s="1"/>
  <c r="F196" i="20"/>
  <c r="F271" i="20" s="1"/>
  <c r="F296" i="20" s="1"/>
  <c r="F346" i="20" s="1"/>
  <c r="C204" i="20"/>
  <c r="C208" i="20"/>
  <c r="C283" i="20" s="1"/>
  <c r="D196" i="20"/>
  <c r="D271" i="20" s="1"/>
  <c r="D296" i="20" s="1"/>
  <c r="D346" i="20" s="1"/>
  <c r="E201" i="20"/>
  <c r="E276" i="20" s="1"/>
  <c r="E301" i="20" s="1"/>
  <c r="E351" i="20" s="1"/>
  <c r="E199" i="20"/>
  <c r="E274" i="20" s="1"/>
  <c r="E299" i="20" s="1"/>
  <c r="E349" i="20" s="1"/>
  <c r="G212" i="20"/>
  <c r="G287" i="20" s="1"/>
  <c r="D201" i="20"/>
  <c r="D276" i="20" s="1"/>
  <c r="D301" i="20" s="1"/>
  <c r="D351" i="20" s="1"/>
  <c r="D197" i="20"/>
  <c r="D272" i="20" s="1"/>
  <c r="D297" i="20" s="1"/>
  <c r="D347" i="20" s="1"/>
  <c r="G209" i="20"/>
  <c r="G284" i="20" s="1"/>
  <c r="C201" i="20"/>
  <c r="G200" i="20"/>
  <c r="G275" i="20" s="1"/>
  <c r="C205" i="20"/>
  <c r="F204" i="20"/>
  <c r="F279" i="20" s="1"/>
  <c r="D207" i="20"/>
  <c r="D282" i="20" s="1"/>
  <c r="E202" i="20"/>
  <c r="E277" i="20" s="1"/>
  <c r="F211" i="20"/>
  <c r="F286" i="20" s="1"/>
  <c r="C207" i="20"/>
  <c r="G201" i="20"/>
  <c r="G276" i="20" s="1"/>
  <c r="E196" i="20"/>
  <c r="E271" i="20" s="1"/>
  <c r="E296" i="20" s="1"/>
  <c r="E346" i="20" s="1"/>
  <c r="C209" i="20"/>
  <c r="C193" i="20"/>
  <c r="G194" i="20"/>
  <c r="G269" i="20" s="1"/>
  <c r="C203" i="20"/>
  <c r="C278" i="20" s="1"/>
  <c r="E204" i="20"/>
  <c r="E279" i="20" s="1"/>
  <c r="F193" i="20"/>
  <c r="E211" i="20"/>
  <c r="E286" i="20" s="1"/>
  <c r="E311" i="20" s="1"/>
  <c r="E361" i="20" s="1"/>
  <c r="F199" i="20"/>
  <c r="F274" i="20" s="1"/>
  <c r="E212" i="20"/>
  <c r="E287" i="20" s="1"/>
  <c r="E312" i="20" s="1"/>
  <c r="F208" i="20"/>
  <c r="F283" i="20" s="1"/>
  <c r="F197" i="20"/>
  <c r="F272" i="20" s="1"/>
  <c r="E193" i="20"/>
  <c r="E268" i="20" s="1"/>
  <c r="C200" i="20"/>
  <c r="C275" i="20" s="1"/>
  <c r="E206" i="20"/>
  <c r="E281" i="20" s="1"/>
  <c r="E306" i="20" s="1"/>
  <c r="E356" i="20" s="1"/>
  <c r="E209" i="20"/>
  <c r="E284" i="20" s="1"/>
  <c r="F203" i="20"/>
  <c r="F278" i="20" s="1"/>
  <c r="F206" i="20"/>
  <c r="F281" i="20" s="1"/>
  <c r="E205" i="20"/>
  <c r="E280" i="20" s="1"/>
  <c r="E203" i="20"/>
  <c r="E278" i="20" s="1"/>
  <c r="F207" i="20"/>
  <c r="F282" i="20" s="1"/>
  <c r="D194" i="20"/>
  <c r="D269" i="20" s="1"/>
  <c r="D294" i="20" s="1"/>
  <c r="D344" i="20" s="1"/>
  <c r="D211" i="20"/>
  <c r="D286" i="20" s="1"/>
  <c r="D311" i="20" s="1"/>
  <c r="D361" i="20" s="1"/>
  <c r="F210" i="20"/>
  <c r="F285" i="20" s="1"/>
  <c r="E195" i="20"/>
  <c r="E270" i="20" s="1"/>
  <c r="E295" i="20" s="1"/>
  <c r="E345" i="20" s="1"/>
  <c r="D193" i="20"/>
  <c r="D210" i="20"/>
  <c r="D285" i="20" s="1"/>
  <c r="D310" i="20" s="1"/>
  <c r="D360" i="20" s="1"/>
  <c r="G198" i="20"/>
  <c r="G273" i="20" s="1"/>
  <c r="C198" i="20"/>
  <c r="C273" i="20" s="1"/>
  <c r="G193" i="20"/>
  <c r="G268" i="20" s="1"/>
  <c r="C196" i="20"/>
  <c r="E198" i="20"/>
  <c r="E273" i="20" s="1"/>
  <c r="E298" i="20" s="1"/>
  <c r="E348" i="20" s="1"/>
  <c r="D199" i="20"/>
  <c r="D274" i="20" s="1"/>
  <c r="D299" i="20" s="1"/>
  <c r="D349" i="20" s="1"/>
  <c r="E208" i="20"/>
  <c r="E283" i="20" s="1"/>
  <c r="E308" i="20" s="1"/>
  <c r="C210" i="20"/>
  <c r="C285" i="20" s="1"/>
  <c r="C212" i="20"/>
  <c r="C199" i="20"/>
  <c r="C274" i="20" s="1"/>
  <c r="C299" i="20" s="1"/>
  <c r="C349" i="20" s="1"/>
  <c r="F198" i="20"/>
  <c r="F273" i="20" s="1"/>
  <c r="C194" i="20"/>
  <c r="D206" i="20"/>
  <c r="D281" i="20" s="1"/>
  <c r="D306" i="20" s="1"/>
  <c r="D356" i="20" s="1"/>
  <c r="D200" i="20"/>
  <c r="D275" i="20" s="1"/>
  <c r="C202" i="20"/>
  <c r="C197" i="20"/>
  <c r="C272" i="20" s="1"/>
  <c r="G196" i="20"/>
  <c r="G271" i="20" s="1"/>
  <c r="D209" i="20"/>
  <c r="D284" i="20" s="1"/>
  <c r="D202" i="20"/>
  <c r="D277" i="20" s="1"/>
  <c r="G206" i="20"/>
  <c r="G281" i="20" s="1"/>
  <c r="D204" i="20"/>
  <c r="D279" i="20" s="1"/>
  <c r="F205" i="20"/>
  <c r="F280" i="20" s="1"/>
  <c r="D203" i="20"/>
  <c r="D278" i="20" s="1"/>
  <c r="G195" i="20"/>
  <c r="G270" i="20" s="1"/>
  <c r="G210" i="20"/>
  <c r="G285" i="20" s="1"/>
  <c r="H180" i="20"/>
  <c r="E197" i="16"/>
  <c r="E272" i="16" s="1"/>
  <c r="E209" i="16"/>
  <c r="E284" i="16" s="1"/>
  <c r="F195" i="16"/>
  <c r="F270" i="16" s="1"/>
  <c r="G195" i="16"/>
  <c r="G270" i="16" s="1"/>
  <c r="F200" i="16"/>
  <c r="F275" i="16" s="1"/>
  <c r="D207" i="16"/>
  <c r="D282" i="16" s="1"/>
  <c r="F194" i="16"/>
  <c r="F269" i="16" s="1"/>
  <c r="C207" i="16"/>
  <c r="C282" i="16" s="1"/>
  <c r="E202" i="16"/>
  <c r="E277" i="16" s="1"/>
  <c r="C211" i="16"/>
  <c r="C286" i="16" s="1"/>
  <c r="F193" i="16"/>
  <c r="G193" i="16"/>
  <c r="C204" i="16"/>
  <c r="D197" i="16"/>
  <c r="D272" i="16" s="1"/>
  <c r="C205" i="16"/>
  <c r="C280" i="16" s="1"/>
  <c r="D198" i="16"/>
  <c r="D273" i="16" s="1"/>
  <c r="D298" i="16" s="1"/>
  <c r="D348" i="16" s="1"/>
  <c r="G205" i="16"/>
  <c r="G280" i="16" s="1"/>
  <c r="G201" i="16"/>
  <c r="G276" i="16" s="1"/>
  <c r="G209" i="16"/>
  <c r="G284" i="16" s="1"/>
  <c r="F212" i="16"/>
  <c r="F287" i="16" s="1"/>
  <c r="F312" i="16" s="1"/>
  <c r="F362" i="16" s="1"/>
  <c r="F203" i="16"/>
  <c r="F278" i="16" s="1"/>
  <c r="D205" i="16"/>
  <c r="D280" i="16" s="1"/>
  <c r="D196" i="16"/>
  <c r="D271" i="16" s="1"/>
  <c r="D296" i="16" s="1"/>
  <c r="D346" i="16" s="1"/>
  <c r="E211" i="16"/>
  <c r="E286" i="16" s="1"/>
  <c r="E311" i="16" s="1"/>
  <c r="E361" i="16" s="1"/>
  <c r="F210" i="16"/>
  <c r="F285" i="16" s="1"/>
  <c r="D203" i="16"/>
  <c r="D278" i="16" s="1"/>
  <c r="D201" i="16"/>
  <c r="D276" i="16" s="1"/>
  <c r="E205" i="16"/>
  <c r="E280" i="16" s="1"/>
  <c r="D199" i="16"/>
  <c r="D274" i="16" s="1"/>
  <c r="D299" i="16" s="1"/>
  <c r="D349" i="16" s="1"/>
  <c r="G198" i="16"/>
  <c r="G273" i="16" s="1"/>
  <c r="F202" i="16"/>
  <c r="F277" i="16" s="1"/>
  <c r="G194" i="16"/>
  <c r="G269" i="16" s="1"/>
  <c r="D206" i="16"/>
  <c r="D281" i="16" s="1"/>
  <c r="D306" i="16" s="1"/>
  <c r="D356" i="16" s="1"/>
  <c r="E196" i="16"/>
  <c r="E271" i="16" s="1"/>
  <c r="E296" i="16" s="1"/>
  <c r="E346" i="16" s="1"/>
  <c r="E198" i="16"/>
  <c r="E273" i="16" s="1"/>
  <c r="E298" i="16" s="1"/>
  <c r="E348" i="16" s="1"/>
  <c r="D200" i="16"/>
  <c r="D275" i="16" s="1"/>
  <c r="C209" i="16"/>
  <c r="C210" i="16"/>
  <c r="C285" i="16" s="1"/>
  <c r="G210" i="16"/>
  <c r="G285" i="16" s="1"/>
  <c r="C202" i="16"/>
  <c r="C277" i="16" s="1"/>
  <c r="D202" i="16"/>
  <c r="D277" i="16" s="1"/>
  <c r="D302" i="16" s="1"/>
  <c r="D352" i="16" s="1"/>
  <c r="G203" i="16"/>
  <c r="G278" i="16" s="1"/>
  <c r="E212" i="16"/>
  <c r="E287" i="16" s="1"/>
  <c r="E312" i="16" s="1"/>
  <c r="E362" i="16" s="1"/>
  <c r="D211" i="16"/>
  <c r="D286" i="16" s="1"/>
  <c r="D311" i="16" s="1"/>
  <c r="D361" i="16" s="1"/>
  <c r="F207" i="16"/>
  <c r="F282" i="16" s="1"/>
  <c r="D209" i="16"/>
  <c r="D284" i="16" s="1"/>
  <c r="D212" i="16"/>
  <c r="D287" i="16" s="1"/>
  <c r="D312" i="16" s="1"/>
  <c r="D362" i="16" s="1"/>
  <c r="D210" i="16"/>
  <c r="D285" i="16" s="1"/>
  <c r="D310" i="16" s="1"/>
  <c r="D360" i="16" s="1"/>
  <c r="F201" i="16"/>
  <c r="F276" i="16" s="1"/>
  <c r="E194" i="16"/>
  <c r="E269" i="16" s="1"/>
  <c r="E294" i="16" s="1"/>
  <c r="E344" i="16" s="1"/>
  <c r="E203" i="16"/>
  <c r="E278" i="16" s="1"/>
  <c r="E208" i="16"/>
  <c r="E283" i="16" s="1"/>
  <c r="E308" i="16" s="1"/>
  <c r="E358" i="16" s="1"/>
  <c r="C201" i="16"/>
  <c r="G207" i="16"/>
  <c r="G282" i="16" s="1"/>
  <c r="C195" i="16"/>
  <c r="D195" i="16"/>
  <c r="D270" i="16" s="1"/>
  <c r="D295" i="16" s="1"/>
  <c r="D345" i="16" s="1"/>
  <c r="F198" i="16"/>
  <c r="F273" i="16" s="1"/>
  <c r="E193" i="16"/>
  <c r="G211" i="16"/>
  <c r="G286" i="16" s="1"/>
  <c r="C197" i="16"/>
  <c r="E210" i="16"/>
  <c r="E285" i="16" s="1"/>
  <c r="E199" i="16"/>
  <c r="E274" i="16" s="1"/>
  <c r="E299" i="16" s="1"/>
  <c r="E349" i="16" s="1"/>
  <c r="E201" i="16"/>
  <c r="E276" i="16" s="1"/>
  <c r="C208" i="16"/>
  <c r="E200" i="16"/>
  <c r="E275" i="16" s="1"/>
  <c r="F208" i="16"/>
  <c r="F283" i="16" s="1"/>
  <c r="F308" i="16" s="1"/>
  <c r="F358" i="16" s="1"/>
  <c r="D194" i="16"/>
  <c r="D269" i="16" s="1"/>
  <c r="D294" i="16" s="1"/>
  <c r="D344" i="16" s="1"/>
  <c r="C203" i="16"/>
  <c r="G199" i="16"/>
  <c r="G274" i="16" s="1"/>
  <c r="C199" i="16"/>
  <c r="C274" i="16" s="1"/>
  <c r="F199" i="16"/>
  <c r="F274" i="16" s="1"/>
  <c r="C194" i="16"/>
  <c r="G200" i="16"/>
  <c r="G275" i="16" s="1"/>
  <c r="G204" i="16"/>
  <c r="G279" i="16" s="1"/>
  <c r="G196" i="16"/>
  <c r="G271" i="16" s="1"/>
  <c r="G208" i="16"/>
  <c r="G283" i="16" s="1"/>
  <c r="C193" i="16"/>
  <c r="C212" i="16"/>
  <c r="C287" i="16" s="1"/>
  <c r="G212" i="16"/>
  <c r="G287" i="16" s="1"/>
  <c r="D193" i="16"/>
  <c r="D268" i="16" s="1"/>
  <c r="E195" i="16"/>
  <c r="E270" i="16" s="1"/>
  <c r="E295" i="16" s="1"/>
  <c r="E345" i="16" s="1"/>
  <c r="F205" i="16"/>
  <c r="F280" i="16" s="1"/>
  <c r="C200" i="16"/>
  <c r="C196" i="16"/>
  <c r="F204" i="16"/>
  <c r="G197" i="16"/>
  <c r="G272" i="16" s="1"/>
  <c r="C188" i="27"/>
  <c r="H171" i="27"/>
  <c r="E271" i="27"/>
  <c r="E296" i="27" s="1"/>
  <c r="E346" i="27" s="1"/>
  <c r="F271" i="27"/>
  <c r="F296" i="27" s="1"/>
  <c r="F346" i="27" s="1"/>
  <c r="G130" i="44"/>
  <c r="F188" i="15"/>
  <c r="AO13" i="49" s="1"/>
  <c r="G188" i="15"/>
  <c r="AP13" i="49" s="1"/>
  <c r="F193" i="15"/>
  <c r="E194" i="15"/>
  <c r="E269" i="15" s="1"/>
  <c r="E294" i="15" s="1"/>
  <c r="E344" i="15" s="1"/>
  <c r="E196" i="15"/>
  <c r="E271" i="15" s="1"/>
  <c r="E296" i="15" s="1"/>
  <c r="E346" i="15" s="1"/>
  <c r="G198" i="15"/>
  <c r="G273" i="15" s="1"/>
  <c r="C197" i="15"/>
  <c r="C272" i="15" s="1"/>
  <c r="D207" i="15"/>
  <c r="D282" i="15" s="1"/>
  <c r="D209" i="15"/>
  <c r="D284" i="15" s="1"/>
  <c r="D201" i="15"/>
  <c r="D276" i="15" s="1"/>
  <c r="C188" i="15"/>
  <c r="G195" i="15"/>
  <c r="G270" i="15" s="1"/>
  <c r="F207" i="15"/>
  <c r="F282" i="15" s="1"/>
  <c r="C201" i="39"/>
  <c r="C276" i="39" s="1"/>
  <c r="F202" i="39"/>
  <c r="F277" i="39" s="1"/>
  <c r="F212" i="39"/>
  <c r="F287" i="39" s="1"/>
  <c r="C206" i="39"/>
  <c r="C281" i="39" s="1"/>
  <c r="E203" i="39"/>
  <c r="E278" i="39" s="1"/>
  <c r="G194" i="39"/>
  <c r="G269" i="39" s="1"/>
  <c r="G209" i="39"/>
  <c r="G284" i="39" s="1"/>
  <c r="D208" i="39"/>
  <c r="D283" i="39" s="1"/>
  <c r="D308" i="39" s="1"/>
  <c r="D358" i="39" s="1"/>
  <c r="D193" i="39"/>
  <c r="D268" i="39" s="1"/>
  <c r="C200" i="39"/>
  <c r="G203" i="39"/>
  <c r="G278" i="39" s="1"/>
  <c r="F194" i="39"/>
  <c r="F269" i="39" s="1"/>
  <c r="F294" i="39" s="1"/>
  <c r="F344" i="39" s="1"/>
  <c r="D197" i="39"/>
  <c r="D272" i="39" s="1"/>
  <c r="D297" i="39" s="1"/>
  <c r="D347" i="39" s="1"/>
  <c r="D209" i="39"/>
  <c r="D284" i="39" s="1"/>
  <c r="F201" i="39"/>
  <c r="F276" i="39" s="1"/>
  <c r="F197" i="39"/>
  <c r="F272" i="39" s="1"/>
  <c r="E196" i="39"/>
  <c r="E271" i="39" s="1"/>
  <c r="E296" i="39" s="1"/>
  <c r="E346" i="39" s="1"/>
  <c r="D202" i="39"/>
  <c r="D277" i="39" s="1"/>
  <c r="G195" i="39"/>
  <c r="G270" i="39" s="1"/>
  <c r="E195" i="39"/>
  <c r="E270" i="39" s="1"/>
  <c r="E295" i="39" s="1"/>
  <c r="E345" i="39" s="1"/>
  <c r="E208" i="39"/>
  <c r="E283" i="39" s="1"/>
  <c r="E308" i="39" s="1"/>
  <c r="E358" i="39" s="1"/>
  <c r="D198" i="39"/>
  <c r="D273" i="39" s="1"/>
  <c r="D298" i="39" s="1"/>
  <c r="D348" i="39" s="1"/>
  <c r="E200" i="39"/>
  <c r="E275" i="39" s="1"/>
  <c r="F199" i="39"/>
  <c r="F274" i="39" s="1"/>
  <c r="D210" i="39"/>
  <c r="D285" i="39" s="1"/>
  <c r="D310" i="39" s="1"/>
  <c r="D360" i="39" s="1"/>
  <c r="C211" i="39"/>
  <c r="C286" i="39" s="1"/>
  <c r="G201" i="39"/>
  <c r="G276" i="39" s="1"/>
  <c r="F188" i="39"/>
  <c r="AO40" i="49" s="1"/>
  <c r="H180" i="39"/>
  <c r="AJ11" i="49"/>
  <c r="H178" i="38"/>
  <c r="H173" i="27"/>
  <c r="C285" i="29"/>
  <c r="E284" i="23"/>
  <c r="H185" i="29"/>
  <c r="H179" i="11"/>
  <c r="D188" i="11"/>
  <c r="AM10" i="49" s="1"/>
  <c r="H185" i="24"/>
  <c r="H170" i="21"/>
  <c r="H175" i="14"/>
  <c r="D206" i="44"/>
  <c r="C203" i="17"/>
  <c r="G197" i="17"/>
  <c r="G272" i="17" s="1"/>
  <c r="D210" i="17"/>
  <c r="D285" i="17" s="1"/>
  <c r="D310" i="17" s="1"/>
  <c r="D360" i="17" s="1"/>
  <c r="D203" i="17"/>
  <c r="D278" i="17" s="1"/>
  <c r="G273" i="57"/>
  <c r="C205" i="22"/>
  <c r="C280" i="22" s="1"/>
  <c r="G206" i="22"/>
  <c r="G281" i="22" s="1"/>
  <c r="G193" i="22"/>
  <c r="C195" i="22"/>
  <c r="C270" i="22" s="1"/>
  <c r="D206" i="22"/>
  <c r="E206" i="22"/>
  <c r="D195" i="22"/>
  <c r="C206" i="22"/>
  <c r="C201" i="22"/>
  <c r="C276" i="22" s="1"/>
  <c r="G198" i="22"/>
  <c r="G204" i="22"/>
  <c r="G279" i="22" s="1"/>
  <c r="E204" i="22"/>
  <c r="E279" i="22" s="1"/>
  <c r="D199" i="22"/>
  <c r="C188" i="30"/>
  <c r="F273" i="27"/>
  <c r="F298" i="27" s="1"/>
  <c r="F348" i="27" s="1"/>
  <c r="D200" i="39"/>
  <c r="D275" i="39" s="1"/>
  <c r="E201" i="39"/>
  <c r="E276" i="39" s="1"/>
  <c r="F200" i="39"/>
  <c r="F275" i="39" s="1"/>
  <c r="D204" i="39"/>
  <c r="D279" i="39" s="1"/>
  <c r="D304" i="39" s="1"/>
  <c r="D354" i="39" s="1"/>
  <c r="G211" i="39"/>
  <c r="G286" i="39" s="1"/>
  <c r="C204" i="39"/>
  <c r="C279" i="39" s="1"/>
  <c r="C203" i="39"/>
  <c r="C278" i="39" s="1"/>
  <c r="F207" i="39"/>
  <c r="F282" i="39" s="1"/>
  <c r="C198" i="39"/>
  <c r="C207" i="39"/>
  <c r="C282" i="39" s="1"/>
  <c r="C199" i="11"/>
  <c r="F203" i="11"/>
  <c r="F278" i="11" s="1"/>
  <c r="F206" i="32"/>
  <c r="F281" i="32" s="1"/>
  <c r="F306" i="32" s="1"/>
  <c r="F356" i="32" s="1"/>
  <c r="D202" i="32"/>
  <c r="D277" i="32" s="1"/>
  <c r="D302" i="32" s="1"/>
  <c r="D352" i="32" s="1"/>
  <c r="E193" i="32"/>
  <c r="S32" i="49" s="1"/>
  <c r="D76" i="49" s="1"/>
  <c r="D115" i="49" s="1"/>
  <c r="F196" i="32"/>
  <c r="G195" i="32"/>
  <c r="G270" i="32" s="1"/>
  <c r="F202" i="32"/>
  <c r="F277" i="32" s="1"/>
  <c r="F302" i="32" s="1"/>
  <c r="F352" i="32" s="1"/>
  <c r="D193" i="32"/>
  <c r="D268" i="32" s="1"/>
  <c r="G196" i="32"/>
  <c r="G271" i="32" s="1"/>
  <c r="G194" i="31"/>
  <c r="G269" i="31" s="1"/>
  <c r="G203" i="31"/>
  <c r="G278" i="31" s="1"/>
  <c r="D193" i="31"/>
  <c r="C201" i="31"/>
  <c r="E195" i="31"/>
  <c r="E270" i="31" s="1"/>
  <c r="E295" i="31" s="1"/>
  <c r="E345" i="31" s="1"/>
  <c r="H238" i="31"/>
  <c r="F287" i="19"/>
  <c r="F312" i="19" s="1"/>
  <c r="F362" i="19" s="1"/>
  <c r="G285" i="24"/>
  <c r="D201" i="11"/>
  <c r="D276" i="11" s="1"/>
  <c r="D301" i="11" s="1"/>
  <c r="D351" i="11" s="1"/>
  <c r="C206" i="11"/>
  <c r="C281" i="11" s="1"/>
  <c r="G210" i="11"/>
  <c r="G285" i="11" s="1"/>
  <c r="E197" i="11"/>
  <c r="E272" i="11" s="1"/>
  <c r="G196" i="11"/>
  <c r="G271" i="11" s="1"/>
  <c r="E193" i="11"/>
  <c r="E268" i="11" s="1"/>
  <c r="F194" i="11"/>
  <c r="F269" i="11" s="1"/>
  <c r="F294" i="11" s="1"/>
  <c r="F344" i="11" s="1"/>
  <c r="G198" i="11"/>
  <c r="G273" i="11" s="1"/>
  <c r="D212" i="11"/>
  <c r="D287" i="11" s="1"/>
  <c r="D312" i="11" s="1"/>
  <c r="D362" i="11" s="1"/>
  <c r="C210" i="11"/>
  <c r="C285" i="11" s="1"/>
  <c r="C193" i="44"/>
  <c r="F202" i="17"/>
  <c r="F277" i="17" s="1"/>
  <c r="E209" i="17"/>
  <c r="E284" i="17" s="1"/>
  <c r="C202" i="17"/>
  <c r="C277" i="17" s="1"/>
  <c r="C302" i="17" s="1"/>
  <c r="C352" i="17" s="1"/>
  <c r="G204" i="17"/>
  <c r="G279" i="17" s="1"/>
  <c r="F194" i="17"/>
  <c r="F269" i="17" s="1"/>
  <c r="F294" i="17" s="1"/>
  <c r="F344" i="17" s="1"/>
  <c r="C193" i="17"/>
  <c r="F195" i="17"/>
  <c r="F270" i="17" s="1"/>
  <c r="F295" i="17" s="1"/>
  <c r="F345" i="17" s="1"/>
  <c r="E200" i="17"/>
  <c r="E275" i="17" s="1"/>
  <c r="E300" i="17" s="1"/>
  <c r="E350" i="17" s="1"/>
  <c r="D200" i="17"/>
  <c r="D275" i="17" s="1"/>
  <c r="D211" i="17"/>
  <c r="D286" i="17" s="1"/>
  <c r="D311" i="17" s="1"/>
  <c r="D361" i="17" s="1"/>
  <c r="E197" i="17"/>
  <c r="E272" i="17" s="1"/>
  <c r="E297" i="17" s="1"/>
  <c r="E347" i="17" s="1"/>
  <c r="C196" i="17"/>
  <c r="C212" i="17"/>
  <c r="C287" i="17" s="1"/>
  <c r="D195" i="17"/>
  <c r="D270" i="17" s="1"/>
  <c r="D295" i="17" s="1"/>
  <c r="D345" i="17" s="1"/>
  <c r="E205" i="17"/>
  <c r="E280" i="17" s="1"/>
  <c r="G201" i="17"/>
  <c r="G276" i="17" s="1"/>
  <c r="F206" i="17"/>
  <c r="F281" i="17" s="1"/>
  <c r="F306" i="17" s="1"/>
  <c r="F356" i="17" s="1"/>
  <c r="G207" i="17"/>
  <c r="G282" i="17" s="1"/>
  <c r="C201" i="17"/>
  <c r="C276" i="17" s="1"/>
  <c r="E206" i="17"/>
  <c r="E281" i="17" s="1"/>
  <c r="E306" i="17" s="1"/>
  <c r="E356" i="17" s="1"/>
  <c r="E207" i="22"/>
  <c r="F196" i="22"/>
  <c r="F208" i="22"/>
  <c r="F203" i="22"/>
  <c r="F278" i="22" s="1"/>
  <c r="G195" i="22"/>
  <c r="D200" i="22"/>
  <c r="D209" i="22"/>
  <c r="E194" i="22"/>
  <c r="C212" i="22"/>
  <c r="D197" i="22"/>
  <c r="D272" i="22" s="1"/>
  <c r="D297" i="22" s="1"/>
  <c r="D347" i="22" s="1"/>
  <c r="D202" i="22"/>
  <c r="C199" i="22"/>
  <c r="C274" i="22" s="1"/>
  <c r="E196" i="22"/>
  <c r="E271" i="22" s="1"/>
  <c r="E296" i="22" s="1"/>
  <c r="E346" i="22" s="1"/>
  <c r="E273" i="27"/>
  <c r="E298" i="27" s="1"/>
  <c r="E348" i="27" s="1"/>
  <c r="G205" i="44"/>
  <c r="G271" i="62"/>
  <c r="F211" i="39"/>
  <c r="F286" i="39" s="1"/>
  <c r="F195" i="39"/>
  <c r="F270" i="39" s="1"/>
  <c r="F208" i="39"/>
  <c r="F283" i="39" s="1"/>
  <c r="F308" i="39" s="1"/>
  <c r="F358" i="39" s="1"/>
  <c r="D212" i="39"/>
  <c r="D287" i="39" s="1"/>
  <c r="D312" i="39" s="1"/>
  <c r="D362" i="39" s="1"/>
  <c r="D211" i="39"/>
  <c r="D286" i="39" s="1"/>
  <c r="D311" i="39" s="1"/>
  <c r="D361" i="39" s="1"/>
  <c r="G199" i="39"/>
  <c r="G274" i="39" s="1"/>
  <c r="F204" i="39"/>
  <c r="F279" i="39" s="1"/>
  <c r="D201" i="39"/>
  <c r="D276" i="39" s="1"/>
  <c r="C199" i="39"/>
  <c r="C274" i="39" s="1"/>
  <c r="C195" i="11"/>
  <c r="C270" i="11" s="1"/>
  <c r="F202" i="11"/>
  <c r="F277" i="11" s="1"/>
  <c r="C196" i="11"/>
  <c r="C271" i="11" s="1"/>
  <c r="F194" i="32"/>
  <c r="F269" i="32" s="1"/>
  <c r="F294" i="32" s="1"/>
  <c r="F344" i="32" s="1"/>
  <c r="G212" i="32"/>
  <c r="G287" i="32" s="1"/>
  <c r="E199" i="32"/>
  <c r="E274" i="32" s="1"/>
  <c r="E299" i="32" s="1"/>
  <c r="E349" i="32" s="1"/>
  <c r="G204" i="32"/>
  <c r="G279" i="32" s="1"/>
  <c r="C211" i="32"/>
  <c r="D212" i="32"/>
  <c r="D287" i="32" s="1"/>
  <c r="E205" i="31"/>
  <c r="E280" i="31" s="1"/>
  <c r="C193" i="31"/>
  <c r="C208" i="31"/>
  <c r="C211" i="31"/>
  <c r="G273" i="27"/>
  <c r="E206" i="32"/>
  <c r="E281" i="32" s="1"/>
  <c r="E306" i="32" s="1"/>
  <c r="E356" i="32" s="1"/>
  <c r="C207" i="32"/>
  <c r="C282" i="32" s="1"/>
  <c r="E202" i="32"/>
  <c r="E277" i="32" s="1"/>
  <c r="E302" i="32" s="1"/>
  <c r="F207" i="32"/>
  <c r="F282" i="32" s="1"/>
  <c r="C204" i="32"/>
  <c r="C279" i="32" s="1"/>
  <c r="C304" i="32" s="1"/>
  <c r="C354" i="32" s="1"/>
  <c r="E194" i="32"/>
  <c r="E269" i="32" s="1"/>
  <c r="E294" i="32" s="1"/>
  <c r="E344" i="32" s="1"/>
  <c r="C195" i="32"/>
  <c r="G200" i="32"/>
  <c r="G275" i="32" s="1"/>
  <c r="D203" i="32"/>
  <c r="D278" i="32" s="1"/>
  <c r="D209" i="32"/>
  <c r="D284" i="32" s="1"/>
  <c r="E211" i="32"/>
  <c r="E286" i="32" s="1"/>
  <c r="E311" i="32" s="1"/>
  <c r="E361" i="32" s="1"/>
  <c r="C203" i="32"/>
  <c r="G209" i="32"/>
  <c r="G284" i="32" s="1"/>
  <c r="D204" i="32"/>
  <c r="D279" i="32" s="1"/>
  <c r="D304" i="32" s="1"/>
  <c r="D354" i="32" s="1"/>
  <c r="F209" i="32"/>
  <c r="F284" i="32" s="1"/>
  <c r="G208" i="32"/>
  <c r="G283" i="32" s="1"/>
  <c r="D205" i="32"/>
  <c r="D280" i="32" s="1"/>
  <c r="G201" i="32"/>
  <c r="G276" i="32" s="1"/>
  <c r="D206" i="32"/>
  <c r="D281" i="32" s="1"/>
  <c r="D306" i="32" s="1"/>
  <c r="D356" i="32" s="1"/>
  <c r="F193" i="32"/>
  <c r="C199" i="32"/>
  <c r="G193" i="32"/>
  <c r="G268" i="32" s="1"/>
  <c r="D196" i="32"/>
  <c r="D271" i="32" s="1"/>
  <c r="D296" i="32" s="1"/>
  <c r="D346" i="32" s="1"/>
  <c r="C201" i="32"/>
  <c r="E201" i="32"/>
  <c r="E276" i="32" s="1"/>
  <c r="E301" i="32" s="1"/>
  <c r="E351" i="32" s="1"/>
  <c r="D201" i="32"/>
  <c r="D276" i="32" s="1"/>
  <c r="D301" i="32" s="1"/>
  <c r="D351" i="32" s="1"/>
  <c r="D199" i="32"/>
  <c r="D274" i="32" s="1"/>
  <c r="D299" i="32" s="1"/>
  <c r="D349" i="32" s="1"/>
  <c r="C208" i="32"/>
  <c r="C283" i="32" s="1"/>
  <c r="D197" i="32"/>
  <c r="D272" i="32" s="1"/>
  <c r="G210" i="32"/>
  <c r="G285" i="32" s="1"/>
  <c r="G207" i="32"/>
  <c r="G282" i="32" s="1"/>
  <c r="C206" i="32"/>
  <c r="G199" i="32"/>
  <c r="G274" i="32" s="1"/>
  <c r="G211" i="32"/>
  <c r="G286" i="32" s="1"/>
  <c r="E207" i="32"/>
  <c r="E282" i="32" s="1"/>
  <c r="E210" i="32"/>
  <c r="E285" i="32" s="1"/>
  <c r="F204" i="32"/>
  <c r="F279" i="32" s="1"/>
  <c r="C209" i="32"/>
  <c r="C284" i="32" s="1"/>
  <c r="G206" i="32"/>
  <c r="G281" i="32" s="1"/>
  <c r="G306" i="32" s="1"/>
  <c r="G356" i="32" s="1"/>
  <c r="G205" i="39"/>
  <c r="G280" i="39" s="1"/>
  <c r="G207" i="39"/>
  <c r="G282" i="39" s="1"/>
  <c r="F198" i="39"/>
  <c r="F273" i="39" s="1"/>
  <c r="F298" i="39" s="1"/>
  <c r="F348" i="39" s="1"/>
  <c r="D196" i="39"/>
  <c r="D271" i="39" s="1"/>
  <c r="D296" i="39" s="1"/>
  <c r="D346" i="39" s="1"/>
  <c r="G212" i="39"/>
  <c r="G287" i="39" s="1"/>
  <c r="G202" i="39"/>
  <c r="G277" i="39" s="1"/>
  <c r="C205" i="39"/>
  <c r="C280" i="39" s="1"/>
  <c r="G193" i="39"/>
  <c r="E198" i="39"/>
  <c r="E273" i="39" s="1"/>
  <c r="E298" i="39" s="1"/>
  <c r="E348" i="39" s="1"/>
  <c r="D207" i="39"/>
  <c r="D282" i="39" s="1"/>
  <c r="E199" i="39"/>
  <c r="E274" i="39" s="1"/>
  <c r="E299" i="39" s="1"/>
  <c r="E349" i="39" s="1"/>
  <c r="E197" i="39"/>
  <c r="E272" i="39" s="1"/>
  <c r="E297" i="39" s="1"/>
  <c r="E347" i="39" s="1"/>
  <c r="E202" i="39"/>
  <c r="E277" i="39" s="1"/>
  <c r="E302" i="39" s="1"/>
  <c r="E352" i="39" s="1"/>
  <c r="D194" i="39"/>
  <c r="D269" i="39" s="1"/>
  <c r="D294" i="39" s="1"/>
  <c r="D344" i="39" s="1"/>
  <c r="G197" i="39"/>
  <c r="G272" i="39" s="1"/>
  <c r="C197" i="39"/>
  <c r="G198" i="39"/>
  <c r="G273" i="39" s="1"/>
  <c r="C193" i="39"/>
  <c r="E188" i="29"/>
  <c r="AN29" i="49" s="1"/>
  <c r="D199" i="31"/>
  <c r="D274" i="31" s="1"/>
  <c r="D299" i="31" s="1"/>
  <c r="D349" i="31" s="1"/>
  <c r="D212" i="31"/>
  <c r="D287" i="31" s="1"/>
  <c r="D312" i="31" s="1"/>
  <c r="D362" i="31" s="1"/>
  <c r="E198" i="31"/>
  <c r="E273" i="31" s="1"/>
  <c r="E298" i="31" s="1"/>
  <c r="E348" i="31" s="1"/>
  <c r="G201" i="31"/>
  <c r="G276" i="31" s="1"/>
  <c r="C206" i="31"/>
  <c r="G204" i="31"/>
  <c r="G279" i="31" s="1"/>
  <c r="G210" i="31"/>
  <c r="G285" i="31" s="1"/>
  <c r="G211" i="31"/>
  <c r="G286" i="31" s="1"/>
  <c r="G205" i="31"/>
  <c r="G280" i="31" s="1"/>
  <c r="D208" i="31"/>
  <c r="D283" i="31" s="1"/>
  <c r="D308" i="31" s="1"/>
  <c r="D358" i="31" s="1"/>
  <c r="E204" i="31"/>
  <c r="E279" i="31" s="1"/>
  <c r="G206" i="31"/>
  <c r="G281" i="31" s="1"/>
  <c r="F205" i="31"/>
  <c r="F280" i="31" s="1"/>
  <c r="E201" i="31"/>
  <c r="E276" i="31" s="1"/>
  <c r="G208" i="31"/>
  <c r="G283" i="31" s="1"/>
  <c r="D201" i="31"/>
  <c r="D276" i="31" s="1"/>
  <c r="D301" i="31" s="1"/>
  <c r="D351" i="31" s="1"/>
  <c r="E199" i="31"/>
  <c r="E274" i="31" s="1"/>
  <c r="E299" i="31" s="1"/>
  <c r="E349" i="31" s="1"/>
  <c r="C197" i="31"/>
  <c r="C200" i="31"/>
  <c r="C275" i="31" s="1"/>
  <c r="D210" i="31"/>
  <c r="D285" i="31" s="1"/>
  <c r="D310" i="31" s="1"/>
  <c r="D360" i="31" s="1"/>
  <c r="E210" i="31"/>
  <c r="E285" i="31" s="1"/>
  <c r="E212" i="31"/>
  <c r="E287" i="31" s="1"/>
  <c r="E312" i="31" s="1"/>
  <c r="E362" i="31" s="1"/>
  <c r="E194" i="31"/>
  <c r="E269" i="31" s="1"/>
  <c r="E294" i="31" s="1"/>
  <c r="E344" i="31" s="1"/>
  <c r="E197" i="31"/>
  <c r="E272" i="31" s="1"/>
  <c r="D197" i="31"/>
  <c r="D272" i="31" s="1"/>
  <c r="D297" i="31" s="1"/>
  <c r="D347" i="31" s="1"/>
  <c r="D194" i="31"/>
  <c r="D269" i="31" s="1"/>
  <c r="D294" i="31" s="1"/>
  <c r="D344" i="31" s="1"/>
  <c r="F204" i="31"/>
  <c r="F279" i="31" s="1"/>
  <c r="G200" i="31"/>
  <c r="G275" i="31" s="1"/>
  <c r="D206" i="31"/>
  <c r="D281" i="31" s="1"/>
  <c r="D306" i="31" s="1"/>
  <c r="D356" i="31" s="1"/>
  <c r="C203" i="31"/>
  <c r="G209" i="31"/>
  <c r="G284" i="31" s="1"/>
  <c r="F198" i="31"/>
  <c r="F273" i="31" s="1"/>
  <c r="E211" i="31"/>
  <c r="E286" i="31" s="1"/>
  <c r="E311" i="31" s="1"/>
  <c r="E361" i="31" s="1"/>
  <c r="D202" i="31"/>
  <c r="D277" i="31" s="1"/>
  <c r="C207" i="31"/>
  <c r="C282" i="31" s="1"/>
  <c r="E196" i="31"/>
  <c r="E271" i="31" s="1"/>
  <c r="E296" i="31" s="1"/>
  <c r="E346" i="31" s="1"/>
  <c r="F209" i="31"/>
  <c r="F284" i="31" s="1"/>
  <c r="E208" i="31"/>
  <c r="E283" i="31" s="1"/>
  <c r="E308" i="31" s="1"/>
  <c r="E358" i="31" s="1"/>
  <c r="E202" i="31"/>
  <c r="E277" i="31" s="1"/>
  <c r="F212" i="31"/>
  <c r="F287" i="31" s="1"/>
  <c r="C205" i="31"/>
  <c r="C204" i="31"/>
  <c r="D204" i="31"/>
  <c r="D279" i="31" s="1"/>
  <c r="E206" i="31"/>
  <c r="E281" i="31" s="1"/>
  <c r="E306" i="31" s="1"/>
  <c r="E356" i="31" s="1"/>
  <c r="D207" i="31"/>
  <c r="D282" i="31" s="1"/>
  <c r="D195" i="31"/>
  <c r="D270" i="31" s="1"/>
  <c r="D295" i="31" s="1"/>
  <c r="D345" i="31" s="1"/>
  <c r="E193" i="31"/>
  <c r="S31" i="49" s="1"/>
  <c r="F193" i="31"/>
  <c r="F208" i="31"/>
  <c r="F283" i="31" s="1"/>
  <c r="F206" i="31"/>
  <c r="F281" i="31" s="1"/>
  <c r="D198" i="31"/>
  <c r="D273" i="31" s="1"/>
  <c r="D298" i="31" s="1"/>
  <c r="D348" i="31" s="1"/>
  <c r="D200" i="31"/>
  <c r="D205" i="31"/>
  <c r="D280" i="31" s="1"/>
  <c r="G199" i="31"/>
  <c r="G274" i="31" s="1"/>
  <c r="F207" i="31"/>
  <c r="F282" i="31" s="1"/>
  <c r="C210" i="31"/>
  <c r="F210" i="31"/>
  <c r="F285" i="31" s="1"/>
  <c r="G195" i="31"/>
  <c r="G270" i="31" s="1"/>
  <c r="E209" i="31"/>
  <c r="E284" i="31" s="1"/>
  <c r="C202" i="31"/>
  <c r="C209" i="31"/>
  <c r="C199" i="31"/>
  <c r="H175" i="35"/>
  <c r="D192" i="44"/>
  <c r="F270" i="14"/>
  <c r="C190" i="44"/>
  <c r="D198" i="17"/>
  <c r="D273" i="17" s="1"/>
  <c r="D298" i="17" s="1"/>
  <c r="D348" i="17" s="1"/>
  <c r="D194" i="17"/>
  <c r="D269" i="17" s="1"/>
  <c r="D294" i="17" s="1"/>
  <c r="D344" i="17" s="1"/>
  <c r="C207" i="17"/>
  <c r="C282" i="17" s="1"/>
  <c r="G193" i="17"/>
  <c r="G208" i="17"/>
  <c r="G283" i="17" s="1"/>
  <c r="D193" i="17"/>
  <c r="G212" i="17"/>
  <c r="G287" i="17" s="1"/>
  <c r="C197" i="17"/>
  <c r="F207" i="17"/>
  <c r="F282" i="17" s="1"/>
  <c r="F197" i="17"/>
  <c r="F272" i="17" s="1"/>
  <c r="F297" i="17" s="1"/>
  <c r="F347" i="17" s="1"/>
  <c r="G199" i="17"/>
  <c r="G274" i="17" s="1"/>
  <c r="G196" i="17"/>
  <c r="G271" i="17" s="1"/>
  <c r="F270" i="34"/>
  <c r="E197" i="22"/>
  <c r="E272" i="22" s="1"/>
  <c r="E297" i="22" s="1"/>
  <c r="E347" i="22" s="1"/>
  <c r="G202" i="22"/>
  <c r="G277" i="22" s="1"/>
  <c r="C200" i="22"/>
  <c r="C197" i="22"/>
  <c r="E198" i="22"/>
  <c r="D194" i="22"/>
  <c r="F197" i="22"/>
  <c r="F272" i="22" s="1"/>
  <c r="F297" i="22" s="1"/>
  <c r="F347" i="22" s="1"/>
  <c r="F207" i="22"/>
  <c r="F282" i="22" s="1"/>
  <c r="C208" i="22"/>
  <c r="E195" i="22"/>
  <c r="E270" i="22" s="1"/>
  <c r="E295" i="22" s="1"/>
  <c r="E345" i="22" s="1"/>
  <c r="C196" i="22"/>
  <c r="G207" i="22"/>
  <c r="G282" i="22" s="1"/>
  <c r="C203" i="22"/>
  <c r="F197" i="44"/>
  <c r="G191" i="44"/>
  <c r="E206" i="39"/>
  <c r="E281" i="39" s="1"/>
  <c r="E306" i="39" s="1"/>
  <c r="E356" i="39" s="1"/>
  <c r="C212" i="39"/>
  <c r="F203" i="39"/>
  <c r="F278" i="39" s="1"/>
  <c r="F206" i="39"/>
  <c r="F281" i="39" s="1"/>
  <c r="G210" i="39"/>
  <c r="G285" i="39" s="1"/>
  <c r="C195" i="39"/>
  <c r="E210" i="39"/>
  <c r="E285" i="39" s="1"/>
  <c r="D206" i="39"/>
  <c r="D281" i="39" s="1"/>
  <c r="D306" i="39" s="1"/>
  <c r="D356" i="39" s="1"/>
  <c r="E209" i="39"/>
  <c r="E284" i="39" s="1"/>
  <c r="E207" i="39"/>
  <c r="E282" i="39" s="1"/>
  <c r="D205" i="39"/>
  <c r="D280" i="39" s="1"/>
  <c r="D205" i="11"/>
  <c r="D280" i="11" s="1"/>
  <c r="C204" i="11"/>
  <c r="D200" i="11"/>
  <c r="D275" i="11" s="1"/>
  <c r="F203" i="32"/>
  <c r="F278" i="32" s="1"/>
  <c r="D195" i="32"/>
  <c r="D270" i="32" s="1"/>
  <c r="D295" i="32" s="1"/>
  <c r="D345" i="32" s="1"/>
  <c r="F197" i="32"/>
  <c r="F272" i="32" s="1"/>
  <c r="D198" i="32"/>
  <c r="D273" i="32" s="1"/>
  <c r="D298" i="32" s="1"/>
  <c r="D348" i="32" s="1"/>
  <c r="E195" i="32"/>
  <c r="E270" i="32" s="1"/>
  <c r="E295" i="32" s="1"/>
  <c r="E345" i="32" s="1"/>
  <c r="F208" i="32"/>
  <c r="F283" i="32" s="1"/>
  <c r="F308" i="32" s="1"/>
  <c r="F358" i="32" s="1"/>
  <c r="F198" i="32"/>
  <c r="F273" i="32" s="1"/>
  <c r="F298" i="32" s="1"/>
  <c r="F348" i="32" s="1"/>
  <c r="C194" i="31"/>
  <c r="F201" i="31"/>
  <c r="F276" i="31" s="1"/>
  <c r="G197" i="31"/>
  <c r="G272" i="31" s="1"/>
  <c r="C196" i="31"/>
  <c r="C271" i="31" s="1"/>
  <c r="D188" i="20"/>
  <c r="AM18" i="49" s="1"/>
  <c r="G188" i="26"/>
  <c r="AP26" i="49" s="1"/>
  <c r="F207" i="33"/>
  <c r="F200" i="33"/>
  <c r="F209" i="33"/>
  <c r="F284" i="33" s="1"/>
  <c r="C202" i="33"/>
  <c r="C277" i="33" s="1"/>
  <c r="E202" i="33"/>
  <c r="E277" i="33" s="1"/>
  <c r="E302" i="33" s="1"/>
  <c r="E352" i="33" s="1"/>
  <c r="F203" i="33"/>
  <c r="F278" i="33" s="1"/>
  <c r="D205" i="33"/>
  <c r="F204" i="33"/>
  <c r="F279" i="33" s="1"/>
  <c r="E200" i="33"/>
  <c r="E275" i="33" s="1"/>
  <c r="D207" i="33"/>
  <c r="E212" i="33"/>
  <c r="E287" i="33" s="1"/>
  <c r="E312" i="33" s="1"/>
  <c r="E362" i="33" s="1"/>
  <c r="E195" i="33"/>
  <c r="E270" i="33" s="1"/>
  <c r="E295" i="33" s="1"/>
  <c r="E345" i="33" s="1"/>
  <c r="E201" i="33"/>
  <c r="E276" i="33" s="1"/>
  <c r="E301" i="33" s="1"/>
  <c r="E351" i="33" s="1"/>
  <c r="C204" i="33"/>
  <c r="C197" i="33"/>
  <c r="F211" i="33"/>
  <c r="F286" i="33" s="1"/>
  <c r="C212" i="33"/>
  <c r="G203" i="33"/>
  <c r="G198" i="33"/>
  <c r="H198" i="33" s="1"/>
  <c r="G204" i="33"/>
  <c r="G279" i="33" s="1"/>
  <c r="G205" i="33"/>
  <c r="G280" i="33" s="1"/>
  <c r="G199" i="33"/>
  <c r="G274" i="33" s="1"/>
  <c r="F194" i="33"/>
  <c r="F269" i="33" s="1"/>
  <c r="C206" i="33"/>
  <c r="F208" i="33"/>
  <c r="F283" i="33" s="1"/>
  <c r="F205" i="33"/>
  <c r="F280" i="33" s="1"/>
  <c r="C195" i="33"/>
  <c r="C270" i="33" s="1"/>
  <c r="G196" i="33"/>
  <c r="G271" i="33" s="1"/>
  <c r="C193" i="33"/>
  <c r="Q34" i="49" s="1"/>
  <c r="E204" i="33"/>
  <c r="E279" i="33" s="1"/>
  <c r="G197" i="33"/>
  <c r="G272" i="33" s="1"/>
  <c r="D208" i="33"/>
  <c r="D283" i="33" s="1"/>
  <c r="D308" i="33" s="1"/>
  <c r="D358" i="33" s="1"/>
  <c r="E208" i="33"/>
  <c r="E283" i="33" s="1"/>
  <c r="E308" i="33" s="1"/>
  <c r="E358" i="33" s="1"/>
  <c r="E211" i="33"/>
  <c r="G211" i="33"/>
  <c r="G286" i="33" s="1"/>
  <c r="D203" i="33"/>
  <c r="E196" i="33"/>
  <c r="E271" i="33" s="1"/>
  <c r="E296" i="33" s="1"/>
  <c r="E346" i="33" s="1"/>
  <c r="C207" i="33"/>
  <c r="C282" i="33" s="1"/>
  <c r="D204" i="33"/>
  <c r="D279" i="33" s="1"/>
  <c r="C199" i="33"/>
  <c r="F212" i="33"/>
  <c r="F287" i="33" s="1"/>
  <c r="D194" i="33"/>
  <c r="E199" i="33"/>
  <c r="E274" i="33" s="1"/>
  <c r="E299" i="33" s="1"/>
  <c r="E349" i="33" s="1"/>
  <c r="C209" i="33"/>
  <c r="C284" i="33" s="1"/>
  <c r="D200" i="33"/>
  <c r="D275" i="33" s="1"/>
  <c r="D202" i="33"/>
  <c r="D277" i="33" s="1"/>
  <c r="G209" i="33"/>
  <c r="E209" i="33"/>
  <c r="E284" i="33" s="1"/>
  <c r="F195" i="33"/>
  <c r="G212" i="33"/>
  <c r="C194" i="33"/>
  <c r="H194" i="33" s="1"/>
  <c r="F197" i="33"/>
  <c r="D212" i="33"/>
  <c r="D287" i="33" s="1"/>
  <c r="D312" i="33" s="1"/>
  <c r="D362" i="33" s="1"/>
  <c r="D196" i="33"/>
  <c r="D271" i="33" s="1"/>
  <c r="D296" i="33" s="1"/>
  <c r="D346" i="33" s="1"/>
  <c r="D195" i="33"/>
  <c r="F206" i="33"/>
  <c r="F281" i="33" s="1"/>
  <c r="E210" i="33"/>
  <c r="E285" i="33" s="1"/>
  <c r="D210" i="33"/>
  <c r="C208" i="33"/>
  <c r="C283" i="33" s="1"/>
  <c r="C200" i="33"/>
  <c r="C275" i="33" s="1"/>
  <c r="D211" i="33"/>
  <c r="D286" i="33" s="1"/>
  <c r="D311" i="33" s="1"/>
  <c r="D361" i="33" s="1"/>
  <c r="F199" i="33"/>
  <c r="F274" i="33" s="1"/>
  <c r="E205" i="33"/>
  <c r="H178" i="37"/>
  <c r="H238" i="27"/>
  <c r="H183" i="21"/>
  <c r="H208" i="19"/>
  <c r="F209" i="17"/>
  <c r="F284" i="17" s="1"/>
  <c r="E208" i="17"/>
  <c r="E283" i="17" s="1"/>
  <c r="E308" i="17" s="1"/>
  <c r="E358" i="17" s="1"/>
  <c r="F193" i="17"/>
  <c r="F268" i="17" s="1"/>
  <c r="E199" i="17"/>
  <c r="E274" i="17" s="1"/>
  <c r="E299" i="17" s="1"/>
  <c r="E349" i="17" s="1"/>
  <c r="E193" i="17"/>
  <c r="E268" i="17" s="1"/>
  <c r="C211" i="17"/>
  <c r="G198" i="17"/>
  <c r="G273" i="17" s="1"/>
  <c r="E202" i="22"/>
  <c r="E277" i="22" s="1"/>
  <c r="E201" i="22"/>
  <c r="E276" i="22" s="1"/>
  <c r="E301" i="22" s="1"/>
  <c r="E351" i="22" s="1"/>
  <c r="G270" i="21"/>
  <c r="D270" i="21"/>
  <c r="D295" i="21" s="1"/>
  <c r="D345" i="21" s="1"/>
  <c r="F210" i="39"/>
  <c r="F285" i="39" s="1"/>
  <c r="E211" i="39"/>
  <c r="E286" i="39" s="1"/>
  <c r="E311" i="39" s="1"/>
  <c r="E361" i="39" s="1"/>
  <c r="G200" i="39"/>
  <c r="G275" i="39" s="1"/>
  <c r="C194" i="39"/>
  <c r="C269" i="39" s="1"/>
  <c r="E204" i="39"/>
  <c r="E279" i="39" s="1"/>
  <c r="G208" i="39"/>
  <c r="G283" i="39" s="1"/>
  <c r="D199" i="39"/>
  <c r="D274" i="39" s="1"/>
  <c r="D299" i="39" s="1"/>
  <c r="D349" i="39" s="1"/>
  <c r="F209" i="39"/>
  <c r="F284" i="39" s="1"/>
  <c r="C196" i="39"/>
  <c r="C208" i="39"/>
  <c r="C283" i="39" s="1"/>
  <c r="E205" i="44"/>
  <c r="E211" i="11"/>
  <c r="E286" i="11" s="1"/>
  <c r="E311" i="11" s="1"/>
  <c r="E361" i="11" s="1"/>
  <c r="G202" i="11"/>
  <c r="G277" i="11" s="1"/>
  <c r="E194" i="11"/>
  <c r="E269" i="11" s="1"/>
  <c r="E294" i="11" s="1"/>
  <c r="E344" i="11" s="1"/>
  <c r="D197" i="11"/>
  <c r="D272" i="11" s="1"/>
  <c r="G197" i="32"/>
  <c r="G272" i="32" s="1"/>
  <c r="G194" i="32"/>
  <c r="G269" i="32" s="1"/>
  <c r="D207" i="32"/>
  <c r="D282" i="32" s="1"/>
  <c r="C210" i="32"/>
  <c r="C285" i="32" s="1"/>
  <c r="F195" i="32"/>
  <c r="F270" i="32" s="1"/>
  <c r="F295" i="32" s="1"/>
  <c r="F345" i="32" s="1"/>
  <c r="C196" i="32"/>
  <c r="C271" i="32" s="1"/>
  <c r="F205" i="32"/>
  <c r="F280" i="32" s="1"/>
  <c r="E205" i="32"/>
  <c r="E280" i="32" s="1"/>
  <c r="G212" i="31"/>
  <c r="G287" i="31" s="1"/>
  <c r="F194" i="31"/>
  <c r="F269" i="31" s="1"/>
  <c r="G198" i="31"/>
  <c r="G273" i="31" s="1"/>
  <c r="F195" i="31"/>
  <c r="F270" i="31" s="1"/>
  <c r="F188" i="41"/>
  <c r="AO42" i="49" s="1"/>
  <c r="D194" i="23"/>
  <c r="D269" i="23" s="1"/>
  <c r="D294" i="23" s="1"/>
  <c r="D344" i="23" s="1"/>
  <c r="C198" i="23"/>
  <c r="F196" i="23"/>
  <c r="F271" i="23" s="1"/>
  <c r="E200" i="23"/>
  <c r="E275" i="23" s="1"/>
  <c r="E205" i="23"/>
  <c r="E280" i="23" s="1"/>
  <c r="C203" i="23"/>
  <c r="C200" i="23"/>
  <c r="C275" i="23" s="1"/>
  <c r="E203" i="23"/>
  <c r="E278" i="23" s="1"/>
  <c r="G193" i="23"/>
  <c r="G268" i="23" s="1"/>
  <c r="C207" i="23"/>
  <c r="E204" i="23"/>
  <c r="E279" i="23" s="1"/>
  <c r="E197" i="23"/>
  <c r="E272" i="23" s="1"/>
  <c r="D209" i="23"/>
  <c r="D284" i="23" s="1"/>
  <c r="D208" i="23"/>
  <c r="D283" i="23" s="1"/>
  <c r="D308" i="23" s="1"/>
  <c r="D358" i="23" s="1"/>
  <c r="G203" i="23"/>
  <c r="G278" i="23" s="1"/>
  <c r="D197" i="23"/>
  <c r="D272" i="23" s="1"/>
  <c r="C212" i="23"/>
  <c r="C193" i="23"/>
  <c r="C199" i="23"/>
  <c r="C274" i="23" s="1"/>
  <c r="G209" i="23"/>
  <c r="G284" i="23" s="1"/>
  <c r="F211" i="23"/>
  <c r="F286" i="23" s="1"/>
  <c r="E194" i="23"/>
  <c r="E269" i="23" s="1"/>
  <c r="E294" i="23" s="1"/>
  <c r="C208" i="23"/>
  <c r="D193" i="23"/>
  <c r="D268" i="23" s="1"/>
  <c r="D293" i="23" s="1"/>
  <c r="D343" i="23" s="1"/>
  <c r="D204" i="23"/>
  <c r="D279" i="23" s="1"/>
  <c r="G199" i="23"/>
  <c r="G274" i="23" s="1"/>
  <c r="D212" i="23"/>
  <c r="D287" i="23" s="1"/>
  <c r="D312" i="23" s="1"/>
  <c r="D362" i="23" s="1"/>
  <c r="D210" i="23"/>
  <c r="D285" i="23" s="1"/>
  <c r="D310" i="23" s="1"/>
  <c r="D360" i="23" s="1"/>
  <c r="F207" i="23"/>
  <c r="F282" i="23" s="1"/>
  <c r="D203" i="23"/>
  <c r="D278" i="23" s="1"/>
  <c r="E201" i="23"/>
  <c r="E276" i="23" s="1"/>
  <c r="F205" i="23"/>
  <c r="F280" i="23" s="1"/>
  <c r="D201" i="23"/>
  <c r="D276" i="23" s="1"/>
  <c r="D301" i="23" s="1"/>
  <c r="D351" i="23" s="1"/>
  <c r="C195" i="23"/>
  <c r="C204" i="23"/>
  <c r="C279" i="23" s="1"/>
  <c r="E196" i="23"/>
  <c r="E271" i="23" s="1"/>
  <c r="E296" i="23" s="1"/>
  <c r="E346" i="23" s="1"/>
  <c r="C209" i="23"/>
  <c r="C284" i="23" s="1"/>
  <c r="D198" i="23"/>
  <c r="D273" i="23" s="1"/>
  <c r="D298" i="23" s="1"/>
  <c r="D348" i="23" s="1"/>
  <c r="G212" i="23"/>
  <c r="G287" i="23" s="1"/>
  <c r="C206" i="23"/>
  <c r="C281" i="23" s="1"/>
  <c r="E199" i="23"/>
  <c r="E274" i="23" s="1"/>
  <c r="E299" i="23" s="1"/>
  <c r="E349" i="23" s="1"/>
  <c r="F194" i="23"/>
  <c r="F269" i="23" s="1"/>
  <c r="E211" i="23"/>
  <c r="E286" i="23" s="1"/>
  <c r="G205" i="23"/>
  <c r="G280" i="23" s="1"/>
  <c r="G197" i="23"/>
  <c r="G272" i="23" s="1"/>
  <c r="F203" i="23"/>
  <c r="F278" i="23" s="1"/>
  <c r="D207" i="23"/>
  <c r="D282" i="23" s="1"/>
  <c r="E210" i="23"/>
  <c r="E285" i="23" s="1"/>
  <c r="F212" i="23"/>
  <c r="F287" i="23" s="1"/>
  <c r="D196" i="23"/>
  <c r="D271" i="23" s="1"/>
  <c r="D296" i="23" s="1"/>
  <c r="D346" i="23" s="1"/>
  <c r="E193" i="23"/>
  <c r="S23" i="49" s="1"/>
  <c r="F208" i="23"/>
  <c r="F283" i="23" s="1"/>
  <c r="F308" i="23" s="1"/>
  <c r="F358" i="23" s="1"/>
  <c r="G206" i="23"/>
  <c r="G281" i="23" s="1"/>
  <c r="G198" i="23"/>
  <c r="G273" i="23" s="1"/>
  <c r="D195" i="23"/>
  <c r="D270" i="23" s="1"/>
  <c r="D295" i="23" s="1"/>
  <c r="D345" i="23" s="1"/>
  <c r="E206" i="23"/>
  <c r="E281" i="23" s="1"/>
  <c r="F195" i="23"/>
  <c r="F270" i="23" s="1"/>
  <c r="C201" i="23"/>
  <c r="E208" i="23"/>
  <c r="E283" i="23" s="1"/>
  <c r="E308" i="23" s="1"/>
  <c r="E358" i="23" s="1"/>
  <c r="C210" i="23"/>
  <c r="C202" i="23"/>
  <c r="C277" i="23" s="1"/>
  <c r="E212" i="23"/>
  <c r="E287" i="23" s="1"/>
  <c r="E312" i="23" s="1"/>
  <c r="E362" i="23" s="1"/>
  <c r="E202" i="23"/>
  <c r="C199" i="17"/>
  <c r="C274" i="17" s="1"/>
  <c r="G194" i="17"/>
  <c r="G269" i="17" s="1"/>
  <c r="G211" i="17"/>
  <c r="G286" i="17" s="1"/>
  <c r="D197" i="17"/>
  <c r="D272" i="17" s="1"/>
  <c r="D297" i="17" s="1"/>
  <c r="D347" i="17" s="1"/>
  <c r="E211" i="17"/>
  <c r="E286" i="17" s="1"/>
  <c r="E311" i="17" s="1"/>
  <c r="E361" i="17" s="1"/>
  <c r="C195" i="17"/>
  <c r="C270" i="17" s="1"/>
  <c r="F135" i="44"/>
  <c r="C194" i="22"/>
  <c r="C211" i="22"/>
  <c r="E209" i="22"/>
  <c r="E284" i="22" s="1"/>
  <c r="F211" i="22"/>
  <c r="C210" i="22"/>
  <c r="C285" i="22" s="1"/>
  <c r="E212" i="22"/>
  <c r="E193" i="22"/>
  <c r="E199" i="22"/>
  <c r="F201" i="22"/>
  <c r="F276" i="22" s="1"/>
  <c r="F193" i="22"/>
  <c r="F268" i="22" s="1"/>
  <c r="G200" i="17"/>
  <c r="G275" i="17" s="1"/>
  <c r="G300" i="17" s="1"/>
  <c r="G350" i="17" s="1"/>
  <c r="D206" i="17"/>
  <c r="D281" i="17" s="1"/>
  <c r="D306" i="17" s="1"/>
  <c r="D356" i="17" s="1"/>
  <c r="F201" i="17"/>
  <c r="F276" i="17" s="1"/>
  <c r="D212" i="17"/>
  <c r="D287" i="17" s="1"/>
  <c r="C198" i="17"/>
  <c r="C273" i="17" s="1"/>
  <c r="G202" i="17"/>
  <c r="G277" i="17" s="1"/>
  <c r="C209" i="17"/>
  <c r="C284" i="17" s="1"/>
  <c r="C208" i="17"/>
  <c r="G210" i="17"/>
  <c r="G285" i="17" s="1"/>
  <c r="E210" i="17"/>
  <c r="E285" i="17" s="1"/>
  <c r="E202" i="17"/>
  <c r="E277" i="17" s="1"/>
  <c r="D202" i="17"/>
  <c r="D277" i="17" s="1"/>
  <c r="D302" i="17" s="1"/>
  <c r="D352" i="17" s="1"/>
  <c r="G270" i="34"/>
  <c r="D198" i="22"/>
  <c r="D273" i="22" s="1"/>
  <c r="D298" i="22" s="1"/>
  <c r="D348" i="22" s="1"/>
  <c r="D211" i="22"/>
  <c r="D286" i="22" s="1"/>
  <c r="D311" i="22" s="1"/>
  <c r="D361" i="22" s="1"/>
  <c r="F210" i="22"/>
  <c r="F285" i="22" s="1"/>
  <c r="D201" i="22"/>
  <c r="G205" i="22"/>
  <c r="C204" i="22"/>
  <c r="C279" i="22" s="1"/>
  <c r="F206" i="22"/>
  <c r="D193" i="22"/>
  <c r="F195" i="22"/>
  <c r="E208" i="22"/>
  <c r="C209" i="22"/>
  <c r="C284" i="22" s="1"/>
  <c r="F275" i="27"/>
  <c r="G200" i="44"/>
  <c r="G204" i="39"/>
  <c r="G279" i="39" s="1"/>
  <c r="E194" i="39"/>
  <c r="E269" i="39" s="1"/>
  <c r="E294" i="39" s="1"/>
  <c r="E344" i="39" s="1"/>
  <c r="D195" i="39"/>
  <c r="D270" i="39" s="1"/>
  <c r="D295" i="39" s="1"/>
  <c r="D345" i="39" s="1"/>
  <c r="F196" i="39"/>
  <c r="F271" i="39" s="1"/>
  <c r="F296" i="39" s="1"/>
  <c r="F346" i="39" s="1"/>
  <c r="E205" i="39"/>
  <c r="E280" i="39" s="1"/>
  <c r="D203" i="39"/>
  <c r="D278" i="39" s="1"/>
  <c r="C209" i="39"/>
  <c r="C284" i="39" s="1"/>
  <c r="F193" i="39"/>
  <c r="F268" i="39" s="1"/>
  <c r="C202" i="39"/>
  <c r="C277" i="39" s="1"/>
  <c r="C210" i="39"/>
  <c r="F205" i="11"/>
  <c r="F280" i="11" s="1"/>
  <c r="F212" i="11"/>
  <c r="F287" i="11" s="1"/>
  <c r="F312" i="11" s="1"/>
  <c r="F362" i="11" s="1"/>
  <c r="E204" i="11"/>
  <c r="E279" i="11" s="1"/>
  <c r="G200" i="11"/>
  <c r="G275" i="11" s="1"/>
  <c r="E204" i="32"/>
  <c r="E279" i="32" s="1"/>
  <c r="E200" i="32"/>
  <c r="E275" i="32" s="1"/>
  <c r="F200" i="32"/>
  <c r="F275" i="32" s="1"/>
  <c r="E209" i="32"/>
  <c r="E284" i="32" s="1"/>
  <c r="C197" i="32"/>
  <c r="E212" i="32"/>
  <c r="E287" i="32" s="1"/>
  <c r="C202" i="32"/>
  <c r="E197" i="32"/>
  <c r="E272" i="32" s="1"/>
  <c r="F202" i="31"/>
  <c r="F277" i="31" s="1"/>
  <c r="E203" i="31"/>
  <c r="E278" i="31" s="1"/>
  <c r="G207" i="31"/>
  <c r="G282" i="31" s="1"/>
  <c r="D209" i="31"/>
  <c r="D284" i="31" s="1"/>
  <c r="G193" i="31"/>
  <c r="F188" i="38"/>
  <c r="AO39" i="49" s="1"/>
  <c r="G188" i="27"/>
  <c r="AP27" i="49" s="1"/>
  <c r="D188" i="57"/>
  <c r="AM19" i="49" s="1"/>
  <c r="H177" i="14"/>
  <c r="H183" i="29"/>
  <c r="G188" i="14"/>
  <c r="AP12" i="49" s="1"/>
  <c r="E285" i="29"/>
  <c r="F275" i="26"/>
  <c r="G275" i="26"/>
  <c r="D272" i="24"/>
  <c r="D297" i="24" s="1"/>
  <c r="D347" i="24" s="1"/>
  <c r="E188" i="25"/>
  <c r="AN25" i="49" s="1"/>
  <c r="C136" i="44"/>
  <c r="F133" i="44"/>
  <c r="E188" i="31"/>
  <c r="AN31" i="49" s="1"/>
  <c r="D188" i="22"/>
  <c r="AM21" i="49" s="1"/>
  <c r="H179" i="6"/>
  <c r="G188" i="59"/>
  <c r="AP33" i="49" s="1"/>
  <c r="H186" i="30"/>
  <c r="E188" i="27"/>
  <c r="AN27" i="49" s="1"/>
  <c r="H180" i="41"/>
  <c r="H186" i="57"/>
  <c r="F270" i="35"/>
  <c r="F295" i="35" s="1"/>
  <c r="F345" i="35" s="1"/>
  <c r="D278" i="12"/>
  <c r="G287" i="12"/>
  <c r="E283" i="29"/>
  <c r="E308" i="29" s="1"/>
  <c r="E358" i="29" s="1"/>
  <c r="D275" i="26"/>
  <c r="F280" i="26"/>
  <c r="H238" i="33"/>
  <c r="E188" i="23"/>
  <c r="AN23" i="49" s="1"/>
  <c r="H263" i="39"/>
  <c r="C129" i="44"/>
  <c r="H182" i="40"/>
  <c r="G286" i="30"/>
  <c r="D275" i="35"/>
  <c r="D300" i="35" s="1"/>
  <c r="D350" i="35" s="1"/>
  <c r="F275" i="35"/>
  <c r="F300" i="35" s="1"/>
  <c r="F350" i="35" s="1"/>
  <c r="G270" i="29"/>
  <c r="H238" i="16"/>
  <c r="E188" i="38"/>
  <c r="AN39" i="49" s="1"/>
  <c r="H180" i="36"/>
  <c r="H181" i="62"/>
  <c r="H181" i="59"/>
  <c r="H170" i="30"/>
  <c r="C130" i="44"/>
  <c r="D188" i="23"/>
  <c r="AM23" i="49" s="1"/>
  <c r="D200" i="38"/>
  <c r="D275" i="38" s="1"/>
  <c r="C195" i="38"/>
  <c r="C270" i="38" s="1"/>
  <c r="C188" i="17"/>
  <c r="H182" i="17"/>
  <c r="C273" i="19"/>
  <c r="C298" i="19" s="1"/>
  <c r="C348" i="19" s="1"/>
  <c r="E269" i="19"/>
  <c r="E294" i="19" s="1"/>
  <c r="H184" i="10"/>
  <c r="H199" i="19"/>
  <c r="G272" i="19"/>
  <c r="C195" i="62"/>
  <c r="C270" i="62" s="1"/>
  <c r="F200" i="62"/>
  <c r="F275" i="62" s="1"/>
  <c r="D199" i="62"/>
  <c r="D274" i="62" s="1"/>
  <c r="D299" i="62" s="1"/>
  <c r="D349" i="62" s="1"/>
  <c r="F195" i="62"/>
  <c r="F270" i="62" s="1"/>
  <c r="D211" i="62"/>
  <c r="D286" i="62" s="1"/>
  <c r="D311" i="62" s="1"/>
  <c r="D361" i="62" s="1"/>
  <c r="E198" i="62"/>
  <c r="E273" i="62" s="1"/>
  <c r="E298" i="62" s="1"/>
  <c r="E348" i="62" s="1"/>
  <c r="G201" i="62"/>
  <c r="G276" i="62" s="1"/>
  <c r="C208" i="62"/>
  <c r="E200" i="62"/>
  <c r="E275" i="62" s="1"/>
  <c r="C194" i="62"/>
  <c r="G199" i="62"/>
  <c r="G274" i="62" s="1"/>
  <c r="C207" i="62"/>
  <c r="C282" i="62" s="1"/>
  <c r="C210" i="62"/>
  <c r="C285" i="62" s="1"/>
  <c r="C310" i="62" s="1"/>
  <c r="C360" i="62" s="1"/>
  <c r="G193" i="62"/>
  <c r="D209" i="62"/>
  <c r="D284" i="62" s="1"/>
  <c r="E194" i="62"/>
  <c r="E269" i="62" s="1"/>
  <c r="E294" i="62" s="1"/>
  <c r="E344" i="62" s="1"/>
  <c r="F203" i="62"/>
  <c r="F278" i="62" s="1"/>
  <c r="F210" i="62"/>
  <c r="F285" i="62" s="1"/>
  <c r="D206" i="62"/>
  <c r="D281" i="62" s="1"/>
  <c r="D306" i="62" s="1"/>
  <c r="D356" i="62" s="1"/>
  <c r="D201" i="62"/>
  <c r="D276" i="62" s="1"/>
  <c r="E196" i="62"/>
  <c r="E271" i="62" s="1"/>
  <c r="E296" i="62" s="1"/>
  <c r="E346" i="62" s="1"/>
  <c r="D194" i="62"/>
  <c r="E201" i="62"/>
  <c r="E276" i="62" s="1"/>
  <c r="E199" i="62"/>
  <c r="E274" i="62" s="1"/>
  <c r="E299" i="62" s="1"/>
  <c r="E349" i="62" s="1"/>
  <c r="E202" i="62"/>
  <c r="E277" i="62" s="1"/>
  <c r="C203" i="62"/>
  <c r="C206" i="62"/>
  <c r="F212" i="62"/>
  <c r="F287" i="62" s="1"/>
  <c r="F205" i="62"/>
  <c r="F280" i="62" s="1"/>
  <c r="E210" i="62"/>
  <c r="E285" i="62" s="1"/>
  <c r="D202" i="62"/>
  <c r="D277" i="62" s="1"/>
  <c r="F211" i="62"/>
  <c r="E197" i="62"/>
  <c r="E272" i="62" s="1"/>
  <c r="D205" i="62"/>
  <c r="D280" i="62" s="1"/>
  <c r="E209" i="62"/>
  <c r="E284" i="62" s="1"/>
  <c r="G194" i="62"/>
  <c r="G269" i="62" s="1"/>
  <c r="E211" i="62"/>
  <c r="C198" i="62"/>
  <c r="D204" i="62"/>
  <c r="D279" i="62" s="1"/>
  <c r="G202" i="62"/>
  <c r="G277" i="62" s="1"/>
  <c r="D198" i="62"/>
  <c r="D273" i="62" s="1"/>
  <c r="D298" i="62" s="1"/>
  <c r="D348" i="62" s="1"/>
  <c r="F198" i="62"/>
  <c r="F273" i="62" s="1"/>
  <c r="G207" i="62"/>
  <c r="G282" i="62" s="1"/>
  <c r="F208" i="62"/>
  <c r="F283" i="62" s="1"/>
  <c r="F209" i="62"/>
  <c r="F199" i="62"/>
  <c r="F274" i="62" s="1"/>
  <c r="D203" i="62"/>
  <c r="D278" i="62" s="1"/>
  <c r="G195" i="62"/>
  <c r="G270" i="62" s="1"/>
  <c r="F201" i="62"/>
  <c r="F276" i="62" s="1"/>
  <c r="C212" i="62"/>
  <c r="G211" i="62"/>
  <c r="F196" i="62"/>
  <c r="F271" i="62" s="1"/>
  <c r="G203" i="62"/>
  <c r="G278" i="62" s="1"/>
  <c r="D195" i="62"/>
  <c r="D270" i="62" s="1"/>
  <c r="D295" i="62" s="1"/>
  <c r="D345" i="62" s="1"/>
  <c r="C202" i="62"/>
  <c r="G212" i="62"/>
  <c r="G287" i="62" s="1"/>
  <c r="E207" i="62"/>
  <c r="E282" i="62" s="1"/>
  <c r="D210" i="62"/>
  <c r="D285" i="62" s="1"/>
  <c r="D310" i="62" s="1"/>
  <c r="D360" i="62" s="1"/>
  <c r="E203" i="62"/>
  <c r="E278" i="62" s="1"/>
  <c r="G205" i="62"/>
  <c r="G280" i="62" s="1"/>
  <c r="F207" i="62"/>
  <c r="F282" i="62" s="1"/>
  <c r="F197" i="62"/>
  <c r="G197" i="62"/>
  <c r="G272" i="62" s="1"/>
  <c r="AB40" i="49"/>
  <c r="AC40" i="49" s="1"/>
  <c r="H238" i="39"/>
  <c r="H186" i="38"/>
  <c r="D206" i="11"/>
  <c r="D281" i="11" s="1"/>
  <c r="D306" i="11" s="1"/>
  <c r="D356" i="11" s="1"/>
  <c r="G208" i="11"/>
  <c r="G283" i="11" s="1"/>
  <c r="C212" i="11"/>
  <c r="C287" i="11" s="1"/>
  <c r="F211" i="11"/>
  <c r="F286" i="11" s="1"/>
  <c r="D202" i="11"/>
  <c r="D277" i="11" s="1"/>
  <c r="E200" i="11"/>
  <c r="E275" i="11" s="1"/>
  <c r="F197" i="11"/>
  <c r="F272" i="11" s="1"/>
  <c r="F193" i="11"/>
  <c r="D209" i="11"/>
  <c r="D284" i="11" s="1"/>
  <c r="C194" i="11"/>
  <c r="C269" i="11" s="1"/>
  <c r="D196" i="11"/>
  <c r="D271" i="11" s="1"/>
  <c r="D296" i="11" s="1"/>
  <c r="D346" i="11" s="1"/>
  <c r="D204" i="11"/>
  <c r="D279" i="11" s="1"/>
  <c r="F198" i="11"/>
  <c r="F273" i="11" s="1"/>
  <c r="F298" i="11" s="1"/>
  <c r="F348" i="11" s="1"/>
  <c r="C200" i="11"/>
  <c r="C275" i="11" s="1"/>
  <c r="F208" i="11"/>
  <c r="F283" i="11" s="1"/>
  <c r="F308" i="11" s="1"/>
  <c r="F358" i="11" s="1"/>
  <c r="C197" i="11"/>
  <c r="G195" i="11"/>
  <c r="G270" i="11" s="1"/>
  <c r="D199" i="11"/>
  <c r="D274" i="11" s="1"/>
  <c r="G201" i="11"/>
  <c r="G276" i="11" s="1"/>
  <c r="C201" i="11"/>
  <c r="D207" i="11"/>
  <c r="D282" i="11" s="1"/>
  <c r="G193" i="11"/>
  <c r="G199" i="11"/>
  <c r="G274" i="11" s="1"/>
  <c r="F204" i="11"/>
  <c r="F279" i="11" s="1"/>
  <c r="G204" i="11"/>
  <c r="G279" i="11" s="1"/>
  <c r="F209" i="11"/>
  <c r="F284" i="11" s="1"/>
  <c r="E203" i="11"/>
  <c r="E278" i="11" s="1"/>
  <c r="E210" i="11"/>
  <c r="E285" i="11" s="1"/>
  <c r="D211" i="11"/>
  <c r="D286" i="11" s="1"/>
  <c r="D311" i="11" s="1"/>
  <c r="D361" i="11" s="1"/>
  <c r="E209" i="11"/>
  <c r="E284" i="11" s="1"/>
  <c r="G206" i="11"/>
  <c r="G281" i="11" s="1"/>
  <c r="G306" i="11" s="1"/>
  <c r="G356" i="11" s="1"/>
  <c r="E199" i="11"/>
  <c r="E274" i="11" s="1"/>
  <c r="F207" i="11"/>
  <c r="F282" i="11" s="1"/>
  <c r="C193" i="11"/>
  <c r="C268" i="11" s="1"/>
  <c r="F196" i="11"/>
  <c r="F271" i="11" s="1"/>
  <c r="F296" i="11" s="1"/>
  <c r="F346" i="11" s="1"/>
  <c r="C207" i="11"/>
  <c r="E207" i="11"/>
  <c r="E282" i="11" s="1"/>
  <c r="E195" i="11"/>
  <c r="E270" i="11" s="1"/>
  <c r="E295" i="11" s="1"/>
  <c r="E345" i="11" s="1"/>
  <c r="D203" i="11"/>
  <c r="D278" i="11" s="1"/>
  <c r="C203" i="11"/>
  <c r="G212" i="11"/>
  <c r="G287" i="11" s="1"/>
  <c r="E206" i="11"/>
  <c r="E281" i="11" s="1"/>
  <c r="E306" i="11" s="1"/>
  <c r="E356" i="11" s="1"/>
  <c r="E201" i="11"/>
  <c r="E276" i="11" s="1"/>
  <c r="E301" i="11" s="1"/>
  <c r="E351" i="11" s="1"/>
  <c r="E212" i="11"/>
  <c r="E287" i="11" s="1"/>
  <c r="E312" i="11" s="1"/>
  <c r="E362" i="11" s="1"/>
  <c r="E196" i="11"/>
  <c r="E271" i="11" s="1"/>
  <c r="E296" i="11" s="1"/>
  <c r="E346" i="11" s="1"/>
  <c r="G203" i="11"/>
  <c r="G278" i="11" s="1"/>
  <c r="F199" i="11"/>
  <c r="F274" i="11" s="1"/>
  <c r="G205" i="11"/>
  <c r="G280" i="11" s="1"/>
  <c r="C209" i="11"/>
  <c r="C284" i="11" s="1"/>
  <c r="E208" i="11"/>
  <c r="E283" i="11" s="1"/>
  <c r="E308" i="11" s="1"/>
  <c r="E358" i="11" s="1"/>
  <c r="F210" i="11"/>
  <c r="F285" i="11" s="1"/>
  <c r="E202" i="11"/>
  <c r="E277" i="11" s="1"/>
  <c r="F200" i="11"/>
  <c r="F275" i="11" s="1"/>
  <c r="F206" i="11"/>
  <c r="F281" i="11" s="1"/>
  <c r="F306" i="11" s="1"/>
  <c r="F356" i="11" s="1"/>
  <c r="G209" i="11"/>
  <c r="G284" i="11" s="1"/>
  <c r="F201" i="11"/>
  <c r="F276" i="11" s="1"/>
  <c r="D210" i="11"/>
  <c r="D285" i="11" s="1"/>
  <c r="D310" i="11" s="1"/>
  <c r="D360" i="11" s="1"/>
  <c r="G197" i="11"/>
  <c r="G272" i="11" s="1"/>
  <c r="D195" i="11"/>
  <c r="D270" i="11" s="1"/>
  <c r="D295" i="11" s="1"/>
  <c r="D345" i="11" s="1"/>
  <c r="G207" i="11"/>
  <c r="G282" i="11" s="1"/>
  <c r="G307" i="11" s="1"/>
  <c r="G357" i="11" s="1"/>
  <c r="C198" i="11"/>
  <c r="G211" i="11"/>
  <c r="G286" i="11" s="1"/>
  <c r="D194" i="11"/>
  <c r="D269" i="11" s="1"/>
  <c r="D294" i="11" s="1"/>
  <c r="D344" i="11" s="1"/>
  <c r="AA16" i="49"/>
  <c r="AC16" i="49" s="1"/>
  <c r="H238" i="18"/>
  <c r="G188" i="25"/>
  <c r="AP25" i="49" s="1"/>
  <c r="G125" i="44"/>
  <c r="Z13" i="49"/>
  <c r="AC13" i="49" s="1"/>
  <c r="H238" i="15"/>
  <c r="C285" i="24"/>
  <c r="AG28" i="49"/>
  <c r="AJ28" i="49" s="1"/>
  <c r="H263" i="28"/>
  <c r="F202" i="24"/>
  <c r="F277" i="24" s="1"/>
  <c r="C208" i="24"/>
  <c r="C283" i="24" s="1"/>
  <c r="C308" i="24" s="1"/>
  <c r="C358" i="24" s="1"/>
  <c r="C204" i="24"/>
  <c r="C279" i="24" s="1"/>
  <c r="E212" i="24"/>
  <c r="E287" i="24" s="1"/>
  <c r="E312" i="24" s="1"/>
  <c r="E362" i="24" s="1"/>
  <c r="D212" i="24"/>
  <c r="D287" i="24" s="1"/>
  <c r="D312" i="24" s="1"/>
  <c r="D362" i="24" s="1"/>
  <c r="G196" i="24"/>
  <c r="G271" i="24" s="1"/>
  <c r="C197" i="24"/>
  <c r="C272" i="24" s="1"/>
  <c r="C297" i="24" s="1"/>
  <c r="C347" i="24" s="1"/>
  <c r="G203" i="24"/>
  <c r="G278" i="24" s="1"/>
  <c r="F205" i="24"/>
  <c r="F280" i="24" s="1"/>
  <c r="E210" i="24"/>
  <c r="E285" i="24" s="1"/>
  <c r="G208" i="24"/>
  <c r="G283" i="24" s="1"/>
  <c r="G205" i="24"/>
  <c r="D198" i="24"/>
  <c r="C205" i="24"/>
  <c r="C280" i="24" s="1"/>
  <c r="C305" i="24" s="1"/>
  <c r="C355" i="24" s="1"/>
  <c r="E195" i="24"/>
  <c r="E270" i="24" s="1"/>
  <c r="E295" i="24" s="1"/>
  <c r="E345" i="24" s="1"/>
  <c r="E201" i="24"/>
  <c r="E276" i="24" s="1"/>
  <c r="E301" i="24" s="1"/>
  <c r="E351" i="24" s="1"/>
  <c r="C195" i="24"/>
  <c r="C270" i="24" s="1"/>
  <c r="C295" i="24" s="1"/>
  <c r="C345" i="24" s="1"/>
  <c r="E197" i="24"/>
  <c r="E272" i="24" s="1"/>
  <c r="E297" i="24" s="1"/>
  <c r="E347" i="24" s="1"/>
  <c r="G204" i="24"/>
  <c r="G279" i="24" s="1"/>
  <c r="D194" i="24"/>
  <c r="D269" i="24" s="1"/>
  <c r="D294" i="24" s="1"/>
  <c r="D344" i="24" s="1"/>
  <c r="D211" i="24"/>
  <c r="E207" i="24"/>
  <c r="D210" i="24"/>
  <c r="D285" i="24" s="1"/>
  <c r="D310" i="24" s="1"/>
  <c r="D360" i="24" s="1"/>
  <c r="D207" i="24"/>
  <c r="D282" i="24" s="1"/>
  <c r="D203" i="24"/>
  <c r="D278" i="24" s="1"/>
  <c r="E206" i="24"/>
  <c r="E281" i="24" s="1"/>
  <c r="E306" i="24" s="1"/>
  <c r="E356" i="24" s="1"/>
  <c r="D208" i="24"/>
  <c r="D283" i="24" s="1"/>
  <c r="D308" i="24" s="1"/>
  <c r="D358" i="24" s="1"/>
  <c r="F210" i="24"/>
  <c r="F197" i="24"/>
  <c r="D204" i="24"/>
  <c r="D279" i="24" s="1"/>
  <c r="D304" i="24" s="1"/>
  <c r="D354" i="24" s="1"/>
  <c r="F196" i="24"/>
  <c r="F271" i="24" s="1"/>
  <c r="F296" i="24" s="1"/>
  <c r="F346" i="24" s="1"/>
  <c r="C206" i="24"/>
  <c r="C281" i="24" s="1"/>
  <c r="C306" i="24" s="1"/>
  <c r="C356" i="24" s="1"/>
  <c r="G199" i="24"/>
  <c r="D201" i="24"/>
  <c r="D276" i="24" s="1"/>
  <c r="D301" i="24" s="1"/>
  <c r="D351" i="24" s="1"/>
  <c r="C200" i="24"/>
  <c r="G211" i="24"/>
  <c r="G286" i="24" s="1"/>
  <c r="C198" i="24"/>
  <c r="C273" i="24" s="1"/>
  <c r="E211" i="24"/>
  <c r="F194" i="24"/>
  <c r="F269" i="24" s="1"/>
  <c r="C196" i="24"/>
  <c r="D196" i="24"/>
  <c r="D271" i="24" s="1"/>
  <c r="D296" i="24" s="1"/>
  <c r="D346" i="24" s="1"/>
  <c r="C211" i="24"/>
  <c r="C286" i="24" s="1"/>
  <c r="C311" i="24" s="1"/>
  <c r="C361" i="24" s="1"/>
  <c r="C212" i="24"/>
  <c r="C287" i="24" s="1"/>
  <c r="C312" i="24" s="1"/>
  <c r="C362" i="24" s="1"/>
  <c r="E205" i="24"/>
  <c r="E280" i="24" s="1"/>
  <c r="D195" i="24"/>
  <c r="D270" i="24" s="1"/>
  <c r="D295" i="24" s="1"/>
  <c r="D345" i="24" s="1"/>
  <c r="G200" i="24"/>
  <c r="G275" i="24" s="1"/>
  <c r="D199" i="24"/>
  <c r="D274" i="24" s="1"/>
  <c r="E202" i="24"/>
  <c r="E277" i="24" s="1"/>
  <c r="E302" i="24" s="1"/>
  <c r="E352" i="24" s="1"/>
  <c r="C203" i="24"/>
  <c r="C278" i="24" s="1"/>
  <c r="E200" i="24"/>
  <c r="E275" i="24" s="1"/>
  <c r="F195" i="24"/>
  <c r="F270" i="24" s="1"/>
  <c r="G201" i="24"/>
  <c r="F200" i="24"/>
  <c r="G206" i="24"/>
  <c r="G281" i="24" s="1"/>
  <c r="G195" i="24"/>
  <c r="G270" i="24" s="1"/>
  <c r="AH16" i="49"/>
  <c r="AJ16" i="49" s="1"/>
  <c r="H263" i="18"/>
  <c r="H183" i="62"/>
  <c r="Z24" i="49"/>
  <c r="AC24" i="49" s="1"/>
  <c r="H238" i="24"/>
  <c r="F270" i="29"/>
  <c r="F288" i="29" s="1"/>
  <c r="F287" i="24"/>
  <c r="G188" i="18"/>
  <c r="AP16" i="49" s="1"/>
  <c r="G276" i="25"/>
  <c r="F188" i="27"/>
  <c r="AO27" i="49" s="1"/>
  <c r="D188" i="16"/>
  <c r="AM14" i="49" s="1"/>
  <c r="H187" i="37"/>
  <c r="G188" i="29"/>
  <c r="AP29" i="49" s="1"/>
  <c r="G277" i="41"/>
  <c r="F126" i="44"/>
  <c r="F275" i="33"/>
  <c r="F279" i="12"/>
  <c r="E188" i="18"/>
  <c r="AN16" i="49" s="1"/>
  <c r="D121" i="44"/>
  <c r="G188" i="10"/>
  <c r="AP9" i="49" s="1"/>
  <c r="C188" i="32"/>
  <c r="F188" i="29"/>
  <c r="AO29" i="49" s="1"/>
  <c r="H178" i="6"/>
  <c r="H181" i="18"/>
  <c r="H182" i="35"/>
  <c r="E131" i="44"/>
  <c r="H171" i="57"/>
  <c r="D271" i="22"/>
  <c r="D296" i="22" s="1"/>
  <c r="D346" i="22" s="1"/>
  <c r="G281" i="27"/>
  <c r="F275" i="41"/>
  <c r="G269" i="33"/>
  <c r="F277" i="33"/>
  <c r="C188" i="18"/>
  <c r="E197" i="25"/>
  <c r="E272" i="25" s="1"/>
  <c r="E297" i="25" s="1"/>
  <c r="E347" i="25" s="1"/>
  <c r="C195" i="25"/>
  <c r="C270" i="25" s="1"/>
  <c r="C196" i="25"/>
  <c r="C271" i="25" s="1"/>
  <c r="C194" i="25"/>
  <c r="E196" i="25"/>
  <c r="E271" i="25" s="1"/>
  <c r="E296" i="25" s="1"/>
  <c r="E346" i="25" s="1"/>
  <c r="C211" i="25"/>
  <c r="C286" i="25" s="1"/>
  <c r="C311" i="25" s="1"/>
  <c r="C361" i="25" s="1"/>
  <c r="D209" i="25"/>
  <c r="D284" i="25" s="1"/>
  <c r="D202" i="25"/>
  <c r="D277" i="25" s="1"/>
  <c r="F212" i="25"/>
  <c r="F287" i="25" s="1"/>
  <c r="G198" i="25"/>
  <c r="G273" i="25" s="1"/>
  <c r="F210" i="25"/>
  <c r="F285" i="25" s="1"/>
  <c r="D201" i="25"/>
  <c r="H201" i="25" s="1"/>
  <c r="E188" i="59"/>
  <c r="AN33" i="49" s="1"/>
  <c r="F131" i="44"/>
  <c r="H172" i="10"/>
  <c r="G273" i="22"/>
  <c r="E270" i="29"/>
  <c r="D277" i="23"/>
  <c r="G277" i="24"/>
  <c r="G284" i="24"/>
  <c r="C277" i="24"/>
  <c r="F188" i="18"/>
  <c r="AO16" i="49" s="1"/>
  <c r="G270" i="22"/>
  <c r="D275" i="22"/>
  <c r="E269" i="22"/>
  <c r="E294" i="22" s="1"/>
  <c r="E344" i="22" s="1"/>
  <c r="D277" i="22"/>
  <c r="G275" i="21"/>
  <c r="F287" i="41"/>
  <c r="E188" i="14"/>
  <c r="AN12" i="49" s="1"/>
  <c r="H263" i="16"/>
  <c r="E279" i="24"/>
  <c r="E204" i="25"/>
  <c r="E279" i="25" s="1"/>
  <c r="F195" i="25"/>
  <c r="F270" i="25" s="1"/>
  <c r="F295" i="25" s="1"/>
  <c r="F345" i="25" s="1"/>
  <c r="C210" i="25"/>
  <c r="F193" i="25"/>
  <c r="F268" i="25" s="1"/>
  <c r="F293" i="25" s="1"/>
  <c r="F343" i="25" s="1"/>
  <c r="E205" i="25"/>
  <c r="E280" i="25" s="1"/>
  <c r="C199" i="25"/>
  <c r="C274" i="25" s="1"/>
  <c r="C299" i="25" s="1"/>
  <c r="C349" i="25" s="1"/>
  <c r="D205" i="25"/>
  <c r="D280" i="25" s="1"/>
  <c r="D200" i="25"/>
  <c r="D275" i="25" s="1"/>
  <c r="G211" i="25"/>
  <c r="G286" i="25" s="1"/>
  <c r="C198" i="25"/>
  <c r="C206" i="25"/>
  <c r="F209" i="25"/>
  <c r="F284" i="25" s="1"/>
  <c r="G188" i="16"/>
  <c r="AP14" i="49" s="1"/>
  <c r="D188" i="31"/>
  <c r="AM31" i="49" s="1"/>
  <c r="D131" i="44"/>
  <c r="H173" i="16"/>
  <c r="H169" i="24"/>
  <c r="H178" i="12"/>
  <c r="H181" i="57"/>
  <c r="G283" i="29"/>
  <c r="G200" i="57"/>
  <c r="G275" i="57" s="1"/>
  <c r="E197" i="57"/>
  <c r="E272" i="57" s="1"/>
  <c r="G210" i="57"/>
  <c r="E209" i="57"/>
  <c r="E284" i="57" s="1"/>
  <c r="F206" i="57"/>
  <c r="F281" i="57" s="1"/>
  <c r="E198" i="57"/>
  <c r="E273" i="57" s="1"/>
  <c r="E298" i="57" s="1"/>
  <c r="E348" i="57" s="1"/>
  <c r="D205" i="57"/>
  <c r="D280" i="57" s="1"/>
  <c r="F198" i="57"/>
  <c r="F273" i="57" s="1"/>
  <c r="D198" i="57"/>
  <c r="D273" i="57" s="1"/>
  <c r="D298" i="57" s="1"/>
  <c r="D348" i="57" s="1"/>
  <c r="F211" i="57"/>
  <c r="F286" i="57" s="1"/>
  <c r="D197" i="57"/>
  <c r="D272" i="57" s="1"/>
  <c r="F209" i="57"/>
  <c r="F284" i="57" s="1"/>
  <c r="E212" i="57"/>
  <c r="E287" i="57" s="1"/>
  <c r="C195" i="57"/>
  <c r="G212" i="57"/>
  <c r="G287" i="57" s="1"/>
  <c r="C206" i="57"/>
  <c r="G199" i="57"/>
  <c r="G274" i="57" s="1"/>
  <c r="D200" i="57"/>
  <c r="D275" i="57" s="1"/>
  <c r="C211" i="57"/>
  <c r="C286" i="57" s="1"/>
  <c r="F195" i="57"/>
  <c r="F270" i="57" s="1"/>
  <c r="D210" i="57"/>
  <c r="D285" i="57" s="1"/>
  <c r="D310" i="57" s="1"/>
  <c r="D360" i="57" s="1"/>
  <c r="C194" i="57"/>
  <c r="F212" i="57"/>
  <c r="F287" i="57" s="1"/>
  <c r="D212" i="57"/>
  <c r="D287" i="57" s="1"/>
  <c r="D312" i="57" s="1"/>
  <c r="D362" i="57" s="1"/>
  <c r="E206" i="57"/>
  <c r="E281" i="57" s="1"/>
  <c r="E306" i="57" s="1"/>
  <c r="E356" i="57" s="1"/>
  <c r="C198" i="57"/>
  <c r="D208" i="57"/>
  <c r="D283" i="57" s="1"/>
  <c r="D308" i="57" s="1"/>
  <c r="D358" i="57" s="1"/>
  <c r="D195" i="57"/>
  <c r="D270" i="57" s="1"/>
  <c r="D295" i="57" s="1"/>
  <c r="D345" i="57" s="1"/>
  <c r="F193" i="57"/>
  <c r="E205" i="57"/>
  <c r="E280" i="57" s="1"/>
  <c r="C210" i="57"/>
  <c r="C199" i="57"/>
  <c r="C274" i="57" s="1"/>
  <c r="D209" i="57"/>
  <c r="D284" i="57" s="1"/>
  <c r="F196" i="57"/>
  <c r="F271" i="57" s="1"/>
  <c r="E203" i="57"/>
  <c r="E278" i="57" s="1"/>
  <c r="F197" i="57"/>
  <c r="F272" i="57" s="1"/>
  <c r="G207" i="57"/>
  <c r="G282" i="57" s="1"/>
  <c r="C201" i="57"/>
  <c r="G201" i="57"/>
  <c r="G276" i="57" s="1"/>
  <c r="E202" i="57"/>
  <c r="E277" i="57" s="1"/>
  <c r="E207" i="57"/>
  <c r="E282" i="57" s="1"/>
  <c r="F202" i="57"/>
  <c r="F277" i="57" s="1"/>
  <c r="F200" i="57"/>
  <c r="F275" i="57" s="1"/>
  <c r="E204" i="57"/>
  <c r="E279" i="57" s="1"/>
  <c r="E201" i="57"/>
  <c r="E276" i="57" s="1"/>
  <c r="D211" i="57"/>
  <c r="D286" i="57" s="1"/>
  <c r="D311" i="57" s="1"/>
  <c r="D361" i="57" s="1"/>
  <c r="G202" i="57"/>
  <c r="G277" i="57" s="1"/>
  <c r="C204" i="57"/>
  <c r="C197" i="57"/>
  <c r="C209" i="57"/>
  <c r="G193" i="57"/>
  <c r="C202" i="57"/>
  <c r="C277" i="57" s="1"/>
  <c r="G211" i="57"/>
  <c r="G286" i="57" s="1"/>
  <c r="F203" i="57"/>
  <c r="F278" i="57" s="1"/>
  <c r="G197" i="57"/>
  <c r="G272" i="57" s="1"/>
  <c r="D199" i="57"/>
  <c r="D274" i="57" s="1"/>
  <c r="G195" i="57"/>
  <c r="G270" i="57" s="1"/>
  <c r="F199" i="57"/>
  <c r="F274" i="57" s="1"/>
  <c r="E211" i="57"/>
  <c r="E286" i="57" s="1"/>
  <c r="E311" i="57" s="1"/>
  <c r="E361" i="57" s="1"/>
  <c r="F201" i="57"/>
  <c r="G194" i="57"/>
  <c r="G269" i="57" s="1"/>
  <c r="E194" i="57"/>
  <c r="E269" i="57" s="1"/>
  <c r="E294" i="57" s="1"/>
  <c r="E344" i="57" s="1"/>
  <c r="E188" i="24"/>
  <c r="AN24" i="49" s="1"/>
  <c r="G282" i="24"/>
  <c r="C284" i="24"/>
  <c r="F281" i="24"/>
  <c r="C274" i="24"/>
  <c r="C299" i="24" s="1"/>
  <c r="C349" i="24" s="1"/>
  <c r="H176" i="40"/>
  <c r="G188" i="40"/>
  <c r="AP41" i="49" s="1"/>
  <c r="F134" i="44"/>
  <c r="D129" i="44"/>
  <c r="D188" i="38"/>
  <c r="H186" i="28"/>
  <c r="E128" i="44"/>
  <c r="D283" i="21"/>
  <c r="D308" i="21" s="1"/>
  <c r="D358" i="21" s="1"/>
  <c r="D275" i="41"/>
  <c r="H181" i="37"/>
  <c r="F132" i="44"/>
  <c r="E277" i="23"/>
  <c r="G188" i="22"/>
  <c r="AP21" i="49" s="1"/>
  <c r="H171" i="24"/>
  <c r="H173" i="57"/>
  <c r="H170" i="39"/>
  <c r="D275" i="62"/>
  <c r="E188" i="12"/>
  <c r="AN11" i="49" s="1"/>
  <c r="H175" i="62"/>
  <c r="D188" i="21"/>
  <c r="AM20" i="49" s="1"/>
  <c r="H170" i="59"/>
  <c r="H186" i="31"/>
  <c r="E280" i="41"/>
  <c r="D269" i="62"/>
  <c r="D294" i="62" s="1"/>
  <c r="D344" i="62" s="1"/>
  <c r="D134" i="44"/>
  <c r="H176" i="62"/>
  <c r="C121" i="44"/>
  <c r="H180" i="11"/>
  <c r="G135" i="44"/>
  <c r="G188" i="32"/>
  <c r="AP32" i="49" s="1"/>
  <c r="E129" i="44"/>
  <c r="E188" i="37"/>
  <c r="AN38" i="49" s="1"/>
  <c r="D132" i="44"/>
  <c r="G283" i="62"/>
  <c r="D128" i="44"/>
  <c r="C131" i="44"/>
  <c r="D281" i="18"/>
  <c r="G279" i="12"/>
  <c r="E188" i="10"/>
  <c r="AN9" i="49" s="1"/>
  <c r="D130" i="44"/>
  <c r="F275" i="21"/>
  <c r="E271" i="19"/>
  <c r="E296" i="19" s="1"/>
  <c r="E346" i="19" s="1"/>
  <c r="C188" i="39"/>
  <c r="C188" i="10"/>
  <c r="C125" i="44"/>
  <c r="C274" i="19"/>
  <c r="D276" i="14"/>
  <c r="D301" i="14" s="1"/>
  <c r="D351" i="14" s="1"/>
  <c r="G188" i="12"/>
  <c r="AP11" i="49" s="1"/>
  <c r="F276" i="24"/>
  <c r="H209" i="19"/>
  <c r="F125" i="44"/>
  <c r="C135" i="44"/>
  <c r="G277" i="23"/>
  <c r="C279" i="19"/>
  <c r="F274" i="19"/>
  <c r="G188" i="31"/>
  <c r="AP31" i="49" s="1"/>
  <c r="H178" i="57"/>
  <c r="H179" i="40"/>
  <c r="D277" i="14"/>
  <c r="D302" i="14" s="1"/>
  <c r="D352" i="14" s="1"/>
  <c r="G269" i="11"/>
  <c r="E282" i="35"/>
  <c r="D285" i="12"/>
  <c r="D310" i="12" s="1"/>
  <c r="D360" i="12" s="1"/>
  <c r="H197" i="19"/>
  <c r="C188" i="28"/>
  <c r="F129" i="44"/>
  <c r="C188" i="31"/>
  <c r="G188" i="57"/>
  <c r="AP19" i="49" s="1"/>
  <c r="F275" i="31"/>
  <c r="E281" i="19"/>
  <c r="E306" i="19" s="1"/>
  <c r="F188" i="11"/>
  <c r="AO10" i="49" s="1"/>
  <c r="D278" i="19"/>
  <c r="F188" i="16"/>
  <c r="AO14" i="49" s="1"/>
  <c r="G133" i="44"/>
  <c r="H170" i="28"/>
  <c r="C188" i="22"/>
  <c r="F188" i="37"/>
  <c r="AO38" i="49" s="1"/>
  <c r="G278" i="57"/>
  <c r="D268" i="19"/>
  <c r="D293" i="19" s="1"/>
  <c r="D343" i="19" s="1"/>
  <c r="E207" i="15"/>
  <c r="E282" i="15" s="1"/>
  <c r="C199" i="15"/>
  <c r="C274" i="15" s="1"/>
  <c r="D193" i="15"/>
  <c r="D268" i="15" s="1"/>
  <c r="F205" i="15"/>
  <c r="F280" i="15" s="1"/>
  <c r="C212" i="15"/>
  <c r="C207" i="15"/>
  <c r="C282" i="15" s="1"/>
  <c r="E193" i="15"/>
  <c r="E205" i="15"/>
  <c r="E280" i="15" s="1"/>
  <c r="C206" i="15"/>
  <c r="F208" i="15"/>
  <c r="F283" i="15" s="1"/>
  <c r="F308" i="15" s="1"/>
  <c r="F358" i="15" s="1"/>
  <c r="E197" i="15"/>
  <c r="E272" i="15" s="1"/>
  <c r="E297" i="15" s="1"/>
  <c r="E347" i="15" s="1"/>
  <c r="D208" i="15"/>
  <c r="D283" i="15" s="1"/>
  <c r="D308" i="15" s="1"/>
  <c r="D358" i="15" s="1"/>
  <c r="G202" i="38"/>
  <c r="G277" i="38" s="1"/>
  <c r="E203" i="15"/>
  <c r="E278" i="15" s="1"/>
  <c r="G209" i="15"/>
  <c r="G284" i="15" s="1"/>
  <c r="C210" i="15"/>
  <c r="C285" i="15" s="1"/>
  <c r="D198" i="15"/>
  <c r="D273" i="15" s="1"/>
  <c r="D298" i="15" s="1"/>
  <c r="D348" i="15" s="1"/>
  <c r="G200" i="15"/>
  <c r="G275" i="15" s="1"/>
  <c r="G197" i="15"/>
  <c r="G272" i="15" s="1"/>
  <c r="F199" i="15"/>
  <c r="F274" i="15" s="1"/>
  <c r="C195" i="15"/>
  <c r="F210" i="15"/>
  <c r="F285" i="15" s="1"/>
  <c r="E210" i="15"/>
  <c r="E285" i="15" s="1"/>
  <c r="F203" i="15"/>
  <c r="F278" i="15" s="1"/>
  <c r="C193" i="15"/>
  <c r="C268" i="15" s="1"/>
  <c r="E285" i="57"/>
  <c r="C188" i="38"/>
  <c r="D197" i="38"/>
  <c r="D272" i="38" s="1"/>
  <c r="F275" i="24"/>
  <c r="G269" i="24"/>
  <c r="G202" i="15"/>
  <c r="G277" i="15" s="1"/>
  <c r="G203" i="15"/>
  <c r="G278" i="15" s="1"/>
  <c r="G212" i="15"/>
  <c r="G287" i="15" s="1"/>
  <c r="E209" i="15"/>
  <c r="E284" i="15" s="1"/>
  <c r="G194" i="15"/>
  <c r="G269" i="15" s="1"/>
  <c r="E200" i="15"/>
  <c r="E275" i="15" s="1"/>
  <c r="D188" i="14"/>
  <c r="AM12" i="49" s="1"/>
  <c r="G212" i="38"/>
  <c r="G287" i="38" s="1"/>
  <c r="C207" i="38"/>
  <c r="H175" i="21"/>
  <c r="F197" i="15"/>
  <c r="F272" i="15" s="1"/>
  <c r="F297" i="15" s="1"/>
  <c r="F347" i="15" s="1"/>
  <c r="F279" i="16"/>
  <c r="C198" i="15"/>
  <c r="C273" i="15" s="1"/>
  <c r="D196" i="15"/>
  <c r="D271" i="15" s="1"/>
  <c r="D296" i="15" s="1"/>
  <c r="D346" i="15" s="1"/>
  <c r="F200" i="15"/>
  <c r="F275" i="15" s="1"/>
  <c r="F204" i="15"/>
  <c r="F279" i="15" s="1"/>
  <c r="D206" i="15"/>
  <c r="D281" i="15" s="1"/>
  <c r="D306" i="15" s="1"/>
  <c r="D356" i="15" s="1"/>
  <c r="G208" i="15"/>
  <c r="G283" i="15" s="1"/>
  <c r="F211" i="15"/>
  <c r="F286" i="15" s="1"/>
  <c r="F311" i="15" s="1"/>
  <c r="F361" i="15" s="1"/>
  <c r="G196" i="15"/>
  <c r="G271" i="15" s="1"/>
  <c r="D210" i="15"/>
  <c r="D285" i="15" s="1"/>
  <c r="D310" i="15" s="1"/>
  <c r="D360" i="15" s="1"/>
  <c r="D203" i="15"/>
  <c r="D278" i="15" s="1"/>
  <c r="E201" i="15"/>
  <c r="E276" i="15" s="1"/>
  <c r="E301" i="15" s="1"/>
  <c r="E351" i="15" s="1"/>
  <c r="F196" i="15"/>
  <c r="F271" i="15" s="1"/>
  <c r="F296" i="15" s="1"/>
  <c r="F346" i="15" s="1"/>
  <c r="E188" i="57"/>
  <c r="AN19" i="49" s="1"/>
  <c r="D275" i="21"/>
  <c r="D133" i="44"/>
  <c r="F194" i="38"/>
  <c r="F269" i="38" s="1"/>
  <c r="E194" i="38"/>
  <c r="E269" i="38" s="1"/>
  <c r="E294" i="38" s="1"/>
  <c r="E344" i="38" s="1"/>
  <c r="H180" i="26"/>
  <c r="H173" i="36"/>
  <c r="F198" i="15"/>
  <c r="F273" i="15" s="1"/>
  <c r="F298" i="15" s="1"/>
  <c r="F348" i="15" s="1"/>
  <c r="C194" i="15"/>
  <c r="F212" i="15"/>
  <c r="F287" i="15" s="1"/>
  <c r="C202" i="15"/>
  <c r="C277" i="15" s="1"/>
  <c r="D122" i="44"/>
  <c r="F202" i="15"/>
  <c r="F277" i="15" s="1"/>
  <c r="G205" i="15"/>
  <c r="G280" i="15" s="1"/>
  <c r="G204" i="15"/>
  <c r="G279" i="15" s="1"/>
  <c r="D194" i="15"/>
  <c r="D269" i="15" s="1"/>
  <c r="D294" i="15" s="1"/>
  <c r="D344" i="15" s="1"/>
  <c r="G207" i="15"/>
  <c r="G282" i="15" s="1"/>
  <c r="E211" i="15"/>
  <c r="E286" i="15" s="1"/>
  <c r="E311" i="15" s="1"/>
  <c r="E361" i="15" s="1"/>
  <c r="F209" i="15"/>
  <c r="F284" i="15" s="1"/>
  <c r="E206" i="15"/>
  <c r="E281" i="15" s="1"/>
  <c r="E306" i="15" s="1"/>
  <c r="E356" i="15" s="1"/>
  <c r="D202" i="15"/>
  <c r="D277" i="15" s="1"/>
  <c r="D302" i="15" s="1"/>
  <c r="D352" i="15" s="1"/>
  <c r="C196" i="15"/>
  <c r="F195" i="15"/>
  <c r="F270" i="15" s="1"/>
  <c r="G193" i="15"/>
  <c r="G268" i="15" s="1"/>
  <c r="C200" i="15"/>
  <c r="C275" i="15" s="1"/>
  <c r="C188" i="57"/>
  <c r="C120" i="44"/>
  <c r="D198" i="38"/>
  <c r="D273" i="38" s="1"/>
  <c r="D298" i="38" s="1"/>
  <c r="D348" i="38" s="1"/>
  <c r="D201" i="38"/>
  <c r="D276" i="38" s="1"/>
  <c r="D301" i="38" s="1"/>
  <c r="D351" i="38" s="1"/>
  <c r="G188" i="38"/>
  <c r="AP39" i="49" s="1"/>
  <c r="F188" i="24"/>
  <c r="AO24" i="49" s="1"/>
  <c r="C209" i="15"/>
  <c r="C284" i="15" s="1"/>
  <c r="D270" i="14"/>
  <c r="D295" i="14" s="1"/>
  <c r="D345" i="14" s="1"/>
  <c r="F128" i="44"/>
  <c r="C201" i="15"/>
  <c r="C276" i="15" s="1"/>
  <c r="C204" i="15"/>
  <c r="E212" i="15"/>
  <c r="E287" i="15" s="1"/>
  <c r="G206" i="15"/>
  <c r="G281" i="15" s="1"/>
  <c r="D211" i="15"/>
  <c r="D286" i="15" s="1"/>
  <c r="D311" i="15" s="1"/>
  <c r="D361" i="15" s="1"/>
  <c r="E195" i="15"/>
  <c r="E270" i="15" s="1"/>
  <c r="E295" i="15" s="1"/>
  <c r="E345" i="15" s="1"/>
  <c r="C211" i="15"/>
  <c r="C286" i="15" s="1"/>
  <c r="G211" i="15"/>
  <c r="G286" i="15" s="1"/>
  <c r="D195" i="15"/>
  <c r="D270" i="15" s="1"/>
  <c r="D295" i="15" s="1"/>
  <c r="D345" i="15" s="1"/>
  <c r="D197" i="15"/>
  <c r="D272" i="15" s="1"/>
  <c r="D297" i="15" s="1"/>
  <c r="D347" i="15" s="1"/>
  <c r="E202" i="15"/>
  <c r="E277" i="15" s="1"/>
  <c r="E302" i="15" s="1"/>
  <c r="E352" i="15" s="1"/>
  <c r="E199" i="15"/>
  <c r="E274" i="15" s="1"/>
  <c r="C208" i="15"/>
  <c r="C283" i="15" s="1"/>
  <c r="F281" i="27"/>
  <c r="F306" i="27" s="1"/>
  <c r="F356" i="27" s="1"/>
  <c r="C188" i="14"/>
  <c r="G120" i="44"/>
  <c r="C188" i="19"/>
  <c r="F196" i="38"/>
  <c r="F271" i="38" s="1"/>
  <c r="F296" i="38" s="1"/>
  <c r="F346" i="38" s="1"/>
  <c r="F210" i="38"/>
  <c r="F285" i="38" s="1"/>
  <c r="D188" i="59"/>
  <c r="AM33" i="49" s="1"/>
  <c r="G188" i="24"/>
  <c r="AP24" i="49" s="1"/>
  <c r="G188" i="37"/>
  <c r="AP38" i="49" s="1"/>
  <c r="G210" i="15"/>
  <c r="G285" i="15" s="1"/>
  <c r="D200" i="15"/>
  <c r="D275" i="15" s="1"/>
  <c r="F194" i="15"/>
  <c r="F269" i="15" s="1"/>
  <c r="F294" i="15" s="1"/>
  <c r="F344" i="15" s="1"/>
  <c r="E204" i="15"/>
  <c r="E279" i="15" s="1"/>
  <c r="F206" i="15"/>
  <c r="F281" i="15" s="1"/>
  <c r="F306" i="15" s="1"/>
  <c r="F356" i="15" s="1"/>
  <c r="G201" i="15"/>
  <c r="G276" i="15" s="1"/>
  <c r="D212" i="15"/>
  <c r="D287" i="15" s="1"/>
  <c r="E198" i="15"/>
  <c r="E273" i="15" s="1"/>
  <c r="E298" i="15" s="1"/>
  <c r="E348" i="15" s="1"/>
  <c r="G199" i="15"/>
  <c r="G274" i="15" s="1"/>
  <c r="F201" i="15"/>
  <c r="F276" i="15" s="1"/>
  <c r="E208" i="15"/>
  <c r="E283" i="15" s="1"/>
  <c r="E308" i="15" s="1"/>
  <c r="E358" i="15" s="1"/>
  <c r="C205" i="15"/>
  <c r="F272" i="62"/>
  <c r="E278" i="12"/>
  <c r="D280" i="26"/>
  <c r="G193" i="38"/>
  <c r="G268" i="38" s="1"/>
  <c r="D211" i="38"/>
  <c r="D286" i="38" s="1"/>
  <c r="D311" i="38" s="1"/>
  <c r="D361" i="38" s="1"/>
  <c r="D188" i="26"/>
  <c r="AM26" i="49" s="1"/>
  <c r="AC12" i="49"/>
  <c r="AC36" i="49"/>
  <c r="AC26" i="49"/>
  <c r="AJ25" i="49"/>
  <c r="AJ42" i="49"/>
  <c r="H171" i="32"/>
  <c r="G188" i="35"/>
  <c r="AP36" i="49" s="1"/>
  <c r="AJ27" i="49"/>
  <c r="AC22" i="49"/>
  <c r="AC27" i="49"/>
  <c r="H183" i="36"/>
  <c r="E188" i="11"/>
  <c r="AN10" i="49" s="1"/>
  <c r="H173" i="22"/>
  <c r="H170" i="11"/>
  <c r="F188" i="23"/>
  <c r="AO23" i="49" s="1"/>
  <c r="H172" i="62"/>
  <c r="H179" i="12"/>
  <c r="E188" i="41"/>
  <c r="AN42" i="49" s="1"/>
  <c r="H169" i="57"/>
  <c r="H172" i="32"/>
  <c r="C188" i="16"/>
  <c r="H209" i="24"/>
  <c r="H185" i="12"/>
  <c r="H238" i="20"/>
  <c r="D197" i="44"/>
  <c r="D202" i="44"/>
  <c r="C208" i="44"/>
  <c r="C192" i="44"/>
  <c r="C204" i="44"/>
  <c r="C207" i="44"/>
  <c r="G119" i="44"/>
  <c r="F208" i="44"/>
  <c r="F199" i="44"/>
  <c r="F205" i="44"/>
  <c r="E199" i="59"/>
  <c r="E274" i="59" s="1"/>
  <c r="G206" i="44"/>
  <c r="G195" i="44"/>
  <c r="E206" i="44"/>
  <c r="E194" i="44"/>
  <c r="E193" i="44"/>
  <c r="H174" i="23"/>
  <c r="F188" i="32"/>
  <c r="AO32" i="49" s="1"/>
  <c r="H170" i="14"/>
  <c r="D203" i="44"/>
  <c r="D207" i="44"/>
  <c r="D205" i="44"/>
  <c r="D194" i="44"/>
  <c r="D196" i="44"/>
  <c r="C199" i="44"/>
  <c r="C198" i="44"/>
  <c r="F119" i="44"/>
  <c r="H238" i="38"/>
  <c r="F201" i="44"/>
  <c r="F189" i="44"/>
  <c r="D211" i="59"/>
  <c r="D286" i="59" s="1"/>
  <c r="D311" i="59" s="1"/>
  <c r="D361" i="59" s="1"/>
  <c r="C197" i="59"/>
  <c r="C272" i="59" s="1"/>
  <c r="G202" i="44"/>
  <c r="E203" i="44"/>
  <c r="E197" i="44"/>
  <c r="E201" i="44"/>
  <c r="E208" i="44"/>
  <c r="H171" i="37"/>
  <c r="D200" i="44"/>
  <c r="C202" i="44"/>
  <c r="G196" i="44"/>
  <c r="E199" i="44"/>
  <c r="E196" i="44"/>
  <c r="E207" i="44"/>
  <c r="E189" i="44"/>
  <c r="E278" i="32"/>
  <c r="F274" i="23"/>
  <c r="G280" i="24"/>
  <c r="D208" i="44"/>
  <c r="D204" i="44"/>
  <c r="C194" i="44"/>
  <c r="C197" i="44"/>
  <c r="F195" i="44"/>
  <c r="F198" i="44"/>
  <c r="F203" i="59"/>
  <c r="F278" i="59" s="1"/>
  <c r="C202" i="59"/>
  <c r="C277" i="59" s="1"/>
  <c r="G203" i="44"/>
  <c r="G190" i="44"/>
  <c r="G193" i="44"/>
  <c r="G204" i="44"/>
  <c r="E202" i="44"/>
  <c r="F271" i="32"/>
  <c r="F296" i="32" s="1"/>
  <c r="F346" i="32" s="1"/>
  <c r="E188" i="22"/>
  <c r="AN21" i="49" s="1"/>
  <c r="D273" i="24"/>
  <c r="D298" i="24" s="1"/>
  <c r="D348" i="24" s="1"/>
  <c r="F202" i="44"/>
  <c r="F191" i="44"/>
  <c r="D209" i="59"/>
  <c r="D284" i="59" s="1"/>
  <c r="D201" i="44"/>
  <c r="C203" i="44"/>
  <c r="C191" i="44"/>
  <c r="C200" i="44"/>
  <c r="C196" i="44"/>
  <c r="E132" i="44"/>
  <c r="D135" i="44"/>
  <c r="F200" i="44"/>
  <c r="F190" i="44"/>
  <c r="E197" i="59"/>
  <c r="E272" i="59" s="1"/>
  <c r="G203" i="59"/>
  <c r="G278" i="59" s="1"/>
  <c r="G194" i="44"/>
  <c r="E277" i="41"/>
  <c r="E192" i="44"/>
  <c r="E198" i="44"/>
  <c r="G188" i="11"/>
  <c r="AP10" i="49" s="1"/>
  <c r="E188" i="28"/>
  <c r="AN28" i="49" s="1"/>
  <c r="D191" i="44"/>
  <c r="C195" i="44"/>
  <c r="F206" i="44"/>
  <c r="D189" i="44"/>
  <c r="D195" i="44"/>
  <c r="D190" i="44"/>
  <c r="C205" i="44"/>
  <c r="C206" i="44"/>
  <c r="D270" i="22"/>
  <c r="D295" i="22" s="1"/>
  <c r="D345" i="22" s="1"/>
  <c r="F193" i="44"/>
  <c r="F192" i="44"/>
  <c r="F207" i="44"/>
  <c r="F196" i="44"/>
  <c r="D210" i="59"/>
  <c r="D285" i="59" s="1"/>
  <c r="D310" i="59" s="1"/>
  <c r="D360" i="59" s="1"/>
  <c r="G198" i="44"/>
  <c r="G208" i="44"/>
  <c r="G197" i="44"/>
  <c r="E191" i="44"/>
  <c r="E204" i="44"/>
  <c r="F287" i="12"/>
  <c r="D279" i="12"/>
  <c r="C188" i="11"/>
  <c r="D188" i="28"/>
  <c r="D193" i="44"/>
  <c r="F203" i="44"/>
  <c r="F196" i="59"/>
  <c r="F271" i="59" s="1"/>
  <c r="G199" i="44"/>
  <c r="D198" i="44"/>
  <c r="D199" i="44"/>
  <c r="C201" i="44"/>
  <c r="F194" i="44"/>
  <c r="C212" i="59"/>
  <c r="C287" i="59" s="1"/>
  <c r="G201" i="44"/>
  <c r="G192" i="44"/>
  <c r="G207" i="44"/>
  <c r="E190" i="44"/>
  <c r="E200" i="44"/>
  <c r="G287" i="24"/>
  <c r="F273" i="24"/>
  <c r="H176" i="57"/>
  <c r="H170" i="16"/>
  <c r="H284" i="19"/>
  <c r="H238" i="14"/>
  <c r="D188" i="35"/>
  <c r="AM36" i="49" s="1"/>
  <c r="H238" i="30"/>
  <c r="H172" i="9"/>
  <c r="G124" i="44"/>
  <c r="H182" i="59"/>
  <c r="C134" i="44"/>
  <c r="H177" i="41"/>
  <c r="F188" i="57"/>
  <c r="AO19" i="49" s="1"/>
  <c r="H179" i="16"/>
  <c r="F188" i="40"/>
  <c r="AO41" i="49" s="1"/>
  <c r="E133" i="44"/>
  <c r="G204" i="10"/>
  <c r="G279" i="10" s="1"/>
  <c r="G209" i="10"/>
  <c r="G284" i="10" s="1"/>
  <c r="G203" i="10"/>
  <c r="G278" i="10" s="1"/>
  <c r="F198" i="10"/>
  <c r="F273" i="10" s="1"/>
  <c r="F298" i="10" s="1"/>
  <c r="F348" i="10" s="1"/>
  <c r="C198" i="10"/>
  <c r="C204" i="10"/>
  <c r="E200" i="10"/>
  <c r="E275" i="10" s="1"/>
  <c r="F195" i="10"/>
  <c r="F270" i="10" s="1"/>
  <c r="F295" i="10" s="1"/>
  <c r="F345" i="10" s="1"/>
  <c r="G198" i="10"/>
  <c r="G273" i="10" s="1"/>
  <c r="C210" i="10"/>
  <c r="D206" i="10"/>
  <c r="D281" i="10" s="1"/>
  <c r="D306" i="10" s="1"/>
  <c r="D356" i="10" s="1"/>
  <c r="D205" i="10"/>
  <c r="D280" i="10" s="1"/>
  <c r="D207" i="10"/>
  <c r="D282" i="10" s="1"/>
  <c r="G211" i="10"/>
  <c r="G286" i="10" s="1"/>
  <c r="E195" i="10"/>
  <c r="E270" i="10" s="1"/>
  <c r="E295" i="10" s="1"/>
  <c r="E345" i="10" s="1"/>
  <c r="C212" i="10"/>
  <c r="E193" i="10"/>
  <c r="D212" i="10"/>
  <c r="D287" i="10" s="1"/>
  <c r="G208" i="10"/>
  <c r="G283" i="10" s="1"/>
  <c r="G206" i="10"/>
  <c r="G281" i="10" s="1"/>
  <c r="G306" i="10" s="1"/>
  <c r="G356" i="10" s="1"/>
  <c r="G193" i="10"/>
  <c r="G268" i="10" s="1"/>
  <c r="F204" i="10"/>
  <c r="F279" i="10" s="1"/>
  <c r="C202" i="10"/>
  <c r="F194" i="10"/>
  <c r="F269" i="10" s="1"/>
  <c r="F294" i="10" s="1"/>
  <c r="F344" i="10" s="1"/>
  <c r="E210" i="10"/>
  <c r="E285" i="10" s="1"/>
  <c r="C209" i="10"/>
  <c r="E194" i="10"/>
  <c r="E269" i="10" s="1"/>
  <c r="E294" i="10" s="1"/>
  <c r="E344" i="10" s="1"/>
  <c r="G199" i="10"/>
  <c r="G274" i="10" s="1"/>
  <c r="C196" i="10"/>
  <c r="C194" i="10"/>
  <c r="G196" i="10"/>
  <c r="G271" i="10" s="1"/>
  <c r="E211" i="10"/>
  <c r="E286" i="10" s="1"/>
  <c r="E311" i="10" s="1"/>
  <c r="E361" i="10" s="1"/>
  <c r="F212" i="10"/>
  <c r="F287" i="10" s="1"/>
  <c r="E206" i="10"/>
  <c r="E281" i="10" s="1"/>
  <c r="E306" i="10" s="1"/>
  <c r="E356" i="10" s="1"/>
  <c r="E198" i="10"/>
  <c r="E273" i="10" s="1"/>
  <c r="E298" i="10" s="1"/>
  <c r="E348" i="10" s="1"/>
  <c r="D211" i="10"/>
  <c r="D286" i="10" s="1"/>
  <c r="D311" i="10" s="1"/>
  <c r="D361" i="10" s="1"/>
  <c r="G210" i="10"/>
  <c r="G285" i="10" s="1"/>
  <c r="D202" i="10"/>
  <c r="D277" i="10" s="1"/>
  <c r="D302" i="10" s="1"/>
  <c r="D352" i="10" s="1"/>
  <c r="D198" i="10"/>
  <c r="D273" i="10" s="1"/>
  <c r="D298" i="10" s="1"/>
  <c r="D348" i="10" s="1"/>
  <c r="G197" i="10"/>
  <c r="G272" i="10" s="1"/>
  <c r="F205" i="10"/>
  <c r="F280" i="10" s="1"/>
  <c r="F202" i="10"/>
  <c r="F277" i="10" s="1"/>
  <c r="G212" i="10"/>
  <c r="G287" i="10" s="1"/>
  <c r="G201" i="10"/>
  <c r="G276" i="10" s="1"/>
  <c r="E201" i="10"/>
  <c r="E276" i="10" s="1"/>
  <c r="C205" i="10"/>
  <c r="F201" i="10"/>
  <c r="F276" i="10" s="1"/>
  <c r="D196" i="10"/>
  <c r="D271" i="10" s="1"/>
  <c r="D296" i="10" s="1"/>
  <c r="D346" i="10" s="1"/>
  <c r="D200" i="10"/>
  <c r="D275" i="10" s="1"/>
  <c r="F193" i="10"/>
  <c r="C207" i="10"/>
  <c r="D197" i="10"/>
  <c r="D272" i="10" s="1"/>
  <c r="F200" i="10"/>
  <c r="F275" i="10" s="1"/>
  <c r="F207" i="10"/>
  <c r="F282" i="10" s="1"/>
  <c r="C197" i="10"/>
  <c r="E205" i="10"/>
  <c r="E280" i="10" s="1"/>
  <c r="F208" i="10"/>
  <c r="F283" i="10" s="1"/>
  <c r="F308" i="10" s="1"/>
  <c r="F358" i="10" s="1"/>
  <c r="D193" i="10"/>
  <c r="F209" i="10"/>
  <c r="F284" i="10" s="1"/>
  <c r="D209" i="10"/>
  <c r="D284" i="10" s="1"/>
  <c r="G194" i="10"/>
  <c r="G269" i="10" s="1"/>
  <c r="D199" i="10"/>
  <c r="D274" i="10" s="1"/>
  <c r="C201" i="10"/>
  <c r="F211" i="10"/>
  <c r="F286" i="10" s="1"/>
  <c r="F311" i="10" s="1"/>
  <c r="F361" i="10" s="1"/>
  <c r="E203" i="10"/>
  <c r="E278" i="10" s="1"/>
  <c r="F210" i="10"/>
  <c r="F285" i="10" s="1"/>
  <c r="G205" i="10"/>
  <c r="G280" i="10" s="1"/>
  <c r="C200" i="10"/>
  <c r="E196" i="10"/>
  <c r="E271" i="10" s="1"/>
  <c r="E296" i="10" s="1"/>
  <c r="E346" i="10" s="1"/>
  <c r="F203" i="10"/>
  <c r="F278" i="10" s="1"/>
  <c r="C211" i="10"/>
  <c r="C208" i="10"/>
  <c r="F196" i="10"/>
  <c r="F271" i="10" s="1"/>
  <c r="F296" i="10" s="1"/>
  <c r="F346" i="10" s="1"/>
  <c r="E204" i="10"/>
  <c r="E279" i="10" s="1"/>
  <c r="G200" i="10"/>
  <c r="G275" i="10" s="1"/>
  <c r="D203" i="10"/>
  <c r="D278" i="10" s="1"/>
  <c r="C199" i="10"/>
  <c r="C206" i="10"/>
  <c r="F197" i="10"/>
  <c r="F272" i="10" s="1"/>
  <c r="E199" i="10"/>
  <c r="E274" i="10" s="1"/>
  <c r="E207" i="10"/>
  <c r="E282" i="10" s="1"/>
  <c r="E208" i="10"/>
  <c r="E283" i="10" s="1"/>
  <c r="E308" i="10" s="1"/>
  <c r="E358" i="10" s="1"/>
  <c r="E202" i="10"/>
  <c r="E277" i="10" s="1"/>
  <c r="E302" i="10" s="1"/>
  <c r="E352" i="10" s="1"/>
  <c r="D208" i="10"/>
  <c r="D283" i="10" s="1"/>
  <c r="D308" i="10" s="1"/>
  <c r="D358" i="10" s="1"/>
  <c r="C193" i="10"/>
  <c r="D195" i="10"/>
  <c r="D270" i="10" s="1"/>
  <c r="D295" i="10" s="1"/>
  <c r="D345" i="10" s="1"/>
  <c r="G202" i="10"/>
  <c r="G277" i="10" s="1"/>
  <c r="D204" i="10"/>
  <c r="D279" i="10" s="1"/>
  <c r="E197" i="10"/>
  <c r="E272" i="10" s="1"/>
  <c r="G195" i="10"/>
  <c r="G270" i="10" s="1"/>
  <c r="D210" i="10"/>
  <c r="D285" i="10" s="1"/>
  <c r="D310" i="10" s="1"/>
  <c r="D360" i="10" s="1"/>
  <c r="C203" i="10"/>
  <c r="D194" i="10"/>
  <c r="D269" i="10" s="1"/>
  <c r="D294" i="10" s="1"/>
  <c r="D344" i="10" s="1"/>
  <c r="E209" i="10"/>
  <c r="E284" i="10" s="1"/>
  <c r="F199" i="10"/>
  <c r="F274" i="10" s="1"/>
  <c r="C195" i="10"/>
  <c r="D201" i="10"/>
  <c r="D276" i="10" s="1"/>
  <c r="F206" i="10"/>
  <c r="F281" i="10" s="1"/>
  <c r="F306" i="10" s="1"/>
  <c r="F356" i="10" s="1"/>
  <c r="E212" i="10"/>
  <c r="E287" i="10" s="1"/>
  <c r="G207" i="10"/>
  <c r="G282" i="10" s="1"/>
  <c r="E278" i="14"/>
  <c r="E126" i="44"/>
  <c r="D124" i="44"/>
  <c r="E281" i="27"/>
  <c r="E306" i="27" s="1"/>
  <c r="E356" i="27" s="1"/>
  <c r="E206" i="59"/>
  <c r="E281" i="59" s="1"/>
  <c r="E306" i="59" s="1"/>
  <c r="E356" i="59" s="1"/>
  <c r="F205" i="59"/>
  <c r="F280" i="59" s="1"/>
  <c r="G210" i="59"/>
  <c r="G285" i="59" s="1"/>
  <c r="E208" i="59"/>
  <c r="E283" i="59" s="1"/>
  <c r="E308" i="59" s="1"/>
  <c r="E358" i="59" s="1"/>
  <c r="C207" i="59"/>
  <c r="D206" i="59"/>
  <c r="D281" i="59" s="1"/>
  <c r="D306" i="59" s="1"/>
  <c r="D356" i="59" s="1"/>
  <c r="C208" i="59"/>
  <c r="G206" i="59"/>
  <c r="G281" i="59" s="1"/>
  <c r="F193" i="59"/>
  <c r="C198" i="59"/>
  <c r="C273" i="59" s="1"/>
  <c r="D212" i="59"/>
  <c r="D287" i="59" s="1"/>
  <c r="D207" i="59"/>
  <c r="D282" i="59" s="1"/>
  <c r="E201" i="40"/>
  <c r="G134" i="44"/>
  <c r="H170" i="35"/>
  <c r="F130" i="44"/>
  <c r="H171" i="29"/>
  <c r="E121" i="44"/>
  <c r="G196" i="59"/>
  <c r="G271" i="59" s="1"/>
  <c r="C206" i="59"/>
  <c r="C281" i="59" s="1"/>
  <c r="E196" i="59"/>
  <c r="E271" i="59" s="1"/>
  <c r="E296" i="59" s="1"/>
  <c r="E346" i="59" s="1"/>
  <c r="C209" i="59"/>
  <c r="D202" i="59"/>
  <c r="D277" i="59" s="1"/>
  <c r="G197" i="59"/>
  <c r="G272" i="59" s="1"/>
  <c r="D203" i="59"/>
  <c r="D278" i="59" s="1"/>
  <c r="E207" i="59"/>
  <c r="E282" i="59" s="1"/>
  <c r="E205" i="59"/>
  <c r="E280" i="59" s="1"/>
  <c r="D193" i="59"/>
  <c r="E200" i="59"/>
  <c r="E275" i="59" s="1"/>
  <c r="G200" i="59"/>
  <c r="G275" i="59" s="1"/>
  <c r="G300" i="59" s="1"/>
  <c r="G350" i="59" s="1"/>
  <c r="G275" i="41"/>
  <c r="H184" i="59"/>
  <c r="E272" i="35"/>
  <c r="E297" i="35" s="1"/>
  <c r="E347" i="35" s="1"/>
  <c r="E286" i="33"/>
  <c r="D287" i="12"/>
  <c r="D312" i="12" s="1"/>
  <c r="D362" i="12" s="1"/>
  <c r="E130" i="44"/>
  <c r="G188" i="41"/>
  <c r="AP42" i="49" s="1"/>
  <c r="C188" i="41"/>
  <c r="D119" i="44"/>
  <c r="G132" i="44"/>
  <c r="E135" i="44"/>
  <c r="F283" i="22"/>
  <c r="D194" i="59"/>
  <c r="D269" i="59" s="1"/>
  <c r="D294" i="59" s="1"/>
  <c r="D344" i="59" s="1"/>
  <c r="D201" i="59"/>
  <c r="D276" i="59" s="1"/>
  <c r="E211" i="59"/>
  <c r="E286" i="59" s="1"/>
  <c r="C194" i="59"/>
  <c r="C269" i="59" s="1"/>
  <c r="E210" i="59"/>
  <c r="E285" i="59" s="1"/>
  <c r="G194" i="59"/>
  <c r="G269" i="59" s="1"/>
  <c r="D195" i="59"/>
  <c r="D270" i="59" s="1"/>
  <c r="F194" i="59"/>
  <c r="F269" i="59" s="1"/>
  <c r="F200" i="59"/>
  <c r="F275" i="59" s="1"/>
  <c r="C205" i="59"/>
  <c r="G208" i="59"/>
  <c r="G283" i="59" s="1"/>
  <c r="E201" i="59"/>
  <c r="E276" i="59" s="1"/>
  <c r="F284" i="62"/>
  <c r="D136" i="44"/>
  <c r="H263" i="30"/>
  <c r="D278" i="22"/>
  <c r="G276" i="22"/>
  <c r="G283" i="22"/>
  <c r="F207" i="59"/>
  <c r="F282" i="59" s="1"/>
  <c r="G198" i="59"/>
  <c r="G273" i="59" s="1"/>
  <c r="E195" i="59"/>
  <c r="E270" i="59" s="1"/>
  <c r="G193" i="59"/>
  <c r="G268" i="59" s="1"/>
  <c r="E202" i="59"/>
  <c r="E277" i="59" s="1"/>
  <c r="C204" i="59"/>
  <c r="C279" i="59" s="1"/>
  <c r="G209" i="59"/>
  <c r="G284" i="59" s="1"/>
  <c r="G195" i="59"/>
  <c r="G270" i="59" s="1"/>
  <c r="C203" i="59"/>
  <c r="E194" i="59"/>
  <c r="E269" i="59" s="1"/>
  <c r="E294" i="59" s="1"/>
  <c r="E344" i="59" s="1"/>
  <c r="F201" i="59"/>
  <c r="F276" i="59" s="1"/>
  <c r="C196" i="59"/>
  <c r="C271" i="59" s="1"/>
  <c r="C195" i="59"/>
  <c r="C270" i="59" s="1"/>
  <c r="F127" i="44"/>
  <c r="D188" i="12"/>
  <c r="AM11" i="49" s="1"/>
  <c r="G276" i="24"/>
  <c r="H170" i="34"/>
  <c r="H184" i="38"/>
  <c r="AJ30" i="49"/>
  <c r="D208" i="59"/>
  <c r="D283" i="59" s="1"/>
  <c r="D308" i="59" s="1"/>
  <c r="D358" i="59" s="1"/>
  <c r="F202" i="59"/>
  <c r="F277" i="59" s="1"/>
  <c r="C193" i="59"/>
  <c r="C268" i="59" s="1"/>
  <c r="F209" i="59"/>
  <c r="F284" i="59" s="1"/>
  <c r="E209" i="59"/>
  <c r="E284" i="59" s="1"/>
  <c r="G207" i="59"/>
  <c r="G282" i="59" s="1"/>
  <c r="F206" i="59"/>
  <c r="F281" i="59" s="1"/>
  <c r="D205" i="59"/>
  <c r="D280" i="59" s="1"/>
  <c r="E193" i="59"/>
  <c r="E268" i="59" s="1"/>
  <c r="F204" i="59"/>
  <c r="F279" i="59" s="1"/>
  <c r="E198" i="59"/>
  <c r="E273" i="59" s="1"/>
  <c r="F210" i="59"/>
  <c r="F285" i="59" s="1"/>
  <c r="C210" i="59"/>
  <c r="D271" i="29"/>
  <c r="D296" i="29" s="1"/>
  <c r="D346" i="29" s="1"/>
  <c r="H175" i="41"/>
  <c r="C133" i="44"/>
  <c r="C126" i="44"/>
  <c r="F269" i="57"/>
  <c r="E274" i="22"/>
  <c r="E299" i="22" s="1"/>
  <c r="E349" i="22" s="1"/>
  <c r="E203" i="59"/>
  <c r="E278" i="59" s="1"/>
  <c r="D196" i="59"/>
  <c r="D271" i="59" s="1"/>
  <c r="D296" i="59" s="1"/>
  <c r="D346" i="59" s="1"/>
  <c r="F197" i="59"/>
  <c r="F272" i="59" s="1"/>
  <c r="G204" i="59"/>
  <c r="G279" i="59" s="1"/>
  <c r="G199" i="59"/>
  <c r="G274" i="59" s="1"/>
  <c r="D198" i="59"/>
  <c r="D273" i="59" s="1"/>
  <c r="D298" i="59" s="1"/>
  <c r="D348" i="59" s="1"/>
  <c r="G201" i="59"/>
  <c r="G276" i="59" s="1"/>
  <c r="F195" i="59"/>
  <c r="F270" i="59" s="1"/>
  <c r="G202" i="59"/>
  <c r="G277" i="59" s="1"/>
  <c r="F212" i="59"/>
  <c r="F287" i="59" s="1"/>
  <c r="C199" i="59"/>
  <c r="G211" i="59"/>
  <c r="G286" i="59" s="1"/>
  <c r="D204" i="59"/>
  <c r="D279" i="59" s="1"/>
  <c r="G285" i="33"/>
  <c r="E274" i="24"/>
  <c r="E299" i="24" s="1"/>
  <c r="E349" i="24" s="1"/>
  <c r="H185" i="57"/>
  <c r="H179" i="14"/>
  <c r="H183" i="22"/>
  <c r="H172" i="15"/>
  <c r="H263" i="35"/>
  <c r="E270" i="34"/>
  <c r="E295" i="34" s="1"/>
  <c r="E345" i="34" s="1"/>
  <c r="F281" i="22"/>
  <c r="D200" i="59"/>
  <c r="D275" i="59" s="1"/>
  <c r="D300" i="59" s="1"/>
  <c r="D350" i="59" s="1"/>
  <c r="C201" i="59"/>
  <c r="C211" i="59"/>
  <c r="C200" i="59"/>
  <c r="C275" i="59" s="1"/>
  <c r="E204" i="59"/>
  <c r="E279" i="59" s="1"/>
  <c r="D197" i="59"/>
  <c r="D272" i="59" s="1"/>
  <c r="D297" i="59" s="1"/>
  <c r="D347" i="59" s="1"/>
  <c r="F198" i="59"/>
  <c r="F273" i="59" s="1"/>
  <c r="G205" i="59"/>
  <c r="G280" i="59" s="1"/>
  <c r="F199" i="59"/>
  <c r="F274" i="59" s="1"/>
  <c r="E212" i="59"/>
  <c r="E287" i="59" s="1"/>
  <c r="F211" i="59"/>
  <c r="F286" i="59" s="1"/>
  <c r="F208" i="59"/>
  <c r="F283" i="59" s="1"/>
  <c r="D286" i="24"/>
  <c r="D311" i="24" s="1"/>
  <c r="D361" i="24" s="1"/>
  <c r="H263" i="15"/>
  <c r="F188" i="59"/>
  <c r="AO33" i="49" s="1"/>
  <c r="C268" i="24"/>
  <c r="C293" i="24" s="1"/>
  <c r="F136" i="44"/>
  <c r="D200" i="24"/>
  <c r="F208" i="24"/>
  <c r="E208" i="24"/>
  <c r="G197" i="24"/>
  <c r="G272" i="24" s="1"/>
  <c r="G193" i="24"/>
  <c r="D205" i="24"/>
  <c r="D280" i="24" s="1"/>
  <c r="D305" i="24" s="1"/>
  <c r="D355" i="24" s="1"/>
  <c r="C194" i="24"/>
  <c r="D206" i="24"/>
  <c r="E203" i="24"/>
  <c r="E278" i="24" s="1"/>
  <c r="F204" i="24"/>
  <c r="F207" i="24"/>
  <c r="F282" i="24" s="1"/>
  <c r="D193" i="24"/>
  <c r="D268" i="24" s="1"/>
  <c r="D293" i="24" s="1"/>
  <c r="D343" i="24" s="1"/>
  <c r="F211" i="24"/>
  <c r="D117" i="44"/>
  <c r="D281" i="27"/>
  <c r="D306" i="27" s="1"/>
  <c r="D356" i="27" s="1"/>
  <c r="F276" i="33"/>
  <c r="E281" i="33"/>
  <c r="E306" i="33" s="1"/>
  <c r="E356" i="33" s="1"/>
  <c r="G211" i="38"/>
  <c r="G286" i="38" s="1"/>
  <c r="D193" i="38"/>
  <c r="D268" i="38" s="1"/>
  <c r="E195" i="38"/>
  <c r="E270" i="38" s="1"/>
  <c r="E295" i="38" s="1"/>
  <c r="E345" i="38" s="1"/>
  <c r="D206" i="38"/>
  <c r="D281" i="38" s="1"/>
  <c r="D306" i="38" s="1"/>
  <c r="D356" i="38" s="1"/>
  <c r="E205" i="38"/>
  <c r="E280" i="38" s="1"/>
  <c r="E193" i="38"/>
  <c r="E268" i="38" s="1"/>
  <c r="D195" i="38"/>
  <c r="D270" i="38" s="1"/>
  <c r="D295" i="38" s="1"/>
  <c r="D345" i="38" s="1"/>
  <c r="D204" i="38"/>
  <c r="D279" i="38" s="1"/>
  <c r="D304" i="38" s="1"/>
  <c r="D354" i="38" s="1"/>
  <c r="D210" i="38"/>
  <c r="D285" i="38" s="1"/>
  <c r="D310" i="38" s="1"/>
  <c r="D360" i="38" s="1"/>
  <c r="E210" i="38"/>
  <c r="E285" i="38" s="1"/>
  <c r="C200" i="38"/>
  <c r="C275" i="38" s="1"/>
  <c r="C203" i="38"/>
  <c r="F201" i="38"/>
  <c r="F276" i="38" s="1"/>
  <c r="H238" i="57"/>
  <c r="H198" i="24"/>
  <c r="D282" i="22"/>
  <c r="G285" i="62"/>
  <c r="G188" i="19"/>
  <c r="AP17" i="49" s="1"/>
  <c r="G276" i="33"/>
  <c r="D272" i="33"/>
  <c r="D297" i="33" s="1"/>
  <c r="D347" i="33" s="1"/>
  <c r="E188" i="19"/>
  <c r="AN17" i="49" s="1"/>
  <c r="G198" i="38"/>
  <c r="G273" i="38" s="1"/>
  <c r="E207" i="38"/>
  <c r="E282" i="38" s="1"/>
  <c r="E199" i="38"/>
  <c r="E274" i="38" s="1"/>
  <c r="E299" i="38" s="1"/>
  <c r="E349" i="38" s="1"/>
  <c r="F209" i="38"/>
  <c r="F284" i="38" s="1"/>
  <c r="C194" i="38"/>
  <c r="C269" i="38" s="1"/>
  <c r="F200" i="38"/>
  <c r="F275" i="38" s="1"/>
  <c r="E206" i="38"/>
  <c r="E281" i="38" s="1"/>
  <c r="E306" i="38" s="1"/>
  <c r="E356" i="38" s="1"/>
  <c r="G197" i="38"/>
  <c r="G272" i="38" s="1"/>
  <c r="F195" i="38"/>
  <c r="F270" i="38" s="1"/>
  <c r="F197" i="38"/>
  <c r="F272" i="38" s="1"/>
  <c r="E212" i="38"/>
  <c r="E287" i="38" s="1"/>
  <c r="E312" i="38" s="1"/>
  <c r="E362" i="38" s="1"/>
  <c r="G209" i="38"/>
  <c r="G284" i="38" s="1"/>
  <c r="F211" i="38"/>
  <c r="F286" i="38" s="1"/>
  <c r="D188" i="27"/>
  <c r="AM27" i="49" s="1"/>
  <c r="H263" i="19"/>
  <c r="C188" i="24"/>
  <c r="AJ12" i="49"/>
  <c r="H186" i="15"/>
  <c r="D274" i="22"/>
  <c r="D299" i="22" s="1"/>
  <c r="D349" i="22" s="1"/>
  <c r="G126" i="44"/>
  <c r="F188" i="12"/>
  <c r="AO11" i="49" s="1"/>
  <c r="D285" i="33"/>
  <c r="D310" i="33" s="1"/>
  <c r="D360" i="33" s="1"/>
  <c r="F198" i="38"/>
  <c r="F273" i="38" s="1"/>
  <c r="F298" i="38" s="1"/>
  <c r="F348" i="38" s="1"/>
  <c r="F199" i="38"/>
  <c r="F274" i="38" s="1"/>
  <c r="F205" i="38"/>
  <c r="F280" i="38" s="1"/>
  <c r="E209" i="38"/>
  <c r="E284" i="38" s="1"/>
  <c r="G194" i="38"/>
  <c r="G269" i="38" s="1"/>
  <c r="G195" i="38"/>
  <c r="G270" i="38" s="1"/>
  <c r="F207" i="38"/>
  <c r="F282" i="38" s="1"/>
  <c r="F202" i="38"/>
  <c r="F277" i="38" s="1"/>
  <c r="E200" i="38"/>
  <c r="E275" i="38" s="1"/>
  <c r="G208" i="38"/>
  <c r="G283" i="38" s="1"/>
  <c r="C208" i="38"/>
  <c r="C283" i="38" s="1"/>
  <c r="C308" i="38" s="1"/>
  <c r="C358" i="38" s="1"/>
  <c r="F206" i="38"/>
  <c r="F281" i="38" s="1"/>
  <c r="F306" i="38" s="1"/>
  <c r="F356" i="38" s="1"/>
  <c r="E197" i="38"/>
  <c r="E272" i="38" s="1"/>
  <c r="H181" i="14"/>
  <c r="G277" i="16"/>
  <c r="F271" i="22"/>
  <c r="F296" i="22" s="1"/>
  <c r="F346" i="22" s="1"/>
  <c r="D208" i="38"/>
  <c r="D283" i="38" s="1"/>
  <c r="D308" i="38" s="1"/>
  <c r="D358" i="38" s="1"/>
  <c r="D212" i="38"/>
  <c r="D287" i="38" s="1"/>
  <c r="D312" i="38" s="1"/>
  <c r="D362" i="38" s="1"/>
  <c r="C201" i="38"/>
  <c r="C276" i="38" s="1"/>
  <c r="F193" i="38"/>
  <c r="F268" i="38" s="1"/>
  <c r="E211" i="38"/>
  <c r="E286" i="38" s="1"/>
  <c r="E311" i="38" s="1"/>
  <c r="G200" i="38"/>
  <c r="G275" i="38" s="1"/>
  <c r="E196" i="38"/>
  <c r="E271" i="38" s="1"/>
  <c r="E296" i="38" s="1"/>
  <c r="E346" i="38" s="1"/>
  <c r="C197" i="38"/>
  <c r="D202" i="38"/>
  <c r="D277" i="38" s="1"/>
  <c r="G199" i="38"/>
  <c r="G274" i="38" s="1"/>
  <c r="F212" i="38"/>
  <c r="F287" i="38" s="1"/>
  <c r="C193" i="38"/>
  <c r="C268" i="38" s="1"/>
  <c r="E276" i="25"/>
  <c r="E301" i="25" s="1"/>
  <c r="E351" i="25" s="1"/>
  <c r="E286" i="22"/>
  <c r="E311" i="22" s="1"/>
  <c r="E361" i="22" s="1"/>
  <c r="E270" i="35"/>
  <c r="E295" i="35" s="1"/>
  <c r="E345" i="35" s="1"/>
  <c r="G281" i="33"/>
  <c r="G201" i="38"/>
  <c r="G276" i="38" s="1"/>
  <c r="G207" i="38"/>
  <c r="G282" i="38" s="1"/>
  <c r="G210" i="38"/>
  <c r="G285" i="38" s="1"/>
  <c r="D207" i="38"/>
  <c r="D282" i="38" s="1"/>
  <c r="D205" i="38"/>
  <c r="D280" i="38" s="1"/>
  <c r="D199" i="38"/>
  <c r="D274" i="38" s="1"/>
  <c r="D299" i="38" s="1"/>
  <c r="D349" i="38" s="1"/>
  <c r="C198" i="38"/>
  <c r="C273" i="38" s="1"/>
  <c r="C205" i="38"/>
  <c r="F208" i="38"/>
  <c r="F283" i="38" s="1"/>
  <c r="F308" i="38" s="1"/>
  <c r="F358" i="38" s="1"/>
  <c r="C210" i="38"/>
  <c r="C285" i="38" s="1"/>
  <c r="C202" i="38"/>
  <c r="C277" i="38" s="1"/>
  <c r="E208" i="38"/>
  <c r="E283" i="38" s="1"/>
  <c r="E308" i="38" s="1"/>
  <c r="E358" i="38" s="1"/>
  <c r="G273" i="24"/>
  <c r="E284" i="24"/>
  <c r="E282" i="24"/>
  <c r="H184" i="23"/>
  <c r="H177" i="19"/>
  <c r="E119" i="44"/>
  <c r="C188" i="23"/>
  <c r="E127" i="44"/>
  <c r="D269" i="22"/>
  <c r="D294" i="22" s="1"/>
  <c r="D344" i="22" s="1"/>
  <c r="E202" i="38"/>
  <c r="E277" i="38" s="1"/>
  <c r="G203" i="38"/>
  <c r="G278" i="38" s="1"/>
  <c r="C196" i="38"/>
  <c r="C271" i="38" s="1"/>
  <c r="C199" i="38"/>
  <c r="C274" i="38" s="1"/>
  <c r="C211" i="38"/>
  <c r="C286" i="38" s="1"/>
  <c r="C204" i="38"/>
  <c r="C279" i="38" s="1"/>
  <c r="C304" i="38" s="1"/>
  <c r="C354" i="38" s="1"/>
  <c r="D209" i="38"/>
  <c r="D284" i="38" s="1"/>
  <c r="E204" i="38"/>
  <c r="E279" i="38" s="1"/>
  <c r="G204" i="38"/>
  <c r="G279" i="38" s="1"/>
  <c r="D196" i="38"/>
  <c r="D271" i="38" s="1"/>
  <c r="D296" i="38" s="1"/>
  <c r="D346" i="38" s="1"/>
  <c r="E198" i="38"/>
  <c r="E273" i="38" s="1"/>
  <c r="E298" i="38" s="1"/>
  <c r="E348" i="38" s="1"/>
  <c r="C206" i="38"/>
  <c r="C281" i="38" s="1"/>
  <c r="D188" i="24"/>
  <c r="F284" i="24"/>
  <c r="D284" i="24"/>
  <c r="H173" i="59"/>
  <c r="H168" i="19"/>
  <c r="F281" i="14"/>
  <c r="D127" i="44"/>
  <c r="E287" i="22"/>
  <c r="H263" i="37"/>
  <c r="F188" i="14"/>
  <c r="AO12" i="49" s="1"/>
  <c r="G278" i="33"/>
  <c r="G206" i="38"/>
  <c r="G281" i="38" s="1"/>
  <c r="G306" i="38" s="1"/>
  <c r="G356" i="38" s="1"/>
  <c r="C209" i="38"/>
  <c r="C284" i="38" s="1"/>
  <c r="C212" i="38"/>
  <c r="C287" i="38" s="1"/>
  <c r="D194" i="38"/>
  <c r="D269" i="38" s="1"/>
  <c r="D294" i="38" s="1"/>
  <c r="D344" i="38" s="1"/>
  <c r="G205" i="38"/>
  <c r="G280" i="38" s="1"/>
  <c r="G196" i="38"/>
  <c r="G271" i="38" s="1"/>
  <c r="G296" i="38" s="1"/>
  <c r="G346" i="38" s="1"/>
  <c r="E203" i="38"/>
  <c r="E278" i="38" s="1"/>
  <c r="F204" i="38"/>
  <c r="F279" i="38" s="1"/>
  <c r="F203" i="38"/>
  <c r="F278" i="38" s="1"/>
  <c r="D203" i="38"/>
  <c r="D278" i="38" s="1"/>
  <c r="E201" i="38"/>
  <c r="E276" i="38" s="1"/>
  <c r="H263" i="14"/>
  <c r="H263" i="17"/>
  <c r="H175" i="59"/>
  <c r="H185" i="62"/>
  <c r="H185" i="59"/>
  <c r="AC14" i="49"/>
  <c r="H169" i="62"/>
  <c r="H180" i="40"/>
  <c r="H170" i="36"/>
  <c r="AM32" i="49"/>
  <c r="D126" i="44"/>
  <c r="C117" i="44"/>
  <c r="H238" i="17"/>
  <c r="D287" i="22"/>
  <c r="E285" i="22"/>
  <c r="D287" i="41"/>
  <c r="D312" i="41" s="1"/>
  <c r="D362" i="41" s="1"/>
  <c r="D270" i="33"/>
  <c r="D295" i="33" s="1"/>
  <c r="D345" i="33" s="1"/>
  <c r="E268" i="24"/>
  <c r="E293" i="24" s="1"/>
  <c r="E343" i="24" s="1"/>
  <c r="F188" i="35"/>
  <c r="AO36" i="49" s="1"/>
  <c r="D120" i="44"/>
  <c r="H178" i="19"/>
  <c r="G278" i="22"/>
  <c r="E280" i="22"/>
  <c r="D279" i="22"/>
  <c r="D304" i="22" s="1"/>
  <c r="D354" i="22" s="1"/>
  <c r="E188" i="40"/>
  <c r="AN41" i="49" s="1"/>
  <c r="D188" i="41"/>
  <c r="AM42" i="49" s="1"/>
  <c r="E281" i="22"/>
  <c r="E306" i="22" s="1"/>
  <c r="E356" i="22" s="1"/>
  <c r="H263" i="26"/>
  <c r="F188" i="25"/>
  <c r="AO25" i="49" s="1"/>
  <c r="F274" i="24"/>
  <c r="H187" i="41"/>
  <c r="F188" i="62"/>
  <c r="AO22" i="49" s="1"/>
  <c r="F272" i="24"/>
  <c r="F297" i="24" s="1"/>
  <c r="F347" i="24" s="1"/>
  <c r="C188" i="59"/>
  <c r="H185" i="36"/>
  <c r="H177" i="16"/>
  <c r="G286" i="22"/>
  <c r="H263" i="27"/>
  <c r="F269" i="62"/>
  <c r="H238" i="23"/>
  <c r="F278" i="24"/>
  <c r="D188" i="19"/>
  <c r="AM17" i="49" s="1"/>
  <c r="H187" i="12"/>
  <c r="H184" i="62"/>
  <c r="H177" i="23"/>
  <c r="D280" i="33"/>
  <c r="D305" i="33" s="1"/>
  <c r="D355" i="33" s="1"/>
  <c r="F285" i="24"/>
  <c r="F276" i="25"/>
  <c r="H181" i="27"/>
  <c r="C127" i="44"/>
  <c r="F271" i="33"/>
  <c r="F296" i="33" s="1"/>
  <c r="F346" i="33" s="1"/>
  <c r="F120" i="44"/>
  <c r="D275" i="31"/>
  <c r="H178" i="32"/>
  <c r="H175" i="31"/>
  <c r="AM28" i="49"/>
  <c r="H113" i="44"/>
  <c r="C150" i="44" s="1"/>
  <c r="E124" i="44"/>
  <c r="H168" i="35"/>
  <c r="G207" i="28"/>
  <c r="G282" i="28" s="1"/>
  <c r="G198" i="28"/>
  <c r="G273" i="28" s="1"/>
  <c r="C196" i="28"/>
  <c r="F210" i="28"/>
  <c r="F285" i="28" s="1"/>
  <c r="E208" i="28"/>
  <c r="E283" i="28" s="1"/>
  <c r="E308" i="28" s="1"/>
  <c r="E358" i="28" s="1"/>
  <c r="E207" i="28"/>
  <c r="E282" i="28" s="1"/>
  <c r="D206" i="28"/>
  <c r="D281" i="28" s="1"/>
  <c r="D306" i="28" s="1"/>
  <c r="D356" i="28" s="1"/>
  <c r="E193" i="28"/>
  <c r="D212" i="28"/>
  <c r="D287" i="28" s="1"/>
  <c r="D312" i="28" s="1"/>
  <c r="D362" i="28" s="1"/>
  <c r="C205" i="28"/>
  <c r="G210" i="28"/>
  <c r="G285" i="28" s="1"/>
  <c r="D193" i="28"/>
  <c r="C194" i="28"/>
  <c r="D210" i="28"/>
  <c r="D285" i="28" s="1"/>
  <c r="D310" i="28" s="1"/>
  <c r="D360" i="28" s="1"/>
  <c r="F204" i="28"/>
  <c r="F279" i="28" s="1"/>
  <c r="C202" i="28"/>
  <c r="G201" i="28"/>
  <c r="G276" i="28" s="1"/>
  <c r="G193" i="28"/>
  <c r="D211" i="28"/>
  <c r="D286" i="28" s="1"/>
  <c r="D311" i="28" s="1"/>
  <c r="D361" i="28" s="1"/>
  <c r="E196" i="28"/>
  <c r="E271" i="28" s="1"/>
  <c r="E296" i="28" s="1"/>
  <c r="E346" i="28" s="1"/>
  <c r="F193" i="28"/>
  <c r="F194" i="28"/>
  <c r="F269" i="28" s="1"/>
  <c r="F294" i="28" s="1"/>
  <c r="F344" i="28" s="1"/>
  <c r="C209" i="28"/>
  <c r="E211" i="28"/>
  <c r="E286" i="28" s="1"/>
  <c r="E311" i="28" s="1"/>
  <c r="E361" i="28" s="1"/>
  <c r="D194" i="28"/>
  <c r="D269" i="28" s="1"/>
  <c r="D294" i="28" s="1"/>
  <c r="D344" i="28" s="1"/>
  <c r="F200" i="28"/>
  <c r="F275" i="28" s="1"/>
  <c r="F206" i="28"/>
  <c r="F281" i="28" s="1"/>
  <c r="G199" i="28"/>
  <c r="G274" i="28" s="1"/>
  <c r="E210" i="28"/>
  <c r="E285" i="28" s="1"/>
  <c r="F198" i="28"/>
  <c r="F273" i="28" s="1"/>
  <c r="D209" i="28"/>
  <c r="D284" i="28" s="1"/>
  <c r="G209" i="28"/>
  <c r="G284" i="28" s="1"/>
  <c r="G202" i="28"/>
  <c r="G277" i="28" s="1"/>
  <c r="F195" i="28"/>
  <c r="F270" i="28" s="1"/>
  <c r="F196" i="28"/>
  <c r="F271" i="28" s="1"/>
  <c r="F296" i="28" s="1"/>
  <c r="F346" i="28" s="1"/>
  <c r="C193" i="28"/>
  <c r="Q28" i="49" s="1"/>
  <c r="D201" i="28"/>
  <c r="D276" i="28" s="1"/>
  <c r="D301" i="28" s="1"/>
  <c r="D351" i="28" s="1"/>
  <c r="G205" i="28"/>
  <c r="G280" i="28" s="1"/>
  <c r="E201" i="28"/>
  <c r="E276" i="28" s="1"/>
  <c r="G200" i="28"/>
  <c r="G275" i="28" s="1"/>
  <c r="F203" i="28"/>
  <c r="F278" i="28" s="1"/>
  <c r="E200" i="28"/>
  <c r="E275" i="28" s="1"/>
  <c r="F205" i="28"/>
  <c r="F280" i="28" s="1"/>
  <c r="C208" i="28"/>
  <c r="D204" i="28"/>
  <c r="D279" i="28" s="1"/>
  <c r="D202" i="28"/>
  <c r="D277" i="28" s="1"/>
  <c r="C211" i="28"/>
  <c r="C195" i="28"/>
  <c r="G211" i="28"/>
  <c r="G286" i="28" s="1"/>
  <c r="C204" i="28"/>
  <c r="G208" i="28"/>
  <c r="G283" i="28" s="1"/>
  <c r="C200" i="28"/>
  <c r="F208" i="28"/>
  <c r="F283" i="28" s="1"/>
  <c r="F211" i="28"/>
  <c r="F286" i="28" s="1"/>
  <c r="G194" i="28"/>
  <c r="G269" i="28" s="1"/>
  <c r="D205" i="28"/>
  <c r="D280" i="28" s="1"/>
  <c r="C198" i="28"/>
  <c r="D196" i="28"/>
  <c r="D271" i="28" s="1"/>
  <c r="D296" i="28" s="1"/>
  <c r="D346" i="28" s="1"/>
  <c r="E209" i="28"/>
  <c r="E284" i="28" s="1"/>
  <c r="D208" i="28"/>
  <c r="D283" i="28" s="1"/>
  <c r="D308" i="28" s="1"/>
  <c r="D358" i="28" s="1"/>
  <c r="C206" i="28"/>
  <c r="C212" i="28"/>
  <c r="F201" i="28"/>
  <c r="F276" i="28" s="1"/>
  <c r="F212" i="28"/>
  <c r="F287" i="28" s="1"/>
  <c r="G204" i="28"/>
  <c r="G279" i="28" s="1"/>
  <c r="G195" i="28"/>
  <c r="G270" i="28" s="1"/>
  <c r="E194" i="28"/>
  <c r="E269" i="28" s="1"/>
  <c r="E294" i="28" s="1"/>
  <c r="E344" i="28" s="1"/>
  <c r="D207" i="28"/>
  <c r="D282" i="28" s="1"/>
  <c r="C201" i="28"/>
  <c r="D195" i="28"/>
  <c r="D270" i="28" s="1"/>
  <c r="D295" i="28" s="1"/>
  <c r="D345" i="28" s="1"/>
  <c r="D198" i="28"/>
  <c r="D273" i="28" s="1"/>
  <c r="D298" i="28" s="1"/>
  <c r="D348" i="28" s="1"/>
  <c r="E204" i="28"/>
  <c r="E279" i="28" s="1"/>
  <c r="E206" i="28"/>
  <c r="E281" i="28" s="1"/>
  <c r="E306" i="28" s="1"/>
  <c r="E356" i="28" s="1"/>
  <c r="E203" i="28"/>
  <c r="E278" i="28" s="1"/>
  <c r="E202" i="28"/>
  <c r="E277" i="28" s="1"/>
  <c r="E302" i="28" s="1"/>
  <c r="E352" i="28" s="1"/>
  <c r="C203" i="28"/>
  <c r="D203" i="28"/>
  <c r="D278" i="28" s="1"/>
  <c r="F199" i="28"/>
  <c r="F274" i="28" s="1"/>
  <c r="G203" i="28"/>
  <c r="G278" i="28" s="1"/>
  <c r="E198" i="28"/>
  <c r="E273" i="28" s="1"/>
  <c r="E298" i="28" s="1"/>
  <c r="E348" i="28" s="1"/>
  <c r="C197" i="28"/>
  <c r="E199" i="28"/>
  <c r="E274" i="28" s="1"/>
  <c r="E299" i="28" s="1"/>
  <c r="E349" i="28" s="1"/>
  <c r="E195" i="28"/>
  <c r="E270" i="28" s="1"/>
  <c r="E295" i="28" s="1"/>
  <c r="E345" i="28" s="1"/>
  <c r="G196" i="28"/>
  <c r="G271" i="28" s="1"/>
  <c r="F197" i="28"/>
  <c r="F272" i="28" s="1"/>
  <c r="F202" i="28"/>
  <c r="F277" i="28" s="1"/>
  <c r="D197" i="28"/>
  <c r="D272" i="28" s="1"/>
  <c r="D297" i="28" s="1"/>
  <c r="D347" i="28" s="1"/>
  <c r="C207" i="28"/>
  <c r="G206" i="28"/>
  <c r="G281" i="28" s="1"/>
  <c r="D199" i="28"/>
  <c r="D274" i="28" s="1"/>
  <c r="D299" i="28" s="1"/>
  <c r="D349" i="28" s="1"/>
  <c r="E212" i="28"/>
  <c r="E287" i="28" s="1"/>
  <c r="C199" i="28"/>
  <c r="F207" i="28"/>
  <c r="F282" i="28" s="1"/>
  <c r="D200" i="28"/>
  <c r="D275" i="28" s="1"/>
  <c r="E205" i="28"/>
  <c r="E280" i="28" s="1"/>
  <c r="C210" i="28"/>
  <c r="F209" i="28"/>
  <c r="F284" i="28" s="1"/>
  <c r="E197" i="28"/>
  <c r="E272" i="28" s="1"/>
  <c r="G197" i="28"/>
  <c r="G272" i="28" s="1"/>
  <c r="G212" i="28"/>
  <c r="G287" i="28" s="1"/>
  <c r="H172" i="35"/>
  <c r="E117" i="44"/>
  <c r="G121" i="44"/>
  <c r="F124" i="44"/>
  <c r="D188" i="40"/>
  <c r="AM41" i="49" s="1"/>
  <c r="H169" i="11"/>
  <c r="F121" i="44"/>
  <c r="H168" i="10"/>
  <c r="H176" i="25"/>
  <c r="C188" i="25"/>
  <c r="H188" i="33"/>
  <c r="D125" i="44"/>
  <c r="E120" i="44"/>
  <c r="E188" i="35"/>
  <c r="AN36" i="49" s="1"/>
  <c r="C195" i="40"/>
  <c r="F203" i="40"/>
  <c r="F278" i="40" s="1"/>
  <c r="G210" i="40"/>
  <c r="G285" i="40" s="1"/>
  <c r="D196" i="40"/>
  <c r="D271" i="40" s="1"/>
  <c r="D296" i="40" s="1"/>
  <c r="D346" i="40" s="1"/>
  <c r="D201" i="40"/>
  <c r="D276" i="40" s="1"/>
  <c r="D301" i="40" s="1"/>
  <c r="D351" i="40" s="1"/>
  <c r="E212" i="40"/>
  <c r="E287" i="40" s="1"/>
  <c r="E312" i="40" s="1"/>
  <c r="E362" i="40" s="1"/>
  <c r="E207" i="40"/>
  <c r="E282" i="40" s="1"/>
  <c r="G211" i="40"/>
  <c r="G286" i="40" s="1"/>
  <c r="C201" i="40"/>
  <c r="C276" i="40" s="1"/>
  <c r="C301" i="40" s="1"/>
  <c r="C351" i="40" s="1"/>
  <c r="G202" i="40"/>
  <c r="G277" i="40" s="1"/>
  <c r="G205" i="40"/>
  <c r="G280" i="40" s="1"/>
  <c r="D194" i="40"/>
  <c r="D269" i="40" s="1"/>
  <c r="D294" i="40" s="1"/>
  <c r="D344" i="40" s="1"/>
  <c r="G209" i="40"/>
  <c r="G284" i="40" s="1"/>
  <c r="E204" i="40"/>
  <c r="E279" i="40" s="1"/>
  <c r="C199" i="40"/>
  <c r="C197" i="40"/>
  <c r="D202" i="40"/>
  <c r="D277" i="40" s="1"/>
  <c r="E211" i="40"/>
  <c r="E286" i="40" s="1"/>
  <c r="E311" i="40" s="1"/>
  <c r="E361" i="40" s="1"/>
  <c r="E202" i="40"/>
  <c r="E277" i="40" s="1"/>
  <c r="D205" i="40"/>
  <c r="D280" i="40" s="1"/>
  <c r="F206" i="40"/>
  <c r="F281" i="40" s="1"/>
  <c r="F306" i="40" s="1"/>
  <c r="F356" i="40" s="1"/>
  <c r="C193" i="40"/>
  <c r="C205" i="40"/>
  <c r="G193" i="40"/>
  <c r="F202" i="40"/>
  <c r="F277" i="40" s="1"/>
  <c r="E206" i="40"/>
  <c r="E281" i="40" s="1"/>
  <c r="E306" i="40" s="1"/>
  <c r="E356" i="40" s="1"/>
  <c r="C210" i="40"/>
  <c r="G212" i="40"/>
  <c r="G287" i="40" s="1"/>
  <c r="G194" i="40"/>
  <c r="G269" i="40" s="1"/>
  <c r="F208" i="40"/>
  <c r="F283" i="40" s="1"/>
  <c r="F308" i="40" s="1"/>
  <c r="F358" i="40" s="1"/>
  <c r="F205" i="40"/>
  <c r="F280" i="40" s="1"/>
  <c r="F200" i="40"/>
  <c r="F275" i="40" s="1"/>
  <c r="G203" i="40"/>
  <c r="G278" i="40" s="1"/>
  <c r="D207" i="40"/>
  <c r="D282" i="40" s="1"/>
  <c r="F207" i="40"/>
  <c r="F282" i="40" s="1"/>
  <c r="E200" i="40"/>
  <c r="E275" i="40" s="1"/>
  <c r="D210" i="40"/>
  <c r="D285" i="40" s="1"/>
  <c r="D310" i="40" s="1"/>
  <c r="D360" i="40" s="1"/>
  <c r="G204" i="40"/>
  <c r="G279" i="40" s="1"/>
  <c r="G195" i="40"/>
  <c r="G270" i="40" s="1"/>
  <c r="F211" i="40"/>
  <c r="F286" i="40" s="1"/>
  <c r="E194" i="40"/>
  <c r="E269" i="40" s="1"/>
  <c r="E294" i="40" s="1"/>
  <c r="E344" i="40" s="1"/>
  <c r="D193" i="40"/>
  <c r="E199" i="40"/>
  <c r="E274" i="40" s="1"/>
  <c r="E299" i="40" s="1"/>
  <c r="E349" i="40" s="1"/>
  <c r="E195" i="40"/>
  <c r="E270" i="40" s="1"/>
  <c r="E295" i="40" s="1"/>
  <c r="E345" i="40" s="1"/>
  <c r="D211" i="40"/>
  <c r="D286" i="40" s="1"/>
  <c r="D311" i="40" s="1"/>
  <c r="D361" i="40" s="1"/>
  <c r="G199" i="40"/>
  <c r="G274" i="40" s="1"/>
  <c r="E198" i="40"/>
  <c r="E273" i="40" s="1"/>
  <c r="E298" i="40" s="1"/>
  <c r="E348" i="40" s="1"/>
  <c r="D200" i="40"/>
  <c r="D275" i="40" s="1"/>
  <c r="F198" i="40"/>
  <c r="F273" i="40" s="1"/>
  <c r="F298" i="40" s="1"/>
  <c r="F348" i="40" s="1"/>
  <c r="E197" i="40"/>
  <c r="E272" i="40" s="1"/>
  <c r="E297" i="40" s="1"/>
  <c r="E347" i="40" s="1"/>
  <c r="D209" i="40"/>
  <c r="D284" i="40" s="1"/>
  <c r="E208" i="40"/>
  <c r="E283" i="40" s="1"/>
  <c r="E308" i="40" s="1"/>
  <c r="E358" i="40" s="1"/>
  <c r="F204" i="40"/>
  <c r="F279" i="40" s="1"/>
  <c r="C196" i="40"/>
  <c r="D197" i="40"/>
  <c r="D272" i="40" s="1"/>
  <c r="D297" i="40" s="1"/>
  <c r="D212" i="40"/>
  <c r="D287" i="40" s="1"/>
  <c r="D312" i="40" s="1"/>
  <c r="D362" i="40" s="1"/>
  <c r="C204" i="40"/>
  <c r="C208" i="40"/>
  <c r="F201" i="40"/>
  <c r="F276" i="40" s="1"/>
  <c r="C194" i="40"/>
  <c r="C206" i="40"/>
  <c r="C281" i="40" s="1"/>
  <c r="C306" i="40" s="1"/>
  <c r="C356" i="40" s="1"/>
  <c r="E193" i="40"/>
  <c r="E268" i="40" s="1"/>
  <c r="E293" i="40" s="1"/>
  <c r="E343" i="40" s="1"/>
  <c r="F209" i="40"/>
  <c r="F284" i="40" s="1"/>
  <c r="G207" i="40"/>
  <c r="G282" i="40" s="1"/>
  <c r="F196" i="40"/>
  <c r="F271" i="40" s="1"/>
  <c r="F296" i="40" s="1"/>
  <c r="F346" i="40" s="1"/>
  <c r="D199" i="40"/>
  <c r="D274" i="40" s="1"/>
  <c r="D299" i="40" s="1"/>
  <c r="D349" i="40" s="1"/>
  <c r="D195" i="40"/>
  <c r="D270" i="40" s="1"/>
  <c r="D295" i="40" s="1"/>
  <c r="D345" i="40" s="1"/>
  <c r="F194" i="40"/>
  <c r="F269" i="40" s="1"/>
  <c r="F294" i="40" s="1"/>
  <c r="F344" i="40" s="1"/>
  <c r="D203" i="40"/>
  <c r="D278" i="40" s="1"/>
  <c r="G197" i="40"/>
  <c r="G272" i="40" s="1"/>
  <c r="F199" i="40"/>
  <c r="F274" i="40" s="1"/>
  <c r="G196" i="40"/>
  <c r="G271" i="40" s="1"/>
  <c r="C200" i="40"/>
  <c r="C207" i="40"/>
  <c r="G208" i="40"/>
  <c r="G283" i="40" s="1"/>
  <c r="C209" i="40"/>
  <c r="C211" i="40"/>
  <c r="C212" i="40"/>
  <c r="E205" i="40"/>
  <c r="E280" i="40" s="1"/>
  <c r="F197" i="40"/>
  <c r="F272" i="40" s="1"/>
  <c r="F297" i="40" s="1"/>
  <c r="F347" i="40" s="1"/>
  <c r="E209" i="40"/>
  <c r="E284" i="40" s="1"/>
  <c r="D198" i="40"/>
  <c r="D273" i="40" s="1"/>
  <c r="D298" i="40" s="1"/>
  <c r="D348" i="40" s="1"/>
  <c r="G206" i="40"/>
  <c r="G281" i="40" s="1"/>
  <c r="G306" i="40" s="1"/>
  <c r="G356" i="40" s="1"/>
  <c r="E203" i="40"/>
  <c r="E278" i="40" s="1"/>
  <c r="G201" i="40"/>
  <c r="G276" i="40" s="1"/>
  <c r="F212" i="40"/>
  <c r="F287" i="40" s="1"/>
  <c r="D208" i="40"/>
  <c r="D283" i="40" s="1"/>
  <c r="D308" i="40" s="1"/>
  <c r="D358" i="40" s="1"/>
  <c r="D204" i="40"/>
  <c r="D279" i="40" s="1"/>
  <c r="F193" i="40"/>
  <c r="G198" i="40"/>
  <c r="G273" i="40" s="1"/>
  <c r="E196" i="40"/>
  <c r="E271" i="40" s="1"/>
  <c r="E296" i="40" s="1"/>
  <c r="E346" i="40" s="1"/>
  <c r="G200" i="40"/>
  <c r="G275" i="40" s="1"/>
  <c r="C198" i="40"/>
  <c r="C203" i="40"/>
  <c r="C202" i="40"/>
  <c r="F195" i="40"/>
  <c r="F270" i="40" s="1"/>
  <c r="E210" i="40"/>
  <c r="E285" i="40" s="1"/>
  <c r="F210" i="40"/>
  <c r="F285" i="40" s="1"/>
  <c r="F272" i="35"/>
  <c r="F297" i="35" s="1"/>
  <c r="F347" i="35" s="1"/>
  <c r="H168" i="26"/>
  <c r="C188" i="26"/>
  <c r="H171" i="40"/>
  <c r="H169" i="28"/>
  <c r="AC30" i="49"/>
  <c r="D281" i="40"/>
  <c r="H238" i="37"/>
  <c r="D282" i="33"/>
  <c r="G283" i="33"/>
  <c r="G275" i="33"/>
  <c r="G277" i="33"/>
  <c r="F272" i="33"/>
  <c r="F297" i="33" s="1"/>
  <c r="F347" i="33" s="1"/>
  <c r="G284" i="33"/>
  <c r="D269" i="33"/>
  <c r="D294" i="33" s="1"/>
  <c r="D344" i="33" s="1"/>
  <c r="G282" i="33"/>
  <c r="D284" i="33"/>
  <c r="D276" i="33"/>
  <c r="D301" i="33" s="1"/>
  <c r="D351" i="33" s="1"/>
  <c r="F285" i="33"/>
  <c r="E282" i="33"/>
  <c r="H238" i="59"/>
  <c r="AJ19" i="49"/>
  <c r="H238" i="32"/>
  <c r="AJ13" i="49"/>
  <c r="AJ21" i="49"/>
  <c r="F286" i="22"/>
  <c r="F279" i="22"/>
  <c r="G275" i="22"/>
  <c r="G287" i="22"/>
  <c r="G271" i="22"/>
  <c r="F287" i="22"/>
  <c r="D281" i="22"/>
  <c r="D306" i="22" s="1"/>
  <c r="D356" i="22" s="1"/>
  <c r="AC19" i="49"/>
  <c r="AC10" i="49"/>
  <c r="AJ26" i="49"/>
  <c r="H238" i="19"/>
  <c r="H263" i="20"/>
  <c r="H238" i="11"/>
  <c r="AC15" i="49"/>
  <c r="AC20" i="49"/>
  <c r="AC18" i="49"/>
  <c r="H248" i="33"/>
  <c r="H258" i="33"/>
  <c r="H263" i="11"/>
  <c r="AC33" i="49"/>
  <c r="AM39" i="49"/>
  <c r="C279" i="25"/>
  <c r="E276" i="40"/>
  <c r="C275" i="25"/>
  <c r="H168" i="38"/>
  <c r="C188" i="40"/>
  <c r="H172" i="40"/>
  <c r="F275" i="25"/>
  <c r="C268" i="25"/>
  <c r="C188" i="35"/>
  <c r="AJ15" i="49"/>
  <c r="H168" i="24"/>
  <c r="E268" i="25"/>
  <c r="E293" i="25" s="1"/>
  <c r="E343" i="25" s="1"/>
  <c r="S25" i="49"/>
  <c r="D274" i="25"/>
  <c r="C283" i="25"/>
  <c r="C308" i="25" s="1"/>
  <c r="C358" i="25" s="1"/>
  <c r="C278" i="25"/>
  <c r="C285" i="25"/>
  <c r="C281" i="25"/>
  <c r="C306" i="25" s="1"/>
  <c r="C356" i="25" s="1"/>
  <c r="D268" i="25"/>
  <c r="C276" i="25"/>
  <c r="H168" i="18"/>
  <c r="C284" i="25"/>
  <c r="AJ22" i="49"/>
  <c r="E344" i="19"/>
  <c r="H252" i="24"/>
  <c r="H168" i="9"/>
  <c r="H258" i="24"/>
  <c r="H244" i="33"/>
  <c r="H254" i="33"/>
  <c r="H249" i="33"/>
  <c r="H251" i="33"/>
  <c r="E348" i="19"/>
  <c r="E362" i="19"/>
  <c r="H259" i="33"/>
  <c r="E356" i="25"/>
  <c r="H252" i="33"/>
  <c r="E356" i="19"/>
  <c r="C358" i="19"/>
  <c r="AJ20" i="49"/>
  <c r="H249" i="24"/>
  <c r="H257" i="24"/>
  <c r="H250" i="24"/>
  <c r="H251" i="24"/>
  <c r="H244" i="24"/>
  <c r="H256" i="24"/>
  <c r="H262" i="24"/>
  <c r="H248" i="24"/>
  <c r="H219" i="22"/>
  <c r="E263" i="33"/>
  <c r="H245" i="33"/>
  <c r="H250" i="33"/>
  <c r="H253" i="33"/>
  <c r="H222" i="22"/>
  <c r="H246" i="33"/>
  <c r="H257" i="33"/>
  <c r="H247" i="33"/>
  <c r="H263" i="21"/>
  <c r="H261" i="33"/>
  <c r="H199" i="29"/>
  <c r="H245" i="24"/>
  <c r="H260" i="33"/>
  <c r="AC8" i="49"/>
  <c r="AJ10" i="49"/>
  <c r="AC17" i="49"/>
  <c r="AJ33" i="49"/>
  <c r="H246" i="24"/>
  <c r="E263" i="24"/>
  <c r="AG24" i="49" s="1"/>
  <c r="E271" i="24"/>
  <c r="E296" i="24" s="1"/>
  <c r="E346" i="24" s="1"/>
  <c r="D263" i="24"/>
  <c r="AF24" i="49" s="1"/>
  <c r="F263" i="24"/>
  <c r="AH24" i="49" s="1"/>
  <c r="AH34" i="49"/>
  <c r="F263" i="33"/>
  <c r="H255" i="33"/>
  <c r="D284" i="22"/>
  <c r="AJ14" i="49"/>
  <c r="H220" i="22"/>
  <c r="H243" i="24"/>
  <c r="D263" i="33"/>
  <c r="AF34" i="49" s="1"/>
  <c r="C276" i="24"/>
  <c r="C301" i="24" s="1"/>
  <c r="C351" i="24" s="1"/>
  <c r="C275" i="24"/>
  <c r="H263" i="62"/>
  <c r="F273" i="22"/>
  <c r="F298" i="22" s="1"/>
  <c r="F348" i="22" s="1"/>
  <c r="F277" i="22"/>
  <c r="E278" i="22"/>
  <c r="D283" i="22"/>
  <c r="D308" i="22" s="1"/>
  <c r="D358" i="22" s="1"/>
  <c r="D273" i="33"/>
  <c r="D298" i="33" s="1"/>
  <c r="D348" i="33" s="1"/>
  <c r="D281" i="33"/>
  <c r="D306" i="33" s="1"/>
  <c r="D356" i="33" s="1"/>
  <c r="C263" i="24"/>
  <c r="AE24" i="49"/>
  <c r="H247" i="24"/>
  <c r="H254" i="24"/>
  <c r="H236" i="22"/>
  <c r="H232" i="22"/>
  <c r="H231" i="22"/>
  <c r="H218" i="22"/>
  <c r="C238" i="22"/>
  <c r="E280" i="33"/>
  <c r="AJ35" i="49"/>
  <c r="G238" i="22"/>
  <c r="AB21" i="49" s="1"/>
  <c r="H228" i="22"/>
  <c r="H225" i="22"/>
  <c r="C263" i="33"/>
  <c r="H262" i="33"/>
  <c r="H261" i="24"/>
  <c r="E286" i="24"/>
  <c r="E311" i="24" s="1"/>
  <c r="E361" i="24" s="1"/>
  <c r="H255" i="24"/>
  <c r="E273" i="22"/>
  <c r="E298" i="22" s="1"/>
  <c r="E348" i="22" s="1"/>
  <c r="H263" i="59"/>
  <c r="G287" i="33"/>
  <c r="H263" i="34"/>
  <c r="G263" i="24"/>
  <c r="AI24" i="49" s="1"/>
  <c r="H233" i="22"/>
  <c r="Y21" i="49"/>
  <c r="Y43" i="49" s="1"/>
  <c r="D238" i="22"/>
  <c r="E238" i="22"/>
  <c r="Z21" i="49" s="1"/>
  <c r="H229" i="22"/>
  <c r="H223" i="22"/>
  <c r="H238" i="26"/>
  <c r="D274" i="33"/>
  <c r="D299" i="33" s="1"/>
  <c r="D349" i="33" s="1"/>
  <c r="H253" i="24"/>
  <c r="H226" i="22"/>
  <c r="H234" i="22"/>
  <c r="H237" i="22"/>
  <c r="H227" i="22"/>
  <c r="H256" i="33"/>
  <c r="F238" i="22"/>
  <c r="AA21" i="49" s="1"/>
  <c r="H243" i="33"/>
  <c r="G280" i="22"/>
  <c r="F270" i="22"/>
  <c r="AJ32" i="49"/>
  <c r="G272" i="22"/>
  <c r="F284" i="22"/>
  <c r="H259" i="24"/>
  <c r="H260" i="24"/>
  <c r="H221" i="22"/>
  <c r="H224" i="22"/>
  <c r="H235" i="22"/>
  <c r="AI34" i="49"/>
  <c r="G263" i="33"/>
  <c r="H263" i="32"/>
  <c r="AJ17" i="49"/>
  <c r="H238" i="21"/>
  <c r="F274" i="22"/>
  <c r="D285" i="22"/>
  <c r="D310" i="22" s="1"/>
  <c r="D360" i="22" s="1"/>
  <c r="F275" i="22"/>
  <c r="D280" i="22"/>
  <c r="F268" i="24"/>
  <c r="H230" i="22"/>
  <c r="G188" i="62"/>
  <c r="AP22" i="49" s="1"/>
  <c r="H208" i="29"/>
  <c r="H201" i="29"/>
  <c r="H206" i="29"/>
  <c r="E122" i="44"/>
  <c r="Z35" i="49"/>
  <c r="AC35" i="49" s="1"/>
  <c r="H238" i="34"/>
  <c r="C306" i="19"/>
  <c r="G188" i="36"/>
  <c r="AP37" i="49" s="1"/>
  <c r="AF41" i="49"/>
  <c r="AJ41" i="49" s="1"/>
  <c r="H263" i="40"/>
  <c r="E308" i="25"/>
  <c r="C279" i="20"/>
  <c r="E268" i="32"/>
  <c r="C280" i="32"/>
  <c r="C305" i="32" s="1"/>
  <c r="C355" i="32" s="1"/>
  <c r="C284" i="35"/>
  <c r="H284" i="35" s="1"/>
  <c r="H209" i="35"/>
  <c r="C278" i="35"/>
  <c r="H278" i="35" s="1"/>
  <c r="H203" i="35"/>
  <c r="F213" i="35"/>
  <c r="T36" i="49"/>
  <c r="F268" i="35"/>
  <c r="C282" i="35"/>
  <c r="H207" i="35"/>
  <c r="C286" i="33"/>
  <c r="C311" i="33" s="1"/>
  <c r="C361" i="33" s="1"/>
  <c r="F268" i="33"/>
  <c r="F293" i="33" s="1"/>
  <c r="F343" i="33" s="1"/>
  <c r="T34" i="49"/>
  <c r="H206" i="12"/>
  <c r="C281" i="12"/>
  <c r="C276" i="12"/>
  <c r="H201" i="12"/>
  <c r="G268" i="12"/>
  <c r="U11" i="49"/>
  <c r="G213" i="12"/>
  <c r="H196" i="29"/>
  <c r="F213" i="29"/>
  <c r="T29" i="49" s="1"/>
  <c r="H171" i="9"/>
  <c r="H202" i="23"/>
  <c r="C276" i="23"/>
  <c r="C203" i="9"/>
  <c r="G193" i="9"/>
  <c r="G197" i="9"/>
  <c r="G272" i="9" s="1"/>
  <c r="E205" i="9"/>
  <c r="E280" i="9" s="1"/>
  <c r="C202" i="9"/>
  <c r="E193" i="9"/>
  <c r="E211" i="9"/>
  <c r="E286" i="9" s="1"/>
  <c r="E212" i="9"/>
  <c r="E287" i="9" s="1"/>
  <c r="E312" i="9" s="1"/>
  <c r="E362" i="9" s="1"/>
  <c r="G203" i="9"/>
  <c r="G278" i="9" s="1"/>
  <c r="F197" i="9"/>
  <c r="F272" i="9" s="1"/>
  <c r="F198" i="9"/>
  <c r="F273" i="9" s="1"/>
  <c r="F298" i="9" s="1"/>
  <c r="F348" i="9" s="1"/>
  <c r="E196" i="9"/>
  <c r="E271" i="9" s="1"/>
  <c r="E296" i="9" s="1"/>
  <c r="E346" i="9" s="1"/>
  <c r="E203" i="9"/>
  <c r="E278" i="9" s="1"/>
  <c r="D210" i="9"/>
  <c r="D285" i="9" s="1"/>
  <c r="C197" i="9"/>
  <c r="E198" i="9"/>
  <c r="E273" i="9" s="1"/>
  <c r="E298" i="9" s="1"/>
  <c r="E348" i="9" s="1"/>
  <c r="E204" i="9"/>
  <c r="E279" i="9" s="1"/>
  <c r="G198" i="9"/>
  <c r="G273" i="9" s="1"/>
  <c r="D206" i="9"/>
  <c r="D281" i="9" s="1"/>
  <c r="D306" i="9" s="1"/>
  <c r="D356" i="9" s="1"/>
  <c r="F202" i="9"/>
  <c r="F277" i="9" s="1"/>
  <c r="F302" i="9" s="1"/>
  <c r="F352" i="9" s="1"/>
  <c r="C199" i="9"/>
  <c r="E210" i="9"/>
  <c r="E285" i="9" s="1"/>
  <c r="G206" i="9"/>
  <c r="G281" i="9" s="1"/>
  <c r="G306" i="9" s="1"/>
  <c r="G356" i="9" s="1"/>
  <c r="G207" i="9"/>
  <c r="G282" i="9" s="1"/>
  <c r="G307" i="9" s="1"/>
  <c r="G357" i="9" s="1"/>
  <c r="C194" i="9"/>
  <c r="C204" i="9"/>
  <c r="F203" i="9"/>
  <c r="F278" i="9" s="1"/>
  <c r="C207" i="9"/>
  <c r="C211" i="9"/>
  <c r="G205" i="9"/>
  <c r="G280" i="9" s="1"/>
  <c r="G208" i="9"/>
  <c r="G283" i="9" s="1"/>
  <c r="F195" i="9"/>
  <c r="F270" i="9" s="1"/>
  <c r="F295" i="9" s="1"/>
  <c r="F345" i="9" s="1"/>
  <c r="D212" i="9"/>
  <c r="D287" i="9" s="1"/>
  <c r="D312" i="9" s="1"/>
  <c r="D362" i="9" s="1"/>
  <c r="D193" i="9"/>
  <c r="D198" i="9"/>
  <c r="D273" i="9" s="1"/>
  <c r="D298" i="9" s="1"/>
  <c r="D348" i="9" s="1"/>
  <c r="F209" i="9"/>
  <c r="F284" i="9" s="1"/>
  <c r="E199" i="9"/>
  <c r="E274" i="9" s="1"/>
  <c r="E299" i="9" s="1"/>
  <c r="E349" i="9" s="1"/>
  <c r="D207" i="9"/>
  <c r="D282" i="9" s="1"/>
  <c r="D307" i="9" s="1"/>
  <c r="D357" i="9" s="1"/>
  <c r="C209" i="9"/>
  <c r="F206" i="9"/>
  <c r="F281" i="9" s="1"/>
  <c r="F306" i="9" s="1"/>
  <c r="F356" i="9" s="1"/>
  <c r="C208" i="9"/>
  <c r="E200" i="9"/>
  <c r="E275" i="9" s="1"/>
  <c r="C212" i="9"/>
  <c r="D195" i="9"/>
  <c r="D270" i="9" s="1"/>
  <c r="D295" i="9" s="1"/>
  <c r="D345" i="9" s="1"/>
  <c r="C200" i="9"/>
  <c r="F201" i="9"/>
  <c r="F276" i="9" s="1"/>
  <c r="F301" i="9" s="1"/>
  <c r="F351" i="9" s="1"/>
  <c r="C193" i="9"/>
  <c r="G200" i="9"/>
  <c r="G275" i="9" s="1"/>
  <c r="G300" i="9" s="1"/>
  <c r="G350" i="9" s="1"/>
  <c r="C201" i="9"/>
  <c r="D200" i="9"/>
  <c r="D275" i="9" s="1"/>
  <c r="F205" i="9"/>
  <c r="F280" i="9" s="1"/>
  <c r="F210" i="9"/>
  <c r="F285" i="9" s="1"/>
  <c r="E208" i="9"/>
  <c r="E283" i="9" s="1"/>
  <c r="E308" i="9" s="1"/>
  <c r="E358" i="9" s="1"/>
  <c r="C205" i="9"/>
  <c r="F193" i="9"/>
  <c r="D202" i="9"/>
  <c r="D277" i="9" s="1"/>
  <c r="D302" i="9" s="1"/>
  <c r="D352" i="9" s="1"/>
  <c r="F212" i="9"/>
  <c r="F287" i="9" s="1"/>
  <c r="F312" i="9" s="1"/>
  <c r="F362" i="9" s="1"/>
  <c r="G204" i="9"/>
  <c r="G279" i="9" s="1"/>
  <c r="F194" i="9"/>
  <c r="F269" i="9" s="1"/>
  <c r="F294" i="9" s="1"/>
  <c r="F344" i="9" s="1"/>
  <c r="D199" i="9"/>
  <c r="D274" i="9" s="1"/>
  <c r="D299" i="9" s="1"/>
  <c r="D349" i="9" s="1"/>
  <c r="G201" i="9"/>
  <c r="G276" i="9" s="1"/>
  <c r="D208" i="9"/>
  <c r="D283" i="9" s="1"/>
  <c r="D308" i="9" s="1"/>
  <c r="D358" i="9" s="1"/>
  <c r="F199" i="9"/>
  <c r="F274" i="9" s="1"/>
  <c r="F299" i="9" s="1"/>
  <c r="F349" i="9" s="1"/>
  <c r="D197" i="9"/>
  <c r="D272" i="9" s="1"/>
  <c r="D196" i="9"/>
  <c r="D271" i="9" s="1"/>
  <c r="D296" i="9" s="1"/>
  <c r="D346" i="9" s="1"/>
  <c r="G195" i="9"/>
  <c r="G270" i="9" s="1"/>
  <c r="F207" i="9"/>
  <c r="F282" i="9" s="1"/>
  <c r="F307" i="9" s="1"/>
  <c r="F357" i="9" s="1"/>
  <c r="E209" i="9"/>
  <c r="E284" i="9" s="1"/>
  <c r="C196" i="9"/>
  <c r="F200" i="9"/>
  <c r="F275" i="9" s="1"/>
  <c r="G211" i="9"/>
  <c r="G286" i="9" s="1"/>
  <c r="D204" i="9"/>
  <c r="D279" i="9" s="1"/>
  <c r="E207" i="9"/>
  <c r="E282" i="9" s="1"/>
  <c r="E307" i="9" s="1"/>
  <c r="E357" i="9" s="1"/>
  <c r="G210" i="9"/>
  <c r="G285" i="9" s="1"/>
  <c r="D209" i="9"/>
  <c r="D284" i="9" s="1"/>
  <c r="E206" i="9"/>
  <c r="E281" i="9" s="1"/>
  <c r="E306" i="9" s="1"/>
  <c r="E356" i="9" s="1"/>
  <c r="C195" i="9"/>
  <c r="G199" i="9"/>
  <c r="G274" i="9" s="1"/>
  <c r="C206" i="9"/>
  <c r="F208" i="9"/>
  <c r="F283" i="9" s="1"/>
  <c r="F308" i="9" s="1"/>
  <c r="F358" i="9" s="1"/>
  <c r="E195" i="9"/>
  <c r="E270" i="9" s="1"/>
  <c r="E295" i="9" s="1"/>
  <c r="E345" i="9" s="1"/>
  <c r="D205" i="9"/>
  <c r="D280" i="9" s="1"/>
  <c r="G194" i="9"/>
  <c r="G269" i="9" s="1"/>
  <c r="E202" i="9"/>
  <c r="E277" i="9" s="1"/>
  <c r="E302" i="9" s="1"/>
  <c r="E352" i="9" s="1"/>
  <c r="E194" i="9"/>
  <c r="E269" i="9" s="1"/>
  <c r="E294" i="9" s="1"/>
  <c r="E344" i="9" s="1"/>
  <c r="G212" i="9"/>
  <c r="G287" i="9" s="1"/>
  <c r="C198" i="9"/>
  <c r="F196" i="9"/>
  <c r="F271" i="9" s="1"/>
  <c r="F296" i="9" s="1"/>
  <c r="F346" i="9" s="1"/>
  <c r="G196" i="9"/>
  <c r="G271" i="9" s="1"/>
  <c r="F211" i="9"/>
  <c r="F286" i="9" s="1"/>
  <c r="C210" i="9"/>
  <c r="G202" i="9"/>
  <c r="G277" i="9" s="1"/>
  <c r="D211" i="9"/>
  <c r="D286" i="9" s="1"/>
  <c r="F204" i="9"/>
  <c r="F279" i="9" s="1"/>
  <c r="G209" i="9"/>
  <c r="G284" i="9" s="1"/>
  <c r="D194" i="9"/>
  <c r="D269" i="9" s="1"/>
  <c r="D294" i="9" s="1"/>
  <c r="D344" i="9" s="1"/>
  <c r="D203" i="9"/>
  <c r="D278" i="9" s="1"/>
  <c r="E197" i="9"/>
  <c r="E272" i="9" s="1"/>
  <c r="D201" i="9"/>
  <c r="D276" i="9" s="1"/>
  <c r="D301" i="9" s="1"/>
  <c r="D351" i="9" s="1"/>
  <c r="E201" i="9"/>
  <c r="E276" i="9" s="1"/>
  <c r="E301" i="9" s="1"/>
  <c r="E351" i="9" s="1"/>
  <c r="T31" i="49"/>
  <c r="F268" i="31"/>
  <c r="E268" i="31"/>
  <c r="C279" i="31"/>
  <c r="H205" i="31"/>
  <c r="C280" i="31"/>
  <c r="E274" i="29"/>
  <c r="H205" i="26"/>
  <c r="C280" i="26"/>
  <c r="C275" i="26"/>
  <c r="H275" i="26" s="1"/>
  <c r="H200" i="26"/>
  <c r="C273" i="26"/>
  <c r="C298" i="26" s="1"/>
  <c r="C348" i="26" s="1"/>
  <c r="H198" i="26"/>
  <c r="C272" i="38"/>
  <c r="H175" i="12"/>
  <c r="C188" i="12"/>
  <c r="C278" i="32"/>
  <c r="C274" i="12"/>
  <c r="H199" i="12"/>
  <c r="H203" i="12"/>
  <c r="C278" i="12"/>
  <c r="H278" i="12" s="1"/>
  <c r="C286" i="12"/>
  <c r="H211" i="12"/>
  <c r="C272" i="23"/>
  <c r="C284" i="31"/>
  <c r="H169" i="9"/>
  <c r="C188" i="9"/>
  <c r="G127" i="44"/>
  <c r="H279" i="29"/>
  <c r="C287" i="32"/>
  <c r="D268" i="35"/>
  <c r="D213" i="35"/>
  <c r="R36" i="49"/>
  <c r="C271" i="35"/>
  <c r="H196" i="35"/>
  <c r="H178" i="14"/>
  <c r="C268" i="33"/>
  <c r="D213" i="12"/>
  <c r="R11" i="49"/>
  <c r="D268" i="12"/>
  <c r="D275" i="12"/>
  <c r="H203" i="29"/>
  <c r="H211" i="29"/>
  <c r="C287" i="31"/>
  <c r="D268" i="31"/>
  <c r="D293" i="31" s="1"/>
  <c r="D343" i="31" s="1"/>
  <c r="C286" i="31"/>
  <c r="H211" i="31"/>
  <c r="C270" i="31"/>
  <c r="C269" i="26"/>
  <c r="H194" i="26"/>
  <c r="C280" i="38"/>
  <c r="C281" i="20"/>
  <c r="E213" i="26"/>
  <c r="S26" i="49"/>
  <c r="D69" i="49" s="1"/>
  <c r="D108" i="49" s="1"/>
  <c r="E268" i="26"/>
  <c r="H275" i="29"/>
  <c r="C280" i="20"/>
  <c r="C282" i="20"/>
  <c r="C284" i="20"/>
  <c r="C275" i="32"/>
  <c r="C286" i="32"/>
  <c r="C287" i="35"/>
  <c r="H287" i="35" s="1"/>
  <c r="H212" i="35"/>
  <c r="H206" i="35"/>
  <c r="C281" i="35"/>
  <c r="C268" i="35"/>
  <c r="H193" i="35"/>
  <c r="C213" i="35"/>
  <c r="C287" i="33"/>
  <c r="C272" i="33"/>
  <c r="C279" i="33"/>
  <c r="C277" i="12"/>
  <c r="C302" i="12" s="1"/>
  <c r="C352" i="12" s="1"/>
  <c r="H202" i="12"/>
  <c r="C287" i="12"/>
  <c r="H212" i="12"/>
  <c r="H197" i="29"/>
  <c r="H198" i="29"/>
  <c r="H210" i="29"/>
  <c r="H195" i="29"/>
  <c r="C280" i="23"/>
  <c r="C286" i="23"/>
  <c r="C269" i="23"/>
  <c r="C278" i="31"/>
  <c r="H278" i="31" s="1"/>
  <c r="H203" i="31"/>
  <c r="F213" i="26"/>
  <c r="T26" i="49"/>
  <c r="F268" i="26"/>
  <c r="C271" i="26"/>
  <c r="H196" i="26"/>
  <c r="E213" i="12"/>
  <c r="S11" i="49" s="1"/>
  <c r="E268" i="12"/>
  <c r="C277" i="26"/>
  <c r="H277" i="26" s="1"/>
  <c r="H202" i="26"/>
  <c r="G278" i="14"/>
  <c r="H278" i="29"/>
  <c r="C124" i="44"/>
  <c r="C268" i="20"/>
  <c r="Q18" i="49"/>
  <c r="B62" i="49" s="1"/>
  <c r="B101" i="49" s="1"/>
  <c r="F268" i="20"/>
  <c r="F293" i="20" s="1"/>
  <c r="F343" i="20" s="1"/>
  <c r="T18" i="49"/>
  <c r="C269" i="32"/>
  <c r="C272" i="32"/>
  <c r="C279" i="35"/>
  <c r="H279" i="35" s="1"/>
  <c r="H204" i="35"/>
  <c r="H202" i="35"/>
  <c r="C277" i="35"/>
  <c r="C274" i="35"/>
  <c r="H199" i="35"/>
  <c r="E213" i="35"/>
  <c r="S36" i="49" s="1"/>
  <c r="E268" i="35"/>
  <c r="C285" i="35"/>
  <c r="C310" i="35" s="1"/>
  <c r="C360" i="35" s="1"/>
  <c r="H210" i="35"/>
  <c r="C285" i="12"/>
  <c r="C310" i="12" s="1"/>
  <c r="C360" i="12" s="1"/>
  <c r="H210" i="12"/>
  <c r="C279" i="12"/>
  <c r="H204" i="12"/>
  <c r="C283" i="12"/>
  <c r="H208" i="12"/>
  <c r="C275" i="12"/>
  <c r="H200" i="12"/>
  <c r="C284" i="12"/>
  <c r="H284" i="12" s="1"/>
  <c r="H209" i="12"/>
  <c r="G275" i="12"/>
  <c r="E213" i="29"/>
  <c r="S29" i="49" s="1"/>
  <c r="H200" i="29"/>
  <c r="H209" i="23"/>
  <c r="C270" i="23"/>
  <c r="H200" i="31"/>
  <c r="D268" i="26"/>
  <c r="D213" i="26"/>
  <c r="R26" i="49" s="1"/>
  <c r="H199" i="26"/>
  <c r="C274" i="26"/>
  <c r="D188" i="9"/>
  <c r="Q9" i="49"/>
  <c r="B53" i="49" s="1"/>
  <c r="B92" i="49" s="1"/>
  <c r="C272" i="35"/>
  <c r="H197" i="35"/>
  <c r="C268" i="12"/>
  <c r="Q11" i="49"/>
  <c r="H193" i="12"/>
  <c r="C213" i="12"/>
  <c r="F346" i="19"/>
  <c r="C271" i="23"/>
  <c r="C276" i="29"/>
  <c r="C301" i="29" s="1"/>
  <c r="C351" i="29" s="1"/>
  <c r="H272" i="29"/>
  <c r="C281" i="29"/>
  <c r="H281" i="29" s="1"/>
  <c r="H280" i="29"/>
  <c r="D268" i="20"/>
  <c r="C273" i="32"/>
  <c r="C268" i="32"/>
  <c r="C277" i="32"/>
  <c r="C269" i="35"/>
  <c r="H194" i="35"/>
  <c r="G268" i="35"/>
  <c r="G213" i="35"/>
  <c r="U36" i="49" s="1"/>
  <c r="C280" i="35"/>
  <c r="H280" i="35" s="1"/>
  <c r="H205" i="35"/>
  <c r="G268" i="33"/>
  <c r="C280" i="33"/>
  <c r="E268" i="33"/>
  <c r="C271" i="33"/>
  <c r="E275" i="12"/>
  <c r="F275" i="12"/>
  <c r="C270" i="12"/>
  <c r="H195" i="12"/>
  <c r="H194" i="12"/>
  <c r="C269" i="12"/>
  <c r="C282" i="12"/>
  <c r="H282" i="12" s="1"/>
  <c r="H207" i="12"/>
  <c r="C296" i="19"/>
  <c r="C283" i="23"/>
  <c r="C268" i="23"/>
  <c r="Q23" i="49"/>
  <c r="C287" i="23"/>
  <c r="C281" i="31"/>
  <c r="C285" i="26"/>
  <c r="H285" i="26" s="1"/>
  <c r="H210" i="26"/>
  <c r="C268" i="26"/>
  <c r="Q26" i="49"/>
  <c r="B69" i="49" s="1"/>
  <c r="B108" i="49" s="1"/>
  <c r="H193" i="26"/>
  <c r="C213" i="26"/>
  <c r="C276" i="26"/>
  <c r="H201" i="26"/>
  <c r="G268" i="26"/>
  <c r="G288" i="26" s="1"/>
  <c r="U26" i="49"/>
  <c r="G213" i="26"/>
  <c r="C282" i="38"/>
  <c r="F188" i="9"/>
  <c r="AO8" i="49" s="1"/>
  <c r="C277" i="31"/>
  <c r="C285" i="31"/>
  <c r="H206" i="26"/>
  <c r="C281" i="26"/>
  <c r="C306" i="26" s="1"/>
  <c r="C356" i="26" s="1"/>
  <c r="H282" i="29"/>
  <c r="H277" i="29"/>
  <c r="E188" i="62"/>
  <c r="AN22" i="49" s="1"/>
  <c r="C271" i="20"/>
  <c r="C287" i="20"/>
  <c r="H212" i="20"/>
  <c r="C269" i="20"/>
  <c r="C281" i="32"/>
  <c r="C275" i="35"/>
  <c r="H275" i="35" s="1"/>
  <c r="H200" i="35"/>
  <c r="C286" i="35"/>
  <c r="H211" i="35"/>
  <c r="C276" i="33"/>
  <c r="E273" i="33"/>
  <c r="H210" i="33"/>
  <c r="C285" i="33"/>
  <c r="D268" i="33"/>
  <c r="D293" i="33" s="1"/>
  <c r="D343" i="33" s="1"/>
  <c r="R34" i="49"/>
  <c r="C278" i="33"/>
  <c r="H198" i="12"/>
  <c r="C273" i="12"/>
  <c r="C271" i="12"/>
  <c r="H196" i="12"/>
  <c r="C272" i="12"/>
  <c r="H197" i="12"/>
  <c r="H207" i="29"/>
  <c r="U29" i="49"/>
  <c r="G213" i="29"/>
  <c r="H194" i="29"/>
  <c r="AL17" i="49"/>
  <c r="C282" i="23"/>
  <c r="H203" i="23"/>
  <c r="C278" i="23"/>
  <c r="C273" i="23"/>
  <c r="H198" i="23"/>
  <c r="C273" i="31"/>
  <c r="G268" i="31"/>
  <c r="U31" i="49"/>
  <c r="H211" i="26"/>
  <c r="C286" i="26"/>
  <c r="C272" i="26"/>
  <c r="H272" i="26" s="1"/>
  <c r="H197" i="26"/>
  <c r="C284" i="26"/>
  <c r="H284" i="26" s="1"/>
  <c r="H209" i="26"/>
  <c r="C278" i="38"/>
  <c r="E188" i="9"/>
  <c r="H287" i="29"/>
  <c r="G128" i="44"/>
  <c r="C270" i="32"/>
  <c r="H207" i="32"/>
  <c r="C274" i="31"/>
  <c r="H199" i="31"/>
  <c r="C282" i="26"/>
  <c r="H282" i="26" s="1"/>
  <c r="H207" i="26"/>
  <c r="D188" i="37"/>
  <c r="AM38" i="49" s="1"/>
  <c r="C283" i="29"/>
  <c r="C308" i="29" s="1"/>
  <c r="C358" i="29" s="1"/>
  <c r="H284" i="29"/>
  <c r="F117" i="44"/>
  <c r="C277" i="20"/>
  <c r="C276" i="32"/>
  <c r="C276" i="35"/>
  <c r="H201" i="35"/>
  <c r="H198" i="35"/>
  <c r="C273" i="35"/>
  <c r="C270" i="35"/>
  <c r="H195" i="35"/>
  <c r="H208" i="35"/>
  <c r="C283" i="35"/>
  <c r="F268" i="12"/>
  <c r="T11" i="49"/>
  <c r="F213" i="12"/>
  <c r="H205" i="12"/>
  <c r="C280" i="12"/>
  <c r="C305" i="12" s="1"/>
  <c r="C355" i="12" s="1"/>
  <c r="H209" i="29"/>
  <c r="H202" i="29"/>
  <c r="D213" i="29"/>
  <c r="R29" i="49"/>
  <c r="C73" i="49" s="1"/>
  <c r="C112" i="49" s="1"/>
  <c r="C213" i="29"/>
  <c r="Q29" i="49"/>
  <c r="H193" i="29"/>
  <c r="H205" i="29"/>
  <c r="H212" i="29"/>
  <c r="H204" i="29"/>
  <c r="F268" i="23"/>
  <c r="F293" i="23" s="1"/>
  <c r="F343" i="23" s="1"/>
  <c r="C269" i="31"/>
  <c r="C268" i="31"/>
  <c r="C293" i="31" s="1"/>
  <c r="D337" i="31" s="1"/>
  <c r="C276" i="31"/>
  <c r="H201" i="31"/>
  <c r="C283" i="26"/>
  <c r="H208" i="26"/>
  <c r="C287" i="26"/>
  <c r="H212" i="26"/>
  <c r="C279" i="26"/>
  <c r="H279" i="26" s="1"/>
  <c r="H204" i="26"/>
  <c r="H195" i="26"/>
  <c r="C270" i="26"/>
  <c r="C278" i="26"/>
  <c r="H278" i="26" s="1"/>
  <c r="H203" i="26"/>
  <c r="G188" i="9"/>
  <c r="AP8" i="49" s="1"/>
  <c r="AC9" i="49"/>
  <c r="H263" i="9"/>
  <c r="H263" i="10"/>
  <c r="H238" i="9"/>
  <c r="H238" i="10"/>
  <c r="AJ8" i="49"/>
  <c r="AJ9" i="49"/>
  <c r="H173" i="44"/>
  <c r="H166" i="44"/>
  <c r="H169" i="44"/>
  <c r="AJ38" i="49"/>
  <c r="AC38" i="49"/>
  <c r="G47" i="49"/>
  <c r="H169" i="6"/>
  <c r="C118" i="44"/>
  <c r="C188" i="6"/>
  <c r="C278" i="15"/>
  <c r="C284" i="21"/>
  <c r="H284" i="21" s="1"/>
  <c r="H209" i="21"/>
  <c r="C275" i="14"/>
  <c r="H200" i="14"/>
  <c r="C274" i="14"/>
  <c r="C268" i="14"/>
  <c r="H193" i="14"/>
  <c r="E362" i="20"/>
  <c r="G118" i="44"/>
  <c r="G188" i="6"/>
  <c r="AP7" i="49" s="1"/>
  <c r="H174" i="44"/>
  <c r="H173" i="37"/>
  <c r="E188" i="36"/>
  <c r="AN37" i="49" s="1"/>
  <c r="H179" i="36"/>
  <c r="C188" i="36"/>
  <c r="E349" i="35"/>
  <c r="C269" i="17"/>
  <c r="C285" i="17"/>
  <c r="C286" i="18"/>
  <c r="C274" i="18"/>
  <c r="H274" i="18" s="1"/>
  <c r="H199" i="18"/>
  <c r="H208" i="34"/>
  <c r="C283" i="34"/>
  <c r="C270" i="34"/>
  <c r="H195" i="34"/>
  <c r="AG7" i="49"/>
  <c r="H263" i="6"/>
  <c r="Z7" i="49"/>
  <c r="H238" i="6"/>
  <c r="E356" i="35"/>
  <c r="E268" i="57"/>
  <c r="C287" i="57"/>
  <c r="H205" i="57"/>
  <c r="C280" i="57"/>
  <c r="H280" i="57" s="1"/>
  <c r="C268" i="57"/>
  <c r="E352" i="32"/>
  <c r="C287" i="22"/>
  <c r="E351" i="12"/>
  <c r="G122" i="44"/>
  <c r="C287" i="27"/>
  <c r="H212" i="27"/>
  <c r="C269" i="27"/>
  <c r="H194" i="27"/>
  <c r="C213" i="21"/>
  <c r="H193" i="21"/>
  <c r="C268" i="21"/>
  <c r="H197" i="21"/>
  <c r="C272" i="21"/>
  <c r="C280" i="41"/>
  <c r="H205" i="41"/>
  <c r="C278" i="41"/>
  <c r="H278" i="41" s="1"/>
  <c r="H203" i="41"/>
  <c r="F268" i="41"/>
  <c r="F288" i="41" s="1"/>
  <c r="F213" i="41"/>
  <c r="T42" i="49" s="1"/>
  <c r="E268" i="62"/>
  <c r="F268" i="62"/>
  <c r="C275" i="62"/>
  <c r="H193" i="62"/>
  <c r="C268" i="62"/>
  <c r="C270" i="39"/>
  <c r="AL20" i="49"/>
  <c r="C294" i="29"/>
  <c r="C344" i="29" s="1"/>
  <c r="H269" i="29"/>
  <c r="H204" i="30"/>
  <c r="C279" i="30"/>
  <c r="H279" i="30" s="1"/>
  <c r="H202" i="30"/>
  <c r="C277" i="30"/>
  <c r="H277" i="30" s="1"/>
  <c r="E344" i="26"/>
  <c r="H43" i="49"/>
  <c r="C270" i="14"/>
  <c r="C277" i="14"/>
  <c r="H202" i="14"/>
  <c r="F268" i="15"/>
  <c r="C280" i="17"/>
  <c r="H205" i="17"/>
  <c r="C279" i="34"/>
  <c r="H204" i="34"/>
  <c r="AC39" i="49"/>
  <c r="C268" i="22"/>
  <c r="C282" i="22"/>
  <c r="E213" i="27"/>
  <c r="S27" i="49" s="1"/>
  <c r="E268" i="27"/>
  <c r="C278" i="11"/>
  <c r="H195" i="30"/>
  <c r="C270" i="30"/>
  <c r="H209" i="30"/>
  <c r="C284" i="30"/>
  <c r="H284" i="30" s="1"/>
  <c r="D268" i="30"/>
  <c r="D213" i="30"/>
  <c r="R30" i="49" s="1"/>
  <c r="C271" i="14"/>
  <c r="D268" i="14"/>
  <c r="H174" i="6"/>
  <c r="C123" i="44"/>
  <c r="D118" i="44"/>
  <c r="D188" i="6"/>
  <c r="AM7" i="49" s="1"/>
  <c r="C278" i="16"/>
  <c r="H178" i="44"/>
  <c r="H172" i="44"/>
  <c r="H179" i="44"/>
  <c r="E345" i="12"/>
  <c r="E351" i="35"/>
  <c r="E361" i="38"/>
  <c r="C287" i="15"/>
  <c r="C281" i="15"/>
  <c r="AJ36" i="49"/>
  <c r="O37" i="49"/>
  <c r="C268" i="17"/>
  <c r="AL15" i="49"/>
  <c r="G43" i="49"/>
  <c r="C271" i="18"/>
  <c r="C268" i="18"/>
  <c r="C282" i="18"/>
  <c r="C276" i="18"/>
  <c r="H201" i="18"/>
  <c r="C274" i="34"/>
  <c r="H199" i="34"/>
  <c r="H263" i="36"/>
  <c r="AE37" i="49"/>
  <c r="AJ37" i="49" s="1"/>
  <c r="C270" i="57"/>
  <c r="H194" i="57"/>
  <c r="C269" i="57"/>
  <c r="AJ39" i="49"/>
  <c r="C272" i="22"/>
  <c r="C283" i="22"/>
  <c r="C278" i="22"/>
  <c r="C283" i="27"/>
  <c r="H208" i="27"/>
  <c r="C276" i="27"/>
  <c r="H201" i="27"/>
  <c r="C272" i="27"/>
  <c r="H272" i="27" s="1"/>
  <c r="H197" i="27"/>
  <c r="C278" i="27"/>
  <c r="H278" i="27" s="1"/>
  <c r="H203" i="27"/>
  <c r="C281" i="21"/>
  <c r="H206" i="21"/>
  <c r="H195" i="21"/>
  <c r="C270" i="21"/>
  <c r="C273" i="21"/>
  <c r="H198" i="21"/>
  <c r="H211" i="21"/>
  <c r="C286" i="21"/>
  <c r="C284" i="59"/>
  <c r="C269" i="41"/>
  <c r="H194" i="41"/>
  <c r="C271" i="39"/>
  <c r="E268" i="39"/>
  <c r="E361" i="12"/>
  <c r="C282" i="11"/>
  <c r="C299" i="29"/>
  <c r="C349" i="29" s="1"/>
  <c r="H198" i="30"/>
  <c r="C273" i="30"/>
  <c r="H200" i="30"/>
  <c r="C275" i="30"/>
  <c r="H275" i="30" s="1"/>
  <c r="H211" i="30"/>
  <c r="C286" i="30"/>
  <c r="H208" i="30"/>
  <c r="C283" i="30"/>
  <c r="H212" i="30"/>
  <c r="C287" i="30"/>
  <c r="H206" i="30"/>
  <c r="C281" i="30"/>
  <c r="H199" i="30"/>
  <c r="C274" i="30"/>
  <c r="C298" i="29"/>
  <c r="C348" i="29" s="1"/>
  <c r="H273" i="29"/>
  <c r="E268" i="21"/>
  <c r="E213" i="21"/>
  <c r="S20" i="49" s="1"/>
  <c r="H196" i="21"/>
  <c r="C271" i="21"/>
  <c r="H201" i="21"/>
  <c r="C276" i="21"/>
  <c r="E293" i="29"/>
  <c r="E343" i="29" s="1"/>
  <c r="E347" i="12"/>
  <c r="H176" i="44"/>
  <c r="H175" i="44"/>
  <c r="H184" i="44"/>
  <c r="C270" i="15"/>
  <c r="E358" i="12"/>
  <c r="E198" i="36"/>
  <c r="E273" i="36" s="1"/>
  <c r="C197" i="36"/>
  <c r="F195" i="36"/>
  <c r="F270" i="36" s="1"/>
  <c r="G209" i="36"/>
  <c r="G284" i="36" s="1"/>
  <c r="D209" i="36"/>
  <c r="D284" i="36" s="1"/>
  <c r="D208" i="36"/>
  <c r="D283" i="36" s="1"/>
  <c r="D308" i="36" s="1"/>
  <c r="D358" i="36" s="1"/>
  <c r="C211" i="36"/>
  <c r="C205" i="36"/>
  <c r="C202" i="36"/>
  <c r="C193" i="36"/>
  <c r="G194" i="36"/>
  <c r="G269" i="36" s="1"/>
  <c r="D201" i="36"/>
  <c r="D276" i="36" s="1"/>
  <c r="D301" i="36" s="1"/>
  <c r="D351" i="36" s="1"/>
  <c r="G204" i="36"/>
  <c r="G279" i="36" s="1"/>
  <c r="F202" i="36"/>
  <c r="F277" i="36" s="1"/>
  <c r="F207" i="36"/>
  <c r="F282" i="36" s="1"/>
  <c r="G210" i="36"/>
  <c r="G285" i="36" s="1"/>
  <c r="F209" i="36"/>
  <c r="F284" i="36" s="1"/>
  <c r="E204" i="36"/>
  <c r="E279" i="36" s="1"/>
  <c r="F211" i="36"/>
  <c r="F286" i="36" s="1"/>
  <c r="E206" i="36"/>
  <c r="E281" i="36" s="1"/>
  <c r="E306" i="36" s="1"/>
  <c r="E356" i="36" s="1"/>
  <c r="F193" i="36"/>
  <c r="D196" i="36"/>
  <c r="D271" i="36" s="1"/>
  <c r="D296" i="36" s="1"/>
  <c r="D346" i="36" s="1"/>
  <c r="G199" i="36"/>
  <c r="G274" i="36" s="1"/>
  <c r="G197" i="36"/>
  <c r="G272" i="36" s="1"/>
  <c r="E207" i="36"/>
  <c r="E282" i="36" s="1"/>
  <c r="E209" i="36"/>
  <c r="E284" i="36" s="1"/>
  <c r="C199" i="36"/>
  <c r="C195" i="36"/>
  <c r="C198" i="36"/>
  <c r="C200" i="36"/>
  <c r="F199" i="36"/>
  <c r="F274" i="36" s="1"/>
  <c r="D203" i="36"/>
  <c r="D278" i="36" s="1"/>
  <c r="F203" i="36"/>
  <c r="F278" i="36" s="1"/>
  <c r="D204" i="36"/>
  <c r="D279" i="36" s="1"/>
  <c r="E211" i="36"/>
  <c r="E286" i="36" s="1"/>
  <c r="E311" i="36" s="1"/>
  <c r="E361" i="36" s="1"/>
  <c r="F206" i="36"/>
  <c r="F281" i="36" s="1"/>
  <c r="C204" i="36"/>
  <c r="D210" i="36"/>
  <c r="D285" i="36" s="1"/>
  <c r="D310" i="36" s="1"/>
  <c r="D360" i="36" s="1"/>
  <c r="E195" i="36"/>
  <c r="E270" i="36" s="1"/>
  <c r="G203" i="36"/>
  <c r="G278" i="36" s="1"/>
  <c r="E203" i="36"/>
  <c r="E278" i="36" s="1"/>
  <c r="G207" i="36"/>
  <c r="G282" i="36" s="1"/>
  <c r="G200" i="36"/>
  <c r="G275" i="36" s="1"/>
  <c r="C209" i="36"/>
  <c r="F212" i="36"/>
  <c r="F287" i="36" s="1"/>
  <c r="E197" i="36"/>
  <c r="E272" i="36" s="1"/>
  <c r="E297" i="36" s="1"/>
  <c r="E347" i="36" s="1"/>
  <c r="C207" i="36"/>
  <c r="C206" i="36"/>
  <c r="F208" i="36"/>
  <c r="F283" i="36" s="1"/>
  <c r="F205" i="36"/>
  <c r="F280" i="36" s="1"/>
  <c r="E205" i="36"/>
  <c r="E280" i="36" s="1"/>
  <c r="C203" i="36"/>
  <c r="F210" i="36"/>
  <c r="F285" i="36" s="1"/>
  <c r="F200" i="36"/>
  <c r="F275" i="36" s="1"/>
  <c r="D194" i="36"/>
  <c r="D269" i="36" s="1"/>
  <c r="D294" i="36" s="1"/>
  <c r="D344" i="36" s="1"/>
  <c r="C194" i="36"/>
  <c r="C196" i="36"/>
  <c r="D198" i="36"/>
  <c r="D273" i="36" s="1"/>
  <c r="D298" i="36" s="1"/>
  <c r="D348" i="36" s="1"/>
  <c r="G201" i="36"/>
  <c r="G276" i="36" s="1"/>
  <c r="C201" i="36"/>
  <c r="G206" i="36"/>
  <c r="G281" i="36" s="1"/>
  <c r="G306" i="36" s="1"/>
  <c r="G356" i="36" s="1"/>
  <c r="F196" i="36"/>
  <c r="F271" i="36" s="1"/>
  <c r="C210" i="36"/>
  <c r="D205" i="36"/>
  <c r="D280" i="36" s="1"/>
  <c r="G195" i="36"/>
  <c r="G270" i="36" s="1"/>
  <c r="F194" i="36"/>
  <c r="F269" i="36" s="1"/>
  <c r="E208" i="36"/>
  <c r="E283" i="36" s="1"/>
  <c r="E308" i="36" s="1"/>
  <c r="E358" i="36" s="1"/>
  <c r="D206" i="36"/>
  <c r="D281" i="36" s="1"/>
  <c r="D306" i="36" s="1"/>
  <c r="D356" i="36" s="1"/>
  <c r="F197" i="36"/>
  <c r="F272" i="36" s="1"/>
  <c r="C212" i="36"/>
  <c r="G202" i="36"/>
  <c r="G277" i="36" s="1"/>
  <c r="G196" i="36"/>
  <c r="G271" i="36" s="1"/>
  <c r="F201" i="36"/>
  <c r="F276" i="36" s="1"/>
  <c r="E193" i="36"/>
  <c r="D199" i="36"/>
  <c r="D274" i="36" s="1"/>
  <c r="D299" i="36" s="1"/>
  <c r="D349" i="36" s="1"/>
  <c r="D200" i="36"/>
  <c r="D275" i="36" s="1"/>
  <c r="E201" i="36"/>
  <c r="E276" i="36" s="1"/>
  <c r="E301" i="36" s="1"/>
  <c r="E351" i="36" s="1"/>
  <c r="F198" i="36"/>
  <c r="F273" i="36" s="1"/>
  <c r="G212" i="36"/>
  <c r="G287" i="36" s="1"/>
  <c r="D202" i="36"/>
  <c r="D277" i="36" s="1"/>
  <c r="D193" i="36"/>
  <c r="D195" i="36"/>
  <c r="D270" i="36" s="1"/>
  <c r="D295" i="36" s="1"/>
  <c r="D345" i="36" s="1"/>
  <c r="D211" i="36"/>
  <c r="D286" i="36" s="1"/>
  <c r="D311" i="36" s="1"/>
  <c r="D361" i="36" s="1"/>
  <c r="E210" i="36"/>
  <c r="E285" i="36" s="1"/>
  <c r="E200" i="36"/>
  <c r="E275" i="36" s="1"/>
  <c r="E202" i="36"/>
  <c r="E277" i="36" s="1"/>
  <c r="D212" i="36"/>
  <c r="D287" i="36" s="1"/>
  <c r="D312" i="36" s="1"/>
  <c r="D362" i="36" s="1"/>
  <c r="G193" i="36"/>
  <c r="G208" i="36"/>
  <c r="G283" i="36" s="1"/>
  <c r="C208" i="36"/>
  <c r="E199" i="36"/>
  <c r="E274" i="36" s="1"/>
  <c r="E299" i="36" s="1"/>
  <c r="E349" i="36" s="1"/>
  <c r="E212" i="36"/>
  <c r="E287" i="36" s="1"/>
  <c r="E312" i="36" s="1"/>
  <c r="E362" i="36" s="1"/>
  <c r="G211" i="36"/>
  <c r="G286" i="36" s="1"/>
  <c r="D207" i="36"/>
  <c r="D282" i="36" s="1"/>
  <c r="D197" i="36"/>
  <c r="D272" i="36" s="1"/>
  <c r="D297" i="36" s="1"/>
  <c r="D347" i="36" s="1"/>
  <c r="F204" i="36"/>
  <c r="F279" i="36" s="1"/>
  <c r="E196" i="36"/>
  <c r="E271" i="36" s="1"/>
  <c r="E296" i="36" s="1"/>
  <c r="E346" i="36" s="1"/>
  <c r="G205" i="36"/>
  <c r="G280" i="36" s="1"/>
  <c r="G198" i="36"/>
  <c r="G273" i="36" s="1"/>
  <c r="E194" i="36"/>
  <c r="E269" i="36" s="1"/>
  <c r="E294" i="36" s="1"/>
  <c r="E344" i="36" s="1"/>
  <c r="E348" i="32"/>
  <c r="C280" i="18"/>
  <c r="H186" i="62"/>
  <c r="Q24" i="49"/>
  <c r="C273" i="34"/>
  <c r="H198" i="34"/>
  <c r="D268" i="34"/>
  <c r="D213" i="34"/>
  <c r="R35" i="49" s="1"/>
  <c r="C79" i="49" s="1"/>
  <c r="C118" i="49" s="1"/>
  <c r="F188" i="36"/>
  <c r="AO37" i="49" s="1"/>
  <c r="H196" i="57"/>
  <c r="C271" i="57"/>
  <c r="C275" i="57"/>
  <c r="C269" i="22"/>
  <c r="E268" i="22"/>
  <c r="G268" i="27"/>
  <c r="G213" i="27"/>
  <c r="U27" i="49" s="1"/>
  <c r="C268" i="27"/>
  <c r="H193" i="27"/>
  <c r="C213" i="27"/>
  <c r="F213" i="27"/>
  <c r="T27" i="49" s="1"/>
  <c r="F268" i="27"/>
  <c r="C271" i="27"/>
  <c r="H196" i="27"/>
  <c r="C279" i="27"/>
  <c r="H204" i="27"/>
  <c r="H203" i="21"/>
  <c r="C278" i="21"/>
  <c r="H278" i="21" s="1"/>
  <c r="G213" i="21"/>
  <c r="U20" i="49" s="1"/>
  <c r="G268" i="21"/>
  <c r="D268" i="21"/>
  <c r="D213" i="21"/>
  <c r="R20" i="49" s="1"/>
  <c r="C285" i="21"/>
  <c r="H285" i="21" s="1"/>
  <c r="H210" i="21"/>
  <c r="D348" i="12"/>
  <c r="C280" i="59"/>
  <c r="D293" i="29"/>
  <c r="D343" i="29" s="1"/>
  <c r="C271" i="41"/>
  <c r="H196" i="41"/>
  <c r="C268" i="41"/>
  <c r="C213" i="41"/>
  <c r="H193" i="41"/>
  <c r="C282" i="41"/>
  <c r="H282" i="41" s="1"/>
  <c r="H207" i="41"/>
  <c r="G286" i="62"/>
  <c r="C287" i="62"/>
  <c r="F122" i="44"/>
  <c r="C287" i="39"/>
  <c r="H238" i="36"/>
  <c r="X37" i="49"/>
  <c r="AC37" i="49" s="1"/>
  <c r="E362" i="12"/>
  <c r="C274" i="11"/>
  <c r="E268" i="30"/>
  <c r="E213" i="30"/>
  <c r="S30" i="49" s="1"/>
  <c r="D74" i="49" s="1"/>
  <c r="D113" i="49" s="1"/>
  <c r="H205" i="30"/>
  <c r="C280" i="30"/>
  <c r="H280" i="30" s="1"/>
  <c r="H201" i="30"/>
  <c r="C276" i="30"/>
  <c r="H276" i="30" s="1"/>
  <c r="C279" i="14"/>
  <c r="C269" i="34"/>
  <c r="H194" i="34"/>
  <c r="E346" i="12"/>
  <c r="C270" i="27"/>
  <c r="H195" i="27"/>
  <c r="C287" i="21"/>
  <c r="H212" i="21"/>
  <c r="C273" i="41"/>
  <c r="H198" i="41"/>
  <c r="C284" i="62"/>
  <c r="H211" i="62"/>
  <c r="C286" i="62"/>
  <c r="C279" i="62"/>
  <c r="C271" i="62"/>
  <c r="D185" i="44"/>
  <c r="C278" i="14"/>
  <c r="C282" i="14"/>
  <c r="H282" i="14" s="1"/>
  <c r="G268" i="14"/>
  <c r="C268" i="16"/>
  <c r="C271" i="16"/>
  <c r="H181" i="44"/>
  <c r="E206" i="6"/>
  <c r="E281" i="6" s="1"/>
  <c r="E200" i="6"/>
  <c r="E275" i="6" s="1"/>
  <c r="D210" i="6"/>
  <c r="D285" i="6" s="1"/>
  <c r="G212" i="6"/>
  <c r="G287" i="6" s="1"/>
  <c r="E212" i="6"/>
  <c r="E287" i="6" s="1"/>
  <c r="E202" i="6"/>
  <c r="E277" i="6" s="1"/>
  <c r="C204" i="6"/>
  <c r="D206" i="6"/>
  <c r="D281" i="6" s="1"/>
  <c r="C212" i="6"/>
  <c r="G211" i="6"/>
  <c r="G286" i="6" s="1"/>
  <c r="E207" i="6"/>
  <c r="E282" i="6" s="1"/>
  <c r="F193" i="6"/>
  <c r="D199" i="6"/>
  <c r="D274" i="6" s="1"/>
  <c r="G194" i="6"/>
  <c r="G269" i="6" s="1"/>
  <c r="F196" i="6"/>
  <c r="F271" i="6" s="1"/>
  <c r="G198" i="6"/>
  <c r="G273" i="6" s="1"/>
  <c r="D196" i="6"/>
  <c r="D271" i="6" s="1"/>
  <c r="C195" i="6"/>
  <c r="G204" i="6"/>
  <c r="G279" i="6" s="1"/>
  <c r="F199" i="6"/>
  <c r="F274" i="6" s="1"/>
  <c r="D205" i="6"/>
  <c r="D280" i="6" s="1"/>
  <c r="D195" i="6"/>
  <c r="D270" i="6" s="1"/>
  <c r="G202" i="6"/>
  <c r="G277" i="6" s="1"/>
  <c r="F201" i="6"/>
  <c r="F276" i="6" s="1"/>
  <c r="C210" i="6"/>
  <c r="D203" i="6"/>
  <c r="D278" i="6" s="1"/>
  <c r="F198" i="6"/>
  <c r="F273" i="6" s="1"/>
  <c r="E203" i="6"/>
  <c r="E278" i="6" s="1"/>
  <c r="E210" i="6"/>
  <c r="E285" i="6" s="1"/>
  <c r="C197" i="6"/>
  <c r="F200" i="6"/>
  <c r="F275" i="6" s="1"/>
  <c r="C193" i="6"/>
  <c r="G208" i="6"/>
  <c r="G283" i="6" s="1"/>
  <c r="G193" i="6"/>
  <c r="F195" i="6"/>
  <c r="F270" i="6" s="1"/>
  <c r="E196" i="6"/>
  <c r="E271" i="6" s="1"/>
  <c r="D209" i="6"/>
  <c r="D284" i="6" s="1"/>
  <c r="C205" i="6"/>
  <c r="G200" i="6"/>
  <c r="G275" i="6" s="1"/>
  <c r="E193" i="6"/>
  <c r="D197" i="6"/>
  <c r="D272" i="6" s="1"/>
  <c r="D202" i="6"/>
  <c r="D277" i="6" s="1"/>
  <c r="G197" i="6"/>
  <c r="G272" i="6" s="1"/>
  <c r="D212" i="6"/>
  <c r="D287" i="6" s="1"/>
  <c r="F206" i="6"/>
  <c r="F281" i="6" s="1"/>
  <c r="E211" i="6"/>
  <c r="E286" i="6" s="1"/>
  <c r="D200" i="6"/>
  <c r="D275" i="6" s="1"/>
  <c r="D208" i="6"/>
  <c r="D283" i="6" s="1"/>
  <c r="E201" i="6"/>
  <c r="E276" i="6" s="1"/>
  <c r="G203" i="6"/>
  <c r="G278" i="6" s="1"/>
  <c r="C199" i="6"/>
  <c r="D204" i="6"/>
  <c r="D279" i="6" s="1"/>
  <c r="G206" i="6"/>
  <c r="G281" i="6" s="1"/>
  <c r="E195" i="6"/>
  <c r="E270" i="6" s="1"/>
  <c r="E208" i="6"/>
  <c r="E283" i="6" s="1"/>
  <c r="C207" i="6"/>
  <c r="C198" i="6"/>
  <c r="D198" i="6"/>
  <c r="D273" i="6" s="1"/>
  <c r="C201" i="6"/>
  <c r="D193" i="6"/>
  <c r="E199" i="6"/>
  <c r="E274" i="6" s="1"/>
  <c r="E197" i="6"/>
  <c r="E272" i="6" s="1"/>
  <c r="F194" i="6"/>
  <c r="F269" i="6" s="1"/>
  <c r="G210" i="6"/>
  <c r="G285" i="6" s="1"/>
  <c r="F204" i="6"/>
  <c r="F279" i="6" s="1"/>
  <c r="F207" i="6"/>
  <c r="F282" i="6" s="1"/>
  <c r="E209" i="6"/>
  <c r="E284" i="6" s="1"/>
  <c r="G196" i="6"/>
  <c r="G271" i="6" s="1"/>
  <c r="E205" i="6"/>
  <c r="E280" i="6" s="1"/>
  <c r="C208" i="6"/>
  <c r="G209" i="6"/>
  <c r="G284" i="6" s="1"/>
  <c r="E204" i="6"/>
  <c r="E279" i="6" s="1"/>
  <c r="F202" i="6"/>
  <c r="F277" i="6" s="1"/>
  <c r="C194" i="6"/>
  <c r="D201" i="6"/>
  <c r="D276" i="6" s="1"/>
  <c r="F208" i="6"/>
  <c r="F283" i="6" s="1"/>
  <c r="G201" i="6"/>
  <c r="G276" i="6" s="1"/>
  <c r="G207" i="6"/>
  <c r="G282" i="6" s="1"/>
  <c r="C209" i="6"/>
  <c r="C202" i="6"/>
  <c r="G199" i="6"/>
  <c r="G274" i="6" s="1"/>
  <c r="D207" i="6"/>
  <c r="D282" i="6" s="1"/>
  <c r="D211" i="6"/>
  <c r="D286" i="6" s="1"/>
  <c r="G205" i="6"/>
  <c r="G280" i="6" s="1"/>
  <c r="E198" i="6"/>
  <c r="E273" i="6" s="1"/>
  <c r="F210" i="6"/>
  <c r="F285" i="6" s="1"/>
  <c r="C203" i="6"/>
  <c r="F205" i="6"/>
  <c r="F280" i="6" s="1"/>
  <c r="D194" i="6"/>
  <c r="D269" i="6" s="1"/>
  <c r="C206" i="6"/>
  <c r="F212" i="6"/>
  <c r="F287" i="6" s="1"/>
  <c r="G195" i="6"/>
  <c r="G270" i="6" s="1"/>
  <c r="F203" i="6"/>
  <c r="F278" i="6" s="1"/>
  <c r="C211" i="6"/>
  <c r="F197" i="6"/>
  <c r="F272" i="6" s="1"/>
  <c r="C200" i="6"/>
  <c r="E194" i="6"/>
  <c r="E269" i="6" s="1"/>
  <c r="F209" i="6"/>
  <c r="F284" i="6" s="1"/>
  <c r="F211" i="6"/>
  <c r="F286" i="6" s="1"/>
  <c r="C196" i="6"/>
  <c r="AC31" i="49"/>
  <c r="F361" i="32"/>
  <c r="AL42" i="49"/>
  <c r="C281" i="17"/>
  <c r="C275" i="17"/>
  <c r="C279" i="17"/>
  <c r="E345" i="23"/>
  <c r="C275" i="18"/>
  <c r="C270" i="18"/>
  <c r="H195" i="18"/>
  <c r="H99" i="46"/>
  <c r="C277" i="34"/>
  <c r="H277" i="34" s="1"/>
  <c r="H202" i="34"/>
  <c r="H197" i="34"/>
  <c r="C272" i="34"/>
  <c r="H272" i="34" s="1"/>
  <c r="C268" i="34"/>
  <c r="H193" i="34"/>
  <c r="C213" i="34"/>
  <c r="H198" i="57"/>
  <c r="C273" i="57"/>
  <c r="F268" i="57"/>
  <c r="C285" i="57"/>
  <c r="D358" i="19"/>
  <c r="D268" i="22"/>
  <c r="C128" i="44"/>
  <c r="C311" i="29"/>
  <c r="C361" i="29" s="1"/>
  <c r="H286" i="29"/>
  <c r="AL30" i="49"/>
  <c r="H188" i="30"/>
  <c r="AC32" i="49"/>
  <c r="C284" i="27"/>
  <c r="H284" i="27" s="1"/>
  <c r="H209" i="27"/>
  <c r="C280" i="27"/>
  <c r="H205" i="27"/>
  <c r="D268" i="27"/>
  <c r="D213" i="27"/>
  <c r="R27" i="49" s="1"/>
  <c r="C281" i="27"/>
  <c r="H206" i="27"/>
  <c r="C274" i="21"/>
  <c r="H199" i="21"/>
  <c r="H207" i="21"/>
  <c r="C282" i="21"/>
  <c r="H282" i="21" s="1"/>
  <c r="F213" i="21"/>
  <c r="T20" i="49" s="1"/>
  <c r="F268" i="21"/>
  <c r="C278" i="59"/>
  <c r="G185" i="44"/>
  <c r="C270" i="41"/>
  <c r="H195" i="41"/>
  <c r="C285" i="41"/>
  <c r="H285" i="41" s="1"/>
  <c r="H210" i="41"/>
  <c r="C279" i="41"/>
  <c r="H204" i="41"/>
  <c r="C284" i="41"/>
  <c r="H284" i="41" s="1"/>
  <c r="H209" i="41"/>
  <c r="C273" i="62"/>
  <c r="E286" i="62"/>
  <c r="H206" i="62"/>
  <c r="C281" i="62"/>
  <c r="C278" i="62"/>
  <c r="AL19" i="49"/>
  <c r="C276" i="11"/>
  <c r="C272" i="11"/>
  <c r="C284" i="34"/>
  <c r="H284" i="34" s="1"/>
  <c r="H209" i="34"/>
  <c r="C272" i="62"/>
  <c r="C273" i="14"/>
  <c r="H198" i="14"/>
  <c r="F268" i="14"/>
  <c r="C276" i="16"/>
  <c r="E268" i="16"/>
  <c r="F344" i="25"/>
  <c r="C280" i="14"/>
  <c r="C283" i="14"/>
  <c r="C273" i="16"/>
  <c r="E348" i="23"/>
  <c r="H182" i="44"/>
  <c r="H168" i="44"/>
  <c r="H171" i="44"/>
  <c r="C119" i="44"/>
  <c r="H170" i="6"/>
  <c r="C122" i="44"/>
  <c r="O7" i="49"/>
  <c r="J43" i="49"/>
  <c r="AL13" i="49"/>
  <c r="E358" i="26"/>
  <c r="D268" i="17"/>
  <c r="C188" i="62"/>
  <c r="H168" i="62"/>
  <c r="E358" i="20"/>
  <c r="E352" i="25"/>
  <c r="C279" i="18"/>
  <c r="H204" i="18"/>
  <c r="C281" i="18"/>
  <c r="H206" i="34"/>
  <c r="C281" i="34"/>
  <c r="H196" i="34"/>
  <c r="C271" i="34"/>
  <c r="C286" i="34"/>
  <c r="H211" i="34"/>
  <c r="F213" i="34"/>
  <c r="T35" i="49" s="1"/>
  <c r="E79" i="49" s="1"/>
  <c r="E118" i="49" s="1"/>
  <c r="F268" i="34"/>
  <c r="C296" i="29"/>
  <c r="C346" i="29" s="1"/>
  <c r="C276" i="57"/>
  <c r="C272" i="57"/>
  <c r="C284" i="57"/>
  <c r="H198" i="22"/>
  <c r="C273" i="22"/>
  <c r="C285" i="27"/>
  <c r="H210" i="27"/>
  <c r="G204" i="37"/>
  <c r="G279" i="37" s="1"/>
  <c r="D203" i="37"/>
  <c r="D278" i="37" s="1"/>
  <c r="C199" i="37"/>
  <c r="D205" i="37"/>
  <c r="D280" i="37" s="1"/>
  <c r="C209" i="37"/>
  <c r="C200" i="37"/>
  <c r="F207" i="37"/>
  <c r="F282" i="37" s="1"/>
  <c r="C208" i="37"/>
  <c r="F197" i="37"/>
  <c r="F272" i="37" s="1"/>
  <c r="F297" i="37" s="1"/>
  <c r="F347" i="37" s="1"/>
  <c r="D202" i="37"/>
  <c r="D277" i="37" s="1"/>
  <c r="D302" i="37" s="1"/>
  <c r="D352" i="37" s="1"/>
  <c r="G207" i="37"/>
  <c r="G282" i="37" s="1"/>
  <c r="C205" i="37"/>
  <c r="E203" i="37"/>
  <c r="E278" i="37" s="1"/>
  <c r="D209" i="37"/>
  <c r="D284" i="37" s="1"/>
  <c r="F210" i="37"/>
  <c r="F285" i="37" s="1"/>
  <c r="G193" i="37"/>
  <c r="E197" i="37"/>
  <c r="E272" i="37" s="1"/>
  <c r="E297" i="37" s="1"/>
  <c r="E347" i="37" s="1"/>
  <c r="G202" i="37"/>
  <c r="G277" i="37" s="1"/>
  <c r="D201" i="37"/>
  <c r="D276" i="37" s="1"/>
  <c r="D301" i="37" s="1"/>
  <c r="D351" i="37" s="1"/>
  <c r="E195" i="37"/>
  <c r="E270" i="37" s="1"/>
  <c r="E295" i="37" s="1"/>
  <c r="E345" i="37" s="1"/>
  <c r="F205" i="37"/>
  <c r="F280" i="37" s="1"/>
  <c r="C201" i="37"/>
  <c r="F209" i="37"/>
  <c r="F284" i="37" s="1"/>
  <c r="D211" i="37"/>
  <c r="D286" i="37" s="1"/>
  <c r="D311" i="37" s="1"/>
  <c r="D361" i="37" s="1"/>
  <c r="E193" i="37"/>
  <c r="G196" i="37"/>
  <c r="G271" i="37" s="1"/>
  <c r="F204" i="37"/>
  <c r="F279" i="37" s="1"/>
  <c r="E212" i="37"/>
  <c r="E287" i="37" s="1"/>
  <c r="E312" i="37" s="1"/>
  <c r="E362" i="37" s="1"/>
  <c r="F195" i="37"/>
  <c r="F270" i="37" s="1"/>
  <c r="F295" i="37" s="1"/>
  <c r="F345" i="37" s="1"/>
  <c r="E194" i="37"/>
  <c r="E269" i="37" s="1"/>
  <c r="E294" i="37" s="1"/>
  <c r="E344" i="37" s="1"/>
  <c r="F208" i="37"/>
  <c r="F283" i="37" s="1"/>
  <c r="F308" i="37" s="1"/>
  <c r="F358" i="37" s="1"/>
  <c r="C206" i="37"/>
  <c r="E206" i="37"/>
  <c r="E281" i="37" s="1"/>
  <c r="E306" i="37" s="1"/>
  <c r="E356" i="37" s="1"/>
  <c r="E199" i="37"/>
  <c r="E274" i="37" s="1"/>
  <c r="E299" i="37" s="1"/>
  <c r="E349" i="37" s="1"/>
  <c r="D198" i="37"/>
  <c r="D273" i="37" s="1"/>
  <c r="D298" i="37" s="1"/>
  <c r="D348" i="37" s="1"/>
  <c r="G212" i="37"/>
  <c r="G287" i="37" s="1"/>
  <c r="E211" i="37"/>
  <c r="E286" i="37" s="1"/>
  <c r="E311" i="37" s="1"/>
  <c r="E361" i="37" s="1"/>
  <c r="G194" i="37"/>
  <c r="G269" i="37" s="1"/>
  <c r="D204" i="37"/>
  <c r="D279" i="37" s="1"/>
  <c r="F212" i="37"/>
  <c r="F287" i="37" s="1"/>
  <c r="F312" i="37" s="1"/>
  <c r="F362" i="37" s="1"/>
  <c r="C212" i="37"/>
  <c r="C207" i="37"/>
  <c r="C195" i="37"/>
  <c r="G205" i="37"/>
  <c r="G280" i="37" s="1"/>
  <c r="D212" i="37"/>
  <c r="D287" i="37" s="1"/>
  <c r="D312" i="37" s="1"/>
  <c r="D362" i="37" s="1"/>
  <c r="F211" i="37"/>
  <c r="F286" i="37" s="1"/>
  <c r="F196" i="37"/>
  <c r="F271" i="37" s="1"/>
  <c r="F296" i="37" s="1"/>
  <c r="F346" i="37" s="1"/>
  <c r="E201" i="37"/>
  <c r="E276" i="37" s="1"/>
  <c r="E301" i="37" s="1"/>
  <c r="E351" i="37" s="1"/>
  <c r="D193" i="37"/>
  <c r="E205" i="37"/>
  <c r="E280" i="37" s="1"/>
  <c r="D199" i="37"/>
  <c r="D274" i="37" s="1"/>
  <c r="D299" i="37" s="1"/>
  <c r="D349" i="37" s="1"/>
  <c r="F200" i="37"/>
  <c r="F275" i="37" s="1"/>
  <c r="E209" i="37"/>
  <c r="E284" i="37" s="1"/>
  <c r="F206" i="37"/>
  <c r="F281" i="37" s="1"/>
  <c r="F306" i="37" s="1"/>
  <c r="F356" i="37" s="1"/>
  <c r="D208" i="37"/>
  <c r="D283" i="37" s="1"/>
  <c r="D308" i="37" s="1"/>
  <c r="D358" i="37" s="1"/>
  <c r="E204" i="37"/>
  <c r="E279" i="37" s="1"/>
  <c r="D210" i="37"/>
  <c r="D285" i="37" s="1"/>
  <c r="D310" i="37" s="1"/>
  <c r="D360" i="37" s="1"/>
  <c r="C203" i="37"/>
  <c r="C202" i="37"/>
  <c r="G198" i="37"/>
  <c r="G273" i="37" s="1"/>
  <c r="E200" i="37"/>
  <c r="E275" i="37" s="1"/>
  <c r="F201" i="37"/>
  <c r="F276" i="37" s="1"/>
  <c r="D195" i="37"/>
  <c r="D270" i="37" s="1"/>
  <c r="D295" i="37" s="1"/>
  <c r="D345" i="37" s="1"/>
  <c r="D196" i="37"/>
  <c r="D271" i="37" s="1"/>
  <c r="D296" i="37" s="1"/>
  <c r="D346" i="37" s="1"/>
  <c r="C210" i="37"/>
  <c r="C193" i="37"/>
  <c r="E207" i="37"/>
  <c r="E282" i="37" s="1"/>
  <c r="G206" i="37"/>
  <c r="G281" i="37" s="1"/>
  <c r="G306" i="37" s="1"/>
  <c r="G356" i="37" s="1"/>
  <c r="E208" i="37"/>
  <c r="E283" i="37" s="1"/>
  <c r="E308" i="37" s="1"/>
  <c r="E358" i="37" s="1"/>
  <c r="D197" i="37"/>
  <c r="D272" i="37" s="1"/>
  <c r="D297" i="37" s="1"/>
  <c r="D347" i="37" s="1"/>
  <c r="D200" i="37"/>
  <c r="D275" i="37" s="1"/>
  <c r="G199" i="37"/>
  <c r="G274" i="37" s="1"/>
  <c r="G200" i="37"/>
  <c r="G275" i="37" s="1"/>
  <c r="G203" i="37"/>
  <c r="G278" i="37" s="1"/>
  <c r="F199" i="37"/>
  <c r="F274" i="37" s="1"/>
  <c r="F299" i="37" s="1"/>
  <c r="F349" i="37" s="1"/>
  <c r="C204" i="37"/>
  <c r="F193" i="37"/>
  <c r="G210" i="37"/>
  <c r="G285" i="37" s="1"/>
  <c r="F194" i="37"/>
  <c r="F269" i="37" s="1"/>
  <c r="F294" i="37" s="1"/>
  <c r="F344" i="37" s="1"/>
  <c r="F203" i="37"/>
  <c r="F278" i="37" s="1"/>
  <c r="C211" i="37"/>
  <c r="F198" i="37"/>
  <c r="F273" i="37" s="1"/>
  <c r="F298" i="37" s="1"/>
  <c r="F348" i="37" s="1"/>
  <c r="G211" i="37"/>
  <c r="G286" i="37" s="1"/>
  <c r="C194" i="37"/>
  <c r="D207" i="37"/>
  <c r="D282" i="37" s="1"/>
  <c r="G195" i="37"/>
  <c r="G270" i="37" s="1"/>
  <c r="G197" i="37"/>
  <c r="G272" i="37" s="1"/>
  <c r="E202" i="37"/>
  <c r="E277" i="37" s="1"/>
  <c r="E302" i="37" s="1"/>
  <c r="E352" i="37" s="1"/>
  <c r="G208" i="37"/>
  <c r="G283" i="37" s="1"/>
  <c r="C198" i="37"/>
  <c r="D194" i="37"/>
  <c r="D269" i="37" s="1"/>
  <c r="D294" i="37" s="1"/>
  <c r="D344" i="37" s="1"/>
  <c r="C196" i="37"/>
  <c r="G209" i="37"/>
  <c r="G284" i="37" s="1"/>
  <c r="E196" i="37"/>
  <c r="E271" i="37" s="1"/>
  <c r="E296" i="37" s="1"/>
  <c r="E346" i="37" s="1"/>
  <c r="C197" i="37"/>
  <c r="E210" i="37"/>
  <c r="E285" i="37" s="1"/>
  <c r="D206" i="37"/>
  <c r="D281" i="37" s="1"/>
  <c r="D306" i="37" s="1"/>
  <c r="D356" i="37" s="1"/>
  <c r="F202" i="37"/>
  <c r="F277" i="37" s="1"/>
  <c r="F302" i="37" s="1"/>
  <c r="F352" i="37" s="1"/>
  <c r="G201" i="37"/>
  <c r="G276" i="37" s="1"/>
  <c r="E198" i="37"/>
  <c r="E273" i="37" s="1"/>
  <c r="E298" i="37" s="1"/>
  <c r="E348" i="37" s="1"/>
  <c r="H194" i="21"/>
  <c r="C269" i="21"/>
  <c r="C285" i="59"/>
  <c r="E213" i="41"/>
  <c r="S42" i="49" s="1"/>
  <c r="E268" i="41"/>
  <c r="H201" i="41"/>
  <c r="C276" i="41"/>
  <c r="H276" i="41" s="1"/>
  <c r="C283" i="41"/>
  <c r="H208" i="41"/>
  <c r="C274" i="62"/>
  <c r="C276" i="62"/>
  <c r="C285" i="39"/>
  <c r="C310" i="24"/>
  <c r="C360" i="24" s="1"/>
  <c r="F268" i="11"/>
  <c r="C213" i="30"/>
  <c r="H193" i="30"/>
  <c r="C268" i="30"/>
  <c r="H210" i="30"/>
  <c r="C285" i="30"/>
  <c r="H285" i="30" s="1"/>
  <c r="C284" i="14"/>
  <c r="C269" i="18"/>
  <c r="C282" i="27"/>
  <c r="H282" i="27" s="1"/>
  <c r="H207" i="27"/>
  <c r="C279" i="21"/>
  <c r="H279" i="21" s="1"/>
  <c r="H204" i="21"/>
  <c r="E346" i="35"/>
  <c r="G268" i="39"/>
  <c r="C286" i="14"/>
  <c r="C272" i="14"/>
  <c r="H197" i="14"/>
  <c r="E268" i="14"/>
  <c r="C287" i="14"/>
  <c r="H212" i="14"/>
  <c r="C276" i="14"/>
  <c r="AL16" i="49"/>
  <c r="AL10" i="49"/>
  <c r="F118" i="44"/>
  <c r="F188" i="6"/>
  <c r="AO7" i="49" s="1"/>
  <c r="C272" i="16"/>
  <c r="C284" i="16"/>
  <c r="H177" i="44"/>
  <c r="C185" i="44"/>
  <c r="H165" i="44"/>
  <c r="H170" i="44"/>
  <c r="H167" i="44"/>
  <c r="E344" i="23"/>
  <c r="AL14" i="49"/>
  <c r="AJ18" i="49"/>
  <c r="C271" i="15"/>
  <c r="H268" i="29"/>
  <c r="C293" i="29"/>
  <c r="C286" i="17"/>
  <c r="H195" i="17"/>
  <c r="AL21" i="49"/>
  <c r="D188" i="62"/>
  <c r="AM22" i="49" s="1"/>
  <c r="D344" i="32"/>
  <c r="H275" i="23"/>
  <c r="C285" i="18"/>
  <c r="C276" i="34"/>
  <c r="H201" i="34"/>
  <c r="C287" i="34"/>
  <c r="H287" i="34" s="1"/>
  <c r="H212" i="34"/>
  <c r="C282" i="34"/>
  <c r="H282" i="34" s="1"/>
  <c r="H207" i="34"/>
  <c r="C285" i="34"/>
  <c r="H285" i="34" s="1"/>
  <c r="H210" i="34"/>
  <c r="C280" i="34"/>
  <c r="H205" i="34"/>
  <c r="D268" i="57"/>
  <c r="C277" i="22"/>
  <c r="F185" i="44"/>
  <c r="C295" i="29"/>
  <c r="C345" i="29" s="1"/>
  <c r="AL12" i="49"/>
  <c r="C275" i="27"/>
  <c r="H200" i="27"/>
  <c r="C274" i="27"/>
  <c r="H199" i="27"/>
  <c r="H205" i="21"/>
  <c r="C280" i="21"/>
  <c r="H208" i="21"/>
  <c r="C283" i="21"/>
  <c r="H200" i="21"/>
  <c r="C275" i="21"/>
  <c r="E361" i="35"/>
  <c r="G268" i="41"/>
  <c r="G213" i="41"/>
  <c r="U42" i="49" s="1"/>
  <c r="C272" i="41"/>
  <c r="H197" i="41"/>
  <c r="C274" i="41"/>
  <c r="H199" i="41"/>
  <c r="C286" i="41"/>
  <c r="H211" i="41"/>
  <c r="D268" i="41"/>
  <c r="D213" i="41"/>
  <c r="R42" i="49" s="1"/>
  <c r="G268" i="62"/>
  <c r="C275" i="39"/>
  <c r="E185" i="44"/>
  <c r="C277" i="11"/>
  <c r="C286" i="11"/>
  <c r="H194" i="30"/>
  <c r="C269" i="30"/>
  <c r="H197" i="30"/>
  <c r="C272" i="30"/>
  <c r="H272" i="30" s="1"/>
  <c r="H207" i="30"/>
  <c r="C282" i="30"/>
  <c r="H282" i="30" s="1"/>
  <c r="F268" i="30"/>
  <c r="F288" i="30" s="1"/>
  <c r="F213" i="30"/>
  <c r="T30" i="49" s="1"/>
  <c r="E74" i="49" s="1"/>
  <c r="G268" i="30"/>
  <c r="G288" i="30" s="1"/>
  <c r="G213" i="30"/>
  <c r="U30" i="49" s="1"/>
  <c r="H203" i="30"/>
  <c r="C278" i="30"/>
  <c r="H278" i="30" s="1"/>
  <c r="H196" i="30"/>
  <c r="C271" i="30"/>
  <c r="H188" i="34"/>
  <c r="AL35" i="49"/>
  <c r="AQ35" i="49" s="1"/>
  <c r="C298" i="24"/>
  <c r="C348" i="24" s="1"/>
  <c r="AL38" i="49"/>
  <c r="G268" i="18"/>
  <c r="C272" i="18"/>
  <c r="E268" i="34"/>
  <c r="E213" i="34"/>
  <c r="S35" i="49" s="1"/>
  <c r="C275" i="34"/>
  <c r="H275" i="34" s="1"/>
  <c r="H200" i="34"/>
  <c r="G117" i="44"/>
  <c r="C282" i="59"/>
  <c r="F268" i="59"/>
  <c r="C277" i="41"/>
  <c r="H277" i="41" s="1"/>
  <c r="H202" i="41"/>
  <c r="D268" i="62"/>
  <c r="C280" i="62"/>
  <c r="C285" i="14"/>
  <c r="C269" i="14"/>
  <c r="H194" i="14"/>
  <c r="E118" i="44"/>
  <c r="E188" i="6"/>
  <c r="AN7" i="49" s="1"/>
  <c r="G268" i="16"/>
  <c r="C279" i="16"/>
  <c r="H180" i="44"/>
  <c r="H183" i="44"/>
  <c r="AE29" i="49"/>
  <c r="H263" i="29"/>
  <c r="E346" i="26"/>
  <c r="C283" i="17"/>
  <c r="C132" i="44"/>
  <c r="H183" i="6"/>
  <c r="D188" i="36"/>
  <c r="AM37" i="49" s="1"/>
  <c r="AL23" i="49"/>
  <c r="C273" i="18"/>
  <c r="H198" i="18"/>
  <c r="C278" i="18"/>
  <c r="H278" i="18" s="1"/>
  <c r="H203" i="18"/>
  <c r="C277" i="18"/>
  <c r="C287" i="18"/>
  <c r="C278" i="34"/>
  <c r="H278" i="34" s="1"/>
  <c r="H203" i="34"/>
  <c r="G268" i="34"/>
  <c r="G213" i="34"/>
  <c r="U35" i="49" s="1"/>
  <c r="F79" i="49" s="1"/>
  <c r="F118" i="49" s="1"/>
  <c r="C278" i="57"/>
  <c r="C282" i="57"/>
  <c r="C283" i="57"/>
  <c r="D349" i="12"/>
  <c r="E349" i="19"/>
  <c r="G268" i="22"/>
  <c r="H195" i="22"/>
  <c r="C286" i="27"/>
  <c r="H211" i="27"/>
  <c r="C277" i="27"/>
  <c r="H277" i="27" s="1"/>
  <c r="H202" i="27"/>
  <c r="C273" i="27"/>
  <c r="H198" i="27"/>
  <c r="C277" i="21"/>
  <c r="H277" i="21" s="1"/>
  <c r="H202" i="21"/>
  <c r="AL27" i="49"/>
  <c r="C276" i="59"/>
  <c r="C286" i="59"/>
  <c r="C287" i="41"/>
  <c r="H212" i="41"/>
  <c r="C275" i="41"/>
  <c r="H200" i="41"/>
  <c r="C281" i="41"/>
  <c r="H206" i="41"/>
  <c r="C269" i="62"/>
  <c r="C283" i="62"/>
  <c r="H177" i="36"/>
  <c r="C268" i="39"/>
  <c r="C272" i="39"/>
  <c r="D362" i="26"/>
  <c r="C280" i="11"/>
  <c r="C283" i="11"/>
  <c r="D268" i="11"/>
  <c r="AC34" i="49"/>
  <c r="H200" i="62" l="1"/>
  <c r="C282" i="25"/>
  <c r="H282" i="25" s="1"/>
  <c r="H198" i="25"/>
  <c r="H199" i="25"/>
  <c r="C269" i="33"/>
  <c r="G273" i="33"/>
  <c r="H204" i="25"/>
  <c r="C273" i="25"/>
  <c r="C298" i="25" s="1"/>
  <c r="C348" i="25" s="1"/>
  <c r="H206" i="25"/>
  <c r="U25" i="49"/>
  <c r="F64" i="49" s="1"/>
  <c r="H206" i="59"/>
  <c r="H188" i="39"/>
  <c r="H212" i="39"/>
  <c r="H201" i="39"/>
  <c r="H196" i="39"/>
  <c r="H203" i="39"/>
  <c r="H207" i="11"/>
  <c r="H282" i="11"/>
  <c r="H205" i="11"/>
  <c r="H208" i="17"/>
  <c r="F74" i="49"/>
  <c r="H200" i="17"/>
  <c r="E75" i="49"/>
  <c r="H211" i="17"/>
  <c r="H188" i="17"/>
  <c r="AQ15" i="49"/>
  <c r="H188" i="21"/>
  <c r="AQ34" i="49"/>
  <c r="E69" i="49"/>
  <c r="E108" i="49" s="1"/>
  <c r="AQ30" i="49"/>
  <c r="G288" i="35"/>
  <c r="G313" i="35" s="1"/>
  <c r="G363" i="35" s="1"/>
  <c r="H188" i="15"/>
  <c r="H276" i="18"/>
  <c r="H188" i="20"/>
  <c r="H284" i="18"/>
  <c r="C74" i="49"/>
  <c r="C113" i="49" s="1"/>
  <c r="H285" i="32"/>
  <c r="H188" i="10"/>
  <c r="H285" i="29"/>
  <c r="H360" i="29" s="1"/>
  <c r="H270" i="25"/>
  <c r="H209" i="18"/>
  <c r="H272" i="14"/>
  <c r="H197" i="62"/>
  <c r="H196" i="18"/>
  <c r="H285" i="31"/>
  <c r="H203" i="32"/>
  <c r="H196" i="19"/>
  <c r="H284" i="14"/>
  <c r="G288" i="21"/>
  <c r="H210" i="22"/>
  <c r="H271" i="18"/>
  <c r="H210" i="31"/>
  <c r="H197" i="33"/>
  <c r="H209" i="14"/>
  <c r="H194" i="31"/>
  <c r="H208" i="23"/>
  <c r="H275" i="32"/>
  <c r="H208" i="25"/>
  <c r="H197" i="18"/>
  <c r="C295" i="25"/>
  <c r="H276" i="19"/>
  <c r="H198" i="62"/>
  <c r="H274" i="21"/>
  <c r="C299" i="21"/>
  <c r="C349" i="21" s="1"/>
  <c r="H207" i="18"/>
  <c r="H196" i="31"/>
  <c r="H206" i="32"/>
  <c r="H193" i="19"/>
  <c r="H200" i="16"/>
  <c r="AQ40" i="49"/>
  <c r="H275" i="19"/>
  <c r="H205" i="38"/>
  <c r="H282" i="35"/>
  <c r="H204" i="31"/>
  <c r="H196" i="25"/>
  <c r="H283" i="19"/>
  <c r="D295" i="19"/>
  <c r="D345" i="19" s="1"/>
  <c r="H270" i="19"/>
  <c r="H345" i="19" s="1"/>
  <c r="D213" i="19"/>
  <c r="R17" i="49" s="1"/>
  <c r="C61" i="49" s="1"/>
  <c r="C100" i="49" s="1"/>
  <c r="H198" i="19"/>
  <c r="H201" i="19"/>
  <c r="H195" i="19"/>
  <c r="G268" i="19"/>
  <c r="E213" i="19"/>
  <c r="H204" i="19"/>
  <c r="H194" i="19"/>
  <c r="H210" i="19"/>
  <c r="H275" i="14"/>
  <c r="H203" i="33"/>
  <c r="H199" i="24"/>
  <c r="H210" i="23"/>
  <c r="H197" i="31"/>
  <c r="H207" i="14"/>
  <c r="H284" i="23"/>
  <c r="H285" i="19"/>
  <c r="H360" i="19" s="1"/>
  <c r="F288" i="19"/>
  <c r="F313" i="19" s="1"/>
  <c r="F363" i="19" s="1"/>
  <c r="H286" i="19"/>
  <c r="G288" i="34"/>
  <c r="G313" i="34" s="1"/>
  <c r="G363" i="34" s="1"/>
  <c r="G288" i="29"/>
  <c r="H273" i="24"/>
  <c r="H298" i="24" s="1"/>
  <c r="G22" i="48" s="1"/>
  <c r="H207" i="33"/>
  <c r="H199" i="32"/>
  <c r="H282" i="32"/>
  <c r="H204" i="24"/>
  <c r="H282" i="62"/>
  <c r="H212" i="22"/>
  <c r="H207" i="22"/>
  <c r="H208" i="22"/>
  <c r="H194" i="22"/>
  <c r="G213" i="22"/>
  <c r="U21" i="49" s="1"/>
  <c r="F66" i="49" s="1"/>
  <c r="H200" i="22"/>
  <c r="H201" i="57"/>
  <c r="H210" i="57"/>
  <c r="G285" i="57"/>
  <c r="H285" i="57" s="1"/>
  <c r="H200" i="19"/>
  <c r="H282" i="19"/>
  <c r="H277" i="19"/>
  <c r="H272" i="19"/>
  <c r="H347" i="19" s="1"/>
  <c r="H281" i="19"/>
  <c r="H202" i="19"/>
  <c r="G213" i="19"/>
  <c r="H287" i="19"/>
  <c r="H362" i="19" s="1"/>
  <c r="H201" i="14"/>
  <c r="H204" i="11"/>
  <c r="H207" i="44"/>
  <c r="H202" i="44"/>
  <c r="H197" i="44"/>
  <c r="H203" i="44"/>
  <c r="H200" i="44"/>
  <c r="H192" i="44"/>
  <c r="C213" i="18"/>
  <c r="F213" i="18"/>
  <c r="T16" i="49" s="1"/>
  <c r="E60" i="49" s="1"/>
  <c r="E99" i="49" s="1"/>
  <c r="H206" i="18"/>
  <c r="G213" i="18"/>
  <c r="U16" i="49" s="1"/>
  <c r="F60" i="49" s="1"/>
  <c r="H212" i="18"/>
  <c r="H194" i="18"/>
  <c r="H205" i="18"/>
  <c r="H287" i="18"/>
  <c r="H202" i="18"/>
  <c r="H208" i="18"/>
  <c r="H193" i="18"/>
  <c r="E213" i="18"/>
  <c r="S16" i="49" s="1"/>
  <c r="D60" i="49" s="1"/>
  <c r="D99" i="49" s="1"/>
  <c r="C283" i="18"/>
  <c r="C288" i="18" s="1"/>
  <c r="H200" i="18"/>
  <c r="H282" i="18"/>
  <c r="H210" i="18"/>
  <c r="D213" i="18"/>
  <c r="R16" i="49" s="1"/>
  <c r="C60" i="49" s="1"/>
  <c r="C99" i="49" s="1"/>
  <c r="H275" i="18"/>
  <c r="H211" i="18"/>
  <c r="F288" i="18"/>
  <c r="F313" i="18" s="1"/>
  <c r="F363" i="18" s="1"/>
  <c r="G288" i="18"/>
  <c r="H285" i="18"/>
  <c r="H188" i="18"/>
  <c r="H285" i="14"/>
  <c r="E213" i="14"/>
  <c r="S12" i="49" s="1"/>
  <c r="D56" i="49" s="1"/>
  <c r="D95" i="49" s="1"/>
  <c r="H203" i="14"/>
  <c r="H195" i="14"/>
  <c r="H210" i="14"/>
  <c r="H208" i="14"/>
  <c r="F213" i="14"/>
  <c r="T12" i="49" s="1"/>
  <c r="E56" i="49" s="1"/>
  <c r="D213" i="14"/>
  <c r="R12" i="49" s="1"/>
  <c r="C56" i="49" s="1"/>
  <c r="C95" i="49" s="1"/>
  <c r="C213" i="14"/>
  <c r="H206" i="14"/>
  <c r="H211" i="14"/>
  <c r="H205" i="14"/>
  <c r="H204" i="14"/>
  <c r="H196" i="14"/>
  <c r="G213" i="14"/>
  <c r="U12" i="49" s="1"/>
  <c r="F56" i="49" s="1"/>
  <c r="H199" i="14"/>
  <c r="H194" i="25"/>
  <c r="H285" i="25"/>
  <c r="H310" i="25" s="1"/>
  <c r="S23" i="48" s="1"/>
  <c r="H195" i="25"/>
  <c r="H210" i="25"/>
  <c r="H278" i="25"/>
  <c r="H203" i="25"/>
  <c r="H200" i="23"/>
  <c r="H282" i="23"/>
  <c r="E62" i="49"/>
  <c r="E101" i="49" s="1"/>
  <c r="E268" i="23"/>
  <c r="E293" i="23" s="1"/>
  <c r="E343" i="23" s="1"/>
  <c r="H207" i="23"/>
  <c r="H212" i="23"/>
  <c r="G288" i="23"/>
  <c r="H196" i="23"/>
  <c r="C285" i="23"/>
  <c r="H285" i="23" s="1"/>
  <c r="H310" i="23" s="1"/>
  <c r="S21" i="48" s="1"/>
  <c r="H211" i="23"/>
  <c r="H207" i="62"/>
  <c r="H202" i="62"/>
  <c r="H208" i="20"/>
  <c r="H282" i="20"/>
  <c r="H207" i="20"/>
  <c r="S18" i="49"/>
  <c r="D62" i="49" s="1"/>
  <c r="D101" i="49" s="1"/>
  <c r="H285" i="20"/>
  <c r="H310" i="20" s="1"/>
  <c r="S16" i="48" s="1"/>
  <c r="AQ18" i="49"/>
  <c r="H277" i="20"/>
  <c r="H202" i="20"/>
  <c r="U18" i="49"/>
  <c r="F62" i="49" s="1"/>
  <c r="F288" i="20"/>
  <c r="F313" i="20" s="1"/>
  <c r="F363" i="20" s="1"/>
  <c r="H211" i="20"/>
  <c r="H194" i="20"/>
  <c r="H193" i="20"/>
  <c r="H209" i="20"/>
  <c r="H197" i="20"/>
  <c r="H284" i="20"/>
  <c r="H190" i="44"/>
  <c r="H191" i="44"/>
  <c r="H197" i="16"/>
  <c r="H209" i="16"/>
  <c r="H282" i="16"/>
  <c r="H204" i="16"/>
  <c r="H193" i="16"/>
  <c r="H206" i="16"/>
  <c r="H272" i="16"/>
  <c r="H202" i="16"/>
  <c r="C275" i="16"/>
  <c r="H275" i="16" s="1"/>
  <c r="C279" i="11"/>
  <c r="H279" i="11" s="1"/>
  <c r="H279" i="25"/>
  <c r="G288" i="25"/>
  <c r="H123" i="44"/>
  <c r="G213" i="25"/>
  <c r="H211" i="25"/>
  <c r="E65" i="49"/>
  <c r="E104" i="49" s="1"/>
  <c r="H193" i="17"/>
  <c r="H203" i="17"/>
  <c r="F61" i="49"/>
  <c r="C213" i="17"/>
  <c r="H198" i="17"/>
  <c r="C278" i="17"/>
  <c r="H278" i="17" s="1"/>
  <c r="H353" i="17" s="1"/>
  <c r="G268" i="17"/>
  <c r="G288" i="17" s="1"/>
  <c r="G313" i="17" s="1"/>
  <c r="G363" i="17" s="1"/>
  <c r="H204" i="17"/>
  <c r="H207" i="17"/>
  <c r="H279" i="17"/>
  <c r="H197" i="17"/>
  <c r="H196" i="17"/>
  <c r="C271" i="17"/>
  <c r="C296" i="17" s="1"/>
  <c r="C346" i="17" s="1"/>
  <c r="H194" i="17"/>
  <c r="D65" i="49"/>
  <c r="D104" i="49" s="1"/>
  <c r="H197" i="22"/>
  <c r="E283" i="22"/>
  <c r="E308" i="22" s="1"/>
  <c r="E358" i="22" s="1"/>
  <c r="E282" i="22"/>
  <c r="C213" i="22"/>
  <c r="H206" i="22"/>
  <c r="H204" i="22"/>
  <c r="D213" i="22"/>
  <c r="R21" i="49" s="1"/>
  <c r="C66" i="49" s="1"/>
  <c r="C105" i="49" s="1"/>
  <c r="H211" i="22"/>
  <c r="D61" i="49"/>
  <c r="D100" i="49" s="1"/>
  <c r="F65" i="49"/>
  <c r="F213" i="19"/>
  <c r="T17" i="49" s="1"/>
  <c r="E61" i="49" s="1"/>
  <c r="E100" i="49" s="1"/>
  <c r="C268" i="19"/>
  <c r="C293" i="19" s="1"/>
  <c r="E319" i="19" s="1"/>
  <c r="H278" i="19"/>
  <c r="H203" i="19"/>
  <c r="H206" i="19"/>
  <c r="H205" i="19"/>
  <c r="H212" i="19"/>
  <c r="H211" i="19"/>
  <c r="C213" i="19"/>
  <c r="G280" i="19"/>
  <c r="H280" i="19" s="1"/>
  <c r="E268" i="19"/>
  <c r="E293" i="19" s="1"/>
  <c r="E343" i="19" s="1"/>
  <c r="H207" i="19"/>
  <c r="H201" i="33"/>
  <c r="H205" i="33"/>
  <c r="H193" i="33"/>
  <c r="D278" i="33"/>
  <c r="D185" i="46" s="1"/>
  <c r="D65" i="46" s="1"/>
  <c r="G213" i="33"/>
  <c r="U34" i="49" s="1"/>
  <c r="F78" i="49" s="1"/>
  <c r="H211" i="33"/>
  <c r="F213" i="33"/>
  <c r="H212" i="33"/>
  <c r="H209" i="33"/>
  <c r="H199" i="33"/>
  <c r="H206" i="33"/>
  <c r="H202" i="33"/>
  <c r="H196" i="33"/>
  <c r="H284" i="16"/>
  <c r="C281" i="16"/>
  <c r="C306" i="16" s="1"/>
  <c r="C356" i="16" s="1"/>
  <c r="F268" i="16"/>
  <c r="H211" i="16"/>
  <c r="C213" i="16"/>
  <c r="H208" i="16"/>
  <c r="H203" i="16"/>
  <c r="H195" i="16"/>
  <c r="H278" i="16"/>
  <c r="H201" i="20"/>
  <c r="H200" i="20"/>
  <c r="H278" i="20"/>
  <c r="H204" i="20"/>
  <c r="H199" i="20"/>
  <c r="H196" i="20"/>
  <c r="D213" i="20"/>
  <c r="R18" i="49" s="1"/>
  <c r="C62" i="49" s="1"/>
  <c r="C101" i="49" s="1"/>
  <c r="H275" i="20"/>
  <c r="H203" i="20"/>
  <c r="H279" i="20"/>
  <c r="H205" i="20"/>
  <c r="H195" i="20"/>
  <c r="G213" i="20"/>
  <c r="C213" i="20"/>
  <c r="F213" i="20"/>
  <c r="G288" i="20"/>
  <c r="E213" i="20"/>
  <c r="C276" i="20"/>
  <c r="C288" i="20" s="1"/>
  <c r="H206" i="20"/>
  <c r="H210" i="20"/>
  <c r="H198" i="20"/>
  <c r="H207" i="16"/>
  <c r="C283" i="16"/>
  <c r="H198" i="16"/>
  <c r="C269" i="16"/>
  <c r="C294" i="16" s="1"/>
  <c r="C344" i="16" s="1"/>
  <c r="D213" i="16"/>
  <c r="R14" i="49" s="1"/>
  <c r="C58" i="49" s="1"/>
  <c r="C97" i="49" s="1"/>
  <c r="H199" i="16"/>
  <c r="H194" i="16"/>
  <c r="G213" i="16"/>
  <c r="U14" i="49" s="1"/>
  <c r="F58" i="49" s="1"/>
  <c r="C270" i="16"/>
  <c r="C295" i="16" s="1"/>
  <c r="C345" i="16" s="1"/>
  <c r="H285" i="16"/>
  <c r="H276" i="16"/>
  <c r="H205" i="16"/>
  <c r="E213" i="16"/>
  <c r="S14" i="49" s="1"/>
  <c r="D58" i="49" s="1"/>
  <c r="D97" i="49" s="1"/>
  <c r="H212" i="16"/>
  <c r="H201" i="16"/>
  <c r="F213" i="16"/>
  <c r="T14" i="49" s="1"/>
  <c r="E58" i="49" s="1"/>
  <c r="E97" i="49" s="1"/>
  <c r="H279" i="16"/>
  <c r="H210" i="16"/>
  <c r="H196" i="16"/>
  <c r="H275" i="27"/>
  <c r="AQ13" i="49"/>
  <c r="H193" i="15"/>
  <c r="H199" i="15"/>
  <c r="H211" i="15"/>
  <c r="H276" i="15"/>
  <c r="H351" i="15" s="1"/>
  <c r="H282" i="15"/>
  <c r="H201" i="32"/>
  <c r="H287" i="32"/>
  <c r="H193" i="32"/>
  <c r="H212" i="32"/>
  <c r="R32" i="49"/>
  <c r="C76" i="49" s="1"/>
  <c r="C115" i="49" s="1"/>
  <c r="D73" i="49"/>
  <c r="D112" i="49" s="1"/>
  <c r="H211" i="32"/>
  <c r="H198" i="32"/>
  <c r="H200" i="32"/>
  <c r="H282" i="31"/>
  <c r="H208" i="31"/>
  <c r="C213" i="31"/>
  <c r="H197" i="39"/>
  <c r="H275" i="39"/>
  <c r="H210" i="39"/>
  <c r="H285" i="39"/>
  <c r="D68" i="49"/>
  <c r="D107" i="49" s="1"/>
  <c r="D75" i="49"/>
  <c r="D114" i="49" s="1"/>
  <c r="H193" i="39"/>
  <c r="H199" i="39"/>
  <c r="H284" i="39"/>
  <c r="H282" i="39"/>
  <c r="H208" i="39"/>
  <c r="H195" i="39"/>
  <c r="C213" i="39"/>
  <c r="AQ31" i="49"/>
  <c r="AA43" i="49"/>
  <c r="E86" i="49"/>
  <c r="F69" i="49"/>
  <c r="AQ16" i="49"/>
  <c r="F71" i="49"/>
  <c r="F110" i="49" s="1"/>
  <c r="AQ26" i="49"/>
  <c r="H276" i="39"/>
  <c r="F213" i="17"/>
  <c r="T15" i="49" s="1"/>
  <c r="E59" i="49" s="1"/>
  <c r="E98" i="49" s="1"/>
  <c r="H194" i="11"/>
  <c r="H200" i="33"/>
  <c r="E213" i="31"/>
  <c r="H188" i="27"/>
  <c r="H282" i="57"/>
  <c r="H188" i="23"/>
  <c r="H209" i="17"/>
  <c r="H210" i="62"/>
  <c r="H188" i="16"/>
  <c r="H201" i="62"/>
  <c r="H194" i="39"/>
  <c r="H206" i="17"/>
  <c r="H199" i="11"/>
  <c r="C286" i="22"/>
  <c r="H278" i="39"/>
  <c r="H203" i="22"/>
  <c r="C275" i="22"/>
  <c r="F268" i="32"/>
  <c r="F288" i="32" s="1"/>
  <c r="F313" i="32" s="1"/>
  <c r="F363" i="32" s="1"/>
  <c r="H195" i="32"/>
  <c r="U23" i="49"/>
  <c r="F68" i="49" s="1"/>
  <c r="H202" i="32"/>
  <c r="H195" i="23"/>
  <c r="C281" i="33"/>
  <c r="H281" i="33" s="1"/>
  <c r="D213" i="31"/>
  <c r="R31" i="49" s="1"/>
  <c r="C75" i="49" s="1"/>
  <c r="C114" i="49" s="1"/>
  <c r="C213" i="33"/>
  <c r="H280" i="26"/>
  <c r="F270" i="33"/>
  <c r="F215" i="44" s="1"/>
  <c r="F239" i="44" s="1"/>
  <c r="F287" i="44" s="1"/>
  <c r="D64" i="49"/>
  <c r="D103" i="49" s="1"/>
  <c r="H193" i="25"/>
  <c r="H195" i="44"/>
  <c r="H189" i="44"/>
  <c r="H208" i="44"/>
  <c r="H194" i="44"/>
  <c r="H201" i="24"/>
  <c r="H275" i="17"/>
  <c r="H193" i="23"/>
  <c r="E213" i="32"/>
  <c r="H207" i="57"/>
  <c r="H284" i="17"/>
  <c r="H198" i="39"/>
  <c r="H199" i="17"/>
  <c r="H274" i="11"/>
  <c r="H207" i="39"/>
  <c r="H211" i="39"/>
  <c r="H196" i="22"/>
  <c r="H277" i="17"/>
  <c r="H352" i="17" s="1"/>
  <c r="H193" i="22"/>
  <c r="H199" i="22"/>
  <c r="T32" i="49"/>
  <c r="E76" i="49" s="1"/>
  <c r="E115" i="49" s="1"/>
  <c r="C283" i="31"/>
  <c r="C308" i="31" s="1"/>
  <c r="G213" i="23"/>
  <c r="H206" i="31"/>
  <c r="C213" i="23"/>
  <c r="H205" i="23"/>
  <c r="H284" i="25"/>
  <c r="F282" i="33"/>
  <c r="H282" i="33" s="1"/>
  <c r="H200" i="24"/>
  <c r="H205" i="44"/>
  <c r="H204" i="44"/>
  <c r="H198" i="31"/>
  <c r="H201" i="22"/>
  <c r="H205" i="22"/>
  <c r="G288" i="16"/>
  <c r="H205" i="39"/>
  <c r="H202" i="11"/>
  <c r="C273" i="39"/>
  <c r="C298" i="39" s="1"/>
  <c r="C348" i="39" s="1"/>
  <c r="H202" i="22"/>
  <c r="H282" i="17"/>
  <c r="H201" i="11"/>
  <c r="H209" i="22"/>
  <c r="H199" i="57"/>
  <c r="F213" i="22"/>
  <c r="T21" i="49" s="1"/>
  <c r="E66" i="49" s="1"/>
  <c r="E105" i="49" s="1"/>
  <c r="H201" i="17"/>
  <c r="C271" i="22"/>
  <c r="H271" i="22" s="1"/>
  <c r="H202" i="17"/>
  <c r="F213" i="23"/>
  <c r="T23" i="49" s="1"/>
  <c r="E68" i="49" s="1"/>
  <c r="E107" i="49" s="1"/>
  <c r="F213" i="32"/>
  <c r="C213" i="32"/>
  <c r="Q32" i="49" s="1"/>
  <c r="B76" i="49" s="1"/>
  <c r="B115" i="49" s="1"/>
  <c r="H204" i="32"/>
  <c r="H204" i="23"/>
  <c r="H194" i="32"/>
  <c r="H207" i="31"/>
  <c r="D213" i="32"/>
  <c r="H212" i="31"/>
  <c r="H209" i="31"/>
  <c r="E288" i="29"/>
  <c r="E313" i="29" s="1"/>
  <c r="E363" i="29" s="1"/>
  <c r="E213" i="23"/>
  <c r="H196" i="32"/>
  <c r="H209" i="25"/>
  <c r="C213" i="25"/>
  <c r="D276" i="25"/>
  <c r="D301" i="25" s="1"/>
  <c r="D351" i="25" s="1"/>
  <c r="H199" i="44"/>
  <c r="D209" i="44"/>
  <c r="H188" i="32"/>
  <c r="H197" i="11"/>
  <c r="D213" i="23"/>
  <c r="R23" i="49" s="1"/>
  <c r="C68" i="49" s="1"/>
  <c r="C107" i="49" s="1"/>
  <c r="H197" i="32"/>
  <c r="H204" i="39"/>
  <c r="G213" i="39"/>
  <c r="U40" i="49" s="1"/>
  <c r="F84" i="49" s="1"/>
  <c r="C272" i="17"/>
  <c r="H272" i="17" s="1"/>
  <c r="H196" i="62"/>
  <c r="H212" i="62"/>
  <c r="H276" i="17"/>
  <c r="E213" i="39"/>
  <c r="S40" i="49" s="1"/>
  <c r="D84" i="49" s="1"/>
  <c r="D123" i="49" s="1"/>
  <c r="F213" i="39"/>
  <c r="T40" i="49" s="1"/>
  <c r="E84" i="49" s="1"/>
  <c r="E123" i="49" s="1"/>
  <c r="H210" i="17"/>
  <c r="Q31" i="49"/>
  <c r="B75" i="49" s="1"/>
  <c r="B114" i="49" s="1"/>
  <c r="C274" i="32"/>
  <c r="C299" i="32" s="1"/>
  <c r="C349" i="32" s="1"/>
  <c r="D213" i="33"/>
  <c r="H284" i="32"/>
  <c r="H207" i="38"/>
  <c r="H199" i="23"/>
  <c r="H279" i="23"/>
  <c r="H204" i="33"/>
  <c r="H284" i="31"/>
  <c r="C269" i="25"/>
  <c r="D276" i="22"/>
  <c r="D301" i="22" s="1"/>
  <c r="D351" i="22" s="1"/>
  <c r="H273" i="19"/>
  <c r="H193" i="11"/>
  <c r="H275" i="11"/>
  <c r="F213" i="62"/>
  <c r="T22" i="49" s="1"/>
  <c r="E67" i="49" s="1"/>
  <c r="H208" i="62"/>
  <c r="D213" i="39"/>
  <c r="R40" i="49" s="1"/>
  <c r="C84" i="49" s="1"/>
  <c r="C123" i="49" s="1"/>
  <c r="H208" i="32"/>
  <c r="H208" i="11"/>
  <c r="C281" i="22"/>
  <c r="C306" i="22" s="1"/>
  <c r="C356" i="22" s="1"/>
  <c r="H210" i="11"/>
  <c r="G288" i="39"/>
  <c r="H212" i="11"/>
  <c r="H209" i="39"/>
  <c r="H203" i="59"/>
  <c r="E213" i="11"/>
  <c r="S10" i="49" s="1"/>
  <c r="D54" i="49" s="1"/>
  <c r="D93" i="49" s="1"/>
  <c r="E213" i="22"/>
  <c r="S21" i="49" s="1"/>
  <c r="D66" i="49" s="1"/>
  <c r="D105" i="49" s="1"/>
  <c r="H275" i="57"/>
  <c r="H212" i="17"/>
  <c r="H193" i="31"/>
  <c r="H208" i="33"/>
  <c r="H209" i="32"/>
  <c r="H202" i="31"/>
  <c r="H282" i="38"/>
  <c r="C272" i="31"/>
  <c r="C297" i="31" s="1"/>
  <c r="C347" i="31" s="1"/>
  <c r="H194" i="23"/>
  <c r="H195" i="31"/>
  <c r="H206" i="23"/>
  <c r="H197" i="23"/>
  <c r="C274" i="33"/>
  <c r="C299" i="33" s="1"/>
  <c r="C349" i="33" s="1"/>
  <c r="F213" i="31"/>
  <c r="H201" i="23"/>
  <c r="H205" i="32"/>
  <c r="G213" i="57"/>
  <c r="U19" i="49" s="1"/>
  <c r="F63" i="49" s="1"/>
  <c r="C213" i="11"/>
  <c r="G213" i="17"/>
  <c r="U15" i="49" s="1"/>
  <c r="F59" i="49" s="1"/>
  <c r="F98" i="49" s="1"/>
  <c r="H206" i="39"/>
  <c r="H205" i="62"/>
  <c r="H200" i="39"/>
  <c r="E213" i="17"/>
  <c r="S15" i="49" s="1"/>
  <c r="D59" i="49" s="1"/>
  <c r="D98" i="49" s="1"/>
  <c r="D213" i="17"/>
  <c r="R15" i="49" s="1"/>
  <c r="C59" i="49" s="1"/>
  <c r="C98" i="49" s="1"/>
  <c r="H188" i="57"/>
  <c r="H202" i="39"/>
  <c r="H287" i="17"/>
  <c r="D71" i="49"/>
  <c r="D110" i="49" s="1"/>
  <c r="E213" i="62"/>
  <c r="S22" i="49" s="1"/>
  <c r="D67" i="49" s="1"/>
  <c r="D106" i="49" s="1"/>
  <c r="G213" i="32"/>
  <c r="U32" i="49" s="1"/>
  <c r="F76" i="49" s="1"/>
  <c r="F115" i="49" s="1"/>
  <c r="G213" i="31"/>
  <c r="H278" i="23"/>
  <c r="H277" i="31"/>
  <c r="E213" i="33"/>
  <c r="S34" i="49" s="1"/>
  <c r="D78" i="49" s="1"/>
  <c r="D117" i="49" s="1"/>
  <c r="H210" i="32"/>
  <c r="H195" i="33"/>
  <c r="H272" i="23"/>
  <c r="H276" i="23"/>
  <c r="H351" i="23" s="1"/>
  <c r="H210" i="24"/>
  <c r="H211" i="24"/>
  <c r="H212" i="24"/>
  <c r="D156" i="44"/>
  <c r="E71" i="49"/>
  <c r="E110" i="49" s="1"/>
  <c r="G153" i="44"/>
  <c r="D160" i="44"/>
  <c r="F152" i="44"/>
  <c r="D142" i="44"/>
  <c r="E73" i="49"/>
  <c r="AQ29" i="49"/>
  <c r="G145" i="44"/>
  <c r="H284" i="62"/>
  <c r="H196" i="24"/>
  <c r="H196" i="11"/>
  <c r="H270" i="24"/>
  <c r="H345" i="24" s="1"/>
  <c r="G213" i="62"/>
  <c r="U22" i="49" s="1"/>
  <c r="F67" i="49" s="1"/>
  <c r="H276" i="62"/>
  <c r="H284" i="57"/>
  <c r="G213" i="11"/>
  <c r="U10" i="49" s="1"/>
  <c r="F54" i="49" s="1"/>
  <c r="F93" i="49" s="1"/>
  <c r="F286" i="62"/>
  <c r="F288" i="62" s="1"/>
  <c r="C158" i="44"/>
  <c r="C142" i="44"/>
  <c r="D146" i="44"/>
  <c r="F157" i="44"/>
  <c r="E156" i="44"/>
  <c r="H209" i="62"/>
  <c r="H200" i="57"/>
  <c r="H211" i="57"/>
  <c r="H278" i="11"/>
  <c r="C213" i="62"/>
  <c r="H197" i="25"/>
  <c r="H205" i="25"/>
  <c r="H200" i="25"/>
  <c r="G274" i="24"/>
  <c r="G219" i="44" s="1"/>
  <c r="H131" i="44"/>
  <c r="C156" i="44"/>
  <c r="E151" i="44"/>
  <c r="H193" i="57"/>
  <c r="F73" i="49"/>
  <c r="H279" i="12"/>
  <c r="H212" i="25"/>
  <c r="D213" i="25"/>
  <c r="R25" i="49" s="1"/>
  <c r="C64" i="49" s="1"/>
  <c r="C103" i="49" s="1"/>
  <c r="H202" i="25"/>
  <c r="H202" i="24"/>
  <c r="F276" i="57"/>
  <c r="F288" i="57" s="1"/>
  <c r="E148" i="44"/>
  <c r="H203" i="11"/>
  <c r="H194" i="62"/>
  <c r="H209" i="57"/>
  <c r="F144" i="44"/>
  <c r="D213" i="11"/>
  <c r="R10" i="49" s="1"/>
  <c r="C54" i="49" s="1"/>
  <c r="C93" i="49" s="1"/>
  <c r="H201" i="15"/>
  <c r="D213" i="62"/>
  <c r="R22" i="49" s="1"/>
  <c r="C67" i="49" s="1"/>
  <c r="C106" i="49" s="1"/>
  <c r="H277" i="11"/>
  <c r="H274" i="62"/>
  <c r="H272" i="57"/>
  <c r="H200" i="11"/>
  <c r="G268" i="57"/>
  <c r="D152" i="44"/>
  <c r="C155" i="44"/>
  <c r="C160" i="44"/>
  <c r="D144" i="44"/>
  <c r="H195" i="57"/>
  <c r="E268" i="15"/>
  <c r="E288" i="15" s="1"/>
  <c r="E313" i="15" s="1"/>
  <c r="E363" i="15" s="1"/>
  <c r="H198" i="11"/>
  <c r="H284" i="33"/>
  <c r="AB43" i="49"/>
  <c r="H277" i="25"/>
  <c r="H269" i="19"/>
  <c r="H206" i="24"/>
  <c r="C213" i="15"/>
  <c r="H188" i="38"/>
  <c r="H204" i="57"/>
  <c r="H274" i="57"/>
  <c r="H206" i="57"/>
  <c r="H195" i="11"/>
  <c r="F143" i="44"/>
  <c r="H206" i="11"/>
  <c r="H203" i="57"/>
  <c r="H270" i="29"/>
  <c r="G268" i="11"/>
  <c r="G288" i="11" s="1"/>
  <c r="G313" i="11" s="1"/>
  <c r="G363" i="11" s="1"/>
  <c r="C154" i="44"/>
  <c r="H199" i="62"/>
  <c r="H197" i="57"/>
  <c r="F158" i="44"/>
  <c r="E153" i="44"/>
  <c r="D148" i="44"/>
  <c r="G157" i="44"/>
  <c r="H204" i="62"/>
  <c r="C273" i="11"/>
  <c r="C298" i="11" s="1"/>
  <c r="C348" i="11" s="1"/>
  <c r="H277" i="23"/>
  <c r="D288" i="19"/>
  <c r="D313" i="19" s="1"/>
  <c r="C213" i="24"/>
  <c r="H195" i="24"/>
  <c r="AQ9" i="49"/>
  <c r="C271" i="24"/>
  <c r="C296" i="24" s="1"/>
  <c r="C346" i="24" s="1"/>
  <c r="C144" i="44"/>
  <c r="H195" i="62"/>
  <c r="H209" i="11"/>
  <c r="H278" i="62"/>
  <c r="G160" i="44"/>
  <c r="E146" i="44"/>
  <c r="E145" i="44"/>
  <c r="G151" i="44"/>
  <c r="G142" i="44"/>
  <c r="H279" i="62"/>
  <c r="G288" i="27"/>
  <c r="G313" i="27" s="1"/>
  <c r="G363" i="27" s="1"/>
  <c r="C277" i="62"/>
  <c r="H277" i="62" s="1"/>
  <c r="H278" i="15"/>
  <c r="F213" i="25"/>
  <c r="T25" i="49" s="1"/>
  <c r="E64" i="49" s="1"/>
  <c r="E103" i="49" s="1"/>
  <c r="H188" i="31"/>
  <c r="H188" i="25"/>
  <c r="AQ25" i="49"/>
  <c r="H205" i="24"/>
  <c r="H188" i="29"/>
  <c r="F213" i="11"/>
  <c r="T10" i="49" s="1"/>
  <c r="E54" i="49" s="1"/>
  <c r="E93" i="49" s="1"/>
  <c r="C141" i="44"/>
  <c r="H200" i="15"/>
  <c r="H206" i="15"/>
  <c r="H208" i="57"/>
  <c r="H211" i="11"/>
  <c r="H284" i="11"/>
  <c r="H203" i="62"/>
  <c r="G155" i="44"/>
  <c r="F147" i="44"/>
  <c r="D154" i="44"/>
  <c r="D141" i="44"/>
  <c r="G146" i="44"/>
  <c r="H287" i="62"/>
  <c r="E213" i="25"/>
  <c r="H188" i="26"/>
  <c r="H188" i="28"/>
  <c r="H193" i="44"/>
  <c r="H129" i="44"/>
  <c r="E155" i="44"/>
  <c r="F142" i="44"/>
  <c r="E157" i="44"/>
  <c r="C148" i="44"/>
  <c r="D151" i="44"/>
  <c r="F155" i="44"/>
  <c r="E149" i="44"/>
  <c r="C152" i="44"/>
  <c r="C143" i="44"/>
  <c r="G150" i="44"/>
  <c r="G158" i="44"/>
  <c r="C146" i="44"/>
  <c r="F75" i="49"/>
  <c r="F150" i="44"/>
  <c r="G143" i="44"/>
  <c r="G148" i="44"/>
  <c r="F153" i="44"/>
  <c r="G141" i="44"/>
  <c r="F156" i="44"/>
  <c r="D147" i="44"/>
  <c r="F148" i="44"/>
  <c r="G149" i="44"/>
  <c r="E150" i="44"/>
  <c r="E159" i="44"/>
  <c r="G154" i="44"/>
  <c r="F149" i="44"/>
  <c r="F154" i="44"/>
  <c r="D157" i="44"/>
  <c r="D155" i="44"/>
  <c r="E142" i="44"/>
  <c r="E143" i="44"/>
  <c r="D145" i="44"/>
  <c r="F160" i="44"/>
  <c r="G152" i="44"/>
  <c r="D150" i="44"/>
  <c r="E154" i="44"/>
  <c r="G159" i="44"/>
  <c r="C157" i="44"/>
  <c r="G156" i="44"/>
  <c r="F159" i="44"/>
  <c r="C145" i="44"/>
  <c r="D143" i="44"/>
  <c r="D149" i="44"/>
  <c r="G144" i="44"/>
  <c r="E158" i="44"/>
  <c r="D153" i="44"/>
  <c r="F141" i="44"/>
  <c r="E152" i="44"/>
  <c r="E147" i="44"/>
  <c r="D159" i="44"/>
  <c r="C153" i="44"/>
  <c r="E160" i="44"/>
  <c r="C147" i="44"/>
  <c r="E144" i="44"/>
  <c r="F146" i="44"/>
  <c r="F145" i="44"/>
  <c r="C149" i="44"/>
  <c r="D158" i="44"/>
  <c r="F151" i="44"/>
  <c r="C151" i="44"/>
  <c r="G147" i="44"/>
  <c r="E141" i="44"/>
  <c r="C159" i="44"/>
  <c r="AQ14" i="49"/>
  <c r="H212" i="57"/>
  <c r="C279" i="57"/>
  <c r="H279" i="57" s="1"/>
  <c r="C281" i="57"/>
  <c r="H281" i="57" s="1"/>
  <c r="H306" i="57" s="1"/>
  <c r="O17" i="48" s="1"/>
  <c r="E213" i="57"/>
  <c r="S19" i="49" s="1"/>
  <c r="D63" i="49" s="1"/>
  <c r="D102" i="49" s="1"/>
  <c r="H202" i="57"/>
  <c r="H277" i="57"/>
  <c r="C213" i="57"/>
  <c r="F213" i="57"/>
  <c r="T19" i="49" s="1"/>
  <c r="E63" i="49" s="1"/>
  <c r="D213" i="57"/>
  <c r="R19" i="49" s="1"/>
  <c r="C63" i="49" s="1"/>
  <c r="C102" i="49" s="1"/>
  <c r="C69" i="49"/>
  <c r="C108" i="49" s="1"/>
  <c r="H277" i="24"/>
  <c r="H352" i="24" s="1"/>
  <c r="C65" i="49"/>
  <c r="C104" i="49" s="1"/>
  <c r="AQ20" i="49"/>
  <c r="H133" i="44"/>
  <c r="H125" i="44"/>
  <c r="H135" i="44"/>
  <c r="D55" i="49"/>
  <c r="D94" i="49" s="1"/>
  <c r="AQ19" i="49"/>
  <c r="AQ39" i="49"/>
  <c r="G288" i="31"/>
  <c r="H285" i="33"/>
  <c r="H310" i="33" s="1"/>
  <c r="S32" i="48" s="1"/>
  <c r="H279" i="19"/>
  <c r="H354" i="19" s="1"/>
  <c r="H285" i="12"/>
  <c r="H360" i="12" s="1"/>
  <c r="H132" i="44"/>
  <c r="C304" i="19"/>
  <c r="C354" i="19" s="1"/>
  <c r="H275" i="15"/>
  <c r="H188" i="22"/>
  <c r="H271" i="19"/>
  <c r="H296" i="19" s="1"/>
  <c r="AQ24" i="49"/>
  <c r="H276" i="24"/>
  <c r="H301" i="24" s="1"/>
  <c r="J22" i="48" s="1"/>
  <c r="H275" i="62"/>
  <c r="E288" i="19"/>
  <c r="E313" i="19" s="1"/>
  <c r="H134" i="44"/>
  <c r="H278" i="57"/>
  <c r="H285" i="62"/>
  <c r="H360" i="62" s="1"/>
  <c r="H285" i="24"/>
  <c r="H310" i="24" s="1"/>
  <c r="S22" i="48" s="1"/>
  <c r="H278" i="59"/>
  <c r="C269" i="15"/>
  <c r="C294" i="15" s="1"/>
  <c r="C344" i="15" s="1"/>
  <c r="H207" i="15"/>
  <c r="H202" i="38"/>
  <c r="G288" i="41"/>
  <c r="AQ21" i="49"/>
  <c r="H194" i="15"/>
  <c r="H287" i="15"/>
  <c r="G288" i="32"/>
  <c r="G313" i="32" s="1"/>
  <c r="G363" i="32" s="1"/>
  <c r="H275" i="31"/>
  <c r="F55" i="49"/>
  <c r="C299" i="19"/>
  <c r="H274" i="19"/>
  <c r="H275" i="41"/>
  <c r="H208" i="15"/>
  <c r="H188" i="11"/>
  <c r="H198" i="15"/>
  <c r="H212" i="15"/>
  <c r="H272" i="32"/>
  <c r="H206" i="38"/>
  <c r="H130" i="44"/>
  <c r="H204" i="59"/>
  <c r="H205" i="15"/>
  <c r="H204" i="15"/>
  <c r="H275" i="21"/>
  <c r="C306" i="29"/>
  <c r="C356" i="29" s="1"/>
  <c r="H287" i="59"/>
  <c r="H121" i="44"/>
  <c r="H272" i="62"/>
  <c r="D288" i="29"/>
  <c r="D313" i="29" s="1"/>
  <c r="D363" i="29" s="1"/>
  <c r="H195" i="15"/>
  <c r="H272" i="38"/>
  <c r="D281" i="24"/>
  <c r="D306" i="24" s="1"/>
  <c r="D356" i="24" s="1"/>
  <c r="AQ33" i="49"/>
  <c r="H202" i="15"/>
  <c r="H212" i="59"/>
  <c r="H203" i="15"/>
  <c r="H284" i="15"/>
  <c r="H285" i="38"/>
  <c r="H360" i="38" s="1"/>
  <c r="C279" i="15"/>
  <c r="H279" i="15" s="1"/>
  <c r="H209" i="15"/>
  <c r="H285" i="15"/>
  <c r="H310" i="15" s="1"/>
  <c r="S11" i="48" s="1"/>
  <c r="H197" i="15"/>
  <c r="H210" i="38"/>
  <c r="H197" i="24"/>
  <c r="H211" i="59"/>
  <c r="G288" i="15"/>
  <c r="H210" i="15"/>
  <c r="C280" i="15"/>
  <c r="H280" i="15" s="1"/>
  <c r="H210" i="59"/>
  <c r="G213" i="15"/>
  <c r="U13" i="49" s="1"/>
  <c r="F57" i="49" s="1"/>
  <c r="H196" i="59"/>
  <c r="D213" i="15"/>
  <c r="R13" i="49" s="1"/>
  <c r="C57" i="49" s="1"/>
  <c r="C96" i="49" s="1"/>
  <c r="R39" i="49"/>
  <c r="C83" i="49" s="1"/>
  <c r="C122" i="49" s="1"/>
  <c r="H128" i="44"/>
  <c r="F213" i="15"/>
  <c r="T13" i="49" s="1"/>
  <c r="E57" i="49" s="1"/>
  <c r="E96" i="49" s="1"/>
  <c r="H277" i="59"/>
  <c r="H284" i="38"/>
  <c r="H188" i="14"/>
  <c r="H285" i="59"/>
  <c r="H310" i="59" s="1"/>
  <c r="S31" i="48" s="1"/>
  <c r="H196" i="15"/>
  <c r="H119" i="44"/>
  <c r="E213" i="15"/>
  <c r="S13" i="49" s="1"/>
  <c r="D57" i="49" s="1"/>
  <c r="D96" i="49" s="1"/>
  <c r="H202" i="59"/>
  <c r="H188" i="19"/>
  <c r="H209" i="38"/>
  <c r="H197" i="38"/>
  <c r="H193" i="38"/>
  <c r="C71" i="49"/>
  <c r="C110" i="49" s="1"/>
  <c r="AQ27" i="49"/>
  <c r="H127" i="44"/>
  <c r="AQ32" i="49"/>
  <c r="AQ10" i="49"/>
  <c r="AQ12" i="49"/>
  <c r="F80" i="49"/>
  <c r="F119" i="49" s="1"/>
  <c r="F86" i="49"/>
  <c r="H188" i="24"/>
  <c r="E55" i="49"/>
  <c r="E94" i="49" s="1"/>
  <c r="AQ41" i="49"/>
  <c r="H201" i="44"/>
  <c r="G209" i="44"/>
  <c r="H206" i="44"/>
  <c r="F209" i="44"/>
  <c r="H198" i="44"/>
  <c r="H196" i="44"/>
  <c r="H194" i="59"/>
  <c r="H204" i="38"/>
  <c r="H193" i="24"/>
  <c r="C80" i="49"/>
  <c r="C119" i="49" s="1"/>
  <c r="H278" i="32"/>
  <c r="H188" i="35"/>
  <c r="D213" i="24"/>
  <c r="R24" i="49" s="1"/>
  <c r="C70" i="49" s="1"/>
  <c r="C109" i="49" s="1"/>
  <c r="G288" i="59"/>
  <c r="G313" i="59" s="1"/>
  <c r="G363" i="59" s="1"/>
  <c r="H198" i="59"/>
  <c r="E209" i="44"/>
  <c r="H188" i="59"/>
  <c r="H198" i="38"/>
  <c r="H188" i="12"/>
  <c r="H287" i="24"/>
  <c r="H362" i="24" s="1"/>
  <c r="C209" i="44"/>
  <c r="H200" i="59"/>
  <c r="H284" i="59"/>
  <c r="H283" i="25"/>
  <c r="H308" i="25" s="1"/>
  <c r="H209" i="59"/>
  <c r="C55" i="49"/>
  <c r="C94" i="49" s="1"/>
  <c r="AQ28" i="49"/>
  <c r="H203" i="24"/>
  <c r="F288" i="59"/>
  <c r="H275" i="59"/>
  <c r="H300" i="59" s="1"/>
  <c r="I31" i="48" s="1"/>
  <c r="G213" i="24"/>
  <c r="U24" i="49" s="1"/>
  <c r="F70" i="49" s="1"/>
  <c r="H281" i="25"/>
  <c r="H356" i="25" s="1"/>
  <c r="E213" i="24"/>
  <c r="S24" i="49" s="1"/>
  <c r="D70" i="49" s="1"/>
  <c r="D109" i="49" s="1"/>
  <c r="H272" i="24"/>
  <c r="AQ11" i="49"/>
  <c r="D213" i="59"/>
  <c r="R33" i="49" s="1"/>
  <c r="C77" i="49" s="1"/>
  <c r="C116" i="49" s="1"/>
  <c r="E283" i="24"/>
  <c r="E308" i="24" s="1"/>
  <c r="E358" i="24" s="1"/>
  <c r="H208" i="24"/>
  <c r="H284" i="24"/>
  <c r="H207" i="24"/>
  <c r="H278" i="24"/>
  <c r="H136" i="44"/>
  <c r="H199" i="59"/>
  <c r="H208" i="59"/>
  <c r="G288" i="10"/>
  <c r="G313" i="10" s="1"/>
  <c r="G363" i="10" s="1"/>
  <c r="H126" i="44"/>
  <c r="H275" i="38"/>
  <c r="H211" i="10"/>
  <c r="C286" i="10"/>
  <c r="C272" i="10"/>
  <c r="H272" i="10" s="1"/>
  <c r="H197" i="10"/>
  <c r="H202" i="10"/>
  <c r="C277" i="10"/>
  <c r="F213" i="59"/>
  <c r="T33" i="49" s="1"/>
  <c r="E77" i="49" s="1"/>
  <c r="C274" i="59"/>
  <c r="H274" i="59" s="1"/>
  <c r="C213" i="59"/>
  <c r="H195" i="59"/>
  <c r="G213" i="59"/>
  <c r="U33" i="49" s="1"/>
  <c r="F77" i="49" s="1"/>
  <c r="F116" i="49" s="1"/>
  <c r="G288" i="14"/>
  <c r="H205" i="59"/>
  <c r="F283" i="24"/>
  <c r="H283" i="24" s="1"/>
  <c r="H308" i="24" s="1"/>
  <c r="Q22" i="48" s="1"/>
  <c r="G268" i="24"/>
  <c r="H206" i="10"/>
  <c r="C281" i="10"/>
  <c r="H205" i="10"/>
  <c r="C280" i="10"/>
  <c r="H194" i="10"/>
  <c r="C269" i="10"/>
  <c r="H204" i="10"/>
  <c r="C279" i="10"/>
  <c r="H279" i="10" s="1"/>
  <c r="C276" i="10"/>
  <c r="H276" i="10" s="1"/>
  <c r="H201" i="10"/>
  <c r="H282" i="59"/>
  <c r="H193" i="59"/>
  <c r="H271" i="29"/>
  <c r="H346" i="29" s="1"/>
  <c r="H280" i="59"/>
  <c r="D213" i="38"/>
  <c r="F288" i="25"/>
  <c r="F313" i="25" s="1"/>
  <c r="F363" i="25" s="1"/>
  <c r="D275" i="24"/>
  <c r="H275" i="24" s="1"/>
  <c r="H193" i="10"/>
  <c r="C213" i="10"/>
  <c r="C268" i="10"/>
  <c r="H199" i="10"/>
  <c r="C274" i="10"/>
  <c r="H274" i="10" s="1"/>
  <c r="H196" i="10"/>
  <c r="C271" i="10"/>
  <c r="U9" i="49"/>
  <c r="F53" i="49" s="1"/>
  <c r="F92" i="49" s="1"/>
  <c r="G213" i="10"/>
  <c r="H198" i="10"/>
  <c r="C273" i="10"/>
  <c r="F288" i="14"/>
  <c r="H280" i="24"/>
  <c r="H305" i="24" s="1"/>
  <c r="N22" i="48" s="1"/>
  <c r="D268" i="59"/>
  <c r="D288" i="59" s="1"/>
  <c r="D313" i="59" s="1"/>
  <c r="D363" i="59" s="1"/>
  <c r="H203" i="10"/>
  <c r="C278" i="10"/>
  <c r="H278" i="10" s="1"/>
  <c r="C275" i="10"/>
  <c r="H275" i="10" s="1"/>
  <c r="H200" i="10"/>
  <c r="H207" i="59"/>
  <c r="H201" i="59"/>
  <c r="C283" i="59"/>
  <c r="H283" i="59" s="1"/>
  <c r="H197" i="59"/>
  <c r="F286" i="24"/>
  <c r="H286" i="24" s="1"/>
  <c r="C282" i="10"/>
  <c r="H282" i="10" s="1"/>
  <c r="H207" i="10"/>
  <c r="H278" i="14"/>
  <c r="D268" i="10"/>
  <c r="D213" i="10"/>
  <c r="R9" i="49"/>
  <c r="C53" i="49" s="1"/>
  <c r="C92" i="49" s="1"/>
  <c r="F213" i="10"/>
  <c r="T9" i="49"/>
  <c r="E53" i="49" s="1"/>
  <c r="E92" i="49" s="1"/>
  <c r="F268" i="10"/>
  <c r="H209" i="10"/>
  <c r="C284" i="10"/>
  <c r="H284" i="10" s="1"/>
  <c r="H210" i="10"/>
  <c r="C285" i="10"/>
  <c r="H285" i="10" s="1"/>
  <c r="H360" i="10" s="1"/>
  <c r="E137" i="44"/>
  <c r="H194" i="24"/>
  <c r="C269" i="24"/>
  <c r="E268" i="10"/>
  <c r="E213" i="10"/>
  <c r="S9" i="49" s="1"/>
  <c r="D53" i="49" s="1"/>
  <c r="D92" i="49" s="1"/>
  <c r="E213" i="59"/>
  <c r="S33" i="49" s="1"/>
  <c r="D77" i="49" s="1"/>
  <c r="D116" i="49" s="1"/>
  <c r="H282" i="24"/>
  <c r="F213" i="24"/>
  <c r="F279" i="24"/>
  <c r="H279" i="24" s="1"/>
  <c r="H195" i="10"/>
  <c r="C270" i="10"/>
  <c r="C283" i="10"/>
  <c r="H208" i="10"/>
  <c r="H212" i="10"/>
  <c r="C287" i="10"/>
  <c r="H287" i="10" s="1"/>
  <c r="H203" i="38"/>
  <c r="H212" i="38"/>
  <c r="F213" i="38"/>
  <c r="T39" i="49" s="1"/>
  <c r="E83" i="49" s="1"/>
  <c r="E122" i="49" s="1"/>
  <c r="H278" i="38"/>
  <c r="H211" i="38"/>
  <c r="H208" i="38"/>
  <c r="H201" i="38"/>
  <c r="H200" i="38"/>
  <c r="H194" i="38"/>
  <c r="H195" i="38"/>
  <c r="H199" i="38"/>
  <c r="C213" i="38"/>
  <c r="F137" i="44"/>
  <c r="E213" i="38"/>
  <c r="S39" i="49" s="1"/>
  <c r="D83" i="49" s="1"/>
  <c r="D122" i="49" s="1"/>
  <c r="G213" i="38"/>
  <c r="U39" i="49" s="1"/>
  <c r="F83" i="49" s="1"/>
  <c r="F122" i="49" s="1"/>
  <c r="H196" i="38"/>
  <c r="H275" i="33"/>
  <c r="G288" i="38"/>
  <c r="G313" i="38" s="1"/>
  <c r="G363" i="38" s="1"/>
  <c r="H188" i="40"/>
  <c r="H280" i="32"/>
  <c r="H355" i="32" s="1"/>
  <c r="H120" i="44"/>
  <c r="H273" i="25"/>
  <c r="H348" i="25" s="1"/>
  <c r="AQ36" i="49"/>
  <c r="E80" i="49"/>
  <c r="E119" i="49" s="1"/>
  <c r="C86" i="49"/>
  <c r="C125" i="49" s="1"/>
  <c r="D137" i="44"/>
  <c r="E213" i="40"/>
  <c r="S41" i="49" s="1"/>
  <c r="D85" i="49" s="1"/>
  <c r="D124" i="49" s="1"/>
  <c r="E323" i="31"/>
  <c r="H272" i="59"/>
  <c r="C297" i="59"/>
  <c r="C347" i="59" s="1"/>
  <c r="C310" i="23"/>
  <c r="C360" i="23" s="1"/>
  <c r="H124" i="44"/>
  <c r="H282" i="22"/>
  <c r="H276" i="59"/>
  <c r="C301" i="59"/>
  <c r="C351" i="59" s="1"/>
  <c r="H279" i="59"/>
  <c r="C304" i="59"/>
  <c r="C354" i="59" s="1"/>
  <c r="H188" i="41"/>
  <c r="H279" i="14"/>
  <c r="C304" i="14"/>
  <c r="C354" i="14" s="1"/>
  <c r="H276" i="26"/>
  <c r="C301" i="26"/>
  <c r="C351" i="26" s="1"/>
  <c r="H277" i="14"/>
  <c r="C302" i="14"/>
  <c r="C352" i="14" s="1"/>
  <c r="AQ42" i="49"/>
  <c r="F293" i="24"/>
  <c r="F343" i="24" s="1"/>
  <c r="H312" i="29"/>
  <c r="U27" i="48" s="1"/>
  <c r="H362" i="29"/>
  <c r="H287" i="41"/>
  <c r="H312" i="41" s="1"/>
  <c r="U40" i="48" s="1"/>
  <c r="C312" i="41"/>
  <c r="C362" i="41" s="1"/>
  <c r="H287" i="30"/>
  <c r="H312" i="30" s="1"/>
  <c r="U28" i="48" s="1"/>
  <c r="C312" i="30"/>
  <c r="C362" i="30" s="1"/>
  <c r="H286" i="26"/>
  <c r="H361" i="26" s="1"/>
  <c r="C311" i="26"/>
  <c r="C361" i="26" s="1"/>
  <c r="D80" i="49"/>
  <c r="D119" i="49" s="1"/>
  <c r="H198" i="40"/>
  <c r="C273" i="40"/>
  <c r="C286" i="40"/>
  <c r="H211" i="40"/>
  <c r="C284" i="40"/>
  <c r="H209" i="40"/>
  <c r="H207" i="28"/>
  <c r="C282" i="28"/>
  <c r="H282" i="28" s="1"/>
  <c r="E268" i="28"/>
  <c r="E213" i="28"/>
  <c r="S28" i="49" s="1"/>
  <c r="D72" i="49" s="1"/>
  <c r="D111" i="49" s="1"/>
  <c r="C285" i="40"/>
  <c r="H210" i="40"/>
  <c r="C286" i="28"/>
  <c r="H211" i="28"/>
  <c r="C284" i="28"/>
  <c r="H284" i="28" s="1"/>
  <c r="H209" i="28"/>
  <c r="H206" i="40"/>
  <c r="H198" i="28"/>
  <c r="C273" i="28"/>
  <c r="H195" i="28"/>
  <c r="C270" i="28"/>
  <c r="H287" i="22"/>
  <c r="H277" i="33"/>
  <c r="C282" i="40"/>
  <c r="H282" i="40" s="1"/>
  <c r="H207" i="40"/>
  <c r="H208" i="40"/>
  <c r="C283" i="40"/>
  <c r="R41" i="49"/>
  <c r="C85" i="49" s="1"/>
  <c r="C124" i="49" s="1"/>
  <c r="D213" i="40"/>
  <c r="D268" i="40"/>
  <c r="H212" i="28"/>
  <c r="C287" i="28"/>
  <c r="H287" i="28" s="1"/>
  <c r="H284" i="22"/>
  <c r="F213" i="40"/>
  <c r="T41" i="49"/>
  <c r="E85" i="49" s="1"/>
  <c r="E124" i="49" s="1"/>
  <c r="F268" i="40"/>
  <c r="H284" i="40"/>
  <c r="C275" i="40"/>
  <c r="H275" i="40" s="1"/>
  <c r="H200" i="40"/>
  <c r="C279" i="40"/>
  <c r="C304" i="40" s="1"/>
  <c r="C354" i="40" s="1"/>
  <c r="H204" i="40"/>
  <c r="H195" i="40"/>
  <c r="C270" i="40"/>
  <c r="C276" i="28"/>
  <c r="H201" i="28"/>
  <c r="C281" i="28"/>
  <c r="H206" i="28"/>
  <c r="F268" i="28"/>
  <c r="F213" i="28"/>
  <c r="T28" i="49" s="1"/>
  <c r="E72" i="49" s="1"/>
  <c r="E111" i="49" s="1"/>
  <c r="C269" i="28"/>
  <c r="H194" i="28"/>
  <c r="H278" i="22"/>
  <c r="G288" i="33"/>
  <c r="U41" i="49"/>
  <c r="F85" i="49" s="1"/>
  <c r="F124" i="49" s="1"/>
  <c r="G213" i="40"/>
  <c r="G268" i="40"/>
  <c r="G288" i="40" s="1"/>
  <c r="G313" i="40" s="1"/>
  <c r="G363" i="40" s="1"/>
  <c r="H197" i="40"/>
  <c r="C272" i="40"/>
  <c r="C274" i="28"/>
  <c r="H199" i="28"/>
  <c r="C278" i="28"/>
  <c r="H278" i="28" s="1"/>
  <c r="H203" i="28"/>
  <c r="H200" i="28"/>
  <c r="C275" i="28"/>
  <c r="H275" i="28" s="1"/>
  <c r="C283" i="28"/>
  <c r="H208" i="28"/>
  <c r="H193" i="28"/>
  <c r="C213" i="28"/>
  <c r="C268" i="28"/>
  <c r="D213" i="28"/>
  <c r="R28" i="49" s="1"/>
  <c r="C72" i="49" s="1"/>
  <c r="C111" i="49" s="1"/>
  <c r="D268" i="28"/>
  <c r="H194" i="40"/>
  <c r="C269" i="40"/>
  <c r="C285" i="28"/>
  <c r="H285" i="28" s="1"/>
  <c r="H210" i="28"/>
  <c r="C277" i="28"/>
  <c r="H277" i="28" s="1"/>
  <c r="H202" i="28"/>
  <c r="H117" i="44"/>
  <c r="H201" i="40"/>
  <c r="C277" i="40"/>
  <c r="H277" i="40" s="1"/>
  <c r="H202" i="40"/>
  <c r="C280" i="40"/>
  <c r="C305" i="40" s="1"/>
  <c r="C355" i="40" s="1"/>
  <c r="H205" i="40"/>
  <c r="C274" i="40"/>
  <c r="H199" i="40"/>
  <c r="C271" i="28"/>
  <c r="H196" i="28"/>
  <c r="H197" i="28"/>
  <c r="C272" i="28"/>
  <c r="H280" i="25"/>
  <c r="H355" i="25" s="1"/>
  <c r="H277" i="12"/>
  <c r="H352" i="12" s="1"/>
  <c r="E288" i="40"/>
  <c r="E313" i="40" s="1"/>
  <c r="E363" i="40" s="1"/>
  <c r="C278" i="40"/>
  <c r="H278" i="40" s="1"/>
  <c r="H203" i="40"/>
  <c r="H212" i="40"/>
  <c r="C287" i="40"/>
  <c r="H196" i="40"/>
  <c r="C271" i="40"/>
  <c r="C268" i="40"/>
  <c r="Q41" i="49"/>
  <c r="B85" i="49" s="1"/>
  <c r="B124" i="49" s="1"/>
  <c r="H193" i="40"/>
  <c r="C213" i="40"/>
  <c r="C279" i="28"/>
  <c r="H279" i="28" s="1"/>
  <c r="H204" i="28"/>
  <c r="G213" i="28"/>
  <c r="U28" i="49" s="1"/>
  <c r="F72" i="49" s="1"/>
  <c r="G268" i="28"/>
  <c r="G288" i="28" s="1"/>
  <c r="C280" i="28"/>
  <c r="H280" i="28" s="1"/>
  <c r="H205" i="28"/>
  <c r="H281" i="40"/>
  <c r="D306" i="40"/>
  <c r="G288" i="22"/>
  <c r="H275" i="25"/>
  <c r="G288" i="12"/>
  <c r="H287" i="25"/>
  <c r="H312" i="25" s="1"/>
  <c r="H281" i="26"/>
  <c r="H306" i="26" s="1"/>
  <c r="O24" i="48" s="1"/>
  <c r="H286" i="25"/>
  <c r="H361" i="25" s="1"/>
  <c r="H283" i="29"/>
  <c r="H358" i="29" s="1"/>
  <c r="AQ38" i="49"/>
  <c r="H188" i="37"/>
  <c r="E288" i="25"/>
  <c r="E313" i="25" s="1"/>
  <c r="E363" i="25" s="1"/>
  <c r="C296" i="25"/>
  <c r="C346" i="25" s="1"/>
  <c r="H271" i="25"/>
  <c r="C301" i="25"/>
  <c r="C351" i="25" s="1"/>
  <c r="E301" i="40"/>
  <c r="H276" i="40"/>
  <c r="H274" i="25"/>
  <c r="D299" i="25"/>
  <c r="D349" i="25" s="1"/>
  <c r="H273" i="26"/>
  <c r="H348" i="26" s="1"/>
  <c r="C297" i="25"/>
  <c r="C347" i="25" s="1"/>
  <c r="H272" i="25"/>
  <c r="C293" i="25"/>
  <c r="E333" i="25" s="1"/>
  <c r="H268" i="25"/>
  <c r="C288" i="25"/>
  <c r="H312" i="19"/>
  <c r="U15" i="48" s="1"/>
  <c r="C294" i="25"/>
  <c r="C344" i="25" s="1"/>
  <c r="H269" i="25"/>
  <c r="D293" i="25"/>
  <c r="D343" i="25" s="1"/>
  <c r="H351" i="19"/>
  <c r="H301" i="19"/>
  <c r="C78" i="49"/>
  <c r="C117" i="49" s="1"/>
  <c r="C356" i="19"/>
  <c r="C331" i="19"/>
  <c r="AH43" i="49"/>
  <c r="D347" i="40"/>
  <c r="E358" i="25"/>
  <c r="H361" i="19"/>
  <c r="H311" i="19"/>
  <c r="H274" i="20"/>
  <c r="H349" i="20" s="1"/>
  <c r="H306" i="19"/>
  <c r="H356" i="19"/>
  <c r="E78" i="49"/>
  <c r="E117" i="49" s="1"/>
  <c r="H279" i="32"/>
  <c r="H304" i="32" s="1"/>
  <c r="M30" i="48" s="1"/>
  <c r="AI43" i="49"/>
  <c r="AC21" i="49"/>
  <c r="C288" i="29"/>
  <c r="C313" i="29" s="1"/>
  <c r="C363" i="29" s="1"/>
  <c r="AJ24" i="49"/>
  <c r="AE34" i="49"/>
  <c r="AE43" i="49" s="1"/>
  <c r="H263" i="33"/>
  <c r="H238" i="22"/>
  <c r="H263" i="24"/>
  <c r="AP43" i="49"/>
  <c r="H122" i="44"/>
  <c r="H286" i="33"/>
  <c r="H311" i="33" s="1"/>
  <c r="T32" i="48" s="1"/>
  <c r="H274" i="29"/>
  <c r="H349" i="29" s="1"/>
  <c r="AF43" i="49"/>
  <c r="H213" i="29"/>
  <c r="G137" i="44"/>
  <c r="H276" i="29"/>
  <c r="H301" i="29" s="1"/>
  <c r="J27" i="48" s="1"/>
  <c r="D79" i="49"/>
  <c r="D118" i="49" s="1"/>
  <c r="H279" i="38"/>
  <c r="H304" i="38" s="1"/>
  <c r="M37" i="48" s="1"/>
  <c r="V29" i="49"/>
  <c r="V11" i="49"/>
  <c r="V26" i="49"/>
  <c r="AQ8" i="49"/>
  <c r="H310" i="26"/>
  <c r="S24" i="48" s="1"/>
  <c r="H360" i="26"/>
  <c r="H360" i="20"/>
  <c r="H300" i="35"/>
  <c r="I34" i="48" s="1"/>
  <c r="H350" i="35"/>
  <c r="C311" i="35"/>
  <c r="C361" i="35" s="1"/>
  <c r="H286" i="35"/>
  <c r="C306" i="31"/>
  <c r="C356" i="31" s="1"/>
  <c r="H281" i="31"/>
  <c r="C308" i="23"/>
  <c r="C358" i="23" s="1"/>
  <c r="H283" i="23"/>
  <c r="H310" i="32"/>
  <c r="S30" i="48" s="1"/>
  <c r="H360" i="32"/>
  <c r="F288" i="26"/>
  <c r="F313" i="26" s="1"/>
  <c r="F363" i="26" s="1"/>
  <c r="F293" i="26"/>
  <c r="F343" i="26" s="1"/>
  <c r="H280" i="23"/>
  <c r="C305" i="23"/>
  <c r="C355" i="23" s="1"/>
  <c r="H270" i="31"/>
  <c r="C295" i="31"/>
  <c r="C345" i="31" s="1"/>
  <c r="H210" i="9"/>
  <c r="C285" i="9"/>
  <c r="H285" i="9" s="1"/>
  <c r="H212" i="9"/>
  <c r="C287" i="9"/>
  <c r="F293" i="35"/>
  <c r="F343" i="35" s="1"/>
  <c r="F288" i="35"/>
  <c r="F313" i="35" s="1"/>
  <c r="F363" i="35" s="1"/>
  <c r="C296" i="32"/>
  <c r="C346" i="32" s="1"/>
  <c r="H271" i="32"/>
  <c r="C298" i="35"/>
  <c r="C348" i="35" s="1"/>
  <c r="H273" i="35"/>
  <c r="H274" i="32"/>
  <c r="C297" i="20"/>
  <c r="C347" i="20" s="1"/>
  <c r="H272" i="20"/>
  <c r="AQ17" i="49"/>
  <c r="B61" i="49"/>
  <c r="B100" i="49" s="1"/>
  <c r="C296" i="12"/>
  <c r="C346" i="12" s="1"/>
  <c r="H271" i="12"/>
  <c r="C294" i="20"/>
  <c r="C344" i="20" s="1"/>
  <c r="H269" i="20"/>
  <c r="C298" i="20"/>
  <c r="C348" i="20" s="1"/>
  <c r="H273" i="20"/>
  <c r="H280" i="12"/>
  <c r="H213" i="26"/>
  <c r="H287" i="23"/>
  <c r="C312" i="23"/>
  <c r="C362" i="23" s="1"/>
  <c r="C294" i="12"/>
  <c r="H269" i="12"/>
  <c r="C296" i="33"/>
  <c r="C346" i="33" s="1"/>
  <c r="H271" i="33"/>
  <c r="C293" i="12"/>
  <c r="C288" i="12"/>
  <c r="H268" i="12"/>
  <c r="C288" i="26"/>
  <c r="C299" i="26"/>
  <c r="C349" i="26" s="1"/>
  <c r="H274" i="26"/>
  <c r="C299" i="38"/>
  <c r="C349" i="38" s="1"/>
  <c r="H274" i="38"/>
  <c r="C311" i="32"/>
  <c r="C361" i="32" s="1"/>
  <c r="H286" i="32"/>
  <c r="C305" i="38"/>
  <c r="C355" i="38" s="1"/>
  <c r="H280" i="38"/>
  <c r="C295" i="33"/>
  <c r="C345" i="33" s="1"/>
  <c r="F288" i="23"/>
  <c r="F313" i="23" s="1"/>
  <c r="F363" i="23" s="1"/>
  <c r="C299" i="12"/>
  <c r="C349" i="12" s="1"/>
  <c r="H274" i="12"/>
  <c r="E293" i="31"/>
  <c r="E343" i="31" s="1"/>
  <c r="E288" i="31"/>
  <c r="E313" i="31" s="1"/>
  <c r="E363" i="31" s="1"/>
  <c r="D213" i="9"/>
  <c r="R8" i="49"/>
  <c r="C52" i="49" s="1"/>
  <c r="C91" i="49" s="1"/>
  <c r="D268" i="9"/>
  <c r="H204" i="9"/>
  <c r="C279" i="9"/>
  <c r="H279" i="9" s="1"/>
  <c r="G213" i="9"/>
  <c r="U8" i="49" s="1"/>
  <c r="F52" i="49" s="1"/>
  <c r="F91" i="49" s="1"/>
  <c r="G268" i="9"/>
  <c r="G288" i="9" s="1"/>
  <c r="G313" i="9" s="1"/>
  <c r="G363" i="9" s="1"/>
  <c r="C295" i="26"/>
  <c r="C345" i="26" s="1"/>
  <c r="H270" i="26"/>
  <c r="C308" i="26"/>
  <c r="C358" i="26" s="1"/>
  <c r="H283" i="26"/>
  <c r="F332" i="31"/>
  <c r="E330" i="31"/>
  <c r="F318" i="31"/>
  <c r="E329" i="31"/>
  <c r="C343" i="31"/>
  <c r="D320" i="31"/>
  <c r="C325" i="31"/>
  <c r="E322" i="31"/>
  <c r="E320" i="31"/>
  <c r="D328" i="31"/>
  <c r="D331" i="31"/>
  <c r="G330" i="31"/>
  <c r="F338" i="31"/>
  <c r="E336" i="31"/>
  <c r="D336" i="31"/>
  <c r="E327" i="31"/>
  <c r="G336" i="31"/>
  <c r="G328" i="31"/>
  <c r="H328" i="31"/>
  <c r="G334" i="31"/>
  <c r="F329" i="31"/>
  <c r="E325" i="31"/>
  <c r="C332" i="31"/>
  <c r="G320" i="31"/>
  <c r="F330" i="31"/>
  <c r="C318" i="31"/>
  <c r="E334" i="31"/>
  <c r="F335" i="31"/>
  <c r="C334" i="31"/>
  <c r="D329" i="31"/>
  <c r="F325" i="31"/>
  <c r="F319" i="31"/>
  <c r="E332" i="31"/>
  <c r="G337" i="31"/>
  <c r="F324" i="31"/>
  <c r="F328" i="31"/>
  <c r="F336" i="31"/>
  <c r="G333" i="31"/>
  <c r="G324" i="31"/>
  <c r="F326" i="31"/>
  <c r="G319" i="31"/>
  <c r="F321" i="31"/>
  <c r="D327" i="31"/>
  <c r="G327" i="31"/>
  <c r="F323" i="31"/>
  <c r="H332" i="31"/>
  <c r="D324" i="31"/>
  <c r="E321" i="31"/>
  <c r="D330" i="31"/>
  <c r="D323" i="31"/>
  <c r="F337" i="31"/>
  <c r="F327" i="31"/>
  <c r="F333" i="31"/>
  <c r="D326" i="31"/>
  <c r="G335" i="31"/>
  <c r="D318" i="31"/>
  <c r="F322" i="31"/>
  <c r="G323" i="31"/>
  <c r="E335" i="31"/>
  <c r="G322" i="31"/>
  <c r="E328" i="31"/>
  <c r="D322" i="31"/>
  <c r="H325" i="31"/>
  <c r="C328" i="31"/>
  <c r="G325" i="31"/>
  <c r="G332" i="31"/>
  <c r="F334" i="31"/>
  <c r="D334" i="31"/>
  <c r="G331" i="31"/>
  <c r="D319" i="31"/>
  <c r="G318" i="31"/>
  <c r="C335" i="31"/>
  <c r="E326" i="31"/>
  <c r="F331" i="31"/>
  <c r="D321" i="31"/>
  <c r="G338" i="31"/>
  <c r="G321" i="31"/>
  <c r="F320" i="31"/>
  <c r="H327" i="31"/>
  <c r="G329" i="31"/>
  <c r="D332" i="31"/>
  <c r="G326" i="31"/>
  <c r="D325" i="31"/>
  <c r="C327" i="31"/>
  <c r="H334" i="31"/>
  <c r="E337" i="31"/>
  <c r="E333" i="31"/>
  <c r="D333" i="31"/>
  <c r="D335" i="31"/>
  <c r="E324" i="31"/>
  <c r="E331" i="31"/>
  <c r="C308" i="33"/>
  <c r="C358" i="33" s="1"/>
  <c r="H283" i="33"/>
  <c r="D293" i="38"/>
  <c r="D343" i="38" s="1"/>
  <c r="D288" i="38"/>
  <c r="D313" i="38" s="1"/>
  <c r="D363" i="38" s="1"/>
  <c r="C298" i="12"/>
  <c r="C348" i="12" s="1"/>
  <c r="H273" i="12"/>
  <c r="C302" i="32"/>
  <c r="C352" i="32" s="1"/>
  <c r="H277" i="32"/>
  <c r="C298" i="32"/>
  <c r="C348" i="32" s="1"/>
  <c r="H273" i="32"/>
  <c r="C308" i="12"/>
  <c r="C358" i="12" s="1"/>
  <c r="H283" i="12"/>
  <c r="C299" i="35"/>
  <c r="C349" i="35" s="1"/>
  <c r="H274" i="35"/>
  <c r="C294" i="32"/>
  <c r="C344" i="32" s="1"/>
  <c r="H269" i="32"/>
  <c r="C293" i="20"/>
  <c r="H268" i="20"/>
  <c r="C306" i="38"/>
  <c r="C356" i="38" s="1"/>
  <c r="H281" i="38"/>
  <c r="C304" i="33"/>
  <c r="C354" i="33" s="1"/>
  <c r="H279" i="33"/>
  <c r="C311" i="31"/>
  <c r="C361" i="31" s="1"/>
  <c r="H286" i="31"/>
  <c r="H281" i="23"/>
  <c r="C306" i="23"/>
  <c r="C356" i="23" s="1"/>
  <c r="C296" i="35"/>
  <c r="C346" i="35" s="1"/>
  <c r="H271" i="35"/>
  <c r="H268" i="31"/>
  <c r="H201" i="9"/>
  <c r="C276" i="9"/>
  <c r="H208" i="9"/>
  <c r="C283" i="9"/>
  <c r="H194" i="9"/>
  <c r="C269" i="9"/>
  <c r="H203" i="9"/>
  <c r="C278" i="9"/>
  <c r="H278" i="9" s="1"/>
  <c r="E319" i="31"/>
  <c r="E298" i="33"/>
  <c r="E348" i="33" s="1"/>
  <c r="H273" i="33"/>
  <c r="H271" i="20"/>
  <c r="C296" i="20"/>
  <c r="C346" i="20" s="1"/>
  <c r="H345" i="25"/>
  <c r="H295" i="25"/>
  <c r="E288" i="33"/>
  <c r="E313" i="33" s="1"/>
  <c r="E363" i="33" s="1"/>
  <c r="E293" i="33"/>
  <c r="E343" i="33" s="1"/>
  <c r="C296" i="23"/>
  <c r="C346" i="23" s="1"/>
  <c r="H271" i="23"/>
  <c r="C297" i="35"/>
  <c r="C347" i="35" s="1"/>
  <c r="H272" i="35"/>
  <c r="C302" i="35"/>
  <c r="C352" i="35" s="1"/>
  <c r="H277" i="35"/>
  <c r="C296" i="38"/>
  <c r="C346" i="38" s="1"/>
  <c r="H271" i="38"/>
  <c r="Q36" i="49"/>
  <c r="H213" i="35"/>
  <c r="C305" i="20"/>
  <c r="C355" i="20" s="1"/>
  <c r="H280" i="20"/>
  <c r="C298" i="38"/>
  <c r="C348" i="38" s="1"/>
  <c r="H273" i="38"/>
  <c r="C293" i="33"/>
  <c r="H268" i="33"/>
  <c r="C311" i="20"/>
  <c r="C361" i="20" s="1"/>
  <c r="H286" i="20"/>
  <c r="C301" i="38"/>
  <c r="C351" i="38" s="1"/>
  <c r="H276" i="38"/>
  <c r="H280" i="31"/>
  <c r="C305" i="31"/>
  <c r="C355" i="31" s="1"/>
  <c r="E288" i="32"/>
  <c r="E313" i="32" s="1"/>
  <c r="E363" i="32" s="1"/>
  <c r="E293" i="32"/>
  <c r="E343" i="32" s="1"/>
  <c r="C295" i="35"/>
  <c r="C345" i="35" s="1"/>
  <c r="H270" i="35"/>
  <c r="F293" i="38"/>
  <c r="F343" i="38" s="1"/>
  <c r="F288" i="38"/>
  <c r="F313" i="38" s="1"/>
  <c r="F363" i="38" s="1"/>
  <c r="B55" i="49"/>
  <c r="B94" i="49" s="1"/>
  <c r="H271" i="31"/>
  <c r="C296" i="31"/>
  <c r="C346" i="31" s="1"/>
  <c r="C294" i="31"/>
  <c r="C344" i="31" s="1"/>
  <c r="H269" i="31"/>
  <c r="C301" i="35"/>
  <c r="C351" i="35" s="1"/>
  <c r="H276" i="35"/>
  <c r="C308" i="32"/>
  <c r="C358" i="32" s="1"/>
  <c r="H283" i="32"/>
  <c r="H310" i="31"/>
  <c r="H360" i="31"/>
  <c r="C293" i="26"/>
  <c r="H268" i="26"/>
  <c r="C345" i="25"/>
  <c r="C295" i="12"/>
  <c r="C345" i="12" s="1"/>
  <c r="H270" i="12"/>
  <c r="C312" i="38"/>
  <c r="C362" i="38" s="1"/>
  <c r="H287" i="38"/>
  <c r="C297" i="33"/>
  <c r="C347" i="33" s="1"/>
  <c r="H272" i="33"/>
  <c r="C301" i="20"/>
  <c r="C351" i="20" s="1"/>
  <c r="H276" i="20"/>
  <c r="E293" i="26"/>
  <c r="E343" i="26" s="1"/>
  <c r="E288" i="26"/>
  <c r="E313" i="26" s="1"/>
  <c r="E363" i="26" s="1"/>
  <c r="C302" i="38"/>
  <c r="C352" i="38" s="1"/>
  <c r="H277" i="38"/>
  <c r="C295" i="20"/>
  <c r="C345" i="20" s="1"/>
  <c r="H270" i="20"/>
  <c r="Q39" i="49"/>
  <c r="H198" i="9"/>
  <c r="C273" i="9"/>
  <c r="H206" i="9"/>
  <c r="C281" i="9"/>
  <c r="F213" i="9"/>
  <c r="T8" i="49"/>
  <c r="E52" i="49" s="1"/>
  <c r="E91" i="49" s="1"/>
  <c r="F268" i="9"/>
  <c r="H193" i="9"/>
  <c r="C213" i="9"/>
  <c r="C268" i="9"/>
  <c r="H209" i="9"/>
  <c r="C284" i="9"/>
  <c r="H284" i="9" s="1"/>
  <c r="H197" i="9"/>
  <c r="C272" i="9"/>
  <c r="H272" i="9" s="1"/>
  <c r="C294" i="38"/>
  <c r="C344" i="38" s="1"/>
  <c r="H269" i="38"/>
  <c r="H283" i="35"/>
  <c r="C308" i="35"/>
  <c r="C358" i="35" s="1"/>
  <c r="C295" i="38"/>
  <c r="C345" i="38" s="1"/>
  <c r="H270" i="38"/>
  <c r="C293" i="23"/>
  <c r="C346" i="19"/>
  <c r="C321" i="19"/>
  <c r="C305" i="33"/>
  <c r="C355" i="33" s="1"/>
  <c r="H280" i="33"/>
  <c r="C293" i="32"/>
  <c r="D293" i="20"/>
  <c r="D343" i="20" s="1"/>
  <c r="D288" i="20"/>
  <c r="D313" i="20" s="1"/>
  <c r="D363" i="20" s="1"/>
  <c r="D293" i="26"/>
  <c r="D343" i="26" s="1"/>
  <c r="D288" i="26"/>
  <c r="D313" i="26" s="1"/>
  <c r="D363" i="26" s="1"/>
  <c r="C295" i="23"/>
  <c r="C345" i="23" s="1"/>
  <c r="H270" i="23"/>
  <c r="C296" i="26"/>
  <c r="C346" i="26" s="1"/>
  <c r="H271" i="26"/>
  <c r="F288" i="31"/>
  <c r="C294" i="23"/>
  <c r="C344" i="23" s="1"/>
  <c r="H269" i="23"/>
  <c r="C293" i="35"/>
  <c r="C288" i="35"/>
  <c r="H268" i="35"/>
  <c r="H188" i="9"/>
  <c r="C311" i="12"/>
  <c r="C361" i="12" s="1"/>
  <c r="H286" i="12"/>
  <c r="C293" i="38"/>
  <c r="C288" i="38"/>
  <c r="H268" i="38"/>
  <c r="H205" i="9"/>
  <c r="C280" i="9"/>
  <c r="E213" i="9"/>
  <c r="S8" i="49"/>
  <c r="D52" i="49" s="1"/>
  <c r="D91" i="49" s="1"/>
  <c r="E268" i="9"/>
  <c r="C299" i="31"/>
  <c r="C349" i="31" s="1"/>
  <c r="H274" i="31"/>
  <c r="G288" i="62"/>
  <c r="C288" i="23"/>
  <c r="C313" i="23" s="1"/>
  <c r="C301" i="31"/>
  <c r="C351" i="31" s="1"/>
  <c r="H276" i="31"/>
  <c r="F293" i="12"/>
  <c r="F343" i="12" s="1"/>
  <c r="F288" i="12"/>
  <c r="F313" i="12" s="1"/>
  <c r="F363" i="12" s="1"/>
  <c r="C301" i="32"/>
  <c r="C351" i="32" s="1"/>
  <c r="H276" i="32"/>
  <c r="C295" i="32"/>
  <c r="C345" i="32" s="1"/>
  <c r="H270" i="32"/>
  <c r="E293" i="38"/>
  <c r="E343" i="38" s="1"/>
  <c r="E288" i="38"/>
  <c r="E313" i="38" s="1"/>
  <c r="E363" i="38" s="1"/>
  <c r="C298" i="23"/>
  <c r="C348" i="23" s="1"/>
  <c r="H273" i="23"/>
  <c r="C301" i="33"/>
  <c r="C351" i="33" s="1"/>
  <c r="H276" i="33"/>
  <c r="C306" i="32"/>
  <c r="C356" i="32" s="1"/>
  <c r="H281" i="32"/>
  <c r="C312" i="20"/>
  <c r="C362" i="20" s="1"/>
  <c r="H287" i="20"/>
  <c r="H275" i="12"/>
  <c r="H213" i="12"/>
  <c r="E293" i="20"/>
  <c r="E343" i="20" s="1"/>
  <c r="E288" i="20"/>
  <c r="E313" i="20" s="1"/>
  <c r="E363" i="20" s="1"/>
  <c r="C312" i="33"/>
  <c r="C362" i="33" s="1"/>
  <c r="H287" i="33"/>
  <c r="C306" i="35"/>
  <c r="C356" i="35" s="1"/>
  <c r="H281" i="35"/>
  <c r="C294" i="26"/>
  <c r="C344" i="26" s="1"/>
  <c r="H269" i="26"/>
  <c r="C312" i="31"/>
  <c r="C362" i="31" s="1"/>
  <c r="H287" i="31"/>
  <c r="D293" i="12"/>
  <c r="D343" i="12" s="1"/>
  <c r="D288" i="12"/>
  <c r="D313" i="12" s="1"/>
  <c r="D363" i="12" s="1"/>
  <c r="D293" i="35"/>
  <c r="D343" i="35" s="1"/>
  <c r="D288" i="35"/>
  <c r="D313" i="35" s="1"/>
  <c r="D363" i="35" s="1"/>
  <c r="H279" i="31"/>
  <c r="C304" i="31"/>
  <c r="C354" i="31" s="1"/>
  <c r="H195" i="9"/>
  <c r="C270" i="9"/>
  <c r="H196" i="9"/>
  <c r="C271" i="9"/>
  <c r="H200" i="9"/>
  <c r="C275" i="9"/>
  <c r="H211" i="9"/>
  <c r="C286" i="9"/>
  <c r="H199" i="9"/>
  <c r="C274" i="9"/>
  <c r="H202" i="9"/>
  <c r="C277" i="9"/>
  <c r="C301" i="12"/>
  <c r="C351" i="12" s="1"/>
  <c r="H276" i="12"/>
  <c r="D288" i="23"/>
  <c r="D313" i="23" s="1"/>
  <c r="D363" i="23" s="1"/>
  <c r="C312" i="26"/>
  <c r="C362" i="26" s="1"/>
  <c r="H287" i="26"/>
  <c r="C294" i="33"/>
  <c r="C344" i="33" s="1"/>
  <c r="H269" i="33"/>
  <c r="C298" i="31"/>
  <c r="C348" i="31" s="1"/>
  <c r="H273" i="31"/>
  <c r="C297" i="12"/>
  <c r="C347" i="12" s="1"/>
  <c r="H272" i="12"/>
  <c r="C299" i="23"/>
  <c r="C349" i="23" s="1"/>
  <c r="H274" i="23"/>
  <c r="C294" i="35"/>
  <c r="C344" i="35" s="1"/>
  <c r="H269" i="35"/>
  <c r="E288" i="35"/>
  <c r="E313" i="35" s="1"/>
  <c r="E363" i="35" s="1"/>
  <c r="E293" i="35"/>
  <c r="E343" i="35" s="1"/>
  <c r="E288" i="12"/>
  <c r="E313" i="12" s="1"/>
  <c r="E363" i="12" s="1"/>
  <c r="E293" i="12"/>
  <c r="E343" i="12" s="1"/>
  <c r="C311" i="38"/>
  <c r="C361" i="38" s="1"/>
  <c r="H286" i="38"/>
  <c r="H286" i="23"/>
  <c r="C311" i="23"/>
  <c r="C361" i="23" s="1"/>
  <c r="C312" i="12"/>
  <c r="C362" i="12" s="1"/>
  <c r="H287" i="12"/>
  <c r="D293" i="32"/>
  <c r="D343" i="32" s="1"/>
  <c r="D288" i="32"/>
  <c r="D313" i="32" s="1"/>
  <c r="D363" i="32" s="1"/>
  <c r="H281" i="20"/>
  <c r="C306" i="20"/>
  <c r="C356" i="20" s="1"/>
  <c r="H283" i="38"/>
  <c r="H285" i="35"/>
  <c r="D288" i="31"/>
  <c r="D313" i="31" s="1"/>
  <c r="D363" i="31" s="1"/>
  <c r="H207" i="9"/>
  <c r="C282" i="9"/>
  <c r="C306" i="12"/>
  <c r="C356" i="12" s="1"/>
  <c r="H281" i="12"/>
  <c r="C308" i="20"/>
  <c r="C358" i="20" s="1"/>
  <c r="H283" i="20"/>
  <c r="AN43" i="49"/>
  <c r="X43" i="49"/>
  <c r="AO43" i="49"/>
  <c r="H286" i="15"/>
  <c r="C311" i="15"/>
  <c r="C361" i="15" s="1"/>
  <c r="C306" i="14"/>
  <c r="C356" i="14" s="1"/>
  <c r="H281" i="14"/>
  <c r="H207" i="37"/>
  <c r="C282" i="37"/>
  <c r="H282" i="37" s="1"/>
  <c r="G333" i="24"/>
  <c r="G322" i="24"/>
  <c r="E321" i="24"/>
  <c r="D318" i="24"/>
  <c r="G336" i="24"/>
  <c r="E337" i="24"/>
  <c r="D319" i="24"/>
  <c r="C336" i="24"/>
  <c r="D333" i="24"/>
  <c r="E318" i="24"/>
  <c r="F330" i="24"/>
  <c r="C320" i="24"/>
  <c r="E334" i="24"/>
  <c r="D321" i="24"/>
  <c r="G330" i="24"/>
  <c r="D325" i="24"/>
  <c r="G321" i="24"/>
  <c r="C325" i="24"/>
  <c r="E327" i="24"/>
  <c r="E328" i="24"/>
  <c r="D327" i="24"/>
  <c r="E335" i="24"/>
  <c r="G323" i="24"/>
  <c r="F335" i="24"/>
  <c r="C328" i="24"/>
  <c r="C343" i="24"/>
  <c r="G329" i="24"/>
  <c r="C329" i="24"/>
  <c r="C330" i="24"/>
  <c r="F333" i="24"/>
  <c r="E330" i="24"/>
  <c r="G335" i="24"/>
  <c r="C322" i="24"/>
  <c r="E319" i="24"/>
  <c r="C332" i="24"/>
  <c r="G324" i="24"/>
  <c r="C321" i="24"/>
  <c r="F326" i="24"/>
  <c r="G338" i="24"/>
  <c r="E329" i="24"/>
  <c r="F337" i="24"/>
  <c r="G318" i="24"/>
  <c r="F319" i="24"/>
  <c r="G331" i="24"/>
  <c r="F324" i="24"/>
  <c r="H334" i="24"/>
  <c r="F334" i="24"/>
  <c r="G320" i="24"/>
  <c r="D326" i="24"/>
  <c r="G334" i="24"/>
  <c r="F327" i="24"/>
  <c r="D329" i="24"/>
  <c r="C334" i="24"/>
  <c r="D334" i="24"/>
  <c r="D332" i="24"/>
  <c r="F328" i="24"/>
  <c r="C318" i="24"/>
  <c r="D336" i="24"/>
  <c r="G327" i="24"/>
  <c r="D330" i="24"/>
  <c r="E326" i="24"/>
  <c r="F331" i="24"/>
  <c r="E331" i="24"/>
  <c r="E336" i="24"/>
  <c r="H325" i="24"/>
  <c r="F332" i="24"/>
  <c r="F329" i="24"/>
  <c r="G319" i="24"/>
  <c r="H328" i="24"/>
  <c r="D335" i="24"/>
  <c r="D324" i="24"/>
  <c r="G328" i="24"/>
  <c r="G337" i="24"/>
  <c r="E324" i="24"/>
  <c r="F322" i="24"/>
  <c r="E320" i="24"/>
  <c r="G332" i="24"/>
  <c r="C335" i="24"/>
  <c r="C323" i="24"/>
  <c r="F336" i="24"/>
  <c r="F321" i="24"/>
  <c r="C333" i="24"/>
  <c r="D337" i="24"/>
  <c r="G325" i="24"/>
  <c r="H332" i="24"/>
  <c r="E323" i="24"/>
  <c r="D328" i="24"/>
  <c r="F323" i="24"/>
  <c r="D320" i="24"/>
  <c r="E332" i="24"/>
  <c r="D322" i="24"/>
  <c r="C327" i="24"/>
  <c r="C337" i="24"/>
  <c r="F325" i="24"/>
  <c r="E325" i="24"/>
  <c r="G326" i="24"/>
  <c r="E322" i="24"/>
  <c r="C324" i="24"/>
  <c r="C331" i="24"/>
  <c r="C326" i="24"/>
  <c r="F320" i="24"/>
  <c r="D323" i="24"/>
  <c r="H281" i="17"/>
  <c r="C306" i="17"/>
  <c r="C356" i="17" s="1"/>
  <c r="E295" i="6"/>
  <c r="E345" i="6" s="1"/>
  <c r="E215" i="44"/>
  <c r="E239" i="44" s="1"/>
  <c r="E287" i="44" s="1"/>
  <c r="E177" i="46"/>
  <c r="E57" i="46" s="1"/>
  <c r="E33" i="46" s="1"/>
  <c r="C298" i="21"/>
  <c r="C348" i="21" s="1"/>
  <c r="H273" i="21"/>
  <c r="H302" i="17"/>
  <c r="K13" i="48" s="1"/>
  <c r="C311" i="59"/>
  <c r="C361" i="59" s="1"/>
  <c r="H286" i="59"/>
  <c r="C296" i="11"/>
  <c r="C346" i="11" s="1"/>
  <c r="H271" i="11"/>
  <c r="H295" i="24"/>
  <c r="D22" i="48" s="1"/>
  <c r="Q40" i="49"/>
  <c r="C301" i="22"/>
  <c r="C351" i="22" s="1"/>
  <c r="H280" i="22"/>
  <c r="C305" i="22"/>
  <c r="C355" i="22" s="1"/>
  <c r="C298" i="17"/>
  <c r="C348" i="17" s="1"/>
  <c r="H273" i="17"/>
  <c r="H348" i="24"/>
  <c r="C297" i="41"/>
  <c r="C347" i="41" s="1"/>
  <c r="H272" i="41"/>
  <c r="D293" i="57"/>
  <c r="D343" i="57" s="1"/>
  <c r="D288" i="57"/>
  <c r="D313" i="57" s="1"/>
  <c r="D363" i="57" s="1"/>
  <c r="F332" i="29"/>
  <c r="E318" i="29"/>
  <c r="F333" i="29"/>
  <c r="G326" i="29"/>
  <c r="C329" i="29"/>
  <c r="D331" i="29"/>
  <c r="F326" i="29"/>
  <c r="C319" i="29"/>
  <c r="D330" i="29"/>
  <c r="G331" i="29"/>
  <c r="H329" i="29"/>
  <c r="D329" i="29"/>
  <c r="D335" i="29"/>
  <c r="D320" i="29"/>
  <c r="D325" i="29"/>
  <c r="H322" i="29"/>
  <c r="C322" i="29"/>
  <c r="E328" i="29"/>
  <c r="E331" i="29"/>
  <c r="C332" i="29"/>
  <c r="G338" i="29"/>
  <c r="F322" i="29"/>
  <c r="F320" i="29"/>
  <c r="C333" i="29"/>
  <c r="G325" i="29"/>
  <c r="E337" i="29"/>
  <c r="D321" i="29"/>
  <c r="D338" i="29"/>
  <c r="E325" i="29"/>
  <c r="D328" i="29"/>
  <c r="E326" i="29"/>
  <c r="H334" i="29"/>
  <c r="F325" i="29"/>
  <c r="D323" i="29"/>
  <c r="G328" i="29"/>
  <c r="E319" i="29"/>
  <c r="G321" i="29"/>
  <c r="G335" i="29"/>
  <c r="G322" i="29"/>
  <c r="C343" i="29"/>
  <c r="E333" i="29"/>
  <c r="C323" i="29"/>
  <c r="G334" i="29"/>
  <c r="F330" i="29"/>
  <c r="D319" i="29"/>
  <c r="F323" i="29"/>
  <c r="F324" i="29"/>
  <c r="E329" i="29"/>
  <c r="E323" i="29"/>
  <c r="G329" i="29"/>
  <c r="F329" i="29"/>
  <c r="H327" i="29"/>
  <c r="D318" i="29"/>
  <c r="E327" i="29"/>
  <c r="C321" i="29"/>
  <c r="G332" i="29"/>
  <c r="C330" i="29"/>
  <c r="E334" i="29"/>
  <c r="F337" i="29"/>
  <c r="C334" i="29"/>
  <c r="F334" i="29"/>
  <c r="F331" i="29"/>
  <c r="G327" i="29"/>
  <c r="D324" i="29"/>
  <c r="D334" i="29"/>
  <c r="G336" i="29"/>
  <c r="D326" i="29"/>
  <c r="D336" i="29"/>
  <c r="E338" i="29"/>
  <c r="D327" i="29"/>
  <c r="C324" i="29"/>
  <c r="E324" i="29"/>
  <c r="E321" i="29"/>
  <c r="G330" i="29"/>
  <c r="F327" i="29"/>
  <c r="F321" i="29"/>
  <c r="G337" i="29"/>
  <c r="C335" i="29"/>
  <c r="E335" i="29"/>
  <c r="C327" i="29"/>
  <c r="C325" i="29"/>
  <c r="C326" i="29"/>
  <c r="F338" i="29"/>
  <c r="C336" i="29"/>
  <c r="D322" i="29"/>
  <c r="C337" i="29"/>
  <c r="F319" i="29"/>
  <c r="G318" i="29"/>
  <c r="E332" i="29"/>
  <c r="C320" i="29"/>
  <c r="E336" i="29"/>
  <c r="H332" i="29"/>
  <c r="G320" i="29"/>
  <c r="D337" i="29"/>
  <c r="G324" i="29"/>
  <c r="H325" i="29"/>
  <c r="G333" i="29"/>
  <c r="F328" i="29"/>
  <c r="E320" i="29"/>
  <c r="D332" i="29"/>
  <c r="E330" i="29"/>
  <c r="C328" i="29"/>
  <c r="E322" i="29"/>
  <c r="F335" i="29"/>
  <c r="G319" i="29"/>
  <c r="D333" i="29"/>
  <c r="F318" i="29"/>
  <c r="H328" i="29"/>
  <c r="F336" i="29"/>
  <c r="G323" i="29"/>
  <c r="H330" i="29"/>
  <c r="C318" i="29"/>
  <c r="E288" i="41"/>
  <c r="E313" i="41" s="1"/>
  <c r="E363" i="41" s="1"/>
  <c r="E293" i="41"/>
  <c r="E343" i="41" s="1"/>
  <c r="H202" i="37"/>
  <c r="C277" i="37"/>
  <c r="H195" i="37"/>
  <c r="C270" i="37"/>
  <c r="H199" i="37"/>
  <c r="C274" i="37"/>
  <c r="H285" i="27"/>
  <c r="C310" i="27"/>
  <c r="C360" i="27" s="1"/>
  <c r="C137" i="44"/>
  <c r="F179" i="46"/>
  <c r="F59" i="46" s="1"/>
  <c r="F35" i="46" s="1"/>
  <c r="F217" i="44"/>
  <c r="F241" i="44" s="1"/>
  <c r="F289" i="44" s="1"/>
  <c r="C278" i="6"/>
  <c r="H203" i="6"/>
  <c r="C284" i="6"/>
  <c r="H209" i="6"/>
  <c r="G229" i="44"/>
  <c r="G253" i="44" s="1"/>
  <c r="G301" i="44" s="1"/>
  <c r="G191" i="46"/>
  <c r="G71" i="46" s="1"/>
  <c r="G47" i="46" s="1"/>
  <c r="F294" i="6"/>
  <c r="F344" i="6" s="1"/>
  <c r="F176" i="46"/>
  <c r="F56" i="46" s="1"/>
  <c r="F32" i="46" s="1"/>
  <c r="F214" i="44"/>
  <c r="F238" i="44" s="1"/>
  <c r="F286" i="44" s="1"/>
  <c r="E308" i="6"/>
  <c r="E358" i="6" s="1"/>
  <c r="G182" i="46"/>
  <c r="G62" i="46" s="1"/>
  <c r="G38" i="46" s="1"/>
  <c r="G220" i="44"/>
  <c r="G244" i="44" s="1"/>
  <c r="G292" i="44" s="1"/>
  <c r="F182" i="46"/>
  <c r="F62" i="46" s="1"/>
  <c r="F38" i="46" s="1"/>
  <c r="F220" i="44"/>
  <c r="F244" i="44" s="1"/>
  <c r="F292" i="44" s="1"/>
  <c r="G184" i="46"/>
  <c r="G64" i="46" s="1"/>
  <c r="G222" i="44"/>
  <c r="F296" i="6"/>
  <c r="F346" i="6" s="1"/>
  <c r="F216" i="44"/>
  <c r="F240" i="44" s="1"/>
  <c r="F288" i="44" s="1"/>
  <c r="F178" i="46"/>
  <c r="F58" i="46" s="1"/>
  <c r="F34" i="46" s="1"/>
  <c r="H204" i="6"/>
  <c r="C279" i="6"/>
  <c r="D293" i="16"/>
  <c r="D343" i="16" s="1"/>
  <c r="D288" i="16"/>
  <c r="D313" i="16" s="1"/>
  <c r="D363" i="16" s="1"/>
  <c r="D293" i="21"/>
  <c r="D343" i="21" s="1"/>
  <c r="D288" i="21"/>
  <c r="D313" i="21" s="1"/>
  <c r="D363" i="21" s="1"/>
  <c r="C296" i="27"/>
  <c r="C346" i="27" s="1"/>
  <c r="H271" i="27"/>
  <c r="F293" i="22"/>
  <c r="F343" i="22" s="1"/>
  <c r="F288" i="22"/>
  <c r="F313" i="22" s="1"/>
  <c r="F363" i="22" s="1"/>
  <c r="H269" i="22"/>
  <c r="C294" i="22"/>
  <c r="C344" i="22" s="1"/>
  <c r="C296" i="57"/>
  <c r="C346" i="57" s="1"/>
  <c r="H271" i="57"/>
  <c r="C298" i="34"/>
  <c r="C348" i="34" s="1"/>
  <c r="H273" i="34"/>
  <c r="H204" i="36"/>
  <c r="C279" i="36"/>
  <c r="H279" i="36" s="1"/>
  <c r="H198" i="36"/>
  <c r="C273" i="36"/>
  <c r="F213" i="36"/>
  <c r="T37" i="49" s="1"/>
  <c r="E81" i="49" s="1"/>
  <c r="F268" i="36"/>
  <c r="F288" i="36" s="1"/>
  <c r="H348" i="29"/>
  <c r="H298" i="29"/>
  <c r="G27" i="48" s="1"/>
  <c r="C298" i="30"/>
  <c r="C348" i="30" s="1"/>
  <c r="H273" i="30"/>
  <c r="H307" i="11"/>
  <c r="P8" i="48" s="1"/>
  <c r="H357" i="11"/>
  <c r="C311" i="39"/>
  <c r="C361" i="39" s="1"/>
  <c r="H286" i="39"/>
  <c r="C294" i="41"/>
  <c r="C344" i="41" s="1"/>
  <c r="H269" i="41"/>
  <c r="C306" i="59"/>
  <c r="C356" i="59" s="1"/>
  <c r="H281" i="59"/>
  <c r="H270" i="57"/>
  <c r="C295" i="57"/>
  <c r="C345" i="57" s="1"/>
  <c r="C293" i="18"/>
  <c r="H268" i="18"/>
  <c r="H268" i="17"/>
  <c r="C293" i="17"/>
  <c r="H271" i="14"/>
  <c r="C296" i="14"/>
  <c r="C346" i="14" s="1"/>
  <c r="C299" i="39"/>
  <c r="C349" i="39" s="1"/>
  <c r="H274" i="39"/>
  <c r="H213" i="21"/>
  <c r="Q20" i="49"/>
  <c r="H274" i="22"/>
  <c r="C299" i="22"/>
  <c r="C349" i="22" s="1"/>
  <c r="E293" i="57"/>
  <c r="E343" i="57" s="1"/>
  <c r="E288" i="57"/>
  <c r="E313" i="57" s="1"/>
  <c r="E363" i="57" s="1"/>
  <c r="C299" i="14"/>
  <c r="C349" i="14" s="1"/>
  <c r="H274" i="14"/>
  <c r="H118" i="44"/>
  <c r="C305" i="34"/>
  <c r="C355" i="34" s="1"/>
  <c r="H280" i="34"/>
  <c r="D86" i="49"/>
  <c r="D125" i="49" s="1"/>
  <c r="C213" i="37"/>
  <c r="H193" i="37"/>
  <c r="C268" i="37"/>
  <c r="C283" i="6"/>
  <c r="H208" i="6"/>
  <c r="G214" i="44"/>
  <c r="G176" i="46"/>
  <c r="G56" i="46" s="1"/>
  <c r="E293" i="30"/>
  <c r="E343" i="30" s="1"/>
  <c r="E288" i="30"/>
  <c r="E313" i="30" s="1"/>
  <c r="E363" i="30" s="1"/>
  <c r="H268" i="57"/>
  <c r="C293" i="57"/>
  <c r="H270" i="34"/>
  <c r="C295" i="34"/>
  <c r="C345" i="34" s="1"/>
  <c r="C293" i="39"/>
  <c r="H268" i="39"/>
  <c r="C295" i="62"/>
  <c r="C345" i="62" s="1"/>
  <c r="H270" i="62"/>
  <c r="H286" i="27"/>
  <c r="C311" i="27"/>
  <c r="C361" i="27" s="1"/>
  <c r="C298" i="18"/>
  <c r="C348" i="18" s="1"/>
  <c r="H273" i="18"/>
  <c r="H271" i="30"/>
  <c r="C296" i="30"/>
  <c r="C346" i="30" s="1"/>
  <c r="D288" i="39"/>
  <c r="D313" i="39" s="1"/>
  <c r="D363" i="39" s="1"/>
  <c r="D293" i="39"/>
  <c r="D343" i="39" s="1"/>
  <c r="D293" i="41"/>
  <c r="D343" i="41" s="1"/>
  <c r="D288" i="41"/>
  <c r="D313" i="41" s="1"/>
  <c r="D363" i="41" s="1"/>
  <c r="H343" i="29"/>
  <c r="H293" i="29"/>
  <c r="B27" i="48" s="1"/>
  <c r="H277" i="16"/>
  <c r="C302" i="16"/>
  <c r="C352" i="16" s="1"/>
  <c r="H357" i="27"/>
  <c r="H307" i="27"/>
  <c r="P25" i="48" s="1"/>
  <c r="H360" i="30"/>
  <c r="H310" i="30"/>
  <c r="S28" i="48" s="1"/>
  <c r="H349" i="62"/>
  <c r="H299" i="62"/>
  <c r="H20" i="48" s="1"/>
  <c r="H211" i="37"/>
  <c r="C286" i="37"/>
  <c r="H210" i="37"/>
  <c r="C285" i="37"/>
  <c r="H285" i="37" s="1"/>
  <c r="D213" i="37"/>
  <c r="R38" i="49" s="1"/>
  <c r="C82" i="49" s="1"/>
  <c r="C121" i="49" s="1"/>
  <c r="D268" i="37"/>
  <c r="H212" i="37"/>
  <c r="C287" i="37"/>
  <c r="E213" i="37"/>
  <c r="S38" i="49" s="1"/>
  <c r="D82" i="49" s="1"/>
  <c r="D121" i="49" s="1"/>
  <c r="E268" i="37"/>
  <c r="H273" i="22"/>
  <c r="C298" i="22"/>
  <c r="C348" i="22" s="1"/>
  <c r="H271" i="34"/>
  <c r="C296" i="34"/>
  <c r="C346" i="34" s="1"/>
  <c r="H273" i="15"/>
  <c r="C298" i="15"/>
  <c r="C348" i="15" s="1"/>
  <c r="C306" i="62"/>
  <c r="C356" i="62" s="1"/>
  <c r="H281" i="62"/>
  <c r="H213" i="34"/>
  <c r="Q35" i="49"/>
  <c r="F185" i="46"/>
  <c r="F65" i="46" s="1"/>
  <c r="F223" i="44"/>
  <c r="E298" i="6"/>
  <c r="E348" i="6" s="1"/>
  <c r="E180" i="46"/>
  <c r="E60" i="46" s="1"/>
  <c r="E36" i="46" s="1"/>
  <c r="E218" i="44"/>
  <c r="E242" i="44" s="1"/>
  <c r="E290" i="44" s="1"/>
  <c r="G183" i="46"/>
  <c r="G63" i="46" s="1"/>
  <c r="G221" i="44"/>
  <c r="E187" i="46"/>
  <c r="E67" i="46" s="1"/>
  <c r="E225" i="44"/>
  <c r="E219" i="44"/>
  <c r="E243" i="44" s="1"/>
  <c r="E291" i="44" s="1"/>
  <c r="E181" i="46"/>
  <c r="E61" i="46" s="1"/>
  <c r="E37" i="46" s="1"/>
  <c r="G188" i="46"/>
  <c r="G68" i="46" s="1"/>
  <c r="G44" i="46" s="1"/>
  <c r="G226" i="44"/>
  <c r="G250" i="44" s="1"/>
  <c r="G298" i="44" s="1"/>
  <c r="F306" i="6"/>
  <c r="F356" i="6" s="1"/>
  <c r="F226" i="44"/>
  <c r="F250" i="44" s="1"/>
  <c r="F298" i="44" s="1"/>
  <c r="F188" i="46"/>
  <c r="F68" i="46" s="1"/>
  <c r="F44" i="46" s="1"/>
  <c r="D229" i="44"/>
  <c r="D191" i="46"/>
  <c r="D71" i="46" s="1"/>
  <c r="E230" i="44"/>
  <c r="E192" i="46"/>
  <c r="E72" i="46" s="1"/>
  <c r="D225" i="44"/>
  <c r="D249" i="44" s="1"/>
  <c r="D297" i="44" s="1"/>
  <c r="D187" i="46"/>
  <c r="D67" i="46" s="1"/>
  <c r="D43" i="46" s="1"/>
  <c r="D299" i="6"/>
  <c r="D349" i="6" s="1"/>
  <c r="D181" i="46"/>
  <c r="D61" i="46" s="1"/>
  <c r="D37" i="46" s="1"/>
  <c r="D219" i="44"/>
  <c r="D243" i="44" s="1"/>
  <c r="D291" i="44" s="1"/>
  <c r="E312" i="6"/>
  <c r="E362" i="6" s="1"/>
  <c r="E232" i="44"/>
  <c r="E256" i="44" s="1"/>
  <c r="E304" i="44" s="1"/>
  <c r="E194" i="46"/>
  <c r="E74" i="46" s="1"/>
  <c r="E50" i="46" s="1"/>
  <c r="H287" i="16"/>
  <c r="C312" i="16"/>
  <c r="C362" i="16" s="1"/>
  <c r="H287" i="21"/>
  <c r="C312" i="21"/>
  <c r="C362" i="21" s="1"/>
  <c r="H356" i="29"/>
  <c r="H306" i="29"/>
  <c r="O27" i="48" s="1"/>
  <c r="H277" i="39"/>
  <c r="C302" i="39"/>
  <c r="C352" i="39" s="1"/>
  <c r="C288" i="41"/>
  <c r="H268" i="41"/>
  <c r="C293" i="41"/>
  <c r="E293" i="22"/>
  <c r="E343" i="22" s="1"/>
  <c r="B70" i="49"/>
  <c r="B109" i="49" s="1"/>
  <c r="H199" i="36"/>
  <c r="C274" i="36"/>
  <c r="C293" i="15"/>
  <c r="C308" i="30"/>
  <c r="C358" i="30" s="1"/>
  <c r="H283" i="30"/>
  <c r="E293" i="39"/>
  <c r="E343" i="39" s="1"/>
  <c r="E288" i="39"/>
  <c r="E313" i="39" s="1"/>
  <c r="E363" i="39" s="1"/>
  <c r="H270" i="21"/>
  <c r="C295" i="21"/>
  <c r="C345" i="21" s="1"/>
  <c r="H269" i="16"/>
  <c r="H344" i="29"/>
  <c r="H294" i="29"/>
  <c r="C27" i="48" s="1"/>
  <c r="F293" i="39"/>
  <c r="F343" i="39" s="1"/>
  <c r="F288" i="39"/>
  <c r="F313" i="39" s="1"/>
  <c r="F363" i="39" s="1"/>
  <c r="C308" i="34"/>
  <c r="C358" i="34" s="1"/>
  <c r="H283" i="34"/>
  <c r="H188" i="36"/>
  <c r="AL37" i="49"/>
  <c r="AQ37" i="49" s="1"/>
  <c r="H203" i="37"/>
  <c r="C278" i="37"/>
  <c r="H278" i="37" s="1"/>
  <c r="H269" i="39"/>
  <c r="C294" i="39"/>
  <c r="C344" i="39" s="1"/>
  <c r="E311" i="6"/>
  <c r="E361" i="6" s="1"/>
  <c r="E231" i="44"/>
  <c r="E255" i="44" s="1"/>
  <c r="E303" i="44" s="1"/>
  <c r="E193" i="46"/>
  <c r="E73" i="46" s="1"/>
  <c r="E49" i="46" s="1"/>
  <c r="C308" i="21"/>
  <c r="C358" i="21" s="1"/>
  <c r="H283" i="21"/>
  <c r="H360" i="34"/>
  <c r="H310" i="34"/>
  <c r="S33" i="48" s="1"/>
  <c r="F293" i="17"/>
  <c r="F343" i="17" s="1"/>
  <c r="F288" i="17"/>
  <c r="F313" i="17" s="1"/>
  <c r="F363" i="17" s="1"/>
  <c r="C312" i="14"/>
  <c r="C362" i="14" s="1"/>
  <c r="H287" i="14"/>
  <c r="C312" i="11"/>
  <c r="C362" i="11" s="1"/>
  <c r="H287" i="11"/>
  <c r="H206" i="37"/>
  <c r="C281" i="37"/>
  <c r="G213" i="37"/>
  <c r="U38" i="49" s="1"/>
  <c r="F82" i="49" s="1"/>
  <c r="F121" i="49" s="1"/>
  <c r="G268" i="37"/>
  <c r="G288" i="37" s="1"/>
  <c r="G313" i="37" s="1"/>
  <c r="G363" i="37" s="1"/>
  <c r="H208" i="37"/>
  <c r="C283" i="37"/>
  <c r="H279" i="18"/>
  <c r="C304" i="18"/>
  <c r="C354" i="18" s="1"/>
  <c r="E293" i="16"/>
  <c r="E343" i="16" s="1"/>
  <c r="E288" i="16"/>
  <c r="E313" i="16" s="1"/>
  <c r="E363" i="16" s="1"/>
  <c r="C297" i="11"/>
  <c r="C347" i="11" s="1"/>
  <c r="H272" i="11"/>
  <c r="H279" i="41"/>
  <c r="C304" i="41"/>
  <c r="C354" i="41" s="1"/>
  <c r="H271" i="59"/>
  <c r="C296" i="59"/>
  <c r="C346" i="59" s="1"/>
  <c r="F293" i="21"/>
  <c r="F343" i="21" s="1"/>
  <c r="F288" i="21"/>
  <c r="F313" i="21" s="1"/>
  <c r="F363" i="21" s="1"/>
  <c r="H309" i="27"/>
  <c r="R25" i="48" s="1"/>
  <c r="H359" i="27"/>
  <c r="H349" i="57"/>
  <c r="H299" i="57"/>
  <c r="H17" i="48" s="1"/>
  <c r="H273" i="57"/>
  <c r="C298" i="57"/>
  <c r="C348" i="57" s="1"/>
  <c r="H196" i="6"/>
  <c r="C271" i="6"/>
  <c r="G215" i="44"/>
  <c r="G177" i="46"/>
  <c r="G57" i="46" s="1"/>
  <c r="G187" i="46"/>
  <c r="G67" i="46" s="1"/>
  <c r="G225" i="44"/>
  <c r="F308" i="6"/>
  <c r="F358" i="6" s="1"/>
  <c r="G216" i="44"/>
  <c r="G240" i="44" s="1"/>
  <c r="G288" i="44" s="1"/>
  <c r="G178" i="46"/>
  <c r="G58" i="46" s="1"/>
  <c r="G34" i="46" s="1"/>
  <c r="D268" i="6"/>
  <c r="D213" i="6"/>
  <c r="R7" i="49" s="1"/>
  <c r="D224" i="44"/>
  <c r="D248" i="44" s="1"/>
  <c r="D296" i="44" s="1"/>
  <c r="D186" i="46"/>
  <c r="D66" i="46" s="1"/>
  <c r="D42" i="46" s="1"/>
  <c r="D312" i="6"/>
  <c r="D362" i="6" s="1"/>
  <c r="D194" i="46"/>
  <c r="D74" i="46" s="1"/>
  <c r="D50" i="46" s="1"/>
  <c r="D232" i="44"/>
  <c r="D256" i="44" s="1"/>
  <c r="D304" i="44" s="1"/>
  <c r="E296" i="6"/>
  <c r="E346" i="6" s="1"/>
  <c r="E216" i="44"/>
  <c r="E240" i="44" s="1"/>
  <c r="E288" i="44" s="1"/>
  <c r="E178" i="46"/>
  <c r="E58" i="46" s="1"/>
  <c r="E34" i="46" s="1"/>
  <c r="E223" i="44"/>
  <c r="E185" i="46"/>
  <c r="E65" i="46" s="1"/>
  <c r="F181" i="46"/>
  <c r="F61" i="46" s="1"/>
  <c r="F37" i="46" s="1"/>
  <c r="F219" i="44"/>
  <c r="F243" i="44" s="1"/>
  <c r="F291" i="44" s="1"/>
  <c r="F213" i="6"/>
  <c r="T7" i="49" s="1"/>
  <c r="F268" i="6"/>
  <c r="G232" i="44"/>
  <c r="G194" i="46"/>
  <c r="G74" i="46" s="1"/>
  <c r="Q14" i="49"/>
  <c r="C296" i="62"/>
  <c r="C346" i="62" s="1"/>
  <c r="H271" i="62"/>
  <c r="E293" i="11"/>
  <c r="E343" i="11" s="1"/>
  <c r="E288" i="11"/>
  <c r="E313" i="11" s="1"/>
  <c r="E363" i="11" s="1"/>
  <c r="Q27" i="49"/>
  <c r="H213" i="27"/>
  <c r="H208" i="36"/>
  <c r="C283" i="36"/>
  <c r="E213" i="36"/>
  <c r="S37" i="49" s="1"/>
  <c r="D81" i="49" s="1"/>
  <c r="D120" i="49" s="1"/>
  <c r="E268" i="36"/>
  <c r="H193" i="36"/>
  <c r="C213" i="36"/>
  <c r="C268" i="36"/>
  <c r="H197" i="36"/>
  <c r="C272" i="36"/>
  <c r="B72" i="49"/>
  <c r="B111" i="49" s="1"/>
  <c r="H276" i="27"/>
  <c r="C301" i="27"/>
  <c r="C351" i="27" s="1"/>
  <c r="C308" i="22"/>
  <c r="C358" i="22" s="1"/>
  <c r="D288" i="30"/>
  <c r="D313" i="30" s="1"/>
  <c r="D363" i="30" s="1"/>
  <c r="D293" i="30"/>
  <c r="D343" i="30" s="1"/>
  <c r="E293" i="27"/>
  <c r="E343" i="27" s="1"/>
  <c r="E288" i="27"/>
  <c r="E313" i="27" s="1"/>
  <c r="E363" i="27" s="1"/>
  <c r="H280" i="17"/>
  <c r="C305" i="17"/>
  <c r="C355" i="17" s="1"/>
  <c r="H280" i="41"/>
  <c r="C305" i="41"/>
  <c r="C355" i="41" s="1"/>
  <c r="Q19" i="49"/>
  <c r="H285" i="17"/>
  <c r="C310" i="17"/>
  <c r="C360" i="17" s="1"/>
  <c r="H280" i="16"/>
  <c r="C305" i="16"/>
  <c r="C355" i="16" s="1"/>
  <c r="D293" i="11"/>
  <c r="D343" i="11" s="1"/>
  <c r="D288" i="11"/>
  <c r="D313" i="11" s="1"/>
  <c r="D363" i="11" s="1"/>
  <c r="C301" i="34"/>
  <c r="C351" i="34" s="1"/>
  <c r="H276" i="34"/>
  <c r="H198" i="37"/>
  <c r="C273" i="37"/>
  <c r="H286" i="34"/>
  <c r="C311" i="34"/>
  <c r="C361" i="34" s="1"/>
  <c r="D295" i="6"/>
  <c r="D345" i="6" s="1"/>
  <c r="D177" i="46"/>
  <c r="D57" i="46" s="1"/>
  <c r="D33" i="46" s="1"/>
  <c r="D215" i="44"/>
  <c r="D239" i="44" s="1"/>
  <c r="D287" i="44" s="1"/>
  <c r="Q42" i="49"/>
  <c r="B86" i="49" s="1"/>
  <c r="B125" i="49" s="1"/>
  <c r="H213" i="41"/>
  <c r="H280" i="18"/>
  <c r="C305" i="18"/>
  <c r="C355" i="18" s="1"/>
  <c r="H201" i="36"/>
  <c r="C276" i="36"/>
  <c r="H271" i="21"/>
  <c r="C296" i="21"/>
  <c r="C346" i="21" s="1"/>
  <c r="H269" i="57"/>
  <c r="C294" i="57"/>
  <c r="C344" i="57" s="1"/>
  <c r="Q21" i="49"/>
  <c r="H283" i="17"/>
  <c r="C308" i="17"/>
  <c r="C358" i="17" s="1"/>
  <c r="H280" i="39"/>
  <c r="C305" i="39"/>
  <c r="C355" i="39" s="1"/>
  <c r="C311" i="41"/>
  <c r="C361" i="41" s="1"/>
  <c r="H286" i="41"/>
  <c r="C299" i="27"/>
  <c r="C349" i="27" s="1"/>
  <c r="H274" i="27"/>
  <c r="H283" i="16"/>
  <c r="C308" i="16"/>
  <c r="C358" i="16" s="1"/>
  <c r="E293" i="14"/>
  <c r="E343" i="14" s="1"/>
  <c r="E288" i="14"/>
  <c r="E313" i="14" s="1"/>
  <c r="E363" i="14" s="1"/>
  <c r="C294" i="18"/>
  <c r="C344" i="18" s="1"/>
  <c r="H269" i="18"/>
  <c r="C293" i="30"/>
  <c r="H268" i="30"/>
  <c r="C288" i="30"/>
  <c r="F288" i="11"/>
  <c r="F313" i="11" s="1"/>
  <c r="F363" i="11" s="1"/>
  <c r="F293" i="11"/>
  <c r="F343" i="11" s="1"/>
  <c r="E288" i="59"/>
  <c r="E313" i="59" s="1"/>
  <c r="E363" i="59" s="1"/>
  <c r="E293" i="59"/>
  <c r="E343" i="59" s="1"/>
  <c r="H197" i="37"/>
  <c r="C272" i="37"/>
  <c r="H281" i="34"/>
  <c r="C306" i="34"/>
  <c r="C356" i="34" s="1"/>
  <c r="H276" i="11"/>
  <c r="C301" i="11"/>
  <c r="C351" i="11" s="1"/>
  <c r="H361" i="29"/>
  <c r="H311" i="29"/>
  <c r="T27" i="48" s="1"/>
  <c r="D293" i="22"/>
  <c r="D343" i="22" s="1"/>
  <c r="D288" i="22"/>
  <c r="D313" i="22" s="1"/>
  <c r="D363" i="22" s="1"/>
  <c r="C293" i="34"/>
  <c r="H268" i="34"/>
  <c r="C288" i="34"/>
  <c r="F312" i="6"/>
  <c r="F362" i="6" s="1"/>
  <c r="F232" i="44"/>
  <c r="F256" i="44" s="1"/>
  <c r="F304" i="44" s="1"/>
  <c r="F194" i="46"/>
  <c r="F74" i="46" s="1"/>
  <c r="F50" i="46" s="1"/>
  <c r="D311" i="6"/>
  <c r="D361" i="6" s="1"/>
  <c r="D231" i="44"/>
  <c r="D255" i="44" s="1"/>
  <c r="D303" i="44" s="1"/>
  <c r="D193" i="46"/>
  <c r="D73" i="46" s="1"/>
  <c r="D49" i="46" s="1"/>
  <c r="D301" i="6"/>
  <c r="D351" i="6" s="1"/>
  <c r="E229" i="44"/>
  <c r="E191" i="46"/>
  <c r="E71" i="46" s="1"/>
  <c r="H201" i="6"/>
  <c r="C276" i="6"/>
  <c r="C274" i="6"/>
  <c r="H199" i="6"/>
  <c r="G217" i="44"/>
  <c r="G179" i="46"/>
  <c r="G59" i="46" s="1"/>
  <c r="F298" i="6"/>
  <c r="F348" i="6" s="1"/>
  <c r="F218" i="44"/>
  <c r="F242" i="44" s="1"/>
  <c r="F290" i="44" s="1"/>
  <c r="F180" i="46"/>
  <c r="F60" i="46" s="1"/>
  <c r="F36" i="46" s="1"/>
  <c r="G224" i="44"/>
  <c r="G186" i="46"/>
  <c r="G66" i="46" s="1"/>
  <c r="E189" i="46"/>
  <c r="E69" i="46" s="1"/>
  <c r="E45" i="46" s="1"/>
  <c r="E227" i="44"/>
  <c r="E251" i="44" s="1"/>
  <c r="E299" i="44" s="1"/>
  <c r="D310" i="6"/>
  <c r="D360" i="6" s="1"/>
  <c r="D230" i="44"/>
  <c r="D254" i="44" s="1"/>
  <c r="D302" i="44" s="1"/>
  <c r="D192" i="46"/>
  <c r="D72" i="46" s="1"/>
  <c r="D48" i="46" s="1"/>
  <c r="C296" i="16"/>
  <c r="C346" i="16" s="1"/>
  <c r="H271" i="16"/>
  <c r="C298" i="41"/>
  <c r="C348" i="41" s="1"/>
  <c r="H273" i="41"/>
  <c r="C295" i="27"/>
  <c r="C345" i="27" s="1"/>
  <c r="H270" i="27"/>
  <c r="C294" i="34"/>
  <c r="C344" i="34" s="1"/>
  <c r="H269" i="34"/>
  <c r="H287" i="39"/>
  <c r="C312" i="39"/>
  <c r="C362" i="39" s="1"/>
  <c r="C296" i="41"/>
  <c r="C346" i="41" s="1"/>
  <c r="H271" i="41"/>
  <c r="C310" i="22"/>
  <c r="C360" i="22" s="1"/>
  <c r="H285" i="22"/>
  <c r="D213" i="36"/>
  <c r="R37" i="49" s="1"/>
  <c r="C81" i="49" s="1"/>
  <c r="C120" i="49" s="1"/>
  <c r="D268" i="36"/>
  <c r="H196" i="36"/>
  <c r="C271" i="36"/>
  <c r="H202" i="36"/>
  <c r="C277" i="36"/>
  <c r="H277" i="36" s="1"/>
  <c r="Q13" i="49"/>
  <c r="E293" i="21"/>
  <c r="E343" i="21" s="1"/>
  <c r="E288" i="21"/>
  <c r="E313" i="21" s="1"/>
  <c r="E363" i="21" s="1"/>
  <c r="C299" i="30"/>
  <c r="C349" i="30" s="1"/>
  <c r="H274" i="30"/>
  <c r="C311" i="30"/>
  <c r="C361" i="30" s="1"/>
  <c r="H286" i="30"/>
  <c r="C296" i="39"/>
  <c r="C346" i="39" s="1"/>
  <c r="H271" i="39"/>
  <c r="H286" i="57"/>
  <c r="C311" i="57"/>
  <c r="C361" i="57" s="1"/>
  <c r="H274" i="16"/>
  <c r="C299" i="16"/>
  <c r="C349" i="16" s="1"/>
  <c r="F293" i="15"/>
  <c r="F343" i="15" s="1"/>
  <c r="F288" i="15"/>
  <c r="F313" i="15" s="1"/>
  <c r="F363" i="15" s="1"/>
  <c r="H270" i="39"/>
  <c r="C295" i="39"/>
  <c r="C345" i="39" s="1"/>
  <c r="E293" i="62"/>
  <c r="E343" i="62" s="1"/>
  <c r="E288" i="62"/>
  <c r="E313" i="62" s="1"/>
  <c r="E363" i="62" s="1"/>
  <c r="C297" i="21"/>
  <c r="C347" i="21" s="1"/>
  <c r="H272" i="21"/>
  <c r="C294" i="27"/>
  <c r="C344" i="27" s="1"/>
  <c r="H269" i="27"/>
  <c r="E293" i="18"/>
  <c r="E343" i="18" s="1"/>
  <c r="E288" i="18"/>
  <c r="E313" i="18" s="1"/>
  <c r="E363" i="18" s="1"/>
  <c r="H269" i="17"/>
  <c r="C294" i="17"/>
  <c r="C344" i="17" s="1"/>
  <c r="Q12" i="49"/>
  <c r="C311" i="16"/>
  <c r="C361" i="16" s="1"/>
  <c r="H286" i="16"/>
  <c r="C310" i="11"/>
  <c r="C360" i="11" s="1"/>
  <c r="H285" i="11"/>
  <c r="E293" i="17"/>
  <c r="E343" i="17" s="1"/>
  <c r="E288" i="17"/>
  <c r="E313" i="17" s="1"/>
  <c r="E363" i="17" s="1"/>
  <c r="C306" i="18"/>
  <c r="C356" i="18" s="1"/>
  <c r="H281" i="18"/>
  <c r="C295" i="59"/>
  <c r="C345" i="59" s="1"/>
  <c r="H270" i="59"/>
  <c r="G189" i="46"/>
  <c r="G69" i="46" s="1"/>
  <c r="G45" i="46" s="1"/>
  <c r="G227" i="44"/>
  <c r="G251" i="44" s="1"/>
  <c r="G299" i="44" s="1"/>
  <c r="E184" i="46"/>
  <c r="E64" i="46" s="1"/>
  <c r="E40" i="46" s="1"/>
  <c r="E222" i="44"/>
  <c r="E246" i="44" s="1"/>
  <c r="E294" i="44" s="1"/>
  <c r="F293" i="27"/>
  <c r="F343" i="27" s="1"/>
  <c r="F288" i="27"/>
  <c r="F313" i="27" s="1"/>
  <c r="F363" i="27" s="1"/>
  <c r="H209" i="36"/>
  <c r="C284" i="36"/>
  <c r="H284" i="36" s="1"/>
  <c r="C311" i="11"/>
  <c r="C361" i="11" s="1"/>
  <c r="H286" i="11"/>
  <c r="H345" i="29"/>
  <c r="H295" i="29"/>
  <c r="D27" i="48" s="1"/>
  <c r="C306" i="41"/>
  <c r="C356" i="41" s="1"/>
  <c r="H281" i="41"/>
  <c r="C294" i="14"/>
  <c r="C344" i="14" s="1"/>
  <c r="H269" i="14"/>
  <c r="H280" i="62"/>
  <c r="C305" i="62"/>
  <c r="C355" i="62" s="1"/>
  <c r="E293" i="34"/>
  <c r="E343" i="34" s="1"/>
  <c r="E288" i="34"/>
  <c r="E313" i="34" s="1"/>
  <c r="E363" i="34" s="1"/>
  <c r="C295" i="11"/>
  <c r="C345" i="11" s="1"/>
  <c r="H270" i="11"/>
  <c r="C305" i="21"/>
  <c r="C355" i="21" s="1"/>
  <c r="H280" i="21"/>
  <c r="H357" i="34"/>
  <c r="H307" i="34"/>
  <c r="P33" i="48" s="1"/>
  <c r="H270" i="17"/>
  <c r="C295" i="17"/>
  <c r="C345" i="17" s="1"/>
  <c r="C299" i="17"/>
  <c r="C349" i="17" s="1"/>
  <c r="H274" i="17"/>
  <c r="H185" i="44"/>
  <c r="H360" i="39"/>
  <c r="H310" i="39"/>
  <c r="S38" i="48" s="1"/>
  <c r="C308" i="41"/>
  <c r="C358" i="41" s="1"/>
  <c r="H283" i="41"/>
  <c r="H269" i="21"/>
  <c r="C294" i="21"/>
  <c r="C344" i="21" s="1"/>
  <c r="H201" i="37"/>
  <c r="C276" i="37"/>
  <c r="H200" i="37"/>
  <c r="C275" i="37"/>
  <c r="H275" i="37" s="1"/>
  <c r="AL22" i="49"/>
  <c r="AQ22" i="49" s="1"/>
  <c r="H188" i="62"/>
  <c r="D293" i="17"/>
  <c r="D343" i="17" s="1"/>
  <c r="D288" i="17"/>
  <c r="D313" i="17" s="1"/>
  <c r="D363" i="17" s="1"/>
  <c r="C308" i="14"/>
  <c r="C358" i="14" s="1"/>
  <c r="H283" i="14"/>
  <c r="C298" i="14"/>
  <c r="C348" i="14" s="1"/>
  <c r="H273" i="14"/>
  <c r="H360" i="41"/>
  <c r="H310" i="41"/>
  <c r="S40" i="48" s="1"/>
  <c r="C306" i="27"/>
  <c r="C356" i="27" s="1"/>
  <c r="H281" i="27"/>
  <c r="H279" i="22"/>
  <c r="C304" i="22"/>
  <c r="C354" i="22" s="1"/>
  <c r="C295" i="18"/>
  <c r="C345" i="18" s="1"/>
  <c r="H270" i="18"/>
  <c r="F191" i="46"/>
  <c r="F71" i="46" s="1"/>
  <c r="F229" i="44"/>
  <c r="H206" i="6"/>
  <c r="C281" i="6"/>
  <c r="D227" i="44"/>
  <c r="D251" i="44" s="1"/>
  <c r="D299" i="44" s="1"/>
  <c r="D189" i="46"/>
  <c r="D69" i="46" s="1"/>
  <c r="D45" i="46" s="1"/>
  <c r="H194" i="6"/>
  <c r="C269" i="6"/>
  <c r="D298" i="6"/>
  <c r="D348" i="6" s="1"/>
  <c r="D218" i="44"/>
  <c r="D242" i="44" s="1"/>
  <c r="D290" i="44" s="1"/>
  <c r="D180" i="46"/>
  <c r="D60" i="46" s="1"/>
  <c r="D36" i="46" s="1"/>
  <c r="G223" i="44"/>
  <c r="G247" i="44" s="1"/>
  <c r="G295" i="44" s="1"/>
  <c r="G185" i="46"/>
  <c r="G65" i="46" s="1"/>
  <c r="G41" i="46" s="1"/>
  <c r="D302" i="6"/>
  <c r="D352" i="6" s="1"/>
  <c r="D222" i="44"/>
  <c r="D246" i="44" s="1"/>
  <c r="D294" i="44" s="1"/>
  <c r="D184" i="46"/>
  <c r="D64" i="46" s="1"/>
  <c r="D40" i="46" s="1"/>
  <c r="G213" i="6"/>
  <c r="U7" i="49" s="1"/>
  <c r="G268" i="6"/>
  <c r="C270" i="6"/>
  <c r="H195" i="6"/>
  <c r="G231" i="44"/>
  <c r="G193" i="46"/>
  <c r="G73" i="46" s="1"/>
  <c r="E182" i="46"/>
  <c r="E62" i="46" s="1"/>
  <c r="E38" i="46" s="1"/>
  <c r="E220" i="44"/>
  <c r="E244" i="44" s="1"/>
  <c r="E292" i="44" s="1"/>
  <c r="C293" i="16"/>
  <c r="C293" i="27"/>
  <c r="H268" i="27"/>
  <c r="C288" i="27"/>
  <c r="H286" i="22"/>
  <c r="C311" i="22"/>
  <c r="C361" i="22" s="1"/>
  <c r="G268" i="36"/>
  <c r="G288" i="36" s="1"/>
  <c r="G313" i="36" s="1"/>
  <c r="G363" i="36" s="1"/>
  <c r="G213" i="36"/>
  <c r="U37" i="49" s="1"/>
  <c r="F81" i="49" s="1"/>
  <c r="F120" i="49" s="1"/>
  <c r="H194" i="36"/>
  <c r="C269" i="36"/>
  <c r="H206" i="36"/>
  <c r="C281" i="36"/>
  <c r="H205" i="36"/>
  <c r="C280" i="36"/>
  <c r="C295" i="15"/>
  <c r="C345" i="15" s="1"/>
  <c r="H270" i="15"/>
  <c r="Q10" i="49"/>
  <c r="C306" i="21"/>
  <c r="C356" i="21" s="1"/>
  <c r="H281" i="21"/>
  <c r="H283" i="27"/>
  <c r="C308" i="27"/>
  <c r="C358" i="27" s="1"/>
  <c r="C297" i="22"/>
  <c r="C347" i="22" s="1"/>
  <c r="H272" i="22"/>
  <c r="H281" i="15"/>
  <c r="C306" i="15"/>
  <c r="C356" i="15" s="1"/>
  <c r="D288" i="15"/>
  <c r="D313" i="15" s="1"/>
  <c r="D363" i="15" s="1"/>
  <c r="D293" i="15"/>
  <c r="D343" i="15" s="1"/>
  <c r="H279" i="34"/>
  <c r="C304" i="34"/>
  <c r="C354" i="34" s="1"/>
  <c r="C293" i="62"/>
  <c r="H268" i="62"/>
  <c r="Z43" i="49"/>
  <c r="AC7" i="49"/>
  <c r="H358" i="24"/>
  <c r="C305" i="27"/>
  <c r="C355" i="27" s="1"/>
  <c r="H280" i="27"/>
  <c r="C286" i="6"/>
  <c r="H211" i="6"/>
  <c r="E179" i="46"/>
  <c r="E59" i="46" s="1"/>
  <c r="E35" i="46" s="1"/>
  <c r="E217" i="44"/>
  <c r="E241" i="44" s="1"/>
  <c r="E289" i="44" s="1"/>
  <c r="C280" i="6"/>
  <c r="H205" i="6"/>
  <c r="H269" i="59"/>
  <c r="C294" i="59"/>
  <c r="C344" i="59" s="1"/>
  <c r="H350" i="34"/>
  <c r="H300" i="34"/>
  <c r="I33" i="48" s="1"/>
  <c r="H270" i="22"/>
  <c r="C295" i="22"/>
  <c r="C345" i="22" s="1"/>
  <c r="C305" i="11"/>
  <c r="C355" i="11" s="1"/>
  <c r="H280" i="11"/>
  <c r="H283" i="62"/>
  <c r="C308" i="62"/>
  <c r="C358" i="62" s="1"/>
  <c r="C298" i="27"/>
  <c r="C348" i="27" s="1"/>
  <c r="H273" i="27"/>
  <c r="C302" i="18"/>
  <c r="C352" i="18" s="1"/>
  <c r="H277" i="18"/>
  <c r="B73" i="49"/>
  <c r="B112" i="49" s="1"/>
  <c r="AJ29" i="49"/>
  <c r="H360" i="14"/>
  <c r="H310" i="14"/>
  <c r="S10" i="48" s="1"/>
  <c r="C294" i="30"/>
  <c r="C344" i="30" s="1"/>
  <c r="H269" i="30"/>
  <c r="C304" i="39"/>
  <c r="C354" i="39" s="1"/>
  <c r="H279" i="39"/>
  <c r="H274" i="41"/>
  <c r="C299" i="41"/>
  <c r="C349" i="41" s="1"/>
  <c r="H350" i="27"/>
  <c r="H300" i="27"/>
  <c r="I25" i="48" s="1"/>
  <c r="H310" i="16"/>
  <c r="S12" i="48" s="1"/>
  <c r="H360" i="16"/>
  <c r="C311" i="14"/>
  <c r="C361" i="14" s="1"/>
  <c r="H286" i="14"/>
  <c r="H213" i="30"/>
  <c r="Q30" i="49"/>
  <c r="C293" i="59"/>
  <c r="F213" i="37"/>
  <c r="T38" i="49" s="1"/>
  <c r="E82" i="49" s="1"/>
  <c r="E121" i="49" s="1"/>
  <c r="F268" i="37"/>
  <c r="H209" i="37"/>
  <c r="C284" i="37"/>
  <c r="H284" i="37" s="1"/>
  <c r="H276" i="57"/>
  <c r="C301" i="57"/>
  <c r="C351" i="57" s="1"/>
  <c r="F293" i="34"/>
  <c r="F343" i="34" s="1"/>
  <c r="F288" i="34"/>
  <c r="F313" i="34" s="1"/>
  <c r="F363" i="34" s="1"/>
  <c r="O43" i="49"/>
  <c r="P7" i="49" s="1"/>
  <c r="H297" i="24"/>
  <c r="F22" i="48" s="1"/>
  <c r="H347" i="24"/>
  <c r="C298" i="62"/>
  <c r="C348" i="62" s="1"/>
  <c r="H273" i="62"/>
  <c r="C302" i="15"/>
  <c r="C352" i="15" s="1"/>
  <c r="H277" i="15"/>
  <c r="E294" i="6"/>
  <c r="E344" i="6" s="1"/>
  <c r="E176" i="46"/>
  <c r="E56" i="46" s="1"/>
  <c r="E32" i="46" s="1"/>
  <c r="E214" i="44"/>
  <c r="E238" i="44" s="1"/>
  <c r="E286" i="44" s="1"/>
  <c r="D294" i="6"/>
  <c r="D344" i="6" s="1"/>
  <c r="D176" i="46"/>
  <c r="D56" i="46" s="1"/>
  <c r="D32" i="46" s="1"/>
  <c r="D214" i="44"/>
  <c r="D238" i="44" s="1"/>
  <c r="D286" i="44" s="1"/>
  <c r="F222" i="44"/>
  <c r="F246" i="44" s="1"/>
  <c r="F294" i="44" s="1"/>
  <c r="F184" i="46"/>
  <c r="F64" i="46" s="1"/>
  <c r="F40" i="46" s="1"/>
  <c r="C273" i="6"/>
  <c r="H198" i="6"/>
  <c r="E301" i="6"/>
  <c r="E351" i="6" s="1"/>
  <c r="E221" i="44"/>
  <c r="E245" i="44" s="1"/>
  <c r="E293" i="44" s="1"/>
  <c r="E183" i="46"/>
  <c r="E63" i="46" s="1"/>
  <c r="E39" i="46" s="1"/>
  <c r="D217" i="44"/>
  <c r="D241" i="44" s="1"/>
  <c r="D289" i="44" s="1"/>
  <c r="D179" i="46"/>
  <c r="D59" i="46" s="1"/>
  <c r="D35" i="46" s="1"/>
  <c r="G190" i="46"/>
  <c r="G70" i="46" s="1"/>
  <c r="G228" i="44"/>
  <c r="H210" i="6"/>
  <c r="C285" i="6"/>
  <c r="D296" i="6"/>
  <c r="D346" i="6" s="1"/>
  <c r="D216" i="44"/>
  <c r="D240" i="44" s="1"/>
  <c r="D288" i="44" s="1"/>
  <c r="D178" i="46"/>
  <c r="D58" i="46" s="1"/>
  <c r="D34" i="46" s="1"/>
  <c r="H212" i="6"/>
  <c r="C287" i="6"/>
  <c r="E306" i="6"/>
  <c r="E356" i="6" s="1"/>
  <c r="E226" i="44"/>
  <c r="E250" i="44" s="1"/>
  <c r="E298" i="44" s="1"/>
  <c r="E188" i="46"/>
  <c r="E68" i="46" s="1"/>
  <c r="E44" i="46" s="1"/>
  <c r="H273" i="59"/>
  <c r="C298" i="59"/>
  <c r="C348" i="59" s="1"/>
  <c r="H281" i="11"/>
  <c r="C306" i="11"/>
  <c r="C356" i="11" s="1"/>
  <c r="H360" i="21"/>
  <c r="H310" i="21"/>
  <c r="S18" i="48" s="1"/>
  <c r="C304" i="27"/>
  <c r="C354" i="27" s="1"/>
  <c r="H279" i="27"/>
  <c r="D288" i="34"/>
  <c r="D313" i="34" s="1"/>
  <c r="D363" i="34" s="1"/>
  <c r="D293" i="34"/>
  <c r="D343" i="34" s="1"/>
  <c r="H210" i="36"/>
  <c r="C285" i="36"/>
  <c r="H285" i="36" s="1"/>
  <c r="H207" i="36"/>
  <c r="C282" i="36"/>
  <c r="H282" i="36" s="1"/>
  <c r="H211" i="36"/>
  <c r="C286" i="36"/>
  <c r="H281" i="30"/>
  <c r="C306" i="30"/>
  <c r="C356" i="30" s="1"/>
  <c r="C293" i="11"/>
  <c r="H268" i="11"/>
  <c r="H286" i="21"/>
  <c r="C311" i="21"/>
  <c r="C361" i="21" s="1"/>
  <c r="H274" i="34"/>
  <c r="C299" i="34"/>
  <c r="C349" i="34" s="1"/>
  <c r="Q16" i="49"/>
  <c r="Q15" i="49"/>
  <c r="D293" i="14"/>
  <c r="D343" i="14" s="1"/>
  <c r="D288" i="14"/>
  <c r="D313" i="14" s="1"/>
  <c r="D363" i="14" s="1"/>
  <c r="H270" i="30"/>
  <c r="C295" i="30"/>
  <c r="C345" i="30" s="1"/>
  <c r="H281" i="39"/>
  <c r="C306" i="39"/>
  <c r="C356" i="39" s="1"/>
  <c r="C293" i="21"/>
  <c r="H268" i="21"/>
  <c r="C288" i="21"/>
  <c r="C312" i="27"/>
  <c r="C362" i="27" s="1"/>
  <c r="H287" i="27"/>
  <c r="H287" i="57"/>
  <c r="C312" i="57"/>
  <c r="C362" i="57" s="1"/>
  <c r="C311" i="18"/>
  <c r="C361" i="18" s="1"/>
  <c r="H286" i="18"/>
  <c r="C293" i="14"/>
  <c r="H268" i="14"/>
  <c r="C288" i="14"/>
  <c r="C297" i="15"/>
  <c r="C347" i="15" s="1"/>
  <c r="H272" i="15"/>
  <c r="F230" i="44"/>
  <c r="F192" i="46"/>
  <c r="F72" i="46" s="1"/>
  <c r="C272" i="6"/>
  <c r="H197" i="6"/>
  <c r="H203" i="36"/>
  <c r="C278" i="36"/>
  <c r="H278" i="36" s="1"/>
  <c r="H195" i="36"/>
  <c r="C270" i="36"/>
  <c r="C308" i="11"/>
  <c r="C358" i="11" s="1"/>
  <c r="H283" i="11"/>
  <c r="E15" i="48"/>
  <c r="C302" i="22"/>
  <c r="C352" i="22" s="1"/>
  <c r="H277" i="22"/>
  <c r="H272" i="39"/>
  <c r="C297" i="39"/>
  <c r="C347" i="39" s="1"/>
  <c r="H269" i="62"/>
  <c r="C294" i="62"/>
  <c r="C344" i="62" s="1"/>
  <c r="H283" i="57"/>
  <c r="C308" i="57"/>
  <c r="C358" i="57" s="1"/>
  <c r="B68" i="49"/>
  <c r="B107" i="49" s="1"/>
  <c r="AQ23" i="49"/>
  <c r="C308" i="15"/>
  <c r="C358" i="15" s="1"/>
  <c r="H283" i="15"/>
  <c r="D288" i="62"/>
  <c r="D313" i="62" s="1"/>
  <c r="D363" i="62" s="1"/>
  <c r="D293" i="62"/>
  <c r="D343" i="62" s="1"/>
  <c r="C297" i="18"/>
  <c r="C347" i="18" s="1"/>
  <c r="H272" i="18"/>
  <c r="C311" i="17"/>
  <c r="C361" i="17" s="1"/>
  <c r="H286" i="17"/>
  <c r="H271" i="15"/>
  <c r="C296" i="15"/>
  <c r="C346" i="15" s="1"/>
  <c r="C301" i="14"/>
  <c r="C351" i="14" s="1"/>
  <c r="H276" i="14"/>
  <c r="H269" i="11"/>
  <c r="C294" i="11"/>
  <c r="C344" i="11" s="1"/>
  <c r="Q33" i="49"/>
  <c r="H196" i="37"/>
  <c r="C271" i="37"/>
  <c r="H194" i="37"/>
  <c r="C269" i="37"/>
  <c r="H204" i="37"/>
  <c r="C279" i="37"/>
  <c r="H279" i="37" s="1"/>
  <c r="H205" i="37"/>
  <c r="C280" i="37"/>
  <c r="H280" i="37" s="1"/>
  <c r="D293" i="18"/>
  <c r="D343" i="18" s="1"/>
  <c r="D288" i="18"/>
  <c r="D313" i="18" s="1"/>
  <c r="D363" i="18" s="1"/>
  <c r="C298" i="16"/>
  <c r="C348" i="16" s="1"/>
  <c r="H273" i="16"/>
  <c r="C305" i="14"/>
  <c r="C355" i="14" s="1"/>
  <c r="H280" i="14"/>
  <c r="C308" i="39"/>
  <c r="C358" i="39" s="1"/>
  <c r="H283" i="39"/>
  <c r="H270" i="41"/>
  <c r="C295" i="41"/>
  <c r="C345" i="41" s="1"/>
  <c r="D293" i="27"/>
  <c r="D343" i="27" s="1"/>
  <c r="D288" i="27"/>
  <c r="D313" i="27" s="1"/>
  <c r="D363" i="27" s="1"/>
  <c r="H350" i="17"/>
  <c r="H300" i="17"/>
  <c r="I13" i="48" s="1"/>
  <c r="H200" i="6"/>
  <c r="C275" i="6"/>
  <c r="F187" i="46"/>
  <c r="F67" i="46" s="1"/>
  <c r="F225" i="44"/>
  <c r="C277" i="6"/>
  <c r="H202" i="6"/>
  <c r="E224" i="44"/>
  <c r="E186" i="46"/>
  <c r="E66" i="46" s="1"/>
  <c r="G230" i="44"/>
  <c r="G192" i="46"/>
  <c r="G72" i="46" s="1"/>
  <c r="H207" i="6"/>
  <c r="C282" i="6"/>
  <c r="D308" i="6"/>
  <c r="D358" i="6" s="1"/>
  <c r="D190" i="46"/>
  <c r="D70" i="46" s="1"/>
  <c r="D46" i="46" s="1"/>
  <c r="D228" i="44"/>
  <c r="D252" i="44" s="1"/>
  <c r="D300" i="44" s="1"/>
  <c r="E213" i="6"/>
  <c r="S7" i="49" s="1"/>
  <c r="E268" i="6"/>
  <c r="H193" i="6"/>
  <c r="C268" i="6"/>
  <c r="C213" i="6"/>
  <c r="F301" i="6"/>
  <c r="F351" i="6" s="1"/>
  <c r="F183" i="46"/>
  <c r="F63" i="46" s="1"/>
  <c r="F39" i="46" s="1"/>
  <c r="F221" i="44"/>
  <c r="F245" i="44" s="1"/>
  <c r="F293" i="44" s="1"/>
  <c r="G218" i="44"/>
  <c r="G180" i="46"/>
  <c r="G60" i="46" s="1"/>
  <c r="D306" i="6"/>
  <c r="D356" i="6" s="1"/>
  <c r="D188" i="46"/>
  <c r="D68" i="46" s="1"/>
  <c r="D44" i="46" s="1"/>
  <c r="D226" i="44"/>
  <c r="D250" i="44" s="1"/>
  <c r="D298" i="44" s="1"/>
  <c r="C311" i="62"/>
  <c r="C361" i="62" s="1"/>
  <c r="H286" i="62"/>
  <c r="H212" i="36"/>
  <c r="C287" i="36"/>
  <c r="H200" i="36"/>
  <c r="C275" i="36"/>
  <c r="H275" i="36" s="1"/>
  <c r="H276" i="21"/>
  <c r="C301" i="21"/>
  <c r="C351" i="21" s="1"/>
  <c r="H274" i="15"/>
  <c r="C299" i="15"/>
  <c r="C349" i="15" s="1"/>
  <c r="AM43" i="49"/>
  <c r="H268" i="22"/>
  <c r="C293" i="22"/>
  <c r="H270" i="14"/>
  <c r="C295" i="14"/>
  <c r="C345" i="14" s="1"/>
  <c r="Q22" i="49"/>
  <c r="AG43" i="49"/>
  <c r="AJ7" i="49"/>
  <c r="AL7" i="49"/>
  <c r="H188" i="6"/>
  <c r="H310" i="62" l="1"/>
  <c r="S20" i="48" s="1"/>
  <c r="H360" i="33"/>
  <c r="H270" i="16"/>
  <c r="H271" i="17"/>
  <c r="G288" i="57"/>
  <c r="H310" i="29"/>
  <c r="D318" i="19"/>
  <c r="H213" i="62"/>
  <c r="H360" i="15"/>
  <c r="C296" i="22"/>
  <c r="C346" i="22" s="1"/>
  <c r="E288" i="23"/>
  <c r="E313" i="23" s="1"/>
  <c r="E363" i="23" s="1"/>
  <c r="H362" i="41"/>
  <c r="C288" i="62"/>
  <c r="H283" i="31"/>
  <c r="H358" i="31" s="1"/>
  <c r="H296" i="29"/>
  <c r="E27" i="48" s="1"/>
  <c r="F293" i="32"/>
  <c r="F343" i="32" s="1"/>
  <c r="H268" i="23"/>
  <c r="H304" i="19"/>
  <c r="M15" i="48" s="1"/>
  <c r="H268" i="32"/>
  <c r="H213" i="22"/>
  <c r="D288" i="33"/>
  <c r="D313" i="33" s="1"/>
  <c r="D363" i="33" s="1"/>
  <c r="H278" i="33"/>
  <c r="H268" i="16"/>
  <c r="F293" i="16"/>
  <c r="F343" i="16" s="1"/>
  <c r="D223" i="44"/>
  <c r="H276" i="22"/>
  <c r="H297" i="19"/>
  <c r="H322" i="19" s="1"/>
  <c r="H295" i="19"/>
  <c r="D15" i="48" s="1"/>
  <c r="H301" i="15"/>
  <c r="J11" i="48" s="1"/>
  <c r="E288" i="22"/>
  <c r="E313" i="22" s="1"/>
  <c r="E363" i="22" s="1"/>
  <c r="H283" i="22"/>
  <c r="H349" i="21"/>
  <c r="H299" i="21"/>
  <c r="H18" i="48" s="1"/>
  <c r="H213" i="31"/>
  <c r="C323" i="19"/>
  <c r="C306" i="33"/>
  <c r="C356" i="33" s="1"/>
  <c r="H274" i="33"/>
  <c r="H360" i="25"/>
  <c r="H271" i="24"/>
  <c r="H346" i="24" s="1"/>
  <c r="C288" i="24"/>
  <c r="C313" i="24" s="1"/>
  <c r="C363" i="24" s="1"/>
  <c r="H360" i="24"/>
  <c r="H358" i="19"/>
  <c r="H308" i="19"/>
  <c r="H213" i="19"/>
  <c r="C305" i="15"/>
  <c r="C355" i="15" s="1"/>
  <c r="H270" i="33"/>
  <c r="F177" i="46"/>
  <c r="F57" i="46" s="1"/>
  <c r="F33" i="46" s="1"/>
  <c r="C288" i="33"/>
  <c r="C288" i="32"/>
  <c r="F338" i="19"/>
  <c r="E321" i="19"/>
  <c r="H310" i="19"/>
  <c r="S15" i="48" s="1"/>
  <c r="H346" i="19"/>
  <c r="C329" i="19"/>
  <c r="C288" i="31"/>
  <c r="H288" i="31" s="1"/>
  <c r="H272" i="31"/>
  <c r="H297" i="31" s="1"/>
  <c r="H213" i="23"/>
  <c r="C288" i="22"/>
  <c r="H310" i="57"/>
  <c r="S17" i="48" s="1"/>
  <c r="H360" i="57"/>
  <c r="H268" i="19"/>
  <c r="C288" i="19"/>
  <c r="C313" i="19" s="1"/>
  <c r="G288" i="19"/>
  <c r="H321" i="19"/>
  <c r="D338" i="19"/>
  <c r="H310" i="12"/>
  <c r="S9" i="48" s="1"/>
  <c r="C288" i="11"/>
  <c r="C313" i="11" s="1"/>
  <c r="C363" i="11" s="1"/>
  <c r="H273" i="11"/>
  <c r="H310" i="10"/>
  <c r="S7" i="48" s="1"/>
  <c r="H354" i="15"/>
  <c r="H304" i="15"/>
  <c r="M11" i="48" s="1"/>
  <c r="C308" i="18"/>
  <c r="C358" i="18" s="1"/>
  <c r="H283" i="18"/>
  <c r="H213" i="18"/>
  <c r="H213" i="14"/>
  <c r="H301" i="23"/>
  <c r="J21" i="48" s="1"/>
  <c r="H209" i="44"/>
  <c r="F288" i="16"/>
  <c r="F313" i="16" s="1"/>
  <c r="F363" i="16" s="1"/>
  <c r="H281" i="16"/>
  <c r="V17" i="49"/>
  <c r="G61" i="49" s="1"/>
  <c r="G100" i="49" s="1"/>
  <c r="C288" i="16"/>
  <c r="C313" i="16" s="1"/>
  <c r="C363" i="16" s="1"/>
  <c r="H303" i="17"/>
  <c r="L13" i="48" s="1"/>
  <c r="C288" i="17"/>
  <c r="C313" i="17" s="1"/>
  <c r="C363" i="17" s="1"/>
  <c r="C297" i="17"/>
  <c r="C347" i="17" s="1"/>
  <c r="H281" i="22"/>
  <c r="H275" i="22"/>
  <c r="H355" i="19"/>
  <c r="H305" i="19"/>
  <c r="D324" i="19"/>
  <c r="D328" i="19"/>
  <c r="F328" i="19"/>
  <c r="D330" i="19"/>
  <c r="C319" i="19"/>
  <c r="E330" i="19"/>
  <c r="G333" i="19"/>
  <c r="E332" i="19"/>
  <c r="G326" i="19"/>
  <c r="F332" i="19"/>
  <c r="H327" i="19"/>
  <c r="E333" i="19"/>
  <c r="D322" i="19"/>
  <c r="F335" i="19"/>
  <c r="F336" i="19"/>
  <c r="F327" i="19"/>
  <c r="G329" i="19"/>
  <c r="F319" i="19"/>
  <c r="E325" i="19"/>
  <c r="D325" i="19"/>
  <c r="C327" i="19"/>
  <c r="C334" i="19"/>
  <c r="E334" i="19"/>
  <c r="D337" i="19"/>
  <c r="E323" i="19"/>
  <c r="E331" i="19"/>
  <c r="E335" i="19"/>
  <c r="F333" i="19"/>
  <c r="G335" i="19"/>
  <c r="G331" i="19"/>
  <c r="F326" i="19"/>
  <c r="E327" i="19"/>
  <c r="E326" i="19"/>
  <c r="F329" i="19"/>
  <c r="G322" i="19"/>
  <c r="C337" i="19"/>
  <c r="C320" i="19"/>
  <c r="F318" i="19"/>
  <c r="E324" i="19"/>
  <c r="D323" i="19"/>
  <c r="F320" i="19"/>
  <c r="D329" i="19"/>
  <c r="C330" i="19"/>
  <c r="D319" i="19"/>
  <c r="G321" i="19"/>
  <c r="D332" i="19"/>
  <c r="F330" i="19"/>
  <c r="G336" i="19"/>
  <c r="G334" i="19"/>
  <c r="C325" i="19"/>
  <c r="D335" i="19"/>
  <c r="D336" i="19"/>
  <c r="E318" i="19"/>
  <c r="E337" i="19"/>
  <c r="C328" i="19"/>
  <c r="F322" i="19"/>
  <c r="G324" i="19"/>
  <c r="G325" i="19"/>
  <c r="C318" i="19"/>
  <c r="G328" i="19"/>
  <c r="C335" i="19"/>
  <c r="H334" i="19"/>
  <c r="G338" i="19"/>
  <c r="F325" i="19"/>
  <c r="C336" i="19"/>
  <c r="D331" i="19"/>
  <c r="C333" i="19"/>
  <c r="E320" i="19"/>
  <c r="D326" i="19"/>
  <c r="D321" i="19"/>
  <c r="F324" i="19"/>
  <c r="E322" i="19"/>
  <c r="C343" i="19"/>
  <c r="G323" i="19"/>
  <c r="G337" i="19"/>
  <c r="H332" i="19"/>
  <c r="G332" i="19"/>
  <c r="E329" i="19"/>
  <c r="G320" i="19"/>
  <c r="C326" i="19"/>
  <c r="E336" i="19"/>
  <c r="C322" i="19"/>
  <c r="G330" i="19"/>
  <c r="F321" i="19"/>
  <c r="F331" i="19"/>
  <c r="H325" i="19"/>
  <c r="D334" i="19"/>
  <c r="D327" i="19"/>
  <c r="F334" i="19"/>
  <c r="G319" i="19"/>
  <c r="G327" i="19"/>
  <c r="D320" i="19"/>
  <c r="E328" i="19"/>
  <c r="H328" i="19"/>
  <c r="F323" i="19"/>
  <c r="G318" i="19"/>
  <c r="C332" i="19"/>
  <c r="F337" i="19"/>
  <c r="D333" i="19"/>
  <c r="F189" i="46"/>
  <c r="F69" i="46" s="1"/>
  <c r="F45" i="46" s="1"/>
  <c r="F227" i="44"/>
  <c r="F251" i="44" s="1"/>
  <c r="F299" i="44" s="1"/>
  <c r="F288" i="33"/>
  <c r="F313" i="33" s="1"/>
  <c r="F363" i="33" s="1"/>
  <c r="V18" i="49"/>
  <c r="G62" i="49" s="1"/>
  <c r="G101" i="49" s="1"/>
  <c r="H213" i="20"/>
  <c r="H213" i="16"/>
  <c r="H213" i="32"/>
  <c r="H273" i="39"/>
  <c r="H348" i="39" s="1"/>
  <c r="C288" i="39"/>
  <c r="H213" i="39"/>
  <c r="V32" i="49"/>
  <c r="I32" i="49" s="1"/>
  <c r="V31" i="49"/>
  <c r="G75" i="49" s="1"/>
  <c r="G114" i="49" s="1"/>
  <c r="V34" i="49"/>
  <c r="V23" i="49"/>
  <c r="G68" i="49" s="1"/>
  <c r="G107" i="49" s="1"/>
  <c r="D221" i="44"/>
  <c r="D245" i="44" s="1"/>
  <c r="D293" i="44" s="1"/>
  <c r="H269" i="15"/>
  <c r="H344" i="15" s="1"/>
  <c r="H213" i="33"/>
  <c r="D288" i="25"/>
  <c r="D313" i="25" s="1"/>
  <c r="D363" i="25" s="1"/>
  <c r="H276" i="25"/>
  <c r="H301" i="25" s="1"/>
  <c r="H310" i="38"/>
  <c r="S37" i="48" s="1"/>
  <c r="H153" i="44"/>
  <c r="H268" i="15"/>
  <c r="H343" i="15" s="1"/>
  <c r="E293" i="15"/>
  <c r="E343" i="15" s="1"/>
  <c r="H213" i="17"/>
  <c r="H145" i="44"/>
  <c r="H142" i="44"/>
  <c r="H348" i="19"/>
  <c r="H298" i="19"/>
  <c r="D183" i="46"/>
  <c r="D63" i="46" s="1"/>
  <c r="D39" i="46" s="1"/>
  <c r="D363" i="19"/>
  <c r="H155" i="44"/>
  <c r="H213" i="11"/>
  <c r="H351" i="24"/>
  <c r="H149" i="44"/>
  <c r="H151" i="44"/>
  <c r="H160" i="44"/>
  <c r="H356" i="57"/>
  <c r="C288" i="57"/>
  <c r="H274" i="24"/>
  <c r="H352" i="25"/>
  <c r="H302" i="25"/>
  <c r="K23" i="48" s="1"/>
  <c r="G181" i="46"/>
  <c r="G61" i="46" s="1"/>
  <c r="E228" i="44"/>
  <c r="E252" i="44" s="1"/>
  <c r="E300" i="44" s="1"/>
  <c r="H213" i="25"/>
  <c r="E190" i="46"/>
  <c r="E70" i="46" s="1"/>
  <c r="E46" i="46" s="1"/>
  <c r="H294" i="19"/>
  <c r="H344" i="19"/>
  <c r="H268" i="59"/>
  <c r="H293" i="59" s="1"/>
  <c r="B31" i="48" s="1"/>
  <c r="V25" i="49"/>
  <c r="G64" i="49" s="1"/>
  <c r="G103" i="49" s="1"/>
  <c r="H146" i="44"/>
  <c r="H152" i="44"/>
  <c r="E333" i="24"/>
  <c r="G288" i="24"/>
  <c r="H147" i="44"/>
  <c r="H158" i="44"/>
  <c r="H159" i="44"/>
  <c r="F161" i="44"/>
  <c r="G161" i="44"/>
  <c r="H144" i="44"/>
  <c r="D161" i="44"/>
  <c r="H337" i="29"/>
  <c r="H143" i="44"/>
  <c r="E161" i="44"/>
  <c r="H141" i="44"/>
  <c r="H157" i="44"/>
  <c r="H150" i="44"/>
  <c r="H154" i="44"/>
  <c r="H156" i="44"/>
  <c r="C161" i="44"/>
  <c r="H148" i="44"/>
  <c r="H213" i="57"/>
  <c r="H302" i="24"/>
  <c r="E363" i="19"/>
  <c r="E338" i="19"/>
  <c r="C288" i="15"/>
  <c r="H288" i="15" s="1"/>
  <c r="D331" i="24"/>
  <c r="C331" i="29"/>
  <c r="D288" i="24"/>
  <c r="D313" i="24" s="1"/>
  <c r="D363" i="24" s="1"/>
  <c r="C299" i="59"/>
  <c r="C349" i="59" s="1"/>
  <c r="D220" i="44"/>
  <c r="D244" i="44" s="1"/>
  <c r="D292" i="44" s="1"/>
  <c r="D182" i="46"/>
  <c r="D62" i="46" s="1"/>
  <c r="D38" i="46" s="1"/>
  <c r="H302" i="12"/>
  <c r="K9" i="48" s="1"/>
  <c r="H308" i="29"/>
  <c r="Q27" i="48" s="1"/>
  <c r="H281" i="24"/>
  <c r="H305" i="32"/>
  <c r="N30" i="48" s="1"/>
  <c r="H355" i="24"/>
  <c r="C308" i="59"/>
  <c r="C358" i="59" s="1"/>
  <c r="H351" i="29"/>
  <c r="H349" i="19"/>
  <c r="H299" i="19"/>
  <c r="F186" i="46"/>
  <c r="F66" i="46" s="1"/>
  <c r="C349" i="19"/>
  <c r="C324" i="19"/>
  <c r="F224" i="44"/>
  <c r="H312" i="24"/>
  <c r="U22" i="48" s="1"/>
  <c r="H213" i="15"/>
  <c r="H327" i="25"/>
  <c r="H360" i="59"/>
  <c r="H311" i="26"/>
  <c r="T24" i="48" s="1"/>
  <c r="H337" i="19"/>
  <c r="F318" i="24"/>
  <c r="H358" i="25"/>
  <c r="H306" i="25"/>
  <c r="H331" i="25" s="1"/>
  <c r="H356" i="26"/>
  <c r="E288" i="24"/>
  <c r="E313" i="24" s="1"/>
  <c r="C320" i="25"/>
  <c r="H361" i="24"/>
  <c r="H311" i="24"/>
  <c r="T22" i="48" s="1"/>
  <c r="F193" i="46"/>
  <c r="F73" i="46" s="1"/>
  <c r="F49" i="46" s="1"/>
  <c r="F231" i="44"/>
  <c r="F255" i="44" s="1"/>
  <c r="F303" i="44" s="1"/>
  <c r="H361" i="33"/>
  <c r="H268" i="24"/>
  <c r="H350" i="59"/>
  <c r="H213" i="59"/>
  <c r="V9" i="49"/>
  <c r="I9" i="49" s="1"/>
  <c r="C288" i="59"/>
  <c r="C313" i="59" s="1"/>
  <c r="C363" i="59" s="1"/>
  <c r="H360" i="23"/>
  <c r="F288" i="24"/>
  <c r="F313" i="24" s="1"/>
  <c r="T24" i="49"/>
  <c r="T43" i="49" s="1"/>
  <c r="H213" i="24"/>
  <c r="C296" i="10"/>
  <c r="C346" i="10" s="1"/>
  <c r="H271" i="10"/>
  <c r="C294" i="10"/>
  <c r="C344" i="10" s="1"/>
  <c r="H269" i="10"/>
  <c r="H277" i="10"/>
  <c r="C302" i="10"/>
  <c r="C352" i="10" s="1"/>
  <c r="F190" i="46"/>
  <c r="F70" i="46" s="1"/>
  <c r="F46" i="46" s="1"/>
  <c r="H283" i="10"/>
  <c r="C308" i="10"/>
  <c r="C358" i="10" s="1"/>
  <c r="D293" i="10"/>
  <c r="D343" i="10" s="1"/>
  <c r="D288" i="10"/>
  <c r="D313" i="10" s="1"/>
  <c r="D363" i="10" s="1"/>
  <c r="F228" i="44"/>
  <c r="F252" i="44" s="1"/>
  <c r="F300" i="44" s="1"/>
  <c r="H270" i="10"/>
  <c r="C295" i="10"/>
  <c r="C345" i="10" s="1"/>
  <c r="E293" i="10"/>
  <c r="E343" i="10" s="1"/>
  <c r="E288" i="10"/>
  <c r="E313" i="10" s="1"/>
  <c r="E363" i="10" s="1"/>
  <c r="H273" i="10"/>
  <c r="C298" i="10"/>
  <c r="C348" i="10" s="1"/>
  <c r="C293" i="10"/>
  <c r="H268" i="10"/>
  <c r="C288" i="10"/>
  <c r="H280" i="10"/>
  <c r="C305" i="10"/>
  <c r="C355" i="10" s="1"/>
  <c r="D293" i="59"/>
  <c r="D343" i="59" s="1"/>
  <c r="H269" i="24"/>
  <c r="C294" i="24"/>
  <c r="H213" i="10"/>
  <c r="C311" i="10"/>
  <c r="C361" i="10" s="1"/>
  <c r="H286" i="10"/>
  <c r="H298" i="25"/>
  <c r="H354" i="24"/>
  <c r="H304" i="24"/>
  <c r="F293" i="10"/>
  <c r="F343" i="10" s="1"/>
  <c r="F288" i="10"/>
  <c r="F313" i="10" s="1"/>
  <c r="F363" i="10" s="1"/>
  <c r="C306" i="10"/>
  <c r="C356" i="10" s="1"/>
  <c r="H281" i="10"/>
  <c r="H213" i="38"/>
  <c r="H362" i="30"/>
  <c r="C322" i="31"/>
  <c r="H352" i="33"/>
  <c r="H302" i="33"/>
  <c r="K32" i="48" s="1"/>
  <c r="H301" i="26"/>
  <c r="J24" i="48" s="1"/>
  <c r="H351" i="26"/>
  <c r="H347" i="59"/>
  <c r="H297" i="59"/>
  <c r="F31" i="48" s="1"/>
  <c r="H275" i="9"/>
  <c r="H350" i="9" s="1"/>
  <c r="C300" i="9"/>
  <c r="C350" i="9" s="1"/>
  <c r="H279" i="40"/>
  <c r="H354" i="40" s="1"/>
  <c r="E338" i="31"/>
  <c r="H304" i="14"/>
  <c r="M10" i="48" s="1"/>
  <c r="H354" i="14"/>
  <c r="H287" i="40"/>
  <c r="H362" i="40" s="1"/>
  <c r="C312" i="40"/>
  <c r="C362" i="40" s="1"/>
  <c r="H351" i="59"/>
  <c r="H301" i="59"/>
  <c r="J31" i="48" s="1"/>
  <c r="H213" i="40"/>
  <c r="H354" i="59"/>
  <c r="H304" i="59"/>
  <c r="M31" i="48" s="1"/>
  <c r="H352" i="14"/>
  <c r="H302" i="14"/>
  <c r="K10" i="48" s="1"/>
  <c r="H305" i="25"/>
  <c r="N23" i="48" s="1"/>
  <c r="H272" i="28"/>
  <c r="C297" i="28"/>
  <c r="C347" i="28" s="1"/>
  <c r="H302" i="28"/>
  <c r="K26" i="48" s="1"/>
  <c r="H352" i="28"/>
  <c r="C293" i="28"/>
  <c r="C288" i="28"/>
  <c r="H268" i="28"/>
  <c r="H281" i="28"/>
  <c r="C306" i="28"/>
  <c r="C356" i="28" s="1"/>
  <c r="D293" i="40"/>
  <c r="D343" i="40" s="1"/>
  <c r="D288" i="40"/>
  <c r="D313" i="40" s="1"/>
  <c r="D363" i="40" s="1"/>
  <c r="H213" i="28"/>
  <c r="H270" i="28"/>
  <c r="C295" i="28"/>
  <c r="C345" i="28" s="1"/>
  <c r="H286" i="28"/>
  <c r="C311" i="28"/>
  <c r="C361" i="28" s="1"/>
  <c r="H360" i="28"/>
  <c r="H310" i="28"/>
  <c r="S26" i="48" s="1"/>
  <c r="C299" i="28"/>
  <c r="C349" i="28" s="1"/>
  <c r="H274" i="28"/>
  <c r="C301" i="28"/>
  <c r="C351" i="28" s="1"/>
  <c r="H276" i="28"/>
  <c r="F293" i="40"/>
  <c r="F343" i="40" s="1"/>
  <c r="F288" i="40"/>
  <c r="F313" i="40" s="1"/>
  <c r="F363" i="40" s="1"/>
  <c r="H271" i="28"/>
  <c r="C296" i="28"/>
  <c r="C346" i="28" s="1"/>
  <c r="H280" i="40"/>
  <c r="C297" i="40"/>
  <c r="C347" i="40" s="1"/>
  <c r="H272" i="40"/>
  <c r="C295" i="40"/>
  <c r="C345" i="40" s="1"/>
  <c r="H270" i="40"/>
  <c r="C308" i="40"/>
  <c r="C358" i="40" s="1"/>
  <c r="H283" i="40"/>
  <c r="C298" i="28"/>
  <c r="C348" i="28" s="1"/>
  <c r="H273" i="28"/>
  <c r="C310" i="40"/>
  <c r="C360" i="40" s="1"/>
  <c r="H285" i="40"/>
  <c r="C311" i="40"/>
  <c r="C361" i="40" s="1"/>
  <c r="H286" i="40"/>
  <c r="C296" i="40"/>
  <c r="C346" i="40" s="1"/>
  <c r="H271" i="40"/>
  <c r="V28" i="49"/>
  <c r="I28" i="49" s="1"/>
  <c r="C294" i="40"/>
  <c r="C344" i="40" s="1"/>
  <c r="H269" i="40"/>
  <c r="H283" i="28"/>
  <c r="C308" i="28"/>
  <c r="C358" i="28" s="1"/>
  <c r="C294" i="28"/>
  <c r="C344" i="28" s="1"/>
  <c r="H269" i="28"/>
  <c r="C298" i="40"/>
  <c r="C348" i="40" s="1"/>
  <c r="H273" i="40"/>
  <c r="H274" i="40"/>
  <c r="C299" i="40"/>
  <c r="C349" i="40" s="1"/>
  <c r="E293" i="28"/>
  <c r="E343" i="28" s="1"/>
  <c r="E288" i="28"/>
  <c r="E313" i="28" s="1"/>
  <c r="E363" i="28" s="1"/>
  <c r="C293" i="40"/>
  <c r="G338" i="40" s="1"/>
  <c r="C288" i="40"/>
  <c r="H268" i="40"/>
  <c r="D293" i="28"/>
  <c r="D343" i="28" s="1"/>
  <c r="D288" i="28"/>
  <c r="D313" i="28" s="1"/>
  <c r="D363" i="28" s="1"/>
  <c r="F293" i="28"/>
  <c r="F343" i="28" s="1"/>
  <c r="F288" i="28"/>
  <c r="F313" i="28" s="1"/>
  <c r="F363" i="28" s="1"/>
  <c r="H312" i="28"/>
  <c r="U26" i="48" s="1"/>
  <c r="H362" i="28"/>
  <c r="V41" i="49"/>
  <c r="D356" i="40"/>
  <c r="H356" i="40"/>
  <c r="H306" i="40"/>
  <c r="H311" i="25"/>
  <c r="H336" i="25" s="1"/>
  <c r="H362" i="25"/>
  <c r="H298" i="26"/>
  <c r="G24" i="48" s="1"/>
  <c r="H335" i="24"/>
  <c r="H299" i="20"/>
  <c r="H16" i="48" s="1"/>
  <c r="H288" i="29"/>
  <c r="C27" i="47" s="1"/>
  <c r="H299" i="29"/>
  <c r="H27" i="48" s="1"/>
  <c r="J15" i="48"/>
  <c r="H326" i="19"/>
  <c r="C313" i="25"/>
  <c r="H349" i="25"/>
  <c r="H299" i="25"/>
  <c r="H296" i="25"/>
  <c r="H346" i="25"/>
  <c r="C331" i="31"/>
  <c r="H293" i="25"/>
  <c r="H343" i="25"/>
  <c r="H351" i="40"/>
  <c r="H301" i="40"/>
  <c r="C333" i="25"/>
  <c r="G338" i="25"/>
  <c r="C335" i="25"/>
  <c r="D329" i="25"/>
  <c r="C327" i="25"/>
  <c r="F334" i="25"/>
  <c r="G326" i="25"/>
  <c r="C329" i="25"/>
  <c r="C325" i="25"/>
  <c r="E325" i="25"/>
  <c r="F332" i="25"/>
  <c r="H329" i="25"/>
  <c r="D327" i="25"/>
  <c r="G329" i="25"/>
  <c r="D332" i="25"/>
  <c r="D325" i="25"/>
  <c r="C324" i="25"/>
  <c r="G321" i="25"/>
  <c r="F327" i="25"/>
  <c r="C328" i="25"/>
  <c r="D330" i="25"/>
  <c r="E329" i="25"/>
  <c r="G337" i="25"/>
  <c r="F336" i="25"/>
  <c r="H334" i="25"/>
  <c r="D328" i="25"/>
  <c r="G319" i="25"/>
  <c r="C318" i="25"/>
  <c r="F331" i="25"/>
  <c r="F335" i="25"/>
  <c r="D336" i="25"/>
  <c r="F329" i="25"/>
  <c r="C334" i="25"/>
  <c r="D337" i="25"/>
  <c r="C330" i="25"/>
  <c r="G320" i="25"/>
  <c r="F320" i="25"/>
  <c r="E332" i="25"/>
  <c r="G324" i="25"/>
  <c r="E328" i="25"/>
  <c r="G322" i="25"/>
  <c r="F322" i="25"/>
  <c r="F323" i="25"/>
  <c r="G332" i="25"/>
  <c r="G327" i="25"/>
  <c r="C332" i="25"/>
  <c r="F330" i="25"/>
  <c r="G323" i="25"/>
  <c r="F328" i="25"/>
  <c r="G335" i="25"/>
  <c r="F325" i="25"/>
  <c r="E335" i="25"/>
  <c r="F337" i="25"/>
  <c r="E330" i="25"/>
  <c r="G333" i="25"/>
  <c r="C331" i="25"/>
  <c r="C343" i="25"/>
  <c r="G318" i="25"/>
  <c r="G334" i="25"/>
  <c r="F326" i="25"/>
  <c r="G336" i="25"/>
  <c r="G330" i="25"/>
  <c r="E334" i="25"/>
  <c r="D334" i="25"/>
  <c r="H332" i="25"/>
  <c r="D322" i="25"/>
  <c r="H328" i="25"/>
  <c r="G331" i="25"/>
  <c r="C321" i="25"/>
  <c r="F333" i="25"/>
  <c r="C336" i="25"/>
  <c r="C319" i="25"/>
  <c r="D321" i="25"/>
  <c r="G328" i="25"/>
  <c r="D319" i="25"/>
  <c r="D323" i="25"/>
  <c r="D335" i="25"/>
  <c r="D326" i="25"/>
  <c r="C337" i="25"/>
  <c r="H325" i="25"/>
  <c r="D318" i="25"/>
  <c r="G325" i="25"/>
  <c r="F324" i="25"/>
  <c r="D320" i="25"/>
  <c r="F321" i="25"/>
  <c r="F318" i="25"/>
  <c r="E319" i="25"/>
  <c r="D333" i="25"/>
  <c r="D331" i="25"/>
  <c r="E324" i="25"/>
  <c r="E322" i="25"/>
  <c r="E326" i="25"/>
  <c r="C322" i="25"/>
  <c r="E323" i="25"/>
  <c r="F338" i="25"/>
  <c r="F319" i="25"/>
  <c r="E327" i="25"/>
  <c r="E320" i="25"/>
  <c r="E337" i="25"/>
  <c r="E338" i="25"/>
  <c r="C326" i="25"/>
  <c r="D324" i="25"/>
  <c r="C323" i="25"/>
  <c r="E331" i="25"/>
  <c r="E318" i="25"/>
  <c r="E321" i="25"/>
  <c r="H335" i="25"/>
  <c r="E336" i="25"/>
  <c r="E351" i="40"/>
  <c r="H347" i="25"/>
  <c r="H297" i="25"/>
  <c r="F23" i="48" s="1"/>
  <c r="H344" i="25"/>
  <c r="H294" i="25"/>
  <c r="C320" i="31"/>
  <c r="C324" i="31"/>
  <c r="U23" i="48"/>
  <c r="H337" i="25"/>
  <c r="E318" i="31"/>
  <c r="C330" i="31"/>
  <c r="T15" i="48"/>
  <c r="H336" i="19"/>
  <c r="H354" i="32"/>
  <c r="H354" i="38"/>
  <c r="C336" i="31"/>
  <c r="O15" i="48"/>
  <c r="H331" i="19"/>
  <c r="Q23" i="48"/>
  <c r="H333" i="25"/>
  <c r="AJ34" i="49"/>
  <c r="AJ43" i="49" s="1"/>
  <c r="AK7" i="49" s="1"/>
  <c r="B78" i="49"/>
  <c r="B117" i="49" s="1"/>
  <c r="H288" i="23"/>
  <c r="H137" i="44"/>
  <c r="I26" i="49"/>
  <c r="G69" i="49"/>
  <c r="G108" i="49" s="1"/>
  <c r="I11" i="49"/>
  <c r="G55" i="49"/>
  <c r="G94" i="49" s="1"/>
  <c r="C307" i="9"/>
  <c r="C357" i="9" s="1"/>
  <c r="H282" i="9"/>
  <c r="H308" i="38"/>
  <c r="Q37" i="48" s="1"/>
  <c r="H358" i="38"/>
  <c r="H361" i="23"/>
  <c r="H311" i="23"/>
  <c r="T21" i="48" s="1"/>
  <c r="H344" i="35"/>
  <c r="H294" i="35"/>
  <c r="C34" i="48" s="1"/>
  <c r="H347" i="12"/>
  <c r="H297" i="12"/>
  <c r="C299" i="9"/>
  <c r="C349" i="9" s="1"/>
  <c r="H274" i="9"/>
  <c r="H270" i="9"/>
  <c r="C295" i="9"/>
  <c r="C345" i="9" s="1"/>
  <c r="H362" i="31"/>
  <c r="H312" i="31"/>
  <c r="H311" i="12"/>
  <c r="H361" i="12"/>
  <c r="H358" i="35"/>
  <c r="H308" i="35"/>
  <c r="H352" i="38"/>
  <c r="H302" i="38"/>
  <c r="H312" i="38"/>
  <c r="H362" i="38"/>
  <c r="H355" i="20"/>
  <c r="H305" i="20"/>
  <c r="H302" i="35"/>
  <c r="H352" i="35"/>
  <c r="H348" i="33"/>
  <c r="H298" i="33"/>
  <c r="H346" i="35"/>
  <c r="H296" i="35"/>
  <c r="H306" i="38"/>
  <c r="H356" i="38"/>
  <c r="H345" i="26"/>
  <c r="H295" i="26"/>
  <c r="H305" i="38"/>
  <c r="N37" i="48" s="1"/>
  <c r="H355" i="38"/>
  <c r="H299" i="26"/>
  <c r="H349" i="26"/>
  <c r="H344" i="12"/>
  <c r="H294" i="12"/>
  <c r="C9" i="48" s="1"/>
  <c r="H298" i="20"/>
  <c r="H348" i="20"/>
  <c r="H346" i="32"/>
  <c r="H296" i="32"/>
  <c r="E30" i="48" s="1"/>
  <c r="H361" i="38"/>
  <c r="H311" i="38"/>
  <c r="H351" i="33"/>
  <c r="H301" i="33"/>
  <c r="H351" i="32"/>
  <c r="H301" i="32"/>
  <c r="J30" i="48" s="1"/>
  <c r="H280" i="9"/>
  <c r="C305" i="9"/>
  <c r="C355" i="9" s="1"/>
  <c r="H294" i="38"/>
  <c r="H344" i="38"/>
  <c r="C288" i="9"/>
  <c r="H268" i="9"/>
  <c r="C293" i="9"/>
  <c r="H273" i="9"/>
  <c r="C298" i="9"/>
  <c r="C348" i="9" s="1"/>
  <c r="H343" i="26"/>
  <c r="H293" i="26"/>
  <c r="H294" i="31"/>
  <c r="H344" i="31"/>
  <c r="H295" i="35"/>
  <c r="H345" i="35"/>
  <c r="H361" i="20"/>
  <c r="H311" i="20"/>
  <c r="T16" i="48" s="1"/>
  <c r="H283" i="9"/>
  <c r="C308" i="9"/>
  <c r="C358" i="9" s="1"/>
  <c r="H358" i="12"/>
  <c r="H308" i="12"/>
  <c r="H348" i="12"/>
  <c r="H298" i="12"/>
  <c r="C326" i="31"/>
  <c r="C319" i="12"/>
  <c r="C344" i="12"/>
  <c r="H349" i="32"/>
  <c r="H299" i="32"/>
  <c r="H30" i="48" s="1"/>
  <c r="H356" i="31"/>
  <c r="H306" i="31"/>
  <c r="H356" i="20"/>
  <c r="H306" i="20"/>
  <c r="H298" i="31"/>
  <c r="H348" i="31"/>
  <c r="C311" i="9"/>
  <c r="C361" i="9" s="1"/>
  <c r="H286" i="9"/>
  <c r="H344" i="26"/>
  <c r="H294" i="26"/>
  <c r="H329" i="19"/>
  <c r="H346" i="26"/>
  <c r="H296" i="26"/>
  <c r="Q8" i="49"/>
  <c r="H213" i="9"/>
  <c r="H345" i="12"/>
  <c r="H295" i="12"/>
  <c r="C332" i="26"/>
  <c r="F335" i="26"/>
  <c r="G319" i="26"/>
  <c r="G330" i="26"/>
  <c r="F333" i="26"/>
  <c r="F336" i="26"/>
  <c r="E323" i="26"/>
  <c r="H329" i="26"/>
  <c r="E328" i="26"/>
  <c r="G337" i="26"/>
  <c r="F319" i="26"/>
  <c r="C323" i="26"/>
  <c r="F331" i="26"/>
  <c r="D327" i="26"/>
  <c r="F337" i="26"/>
  <c r="D330" i="26"/>
  <c r="C321" i="26"/>
  <c r="D332" i="26"/>
  <c r="G331" i="26"/>
  <c r="F325" i="26"/>
  <c r="E334" i="26"/>
  <c r="G338" i="26"/>
  <c r="F323" i="26"/>
  <c r="C333" i="26"/>
  <c r="D334" i="26"/>
  <c r="H328" i="26"/>
  <c r="G324" i="26"/>
  <c r="E326" i="26"/>
  <c r="D329" i="26"/>
  <c r="C334" i="26"/>
  <c r="D319" i="26"/>
  <c r="D322" i="26"/>
  <c r="D326" i="26"/>
  <c r="D325" i="26"/>
  <c r="D328" i="26"/>
  <c r="E322" i="26"/>
  <c r="C328" i="26"/>
  <c r="C318" i="26"/>
  <c r="C343" i="26"/>
  <c r="E331" i="26"/>
  <c r="E336" i="26"/>
  <c r="F329" i="26"/>
  <c r="D335" i="26"/>
  <c r="D333" i="26"/>
  <c r="H322" i="26"/>
  <c r="E330" i="26"/>
  <c r="G335" i="26"/>
  <c r="D318" i="26"/>
  <c r="G332" i="26"/>
  <c r="G327" i="26"/>
  <c r="F327" i="26"/>
  <c r="F334" i="26"/>
  <c r="G325" i="26"/>
  <c r="D331" i="26"/>
  <c r="E325" i="26"/>
  <c r="G334" i="26"/>
  <c r="C330" i="26"/>
  <c r="F328" i="26"/>
  <c r="C329" i="26"/>
  <c r="C335" i="26"/>
  <c r="H327" i="26"/>
  <c r="F330" i="26"/>
  <c r="G333" i="26"/>
  <c r="E332" i="26"/>
  <c r="C336" i="26"/>
  <c r="E327" i="26"/>
  <c r="G320" i="26"/>
  <c r="G329" i="26"/>
  <c r="C326" i="26"/>
  <c r="E335" i="26"/>
  <c r="C327" i="26"/>
  <c r="C331" i="26"/>
  <c r="G321" i="26"/>
  <c r="F322" i="26"/>
  <c r="F324" i="26"/>
  <c r="F332" i="26"/>
  <c r="G326" i="26"/>
  <c r="G322" i="26"/>
  <c r="C325" i="26"/>
  <c r="H330" i="26"/>
  <c r="D320" i="26"/>
  <c r="E329" i="26"/>
  <c r="G323" i="26"/>
  <c r="G336" i="26"/>
  <c r="D336" i="26"/>
  <c r="C319" i="26"/>
  <c r="F320" i="26"/>
  <c r="F326" i="26"/>
  <c r="G328" i="26"/>
  <c r="C322" i="26"/>
  <c r="C337" i="26"/>
  <c r="H334" i="26"/>
  <c r="G318" i="26"/>
  <c r="H332" i="26"/>
  <c r="H325" i="26"/>
  <c r="D323" i="26"/>
  <c r="D321" i="26"/>
  <c r="F321" i="26"/>
  <c r="E324" i="26"/>
  <c r="E337" i="26"/>
  <c r="D324" i="26"/>
  <c r="E320" i="26"/>
  <c r="C320" i="26"/>
  <c r="F318" i="26"/>
  <c r="C324" i="26"/>
  <c r="D338" i="26"/>
  <c r="E319" i="26"/>
  <c r="E321" i="26"/>
  <c r="H335" i="26"/>
  <c r="E338" i="26"/>
  <c r="D337" i="26"/>
  <c r="H331" i="26"/>
  <c r="F338" i="26"/>
  <c r="E333" i="26"/>
  <c r="E318" i="26"/>
  <c r="C313" i="20"/>
  <c r="H288" i="20"/>
  <c r="H311" i="32"/>
  <c r="H361" i="32"/>
  <c r="C313" i="26"/>
  <c r="C363" i="26" s="1"/>
  <c r="H288" i="26"/>
  <c r="H344" i="20"/>
  <c r="H294" i="20"/>
  <c r="H348" i="35"/>
  <c r="H298" i="35"/>
  <c r="H360" i="35"/>
  <c r="H310" i="35"/>
  <c r="S34" i="48" s="1"/>
  <c r="H354" i="31"/>
  <c r="H304" i="31"/>
  <c r="H298" i="23"/>
  <c r="H348" i="23"/>
  <c r="H343" i="23"/>
  <c r="H293" i="23"/>
  <c r="H293" i="33"/>
  <c r="B32" i="48" s="1"/>
  <c r="H343" i="33"/>
  <c r="V36" i="49"/>
  <c r="B80" i="49"/>
  <c r="B119" i="49" s="1"/>
  <c r="H276" i="9"/>
  <c r="C301" i="9"/>
  <c r="C351" i="9" s="1"/>
  <c r="H356" i="23"/>
  <c r="H306" i="23"/>
  <c r="O21" i="48" s="1"/>
  <c r="H343" i="20"/>
  <c r="H293" i="20"/>
  <c r="B16" i="48" s="1"/>
  <c r="H348" i="32"/>
  <c r="H298" i="32"/>
  <c r="C329" i="31"/>
  <c r="H349" i="12"/>
  <c r="H299" i="12"/>
  <c r="H343" i="12"/>
  <c r="H293" i="12"/>
  <c r="H362" i="23"/>
  <c r="H312" i="23"/>
  <c r="U21" i="48" s="1"/>
  <c r="C358" i="31"/>
  <c r="C333" i="31"/>
  <c r="H295" i="31"/>
  <c r="H345" i="31"/>
  <c r="H311" i="35"/>
  <c r="H361" i="35"/>
  <c r="H358" i="20"/>
  <c r="H308" i="20"/>
  <c r="H299" i="23"/>
  <c r="H349" i="23"/>
  <c r="H294" i="33"/>
  <c r="H344" i="33"/>
  <c r="H301" i="12"/>
  <c r="H351" i="12"/>
  <c r="H349" i="31"/>
  <c r="H299" i="31"/>
  <c r="H343" i="35"/>
  <c r="H293" i="35"/>
  <c r="H293" i="32"/>
  <c r="H343" i="32"/>
  <c r="C329" i="23"/>
  <c r="D318" i="23"/>
  <c r="E331" i="23"/>
  <c r="C325" i="23"/>
  <c r="H322" i="23"/>
  <c r="G318" i="23"/>
  <c r="E327" i="23"/>
  <c r="F321" i="23"/>
  <c r="G327" i="23"/>
  <c r="C336" i="23"/>
  <c r="E329" i="23"/>
  <c r="H327" i="23"/>
  <c r="H329" i="23"/>
  <c r="D326" i="23"/>
  <c r="C333" i="23"/>
  <c r="G323" i="23"/>
  <c r="G337" i="23"/>
  <c r="D324" i="23"/>
  <c r="F337" i="23"/>
  <c r="C321" i="23"/>
  <c r="F332" i="23"/>
  <c r="E334" i="23"/>
  <c r="D334" i="23"/>
  <c r="G321" i="23"/>
  <c r="G335" i="23"/>
  <c r="D322" i="23"/>
  <c r="F318" i="23"/>
  <c r="G333" i="23"/>
  <c r="C322" i="23"/>
  <c r="G324" i="23"/>
  <c r="E325" i="23"/>
  <c r="C320" i="23"/>
  <c r="G322" i="23"/>
  <c r="F329" i="23"/>
  <c r="G329" i="23"/>
  <c r="D333" i="23"/>
  <c r="F331" i="23"/>
  <c r="G331" i="23"/>
  <c r="F326" i="23"/>
  <c r="D327" i="23"/>
  <c r="D328" i="23"/>
  <c r="C334" i="23"/>
  <c r="F328" i="23"/>
  <c r="D331" i="23"/>
  <c r="C326" i="23"/>
  <c r="F323" i="23"/>
  <c r="F324" i="23"/>
  <c r="E326" i="23"/>
  <c r="F325" i="23"/>
  <c r="G325" i="23"/>
  <c r="G319" i="23"/>
  <c r="C335" i="23"/>
  <c r="D337" i="23"/>
  <c r="C328" i="23"/>
  <c r="F322" i="23"/>
  <c r="D325" i="23"/>
  <c r="C337" i="23"/>
  <c r="H332" i="23"/>
  <c r="D336" i="23"/>
  <c r="G336" i="23"/>
  <c r="G332" i="23"/>
  <c r="D329" i="23"/>
  <c r="C319" i="23"/>
  <c r="C343" i="23"/>
  <c r="G320" i="23"/>
  <c r="E336" i="23"/>
  <c r="C318" i="23"/>
  <c r="G334" i="23"/>
  <c r="E330" i="23"/>
  <c r="F320" i="23"/>
  <c r="D330" i="23"/>
  <c r="G330" i="23"/>
  <c r="C324" i="23"/>
  <c r="D332" i="23"/>
  <c r="F319" i="23"/>
  <c r="G326" i="23"/>
  <c r="C327" i="23"/>
  <c r="D323" i="23"/>
  <c r="H328" i="23"/>
  <c r="G328" i="23"/>
  <c r="D319" i="23"/>
  <c r="G338" i="23"/>
  <c r="H325" i="23"/>
  <c r="F336" i="23"/>
  <c r="F334" i="23"/>
  <c r="E335" i="23"/>
  <c r="E322" i="23"/>
  <c r="E328" i="23"/>
  <c r="E337" i="23"/>
  <c r="D321" i="23"/>
  <c r="F330" i="23"/>
  <c r="D320" i="23"/>
  <c r="E332" i="23"/>
  <c r="F327" i="23"/>
  <c r="E333" i="23"/>
  <c r="C331" i="23"/>
  <c r="F335" i="23"/>
  <c r="C332" i="23"/>
  <c r="H334" i="23"/>
  <c r="C323" i="23"/>
  <c r="D335" i="23"/>
  <c r="E323" i="23"/>
  <c r="D338" i="23"/>
  <c r="F338" i="23"/>
  <c r="E318" i="23"/>
  <c r="E324" i="23"/>
  <c r="F333" i="23"/>
  <c r="E321" i="23"/>
  <c r="E319" i="23"/>
  <c r="C330" i="23"/>
  <c r="H335" i="23"/>
  <c r="E338" i="23"/>
  <c r="E320" i="23"/>
  <c r="F293" i="9"/>
  <c r="F343" i="9" s="1"/>
  <c r="F288" i="9"/>
  <c r="F313" i="9" s="1"/>
  <c r="F363" i="9" s="1"/>
  <c r="V39" i="49"/>
  <c r="B83" i="49"/>
  <c r="B122" i="49" s="1"/>
  <c r="H301" i="20"/>
  <c r="H351" i="20"/>
  <c r="H335" i="31"/>
  <c r="S29" i="48"/>
  <c r="H346" i="31"/>
  <c r="H296" i="31"/>
  <c r="G327" i="33"/>
  <c r="G331" i="33"/>
  <c r="F328" i="33"/>
  <c r="G319" i="33"/>
  <c r="G325" i="33"/>
  <c r="F319" i="33"/>
  <c r="E324" i="33"/>
  <c r="F334" i="33"/>
  <c r="F332" i="33"/>
  <c r="G326" i="33"/>
  <c r="D318" i="33"/>
  <c r="E327" i="33"/>
  <c r="E320" i="33"/>
  <c r="C332" i="33"/>
  <c r="E329" i="33"/>
  <c r="G330" i="33"/>
  <c r="F326" i="33"/>
  <c r="E337" i="33"/>
  <c r="D319" i="33"/>
  <c r="G320" i="33"/>
  <c r="E321" i="33"/>
  <c r="F318" i="33"/>
  <c r="C323" i="33"/>
  <c r="G318" i="33"/>
  <c r="G334" i="33"/>
  <c r="C324" i="33"/>
  <c r="D324" i="33"/>
  <c r="F333" i="33"/>
  <c r="G336" i="33"/>
  <c r="D338" i="33"/>
  <c r="C320" i="33"/>
  <c r="F324" i="33"/>
  <c r="F323" i="33"/>
  <c r="H325" i="33"/>
  <c r="E330" i="33"/>
  <c r="E319" i="33"/>
  <c r="H332" i="33"/>
  <c r="D329" i="33"/>
  <c r="E332" i="33"/>
  <c r="E322" i="33"/>
  <c r="C337" i="33"/>
  <c r="D322" i="33"/>
  <c r="D326" i="33"/>
  <c r="F322" i="33"/>
  <c r="D334" i="33"/>
  <c r="G324" i="33"/>
  <c r="C330" i="33"/>
  <c r="E338" i="33"/>
  <c r="E333" i="33"/>
  <c r="D332" i="33"/>
  <c r="C335" i="33"/>
  <c r="E334" i="33"/>
  <c r="G332" i="33"/>
  <c r="E318" i="33"/>
  <c r="D328" i="33"/>
  <c r="C328" i="33"/>
  <c r="D331" i="33"/>
  <c r="F327" i="33"/>
  <c r="D337" i="33"/>
  <c r="F336" i="33"/>
  <c r="C318" i="33"/>
  <c r="G322" i="33"/>
  <c r="E323" i="33"/>
  <c r="D321" i="33"/>
  <c r="G329" i="33"/>
  <c r="C325" i="33"/>
  <c r="C329" i="33"/>
  <c r="E325" i="33"/>
  <c r="D335" i="33"/>
  <c r="G337" i="33"/>
  <c r="C319" i="33"/>
  <c r="C334" i="33"/>
  <c r="H328" i="33"/>
  <c r="D320" i="33"/>
  <c r="D330" i="33"/>
  <c r="D333" i="33"/>
  <c r="F331" i="33"/>
  <c r="F338" i="33"/>
  <c r="G323" i="33"/>
  <c r="G333" i="33"/>
  <c r="G335" i="33"/>
  <c r="C336" i="33"/>
  <c r="C333" i="33"/>
  <c r="H336" i="33"/>
  <c r="C321" i="33"/>
  <c r="G338" i="33"/>
  <c r="E336" i="33"/>
  <c r="D327" i="33"/>
  <c r="F329" i="33"/>
  <c r="G321" i="33"/>
  <c r="E331" i="33"/>
  <c r="G328" i="33"/>
  <c r="D325" i="33"/>
  <c r="E335" i="33"/>
  <c r="C326" i="33"/>
  <c r="E328" i="33"/>
  <c r="F325" i="33"/>
  <c r="C343" i="33"/>
  <c r="F320" i="33"/>
  <c r="D323" i="33"/>
  <c r="E326" i="33"/>
  <c r="F337" i="33"/>
  <c r="F321" i="33"/>
  <c r="H335" i="33"/>
  <c r="F335" i="33"/>
  <c r="F330" i="33"/>
  <c r="C327" i="33"/>
  <c r="H334" i="33"/>
  <c r="C322" i="33"/>
  <c r="D336" i="33"/>
  <c r="H346" i="38"/>
  <c r="H296" i="38"/>
  <c r="H347" i="35"/>
  <c r="H297" i="35"/>
  <c r="D23" i="48"/>
  <c r="H320" i="25"/>
  <c r="H311" i="31"/>
  <c r="H361" i="31"/>
  <c r="C323" i="20"/>
  <c r="C318" i="20"/>
  <c r="E327" i="20"/>
  <c r="E318" i="20"/>
  <c r="E329" i="20"/>
  <c r="E320" i="20"/>
  <c r="G330" i="20"/>
  <c r="G327" i="20"/>
  <c r="E325" i="20"/>
  <c r="G329" i="20"/>
  <c r="F321" i="20"/>
  <c r="H329" i="20"/>
  <c r="G334" i="20"/>
  <c r="C325" i="20"/>
  <c r="F319" i="20"/>
  <c r="F320" i="20"/>
  <c r="C327" i="20"/>
  <c r="F329" i="20"/>
  <c r="F332" i="20"/>
  <c r="G337" i="20"/>
  <c r="F322" i="20"/>
  <c r="E334" i="20"/>
  <c r="E328" i="20"/>
  <c r="F325" i="20"/>
  <c r="D321" i="20"/>
  <c r="F323" i="20"/>
  <c r="G336" i="20"/>
  <c r="G318" i="20"/>
  <c r="F336" i="20"/>
  <c r="D333" i="20"/>
  <c r="E330" i="20"/>
  <c r="F330" i="20"/>
  <c r="D329" i="20"/>
  <c r="C329" i="20"/>
  <c r="C333" i="20"/>
  <c r="G326" i="20"/>
  <c r="F327" i="20"/>
  <c r="F328" i="20"/>
  <c r="E324" i="20"/>
  <c r="C332" i="20"/>
  <c r="G323" i="20"/>
  <c r="C334" i="20"/>
  <c r="D318" i="20"/>
  <c r="G335" i="20"/>
  <c r="G322" i="20"/>
  <c r="F337" i="20"/>
  <c r="D325" i="20"/>
  <c r="C343" i="20"/>
  <c r="C335" i="20"/>
  <c r="F326" i="20"/>
  <c r="E321" i="20"/>
  <c r="G321" i="20"/>
  <c r="C337" i="20"/>
  <c r="F324" i="20"/>
  <c r="F334" i="20"/>
  <c r="D322" i="20"/>
  <c r="F335" i="20"/>
  <c r="H335" i="20"/>
  <c r="E335" i="20"/>
  <c r="G333" i="20"/>
  <c r="G338" i="20"/>
  <c r="G324" i="20"/>
  <c r="F318" i="20"/>
  <c r="H332" i="20"/>
  <c r="G331" i="20"/>
  <c r="C321" i="20"/>
  <c r="G325" i="20"/>
  <c r="D330" i="20"/>
  <c r="C322" i="20"/>
  <c r="D319" i="20"/>
  <c r="F331" i="20"/>
  <c r="G319" i="20"/>
  <c r="G328" i="20"/>
  <c r="F333" i="20"/>
  <c r="G320" i="20"/>
  <c r="H327" i="20"/>
  <c r="E331" i="20"/>
  <c r="D328" i="20"/>
  <c r="D320" i="20"/>
  <c r="D332" i="20"/>
  <c r="C330" i="20"/>
  <c r="E332" i="20"/>
  <c r="D323" i="20"/>
  <c r="D334" i="20"/>
  <c r="D327" i="20"/>
  <c r="C336" i="20"/>
  <c r="H328" i="20"/>
  <c r="G332" i="20"/>
  <c r="D337" i="20"/>
  <c r="C328" i="20"/>
  <c r="D335" i="20"/>
  <c r="H334" i="20"/>
  <c r="H325" i="20"/>
  <c r="C324" i="20"/>
  <c r="C320" i="20"/>
  <c r="E326" i="20"/>
  <c r="C319" i="20"/>
  <c r="D331" i="20"/>
  <c r="D336" i="20"/>
  <c r="F338" i="20"/>
  <c r="E336" i="20"/>
  <c r="D326" i="20"/>
  <c r="D324" i="20"/>
  <c r="D338" i="20"/>
  <c r="E322" i="20"/>
  <c r="E323" i="20"/>
  <c r="E338" i="20"/>
  <c r="E337" i="20"/>
  <c r="C331" i="20"/>
  <c r="E319" i="20"/>
  <c r="E333" i="20"/>
  <c r="C326" i="20"/>
  <c r="H356" i="33"/>
  <c r="H306" i="33"/>
  <c r="C313" i="12"/>
  <c r="C363" i="12" s="1"/>
  <c r="H288" i="12"/>
  <c r="H362" i="12"/>
  <c r="H312" i="12"/>
  <c r="H306" i="35"/>
  <c r="H356" i="35"/>
  <c r="H362" i="20"/>
  <c r="H312" i="20"/>
  <c r="H293" i="38"/>
  <c r="H343" i="38"/>
  <c r="C313" i="35"/>
  <c r="H288" i="35"/>
  <c r="C313" i="32"/>
  <c r="H288" i="32"/>
  <c r="H295" i="38"/>
  <c r="H345" i="38"/>
  <c r="H345" i="20"/>
  <c r="H295" i="20"/>
  <c r="D16" i="48" s="1"/>
  <c r="H358" i="32"/>
  <c r="H308" i="32"/>
  <c r="Q30" i="48" s="1"/>
  <c r="C313" i="33"/>
  <c r="C363" i="33" s="1"/>
  <c r="H343" i="31"/>
  <c r="H293" i="31"/>
  <c r="H294" i="32"/>
  <c r="H344" i="32"/>
  <c r="H302" i="32"/>
  <c r="H352" i="32"/>
  <c r="H308" i="33"/>
  <c r="H358" i="33"/>
  <c r="C321" i="31"/>
  <c r="C319" i="31"/>
  <c r="C321" i="12"/>
  <c r="E328" i="12"/>
  <c r="G338" i="12"/>
  <c r="C325" i="12"/>
  <c r="G329" i="12"/>
  <c r="C322" i="12"/>
  <c r="G337" i="12"/>
  <c r="F323" i="12"/>
  <c r="F326" i="12"/>
  <c r="C327" i="12"/>
  <c r="D330" i="12"/>
  <c r="C328" i="12"/>
  <c r="F336" i="12"/>
  <c r="G321" i="12"/>
  <c r="G325" i="12"/>
  <c r="E327" i="12"/>
  <c r="F327" i="12"/>
  <c r="F324" i="12"/>
  <c r="F335" i="12"/>
  <c r="G328" i="12"/>
  <c r="D328" i="12"/>
  <c r="E325" i="12"/>
  <c r="C330" i="12"/>
  <c r="F334" i="12"/>
  <c r="D325" i="12"/>
  <c r="D335" i="12"/>
  <c r="D320" i="12"/>
  <c r="F320" i="12"/>
  <c r="F331" i="12"/>
  <c r="F321" i="12"/>
  <c r="E334" i="12"/>
  <c r="G320" i="12"/>
  <c r="F328" i="12"/>
  <c r="C334" i="12"/>
  <c r="D331" i="12"/>
  <c r="D319" i="12"/>
  <c r="G331" i="12"/>
  <c r="F318" i="12"/>
  <c r="F322" i="12"/>
  <c r="C336" i="12"/>
  <c r="E335" i="12"/>
  <c r="G322" i="12"/>
  <c r="G335" i="12"/>
  <c r="C335" i="12"/>
  <c r="E329" i="12"/>
  <c r="G334" i="12"/>
  <c r="G318" i="12"/>
  <c r="G326" i="12"/>
  <c r="C318" i="12"/>
  <c r="F325" i="12"/>
  <c r="D326" i="12"/>
  <c r="G336" i="12"/>
  <c r="D322" i="12"/>
  <c r="D333" i="12"/>
  <c r="C329" i="12"/>
  <c r="G333" i="12"/>
  <c r="D329" i="12"/>
  <c r="E324" i="12"/>
  <c r="E330" i="12"/>
  <c r="G330" i="12"/>
  <c r="G319" i="12"/>
  <c r="D334" i="12"/>
  <c r="C333" i="12"/>
  <c r="E332" i="12"/>
  <c r="D332" i="12"/>
  <c r="F332" i="12"/>
  <c r="D337" i="12"/>
  <c r="C337" i="12"/>
  <c r="F337" i="12"/>
  <c r="G332" i="12"/>
  <c r="C332" i="12"/>
  <c r="D336" i="12"/>
  <c r="C320" i="12"/>
  <c r="G323" i="12"/>
  <c r="G324" i="12"/>
  <c r="H328" i="12"/>
  <c r="H334" i="12"/>
  <c r="F329" i="12"/>
  <c r="G327" i="12"/>
  <c r="D321" i="12"/>
  <c r="C343" i="12"/>
  <c r="F319" i="12"/>
  <c r="F330" i="12"/>
  <c r="C324" i="12"/>
  <c r="C326" i="12"/>
  <c r="D327" i="12"/>
  <c r="F333" i="12"/>
  <c r="H329" i="12"/>
  <c r="H332" i="12"/>
  <c r="H325" i="12"/>
  <c r="C331" i="12"/>
  <c r="D318" i="12"/>
  <c r="E319" i="12"/>
  <c r="E331" i="12"/>
  <c r="E323" i="12"/>
  <c r="C323" i="12"/>
  <c r="E320" i="12"/>
  <c r="E336" i="12"/>
  <c r="E338" i="12"/>
  <c r="E322" i="12"/>
  <c r="D338" i="12"/>
  <c r="D323" i="12"/>
  <c r="E337" i="12"/>
  <c r="F338" i="12"/>
  <c r="E333" i="12"/>
  <c r="E326" i="12"/>
  <c r="E321" i="12"/>
  <c r="E318" i="12"/>
  <c r="D324" i="12"/>
  <c r="H355" i="23"/>
  <c r="H305" i="23"/>
  <c r="H306" i="12"/>
  <c r="O9" i="48" s="1"/>
  <c r="H356" i="12"/>
  <c r="C302" i="9"/>
  <c r="C352" i="9" s="1"/>
  <c r="H277" i="9"/>
  <c r="H271" i="9"/>
  <c r="C296" i="9"/>
  <c r="C346" i="9" s="1"/>
  <c r="E293" i="9"/>
  <c r="E343" i="9" s="1"/>
  <c r="E288" i="9"/>
  <c r="E313" i="9" s="1"/>
  <c r="E363" i="9" s="1"/>
  <c r="C313" i="38"/>
  <c r="H288" i="38"/>
  <c r="D333" i="35"/>
  <c r="D329" i="35"/>
  <c r="D322" i="35"/>
  <c r="G333" i="35"/>
  <c r="E337" i="35"/>
  <c r="E335" i="35"/>
  <c r="C337" i="35"/>
  <c r="C326" i="35"/>
  <c r="D332" i="35"/>
  <c r="C331" i="35"/>
  <c r="E332" i="35"/>
  <c r="D337" i="35"/>
  <c r="G319" i="35"/>
  <c r="F335" i="35"/>
  <c r="C335" i="35"/>
  <c r="F325" i="35"/>
  <c r="G329" i="35"/>
  <c r="G337" i="35"/>
  <c r="G328" i="35"/>
  <c r="D324" i="35"/>
  <c r="F330" i="35"/>
  <c r="C321" i="35"/>
  <c r="D325" i="35"/>
  <c r="C319" i="35"/>
  <c r="G336" i="35"/>
  <c r="C334" i="35"/>
  <c r="F332" i="35"/>
  <c r="C318" i="35"/>
  <c r="H330" i="35"/>
  <c r="H328" i="35"/>
  <c r="E325" i="35"/>
  <c r="C329" i="35"/>
  <c r="E334" i="35"/>
  <c r="C320" i="35"/>
  <c r="G326" i="35"/>
  <c r="D328" i="35"/>
  <c r="F337" i="35"/>
  <c r="G322" i="35"/>
  <c r="H334" i="35"/>
  <c r="H332" i="35"/>
  <c r="G318" i="35"/>
  <c r="G327" i="35"/>
  <c r="C325" i="35"/>
  <c r="G320" i="35"/>
  <c r="C322" i="35"/>
  <c r="C336" i="35"/>
  <c r="C332" i="35"/>
  <c r="C330" i="35"/>
  <c r="D336" i="35"/>
  <c r="D327" i="35"/>
  <c r="H329" i="35"/>
  <c r="D334" i="35"/>
  <c r="C343" i="35"/>
  <c r="D326" i="35"/>
  <c r="E330" i="35"/>
  <c r="F328" i="35"/>
  <c r="D321" i="35"/>
  <c r="G335" i="35"/>
  <c r="E328" i="35"/>
  <c r="D318" i="35"/>
  <c r="D330" i="35"/>
  <c r="C328" i="35"/>
  <c r="G332" i="35"/>
  <c r="F329" i="35"/>
  <c r="D331" i="35"/>
  <c r="C327" i="35"/>
  <c r="E329" i="35"/>
  <c r="G330" i="35"/>
  <c r="D335" i="35"/>
  <c r="G324" i="35"/>
  <c r="C324" i="35"/>
  <c r="G321" i="35"/>
  <c r="G331" i="35"/>
  <c r="F327" i="35"/>
  <c r="G334" i="35"/>
  <c r="G323" i="35"/>
  <c r="G325" i="35"/>
  <c r="F334" i="35"/>
  <c r="D320" i="35"/>
  <c r="H337" i="35"/>
  <c r="G338" i="35"/>
  <c r="D323" i="35"/>
  <c r="E319" i="35"/>
  <c r="F324" i="35"/>
  <c r="F319" i="35"/>
  <c r="F331" i="35"/>
  <c r="F321" i="35"/>
  <c r="F322" i="35"/>
  <c r="F336" i="35"/>
  <c r="F326" i="35"/>
  <c r="E333" i="35"/>
  <c r="F333" i="35"/>
  <c r="E327" i="35"/>
  <c r="D319" i="35"/>
  <c r="E323" i="35"/>
  <c r="F320" i="35"/>
  <c r="F323" i="35"/>
  <c r="H325" i="35"/>
  <c r="E331" i="35"/>
  <c r="E322" i="35"/>
  <c r="C323" i="35"/>
  <c r="E336" i="35"/>
  <c r="E324" i="35"/>
  <c r="F338" i="35"/>
  <c r="E318" i="35"/>
  <c r="E338" i="35"/>
  <c r="C333" i="35"/>
  <c r="F318" i="35"/>
  <c r="E321" i="35"/>
  <c r="D338" i="35"/>
  <c r="E320" i="35"/>
  <c r="E326" i="35"/>
  <c r="H345" i="23"/>
  <c r="H295" i="23"/>
  <c r="E333" i="32"/>
  <c r="C323" i="32"/>
  <c r="G321" i="32"/>
  <c r="C337" i="32"/>
  <c r="D326" i="32"/>
  <c r="F324" i="32"/>
  <c r="D337" i="32"/>
  <c r="F325" i="32"/>
  <c r="C328" i="32"/>
  <c r="D318" i="32"/>
  <c r="G328" i="32"/>
  <c r="C327" i="32"/>
  <c r="H329" i="32"/>
  <c r="D328" i="32"/>
  <c r="C324" i="32"/>
  <c r="C330" i="32"/>
  <c r="F333" i="32"/>
  <c r="G333" i="32"/>
  <c r="G323" i="32"/>
  <c r="H332" i="32"/>
  <c r="C332" i="32"/>
  <c r="F319" i="32"/>
  <c r="D334" i="32"/>
  <c r="G318" i="32"/>
  <c r="G319" i="32"/>
  <c r="D324" i="32"/>
  <c r="C320" i="32"/>
  <c r="H334" i="32"/>
  <c r="F323" i="32"/>
  <c r="E332" i="32"/>
  <c r="F327" i="32"/>
  <c r="C318" i="32"/>
  <c r="F331" i="32"/>
  <c r="G332" i="32"/>
  <c r="C335" i="32"/>
  <c r="E325" i="32"/>
  <c r="D332" i="32"/>
  <c r="G336" i="32"/>
  <c r="F326" i="32"/>
  <c r="E322" i="32"/>
  <c r="C334" i="32"/>
  <c r="F337" i="32"/>
  <c r="G320" i="32"/>
  <c r="D325" i="32"/>
  <c r="G324" i="32"/>
  <c r="D330" i="32"/>
  <c r="D320" i="32"/>
  <c r="G327" i="32"/>
  <c r="E337" i="32"/>
  <c r="C329" i="32"/>
  <c r="F335" i="32"/>
  <c r="C331" i="32"/>
  <c r="E320" i="32"/>
  <c r="C326" i="32"/>
  <c r="D331" i="32"/>
  <c r="E324" i="32"/>
  <c r="C343" i="32"/>
  <c r="D336" i="32"/>
  <c r="G322" i="32"/>
  <c r="D333" i="32"/>
  <c r="E328" i="32"/>
  <c r="D329" i="32"/>
  <c r="G326" i="32"/>
  <c r="H322" i="32"/>
  <c r="G331" i="32"/>
  <c r="D335" i="32"/>
  <c r="F332" i="32"/>
  <c r="F329" i="32"/>
  <c r="C333" i="32"/>
  <c r="D321" i="32"/>
  <c r="E330" i="32"/>
  <c r="C322" i="32"/>
  <c r="D327" i="32"/>
  <c r="E326" i="32"/>
  <c r="H325" i="32"/>
  <c r="E336" i="32"/>
  <c r="H337" i="32"/>
  <c r="H335" i="32"/>
  <c r="G337" i="32"/>
  <c r="E329" i="32"/>
  <c r="G329" i="32"/>
  <c r="C336" i="32"/>
  <c r="F328" i="32"/>
  <c r="C321" i="32"/>
  <c r="F320" i="32"/>
  <c r="D322" i="32"/>
  <c r="H328" i="32"/>
  <c r="F322" i="32"/>
  <c r="C325" i="32"/>
  <c r="E321" i="32"/>
  <c r="G335" i="32"/>
  <c r="E335" i="32"/>
  <c r="G330" i="32"/>
  <c r="G334" i="32"/>
  <c r="F334" i="32"/>
  <c r="D323" i="32"/>
  <c r="G325" i="32"/>
  <c r="F330" i="32"/>
  <c r="E334" i="32"/>
  <c r="F321" i="32"/>
  <c r="G338" i="32"/>
  <c r="E319" i="32"/>
  <c r="D338" i="32"/>
  <c r="F338" i="32"/>
  <c r="F318" i="32"/>
  <c r="E338" i="32"/>
  <c r="E318" i="32"/>
  <c r="E327" i="32"/>
  <c r="E331" i="32"/>
  <c r="F336" i="32"/>
  <c r="D319" i="32"/>
  <c r="C319" i="32"/>
  <c r="E323" i="32"/>
  <c r="H297" i="33"/>
  <c r="F32" i="48" s="1"/>
  <c r="H347" i="33"/>
  <c r="H305" i="31"/>
  <c r="H355" i="31"/>
  <c r="H348" i="38"/>
  <c r="H298" i="38"/>
  <c r="H296" i="23"/>
  <c r="H346" i="23"/>
  <c r="H354" i="33"/>
  <c r="H304" i="33"/>
  <c r="M32" i="48" s="1"/>
  <c r="H358" i="26"/>
  <c r="H308" i="26"/>
  <c r="D288" i="9"/>
  <c r="D313" i="9" s="1"/>
  <c r="D363" i="9" s="1"/>
  <c r="D293" i="9"/>
  <c r="D343" i="9" s="1"/>
  <c r="H299" i="38"/>
  <c r="H349" i="38"/>
  <c r="H296" i="33"/>
  <c r="H346" i="33"/>
  <c r="H346" i="12"/>
  <c r="H296" i="12"/>
  <c r="H297" i="20"/>
  <c r="H347" i="20"/>
  <c r="C312" i="9"/>
  <c r="C362" i="9" s="1"/>
  <c r="H287" i="9"/>
  <c r="H362" i="26"/>
  <c r="H312" i="26"/>
  <c r="H362" i="33"/>
  <c r="H312" i="33"/>
  <c r="U32" i="48" s="1"/>
  <c r="H306" i="32"/>
  <c r="H356" i="32"/>
  <c r="H345" i="32"/>
  <c r="H295" i="32"/>
  <c r="D30" i="48" s="1"/>
  <c r="H351" i="31"/>
  <c r="H301" i="31"/>
  <c r="G322" i="38"/>
  <c r="G327" i="38"/>
  <c r="C332" i="38"/>
  <c r="G318" i="38"/>
  <c r="D337" i="38"/>
  <c r="F333" i="38"/>
  <c r="H322" i="38"/>
  <c r="G321" i="38"/>
  <c r="F326" i="38"/>
  <c r="D329" i="38"/>
  <c r="G332" i="38"/>
  <c r="F336" i="38"/>
  <c r="E326" i="38"/>
  <c r="F337" i="38"/>
  <c r="G333" i="38"/>
  <c r="C319" i="38"/>
  <c r="F320" i="38"/>
  <c r="C336" i="38"/>
  <c r="E330" i="38"/>
  <c r="H325" i="38"/>
  <c r="G324" i="38"/>
  <c r="D333" i="38"/>
  <c r="G336" i="38"/>
  <c r="G319" i="38"/>
  <c r="D324" i="38"/>
  <c r="H332" i="38"/>
  <c r="C327" i="38"/>
  <c r="G320" i="38"/>
  <c r="F327" i="38"/>
  <c r="C325" i="38"/>
  <c r="D319" i="38"/>
  <c r="F332" i="38"/>
  <c r="C323" i="38"/>
  <c r="G325" i="38"/>
  <c r="C321" i="38"/>
  <c r="D327" i="38"/>
  <c r="C335" i="38"/>
  <c r="E332" i="38"/>
  <c r="D332" i="38"/>
  <c r="C322" i="38"/>
  <c r="E329" i="38"/>
  <c r="C337" i="38"/>
  <c r="E328" i="38"/>
  <c r="D330" i="38"/>
  <c r="G328" i="38"/>
  <c r="G326" i="38"/>
  <c r="C331" i="38"/>
  <c r="C330" i="38"/>
  <c r="D328" i="38"/>
  <c r="F330" i="38"/>
  <c r="C343" i="38"/>
  <c r="F328" i="38"/>
  <c r="D323" i="38"/>
  <c r="F324" i="38"/>
  <c r="C320" i="38"/>
  <c r="F325" i="38"/>
  <c r="C328" i="38"/>
  <c r="G330" i="38"/>
  <c r="E327" i="38"/>
  <c r="D318" i="38"/>
  <c r="C318" i="38"/>
  <c r="D326" i="38"/>
  <c r="G337" i="38"/>
  <c r="H328" i="38"/>
  <c r="D336" i="38"/>
  <c r="E322" i="38"/>
  <c r="E334" i="38"/>
  <c r="G329" i="38"/>
  <c r="F319" i="38"/>
  <c r="C334" i="38"/>
  <c r="F335" i="38"/>
  <c r="G335" i="38"/>
  <c r="H334" i="38"/>
  <c r="G331" i="38"/>
  <c r="F329" i="38"/>
  <c r="D321" i="38"/>
  <c r="E325" i="38"/>
  <c r="D322" i="38"/>
  <c r="F334" i="38"/>
  <c r="D325" i="38"/>
  <c r="G323" i="38"/>
  <c r="C329" i="38"/>
  <c r="F322" i="38"/>
  <c r="G334" i="38"/>
  <c r="D334" i="38"/>
  <c r="E335" i="38"/>
  <c r="C326" i="38"/>
  <c r="D320" i="38"/>
  <c r="F321" i="38"/>
  <c r="C333" i="38"/>
  <c r="E333" i="38"/>
  <c r="C324" i="38"/>
  <c r="F331" i="38"/>
  <c r="F323" i="38"/>
  <c r="G338" i="38"/>
  <c r="D335" i="38"/>
  <c r="D331" i="38"/>
  <c r="E331" i="38"/>
  <c r="E336" i="38"/>
  <c r="E318" i="38"/>
  <c r="E324" i="38"/>
  <c r="E337" i="38"/>
  <c r="E323" i="38"/>
  <c r="E319" i="38"/>
  <c r="F318" i="38"/>
  <c r="E321" i="38"/>
  <c r="D338" i="38"/>
  <c r="H329" i="38"/>
  <c r="F338" i="38"/>
  <c r="E338" i="38"/>
  <c r="E320" i="38"/>
  <c r="H294" i="23"/>
  <c r="H344" i="23"/>
  <c r="H355" i="33"/>
  <c r="H305" i="33"/>
  <c r="H281" i="9"/>
  <c r="C306" i="9"/>
  <c r="C356" i="9" s="1"/>
  <c r="H351" i="35"/>
  <c r="H301" i="35"/>
  <c r="H301" i="38"/>
  <c r="J37" i="48" s="1"/>
  <c r="H351" i="38"/>
  <c r="H346" i="20"/>
  <c r="H296" i="20"/>
  <c r="E16" i="48" s="1"/>
  <c r="H269" i="9"/>
  <c r="C294" i="9"/>
  <c r="C344" i="9" s="1"/>
  <c r="H349" i="33"/>
  <c r="H299" i="33"/>
  <c r="H32" i="48" s="1"/>
  <c r="H299" i="35"/>
  <c r="H349" i="35"/>
  <c r="D338" i="31"/>
  <c r="C323" i="31"/>
  <c r="C337" i="31"/>
  <c r="H345" i="33"/>
  <c r="H295" i="33"/>
  <c r="D32" i="48" s="1"/>
  <c r="H305" i="12"/>
  <c r="N9" i="48" s="1"/>
  <c r="H355" i="12"/>
  <c r="H358" i="23"/>
  <c r="H308" i="23"/>
  <c r="H323" i="24"/>
  <c r="H355" i="27"/>
  <c r="H305" i="27"/>
  <c r="N25" i="48" s="1"/>
  <c r="H343" i="30"/>
  <c r="H293" i="30"/>
  <c r="B28" i="48" s="1"/>
  <c r="AL43" i="49"/>
  <c r="AQ43" i="49" s="1"/>
  <c r="AR37" i="49" s="1"/>
  <c r="AQ7" i="49"/>
  <c r="H345" i="14"/>
  <c r="H295" i="14"/>
  <c r="D10" i="48" s="1"/>
  <c r="C321" i="22"/>
  <c r="F330" i="22"/>
  <c r="C332" i="22"/>
  <c r="G337" i="22"/>
  <c r="G327" i="22"/>
  <c r="C325" i="22"/>
  <c r="D328" i="22"/>
  <c r="E327" i="22"/>
  <c r="F335" i="22"/>
  <c r="E328" i="22"/>
  <c r="C318" i="22"/>
  <c r="E331" i="22"/>
  <c r="D326" i="22"/>
  <c r="C329" i="22"/>
  <c r="C334" i="22"/>
  <c r="F334" i="22"/>
  <c r="F319" i="22"/>
  <c r="C335" i="22"/>
  <c r="G328" i="22"/>
  <c r="F327" i="22"/>
  <c r="D324" i="22"/>
  <c r="F324" i="22"/>
  <c r="F325" i="22"/>
  <c r="D335" i="22"/>
  <c r="E319" i="22"/>
  <c r="D333" i="22"/>
  <c r="E338" i="22"/>
  <c r="D318" i="22"/>
  <c r="G332" i="22"/>
  <c r="D327" i="22"/>
  <c r="F331" i="22"/>
  <c r="H328" i="22"/>
  <c r="C324" i="22"/>
  <c r="E334" i="22"/>
  <c r="G326" i="22"/>
  <c r="G333" i="22"/>
  <c r="F337" i="22"/>
  <c r="D331" i="22"/>
  <c r="D322" i="22"/>
  <c r="F336" i="22"/>
  <c r="D330" i="22"/>
  <c r="H325" i="22"/>
  <c r="C327" i="22"/>
  <c r="G336" i="22"/>
  <c r="G324" i="22"/>
  <c r="C328" i="22"/>
  <c r="F328" i="22"/>
  <c r="F323" i="22"/>
  <c r="G338" i="22"/>
  <c r="E333" i="22"/>
  <c r="E322" i="22"/>
  <c r="D321" i="22"/>
  <c r="F321" i="22"/>
  <c r="D337" i="22"/>
  <c r="G335" i="22"/>
  <c r="F318" i="22"/>
  <c r="C331" i="22"/>
  <c r="D323" i="22"/>
  <c r="F320" i="22"/>
  <c r="C323" i="22"/>
  <c r="G329" i="22"/>
  <c r="G334" i="22"/>
  <c r="E318" i="22"/>
  <c r="G323" i="22"/>
  <c r="D329" i="22"/>
  <c r="C326" i="22"/>
  <c r="F338" i="22"/>
  <c r="C330" i="22"/>
  <c r="E320" i="22"/>
  <c r="C343" i="22"/>
  <c r="G321" i="22"/>
  <c r="C336" i="22"/>
  <c r="D338" i="22"/>
  <c r="E324" i="22"/>
  <c r="G322" i="22"/>
  <c r="C337" i="22"/>
  <c r="E337" i="22"/>
  <c r="D319" i="22"/>
  <c r="G330" i="22"/>
  <c r="E326" i="22"/>
  <c r="H334" i="22"/>
  <c r="H332" i="22"/>
  <c r="D334" i="22"/>
  <c r="F332" i="22"/>
  <c r="C319" i="22"/>
  <c r="D332" i="22"/>
  <c r="D320" i="22"/>
  <c r="E321" i="22"/>
  <c r="G318" i="22"/>
  <c r="G325" i="22"/>
  <c r="E330" i="22"/>
  <c r="C320" i="22"/>
  <c r="F322" i="22"/>
  <c r="F333" i="22"/>
  <c r="E325" i="22"/>
  <c r="E329" i="22"/>
  <c r="D325" i="22"/>
  <c r="E332" i="22"/>
  <c r="F329" i="22"/>
  <c r="G319" i="22"/>
  <c r="G331" i="22"/>
  <c r="H337" i="22"/>
  <c r="F326" i="22"/>
  <c r="E336" i="22"/>
  <c r="E335" i="22"/>
  <c r="D336" i="22"/>
  <c r="E323" i="22"/>
  <c r="G320" i="22"/>
  <c r="C322" i="22"/>
  <c r="C333" i="22"/>
  <c r="C296" i="37"/>
  <c r="C346" i="37" s="1"/>
  <c r="H271" i="37"/>
  <c r="B60" i="49"/>
  <c r="B99" i="49" s="1"/>
  <c r="V16" i="49"/>
  <c r="H298" i="27"/>
  <c r="G25" i="48" s="1"/>
  <c r="H348" i="27"/>
  <c r="H299" i="59"/>
  <c r="H31" i="48" s="1"/>
  <c r="H349" i="59"/>
  <c r="P37" i="49"/>
  <c r="C305" i="36"/>
  <c r="C355" i="36" s="1"/>
  <c r="H280" i="36"/>
  <c r="U43" i="49"/>
  <c r="F51" i="49"/>
  <c r="H348" i="14"/>
  <c r="H298" i="14"/>
  <c r="G10" i="48" s="1"/>
  <c r="H358" i="41"/>
  <c r="H308" i="41"/>
  <c r="Q40" i="48" s="1"/>
  <c r="H360" i="11"/>
  <c r="H310" i="11"/>
  <c r="S8" i="48" s="1"/>
  <c r="H349" i="16"/>
  <c r="H299" i="16"/>
  <c r="H12" i="48" s="1"/>
  <c r="C313" i="34"/>
  <c r="C363" i="34" s="1"/>
  <c r="H288" i="34"/>
  <c r="H344" i="18"/>
  <c r="H294" i="18"/>
  <c r="C14" i="48" s="1"/>
  <c r="H361" i="41"/>
  <c r="H311" i="41"/>
  <c r="T40" i="48" s="1"/>
  <c r="H305" i="16"/>
  <c r="N12" i="48" s="1"/>
  <c r="H355" i="16"/>
  <c r="H305" i="41"/>
  <c r="N40" i="48" s="1"/>
  <c r="H355" i="41"/>
  <c r="H358" i="22"/>
  <c r="H308" i="22"/>
  <c r="Q19" i="48" s="1"/>
  <c r="F288" i="6"/>
  <c r="F313" i="6" s="1"/>
  <c r="F363" i="6" s="1"/>
  <c r="F293" i="6"/>
  <c r="F343" i="6" s="1"/>
  <c r="F175" i="46"/>
  <c r="F213" i="44"/>
  <c r="H352" i="39"/>
  <c r="H302" i="39"/>
  <c r="K38" i="48" s="1"/>
  <c r="V35" i="49"/>
  <c r="B79" i="49"/>
  <c r="B118" i="49" s="1"/>
  <c r="D288" i="37"/>
  <c r="D313" i="37" s="1"/>
  <c r="D363" i="37" s="1"/>
  <c r="D293" i="37"/>
  <c r="D343" i="37" s="1"/>
  <c r="C313" i="57"/>
  <c r="C363" i="57" s="1"/>
  <c r="H288" i="57"/>
  <c r="H349" i="39"/>
  <c r="H299" i="39"/>
  <c r="H38" i="48" s="1"/>
  <c r="H344" i="41"/>
  <c r="H294" i="41"/>
  <c r="C40" i="48" s="1"/>
  <c r="H323" i="29"/>
  <c r="H336" i="29"/>
  <c r="C338" i="29"/>
  <c r="H320" i="24"/>
  <c r="H361" i="34"/>
  <c r="H311" i="34"/>
  <c r="T33" i="48" s="1"/>
  <c r="H358" i="15"/>
  <c r="H308" i="15"/>
  <c r="Q11" i="48" s="1"/>
  <c r="H352" i="15"/>
  <c r="H302" i="15"/>
  <c r="K11" i="48" s="1"/>
  <c r="H294" i="30"/>
  <c r="C28" i="48" s="1"/>
  <c r="H344" i="30"/>
  <c r="H354" i="34"/>
  <c r="H304" i="34"/>
  <c r="M33" i="48" s="1"/>
  <c r="V10" i="49"/>
  <c r="B54" i="49"/>
  <c r="B93" i="49" s="1"/>
  <c r="H361" i="22"/>
  <c r="H311" i="22"/>
  <c r="T19" i="48" s="1"/>
  <c r="H354" i="22"/>
  <c r="H304" i="22"/>
  <c r="M19" i="48" s="1"/>
  <c r="H356" i="41"/>
  <c r="H306" i="41"/>
  <c r="O40" i="48" s="1"/>
  <c r="H346" i="39"/>
  <c r="H296" i="39"/>
  <c r="E38" i="48" s="1"/>
  <c r="H310" i="22"/>
  <c r="S19" i="48" s="1"/>
  <c r="H360" i="22"/>
  <c r="H344" i="34"/>
  <c r="H294" i="34"/>
  <c r="C33" i="48" s="1"/>
  <c r="H293" i="34"/>
  <c r="B33" i="48" s="1"/>
  <c r="H343" i="34"/>
  <c r="H351" i="11"/>
  <c r="H301" i="11"/>
  <c r="J8" i="48" s="1"/>
  <c r="H344" i="57"/>
  <c r="H294" i="57"/>
  <c r="C17" i="48" s="1"/>
  <c r="C288" i="36"/>
  <c r="C293" i="36"/>
  <c r="H268" i="36"/>
  <c r="E51" i="49"/>
  <c r="E90" i="49" s="1"/>
  <c r="H271" i="6"/>
  <c r="C296" i="6"/>
  <c r="C346" i="6" s="1"/>
  <c r="C178" i="46"/>
  <c r="C216" i="44"/>
  <c r="H344" i="16"/>
  <c r="H294" i="16"/>
  <c r="C12" i="48" s="1"/>
  <c r="H345" i="21"/>
  <c r="H295" i="21"/>
  <c r="D18" i="48" s="1"/>
  <c r="H362" i="16"/>
  <c r="H312" i="16"/>
  <c r="U12" i="48" s="1"/>
  <c r="H346" i="34"/>
  <c r="H296" i="34"/>
  <c r="E33" i="48" s="1"/>
  <c r="H293" i="39"/>
  <c r="B38" i="48" s="1"/>
  <c r="H343" i="39"/>
  <c r="H355" i="34"/>
  <c r="H305" i="34"/>
  <c r="N33" i="48" s="1"/>
  <c r="C313" i="18"/>
  <c r="C363" i="18" s="1"/>
  <c r="H288" i="18"/>
  <c r="H344" i="22"/>
  <c r="H294" i="22"/>
  <c r="C19" i="48" s="1"/>
  <c r="H277" i="37"/>
  <c r="C302" i="37"/>
  <c r="C352" i="37" s="1"/>
  <c r="H326" i="29"/>
  <c r="H320" i="29"/>
  <c r="H321" i="29"/>
  <c r="H346" i="11"/>
  <c r="H296" i="11"/>
  <c r="E8" i="48" s="1"/>
  <c r="H361" i="59"/>
  <c r="H311" i="59"/>
  <c r="T31" i="48" s="1"/>
  <c r="H356" i="14"/>
  <c r="H306" i="14"/>
  <c r="O10" i="48" s="1"/>
  <c r="H345" i="11"/>
  <c r="H295" i="11"/>
  <c r="D8" i="48" s="1"/>
  <c r="H299" i="27"/>
  <c r="H25" i="48" s="1"/>
  <c r="H349" i="27"/>
  <c r="H296" i="62"/>
  <c r="E20" i="48" s="1"/>
  <c r="H346" i="62"/>
  <c r="H306" i="59"/>
  <c r="O31" i="48" s="1"/>
  <c r="H356" i="59"/>
  <c r="H346" i="57"/>
  <c r="H296" i="57"/>
  <c r="E17" i="48" s="1"/>
  <c r="C320" i="59"/>
  <c r="E321" i="59"/>
  <c r="C334" i="59"/>
  <c r="E322" i="59"/>
  <c r="E323" i="59"/>
  <c r="E329" i="59"/>
  <c r="G324" i="59"/>
  <c r="D331" i="59"/>
  <c r="F337" i="59"/>
  <c r="F324" i="59"/>
  <c r="F330" i="59"/>
  <c r="D338" i="59"/>
  <c r="C328" i="59"/>
  <c r="E327" i="59"/>
  <c r="F335" i="59"/>
  <c r="E324" i="59"/>
  <c r="E318" i="59"/>
  <c r="D319" i="59"/>
  <c r="C318" i="59"/>
  <c r="F325" i="59"/>
  <c r="C332" i="59"/>
  <c r="G338" i="59"/>
  <c r="E325" i="59"/>
  <c r="G331" i="59"/>
  <c r="F326" i="59"/>
  <c r="E326" i="59"/>
  <c r="H328" i="59"/>
  <c r="G330" i="59"/>
  <c r="D325" i="59"/>
  <c r="E332" i="59"/>
  <c r="G318" i="59"/>
  <c r="C326" i="59"/>
  <c r="G332" i="59"/>
  <c r="E319" i="59"/>
  <c r="D326" i="59"/>
  <c r="F332" i="59"/>
  <c r="D327" i="59"/>
  <c r="D337" i="59"/>
  <c r="F331" i="59"/>
  <c r="C319" i="59"/>
  <c r="F319" i="59"/>
  <c r="G326" i="59"/>
  <c r="F333" i="59"/>
  <c r="D320" i="59"/>
  <c r="C327" i="59"/>
  <c r="E333" i="59"/>
  <c r="C330" i="59"/>
  <c r="G333" i="59"/>
  <c r="G328" i="59"/>
  <c r="F321" i="59"/>
  <c r="D324" i="59"/>
  <c r="C325" i="59"/>
  <c r="G325" i="59"/>
  <c r="E320" i="59"/>
  <c r="F327" i="59"/>
  <c r="E334" i="59"/>
  <c r="C321" i="59"/>
  <c r="G327" i="59"/>
  <c r="D334" i="59"/>
  <c r="H327" i="59"/>
  <c r="F318" i="59"/>
  <c r="F334" i="59"/>
  <c r="G319" i="59"/>
  <c r="D322" i="59"/>
  <c r="G334" i="59"/>
  <c r="F329" i="59"/>
  <c r="D330" i="59"/>
  <c r="E331" i="59"/>
  <c r="D332" i="59"/>
  <c r="D321" i="59"/>
  <c r="E328" i="59"/>
  <c r="D335" i="59"/>
  <c r="G321" i="59"/>
  <c r="F328" i="59"/>
  <c r="E335" i="59"/>
  <c r="C323" i="59"/>
  <c r="G337" i="59"/>
  <c r="F320" i="59"/>
  <c r="C335" i="59"/>
  <c r="D328" i="59"/>
  <c r="G335" i="59"/>
  <c r="F336" i="59"/>
  <c r="E337" i="59"/>
  <c r="C343" i="59"/>
  <c r="G322" i="59"/>
  <c r="D329" i="59"/>
  <c r="C336" i="59"/>
  <c r="F322" i="59"/>
  <c r="C329" i="59"/>
  <c r="D336" i="59"/>
  <c r="H335" i="59"/>
  <c r="F338" i="59"/>
  <c r="D333" i="59"/>
  <c r="G320" i="59"/>
  <c r="D323" i="59"/>
  <c r="E336" i="59"/>
  <c r="F323" i="59"/>
  <c r="E330" i="59"/>
  <c r="G336" i="59"/>
  <c r="G323" i="59"/>
  <c r="G329" i="59"/>
  <c r="C337" i="59"/>
  <c r="H330" i="59"/>
  <c r="H322" i="59"/>
  <c r="H337" i="59"/>
  <c r="H325" i="59"/>
  <c r="C322" i="59"/>
  <c r="H334" i="59"/>
  <c r="E338" i="59"/>
  <c r="C331" i="59"/>
  <c r="H332" i="59"/>
  <c r="H343" i="22"/>
  <c r="H293" i="22"/>
  <c r="B19" i="48" s="1"/>
  <c r="H287" i="36"/>
  <c r="C312" i="36"/>
  <c r="C362" i="36" s="1"/>
  <c r="Q7" i="49"/>
  <c r="H213" i="6"/>
  <c r="H282" i="6"/>
  <c r="C189" i="46"/>
  <c r="C227" i="44"/>
  <c r="V33" i="49"/>
  <c r="B77" i="49"/>
  <c r="B116" i="49" s="1"/>
  <c r="H351" i="14"/>
  <c r="H301" i="14"/>
  <c r="J10" i="48" s="1"/>
  <c r="H294" i="62"/>
  <c r="C20" i="48" s="1"/>
  <c r="H344" i="62"/>
  <c r="H358" i="11"/>
  <c r="H308" i="11"/>
  <c r="Q8" i="48" s="1"/>
  <c r="H297" i="15"/>
  <c r="F11" i="48" s="1"/>
  <c r="H347" i="15"/>
  <c r="H293" i="21"/>
  <c r="B18" i="48" s="1"/>
  <c r="H343" i="21"/>
  <c r="H349" i="34"/>
  <c r="H299" i="34"/>
  <c r="H33" i="48" s="1"/>
  <c r="H306" i="30"/>
  <c r="O28" i="48" s="1"/>
  <c r="H356" i="30"/>
  <c r="H285" i="6"/>
  <c r="C230" i="44"/>
  <c r="C192" i="46"/>
  <c r="H355" i="11"/>
  <c r="H305" i="11"/>
  <c r="N8" i="48" s="1"/>
  <c r="H356" i="22"/>
  <c r="H306" i="22"/>
  <c r="O19" i="48" s="1"/>
  <c r="H281" i="36"/>
  <c r="C306" i="36"/>
  <c r="C356" i="36" s="1"/>
  <c r="H356" i="27"/>
  <c r="H306" i="27"/>
  <c r="O25" i="48" s="1"/>
  <c r="H358" i="14"/>
  <c r="H308" i="14"/>
  <c r="Q10" i="48" s="1"/>
  <c r="H355" i="21"/>
  <c r="H305" i="21"/>
  <c r="N18" i="48" s="1"/>
  <c r="H295" i="59"/>
  <c r="D31" i="48" s="1"/>
  <c r="H345" i="59"/>
  <c r="H361" i="16"/>
  <c r="H311" i="16"/>
  <c r="T12" i="48" s="1"/>
  <c r="B57" i="49"/>
  <c r="B96" i="49" s="1"/>
  <c r="V13" i="49"/>
  <c r="C321" i="34"/>
  <c r="H335" i="34"/>
  <c r="G329" i="34"/>
  <c r="G336" i="34"/>
  <c r="G331" i="34"/>
  <c r="C337" i="34"/>
  <c r="F320" i="34"/>
  <c r="F328" i="34"/>
  <c r="F330" i="34"/>
  <c r="C329" i="34"/>
  <c r="D321" i="34"/>
  <c r="E333" i="34"/>
  <c r="G325" i="34"/>
  <c r="C326" i="34"/>
  <c r="D318" i="34"/>
  <c r="C328" i="34"/>
  <c r="G320" i="34"/>
  <c r="F335" i="34"/>
  <c r="C334" i="34"/>
  <c r="F327" i="34"/>
  <c r="F329" i="34"/>
  <c r="G334" i="34"/>
  <c r="E320" i="34"/>
  <c r="F334" i="34"/>
  <c r="D336" i="34"/>
  <c r="E324" i="34"/>
  <c r="G333" i="34"/>
  <c r="D319" i="34"/>
  <c r="H327" i="34"/>
  <c r="H322" i="34"/>
  <c r="C319" i="34"/>
  <c r="G326" i="34"/>
  <c r="G324" i="34"/>
  <c r="G318" i="34"/>
  <c r="G322" i="34"/>
  <c r="F325" i="34"/>
  <c r="D323" i="34"/>
  <c r="G327" i="34"/>
  <c r="E323" i="34"/>
  <c r="D330" i="34"/>
  <c r="D326" i="34"/>
  <c r="F338" i="34"/>
  <c r="E329" i="34"/>
  <c r="C330" i="34"/>
  <c r="D334" i="34"/>
  <c r="E335" i="34"/>
  <c r="C335" i="34"/>
  <c r="E337" i="34"/>
  <c r="C318" i="34"/>
  <c r="D335" i="34"/>
  <c r="G321" i="34"/>
  <c r="F324" i="34"/>
  <c r="D333" i="34"/>
  <c r="F332" i="34"/>
  <c r="E332" i="34"/>
  <c r="D327" i="34"/>
  <c r="G323" i="34"/>
  <c r="C343" i="34"/>
  <c r="E330" i="34"/>
  <c r="F326" i="34"/>
  <c r="G335" i="34"/>
  <c r="G337" i="34"/>
  <c r="E318" i="34"/>
  <c r="C336" i="34"/>
  <c r="E319" i="34"/>
  <c r="G332" i="34"/>
  <c r="D332" i="34"/>
  <c r="F331" i="34"/>
  <c r="E334" i="34"/>
  <c r="C331" i="34"/>
  <c r="G319" i="34"/>
  <c r="C333" i="34"/>
  <c r="D324" i="34"/>
  <c r="F337" i="34"/>
  <c r="E327" i="34"/>
  <c r="D328" i="34"/>
  <c r="F323" i="34"/>
  <c r="E331" i="34"/>
  <c r="D337" i="34"/>
  <c r="C327" i="34"/>
  <c r="D325" i="34"/>
  <c r="G328" i="34"/>
  <c r="E336" i="34"/>
  <c r="F336" i="34"/>
  <c r="D322" i="34"/>
  <c r="C325" i="34"/>
  <c r="C322" i="34"/>
  <c r="D338" i="34"/>
  <c r="G330" i="34"/>
  <c r="E326" i="34"/>
  <c r="F321" i="34"/>
  <c r="D331" i="34"/>
  <c r="D329" i="34"/>
  <c r="H328" i="34"/>
  <c r="F333" i="34"/>
  <c r="C320" i="34"/>
  <c r="G338" i="34"/>
  <c r="E321" i="34"/>
  <c r="H337" i="34"/>
  <c r="H332" i="34"/>
  <c r="E325" i="34"/>
  <c r="E322" i="34"/>
  <c r="C323" i="34"/>
  <c r="C324" i="34"/>
  <c r="C332" i="34"/>
  <c r="H325" i="34"/>
  <c r="F318" i="34"/>
  <c r="F319" i="34"/>
  <c r="E328" i="34"/>
  <c r="E338" i="34"/>
  <c r="F322" i="34"/>
  <c r="D320" i="34"/>
  <c r="H334" i="34"/>
  <c r="H329" i="34"/>
  <c r="H360" i="17"/>
  <c r="H310" i="17"/>
  <c r="S13" i="48" s="1"/>
  <c r="H213" i="36"/>
  <c r="Q37" i="49"/>
  <c r="R44" i="48" a="1"/>
  <c r="R44" i="48" s="1"/>
  <c r="R43" i="48"/>
  <c r="R45" i="48" a="1"/>
  <c r="R45" i="48" s="1"/>
  <c r="R42" i="48" a="1"/>
  <c r="R42" i="48" s="1"/>
  <c r="H346" i="59"/>
  <c r="H296" i="59"/>
  <c r="E31" i="48" s="1"/>
  <c r="H354" i="18"/>
  <c r="H304" i="18"/>
  <c r="M14" i="48" s="1"/>
  <c r="E334" i="15"/>
  <c r="G335" i="15"/>
  <c r="G322" i="15"/>
  <c r="C334" i="15"/>
  <c r="D334" i="15"/>
  <c r="F322" i="15"/>
  <c r="G318" i="15"/>
  <c r="F333" i="15"/>
  <c r="G319" i="15"/>
  <c r="C322" i="15"/>
  <c r="D326" i="15"/>
  <c r="E335" i="15"/>
  <c r="E319" i="15"/>
  <c r="H326" i="15"/>
  <c r="F318" i="15"/>
  <c r="G320" i="15"/>
  <c r="F328" i="15"/>
  <c r="C337" i="15"/>
  <c r="D321" i="15"/>
  <c r="E320" i="15"/>
  <c r="F327" i="15"/>
  <c r="E329" i="15"/>
  <c r="E328" i="15"/>
  <c r="G331" i="15"/>
  <c r="D335" i="15"/>
  <c r="D329" i="15"/>
  <c r="F320" i="15"/>
  <c r="H332" i="15"/>
  <c r="E322" i="15"/>
  <c r="F338" i="15"/>
  <c r="C321" i="15"/>
  <c r="D332" i="15"/>
  <c r="E330" i="15"/>
  <c r="C327" i="15"/>
  <c r="C343" i="15"/>
  <c r="F335" i="15"/>
  <c r="D318" i="15"/>
  <c r="D323" i="15"/>
  <c r="D330" i="15"/>
  <c r="F330" i="15"/>
  <c r="C323" i="15"/>
  <c r="H337" i="15"/>
  <c r="D338" i="15"/>
  <c r="F323" i="15"/>
  <c r="F324" i="15"/>
  <c r="G323" i="15"/>
  <c r="C324" i="15"/>
  <c r="D320" i="15"/>
  <c r="E332" i="15"/>
  <c r="F319" i="15"/>
  <c r="D336" i="15"/>
  <c r="D324" i="15"/>
  <c r="G325" i="15"/>
  <c r="G332" i="15"/>
  <c r="G334" i="15"/>
  <c r="H325" i="15"/>
  <c r="E323" i="15"/>
  <c r="C318" i="15"/>
  <c r="E337" i="15"/>
  <c r="F334" i="15"/>
  <c r="D327" i="15"/>
  <c r="C319" i="15"/>
  <c r="F332" i="15"/>
  <c r="G336" i="15"/>
  <c r="E336" i="15"/>
  <c r="G327" i="15"/>
  <c r="E324" i="15"/>
  <c r="C333" i="15"/>
  <c r="C328" i="15"/>
  <c r="C335" i="15"/>
  <c r="D325" i="15"/>
  <c r="C329" i="15"/>
  <c r="D333" i="15"/>
  <c r="C330" i="15"/>
  <c r="D319" i="15"/>
  <c r="G330" i="15"/>
  <c r="D328" i="15"/>
  <c r="E321" i="15"/>
  <c r="C332" i="15"/>
  <c r="H334" i="15"/>
  <c r="D337" i="15"/>
  <c r="C326" i="15"/>
  <c r="H328" i="15"/>
  <c r="F325" i="15"/>
  <c r="D331" i="15"/>
  <c r="E327" i="15"/>
  <c r="G326" i="15"/>
  <c r="G329" i="15"/>
  <c r="E333" i="15"/>
  <c r="G328" i="15"/>
  <c r="E318" i="15"/>
  <c r="D322" i="15"/>
  <c r="G337" i="15"/>
  <c r="F326" i="15"/>
  <c r="E331" i="15"/>
  <c r="C331" i="15"/>
  <c r="E338" i="15"/>
  <c r="F337" i="15"/>
  <c r="H335" i="15"/>
  <c r="F336" i="15"/>
  <c r="G324" i="15"/>
  <c r="F321" i="15"/>
  <c r="E325" i="15"/>
  <c r="G338" i="15"/>
  <c r="G321" i="15"/>
  <c r="E326" i="15"/>
  <c r="F329" i="15"/>
  <c r="C336" i="15"/>
  <c r="G333" i="15"/>
  <c r="F331" i="15"/>
  <c r="C320" i="15"/>
  <c r="C325" i="15"/>
  <c r="H360" i="37"/>
  <c r="H310" i="37"/>
  <c r="S36" i="48" s="1"/>
  <c r="H348" i="18"/>
  <c r="H298" i="18"/>
  <c r="G14" i="48" s="1"/>
  <c r="E333" i="39"/>
  <c r="F332" i="39"/>
  <c r="G332" i="39"/>
  <c r="G325" i="39"/>
  <c r="F336" i="39"/>
  <c r="F322" i="39"/>
  <c r="E327" i="39"/>
  <c r="F325" i="39"/>
  <c r="G320" i="39"/>
  <c r="C337" i="39"/>
  <c r="C328" i="39"/>
  <c r="C321" i="39"/>
  <c r="F323" i="39"/>
  <c r="D333" i="39"/>
  <c r="C324" i="39"/>
  <c r="E329" i="39"/>
  <c r="D328" i="39"/>
  <c r="G319" i="39"/>
  <c r="C322" i="39"/>
  <c r="E321" i="39"/>
  <c r="E334" i="39"/>
  <c r="E326" i="39"/>
  <c r="F329" i="39"/>
  <c r="G338" i="39"/>
  <c r="D318" i="39"/>
  <c r="E324" i="39"/>
  <c r="D329" i="39"/>
  <c r="F338" i="39"/>
  <c r="C327" i="39"/>
  <c r="E325" i="39"/>
  <c r="F330" i="39"/>
  <c r="G329" i="39"/>
  <c r="F318" i="39"/>
  <c r="E319" i="39"/>
  <c r="G318" i="39"/>
  <c r="G322" i="39"/>
  <c r="G336" i="39"/>
  <c r="F320" i="39"/>
  <c r="D335" i="39"/>
  <c r="E331" i="39"/>
  <c r="G331" i="39"/>
  <c r="G334" i="39"/>
  <c r="D334" i="39"/>
  <c r="G326" i="39"/>
  <c r="C330" i="39"/>
  <c r="F337" i="39"/>
  <c r="D330" i="39"/>
  <c r="G327" i="39"/>
  <c r="D326" i="39"/>
  <c r="E328" i="39"/>
  <c r="D331" i="39"/>
  <c r="E322" i="39"/>
  <c r="E338" i="39"/>
  <c r="F319" i="39"/>
  <c r="G335" i="39"/>
  <c r="H332" i="39"/>
  <c r="D325" i="39"/>
  <c r="H334" i="39"/>
  <c r="D322" i="39"/>
  <c r="E332" i="39"/>
  <c r="F324" i="39"/>
  <c r="C326" i="39"/>
  <c r="G333" i="39"/>
  <c r="C331" i="39"/>
  <c r="E336" i="39"/>
  <c r="E320" i="39"/>
  <c r="G323" i="39"/>
  <c r="F335" i="39"/>
  <c r="D324" i="39"/>
  <c r="H328" i="39"/>
  <c r="D327" i="39"/>
  <c r="C325" i="39"/>
  <c r="E330" i="39"/>
  <c r="F331" i="39"/>
  <c r="G330" i="39"/>
  <c r="E323" i="39"/>
  <c r="C333" i="39"/>
  <c r="H326" i="39"/>
  <c r="C334" i="39"/>
  <c r="D332" i="39"/>
  <c r="C318" i="39"/>
  <c r="C332" i="39"/>
  <c r="F321" i="39"/>
  <c r="F327" i="39"/>
  <c r="F334" i="39"/>
  <c r="F328" i="39"/>
  <c r="E335" i="39"/>
  <c r="D336" i="39"/>
  <c r="C343" i="39"/>
  <c r="C335" i="39"/>
  <c r="D320" i="39"/>
  <c r="C329" i="39"/>
  <c r="D321" i="39"/>
  <c r="F333" i="39"/>
  <c r="C319" i="39"/>
  <c r="C336" i="39"/>
  <c r="D338" i="39"/>
  <c r="C323" i="39"/>
  <c r="D319" i="39"/>
  <c r="E318" i="39"/>
  <c r="D323" i="39"/>
  <c r="G321" i="39"/>
  <c r="E337" i="39"/>
  <c r="G324" i="39"/>
  <c r="F326" i="39"/>
  <c r="G337" i="39"/>
  <c r="G328" i="39"/>
  <c r="H335" i="39"/>
  <c r="H325" i="39"/>
  <c r="C320" i="39"/>
  <c r="D337" i="39"/>
  <c r="H283" i="6"/>
  <c r="C308" i="6"/>
  <c r="C358" i="6" s="1"/>
  <c r="C190" i="46"/>
  <c r="C228" i="44"/>
  <c r="H293" i="18"/>
  <c r="B14" i="48" s="1"/>
  <c r="H343" i="18"/>
  <c r="H361" i="39"/>
  <c r="H311" i="39"/>
  <c r="T38" i="48" s="1"/>
  <c r="H346" i="17"/>
  <c r="H296" i="17"/>
  <c r="E13" i="48" s="1"/>
  <c r="H324" i="29"/>
  <c r="H319" i="29"/>
  <c r="C18" i="56"/>
  <c r="C21" i="47"/>
  <c r="H313" i="23"/>
  <c r="H363" i="23"/>
  <c r="D21" i="47" s="1"/>
  <c r="H337" i="24"/>
  <c r="E335" i="14"/>
  <c r="G320" i="14"/>
  <c r="D330" i="14"/>
  <c r="F326" i="14"/>
  <c r="G327" i="14"/>
  <c r="G321" i="14"/>
  <c r="F322" i="14"/>
  <c r="C321" i="14"/>
  <c r="G337" i="14"/>
  <c r="E334" i="14"/>
  <c r="D334" i="14"/>
  <c r="D328" i="14"/>
  <c r="D324" i="14"/>
  <c r="D335" i="14"/>
  <c r="D336" i="14"/>
  <c r="C319" i="14"/>
  <c r="G326" i="14"/>
  <c r="G324" i="14"/>
  <c r="C322" i="14"/>
  <c r="F319" i="14"/>
  <c r="C323" i="14"/>
  <c r="G334" i="14"/>
  <c r="G331" i="14"/>
  <c r="C325" i="14"/>
  <c r="G333" i="14"/>
  <c r="E319" i="14"/>
  <c r="D329" i="14"/>
  <c r="D326" i="14"/>
  <c r="D325" i="14"/>
  <c r="G332" i="14"/>
  <c r="F336" i="14"/>
  <c r="D321" i="14"/>
  <c r="F329" i="14"/>
  <c r="F327" i="14"/>
  <c r="E328" i="14"/>
  <c r="E333" i="14"/>
  <c r="D320" i="14"/>
  <c r="C336" i="14"/>
  <c r="H334" i="14"/>
  <c r="D338" i="14"/>
  <c r="H335" i="14"/>
  <c r="G319" i="14"/>
  <c r="G335" i="14"/>
  <c r="C334" i="14"/>
  <c r="F318" i="14"/>
  <c r="E337" i="14"/>
  <c r="E326" i="14"/>
  <c r="G325" i="14"/>
  <c r="E336" i="14"/>
  <c r="C327" i="14"/>
  <c r="F338" i="14"/>
  <c r="H322" i="14"/>
  <c r="C332" i="14"/>
  <c r="F328" i="14"/>
  <c r="G328" i="14"/>
  <c r="C331" i="14"/>
  <c r="E329" i="14"/>
  <c r="F332" i="14"/>
  <c r="F337" i="14"/>
  <c r="D331" i="14"/>
  <c r="D327" i="14"/>
  <c r="E325" i="14"/>
  <c r="F333" i="14"/>
  <c r="C320" i="14"/>
  <c r="D332" i="14"/>
  <c r="H325" i="14"/>
  <c r="G336" i="14"/>
  <c r="F331" i="14"/>
  <c r="E323" i="14"/>
  <c r="C326" i="14"/>
  <c r="E327" i="14"/>
  <c r="H328" i="14"/>
  <c r="F320" i="14"/>
  <c r="E324" i="14"/>
  <c r="C333" i="14"/>
  <c r="G323" i="14"/>
  <c r="F335" i="14"/>
  <c r="C318" i="14"/>
  <c r="E321" i="14"/>
  <c r="D323" i="14"/>
  <c r="G338" i="14"/>
  <c r="C328" i="14"/>
  <c r="F323" i="14"/>
  <c r="D319" i="14"/>
  <c r="E332" i="14"/>
  <c r="C343" i="14"/>
  <c r="C324" i="14"/>
  <c r="D318" i="14"/>
  <c r="G329" i="14"/>
  <c r="F324" i="14"/>
  <c r="E331" i="14"/>
  <c r="H332" i="14"/>
  <c r="C337" i="14"/>
  <c r="C330" i="14"/>
  <c r="F321" i="14"/>
  <c r="D333" i="14"/>
  <c r="F334" i="14"/>
  <c r="C329" i="14"/>
  <c r="G330" i="14"/>
  <c r="E318" i="14"/>
  <c r="E330" i="14"/>
  <c r="G318" i="14"/>
  <c r="F325" i="14"/>
  <c r="G322" i="14"/>
  <c r="E338" i="14"/>
  <c r="E322" i="14"/>
  <c r="D322" i="14"/>
  <c r="D337" i="14"/>
  <c r="F330" i="14"/>
  <c r="E320" i="14"/>
  <c r="C335" i="14"/>
  <c r="H362" i="39"/>
  <c r="H312" i="39"/>
  <c r="U38" i="48" s="1"/>
  <c r="C299" i="6"/>
  <c r="C349" i="6" s="1"/>
  <c r="H274" i="6"/>
  <c r="C181" i="46"/>
  <c r="C219" i="44"/>
  <c r="R43" i="49"/>
  <c r="C51" i="49"/>
  <c r="C90" i="49" s="1"/>
  <c r="C298" i="36"/>
  <c r="C348" i="36" s="1"/>
  <c r="H273" i="36"/>
  <c r="C313" i="22"/>
  <c r="C363" i="22" s="1"/>
  <c r="H272" i="6"/>
  <c r="C179" i="46"/>
  <c r="C217" i="44"/>
  <c r="H345" i="30"/>
  <c r="H295" i="30"/>
  <c r="D28" i="48" s="1"/>
  <c r="H301" i="57"/>
  <c r="J17" i="48" s="1"/>
  <c r="H351" i="57"/>
  <c r="H358" i="62"/>
  <c r="H308" i="62"/>
  <c r="Q20" i="48" s="1"/>
  <c r="C288" i="6"/>
  <c r="C293" i="6"/>
  <c r="H268" i="6"/>
  <c r="C213" i="44"/>
  <c r="C175" i="46"/>
  <c r="H358" i="18"/>
  <c r="H308" i="18"/>
  <c r="Q14" i="48" s="1"/>
  <c r="H347" i="18"/>
  <c r="H297" i="18"/>
  <c r="F14" i="48" s="1"/>
  <c r="H361" i="18"/>
  <c r="H311" i="18"/>
  <c r="T14" i="48" s="1"/>
  <c r="G336" i="21"/>
  <c r="C326" i="21"/>
  <c r="F330" i="21"/>
  <c r="D319" i="21"/>
  <c r="F323" i="21"/>
  <c r="C332" i="21"/>
  <c r="E331" i="21"/>
  <c r="G325" i="21"/>
  <c r="G321" i="21"/>
  <c r="G338" i="21"/>
  <c r="E333" i="21"/>
  <c r="H328" i="21"/>
  <c r="C321" i="21"/>
  <c r="E329" i="21"/>
  <c r="E325" i="21"/>
  <c r="G324" i="21"/>
  <c r="F333" i="21"/>
  <c r="D320" i="21"/>
  <c r="D324" i="21"/>
  <c r="D333" i="21"/>
  <c r="G318" i="21"/>
  <c r="H334" i="21"/>
  <c r="C335" i="21"/>
  <c r="F336" i="21"/>
  <c r="G331" i="21"/>
  <c r="F318" i="21"/>
  <c r="H329" i="21"/>
  <c r="D327" i="21"/>
  <c r="D323" i="21"/>
  <c r="C329" i="21"/>
  <c r="G320" i="21"/>
  <c r="D331" i="21"/>
  <c r="E322" i="21"/>
  <c r="G323" i="21"/>
  <c r="F321" i="21"/>
  <c r="E334" i="21"/>
  <c r="D330" i="21"/>
  <c r="C323" i="21"/>
  <c r="C319" i="21"/>
  <c r="D337" i="21"/>
  <c r="H325" i="21"/>
  <c r="C320" i="21"/>
  <c r="F332" i="21"/>
  <c r="G327" i="21"/>
  <c r="D322" i="21"/>
  <c r="D326" i="21"/>
  <c r="E335" i="21"/>
  <c r="C327" i="21"/>
  <c r="G330" i="21"/>
  <c r="E337" i="21"/>
  <c r="G337" i="21"/>
  <c r="E328" i="21"/>
  <c r="F329" i="21"/>
  <c r="F325" i="21"/>
  <c r="F338" i="21"/>
  <c r="C337" i="21"/>
  <c r="G329" i="21"/>
  <c r="C336" i="21"/>
  <c r="D328" i="21"/>
  <c r="E321" i="21"/>
  <c r="F335" i="21"/>
  <c r="C325" i="21"/>
  <c r="F322" i="21"/>
  <c r="E318" i="21"/>
  <c r="G335" i="21"/>
  <c r="C330" i="21"/>
  <c r="F327" i="21"/>
  <c r="E336" i="21"/>
  <c r="F334" i="21"/>
  <c r="H327" i="21"/>
  <c r="G334" i="21"/>
  <c r="C333" i="21"/>
  <c r="E319" i="21"/>
  <c r="G333" i="21"/>
  <c r="C328" i="21"/>
  <c r="H335" i="21"/>
  <c r="G322" i="21"/>
  <c r="D318" i="21"/>
  <c r="G332" i="21"/>
  <c r="F320" i="21"/>
  <c r="D338" i="21"/>
  <c r="E327" i="21"/>
  <c r="F337" i="21"/>
  <c r="C343" i="21"/>
  <c r="C331" i="21"/>
  <c r="E332" i="21"/>
  <c r="H320" i="21"/>
  <c r="D325" i="21"/>
  <c r="D321" i="21"/>
  <c r="C318" i="21"/>
  <c r="E330" i="21"/>
  <c r="D335" i="21"/>
  <c r="H324" i="21"/>
  <c r="H332" i="21"/>
  <c r="C324" i="21"/>
  <c r="E338" i="21"/>
  <c r="C334" i="21"/>
  <c r="G328" i="21"/>
  <c r="E323" i="21"/>
  <c r="G319" i="21"/>
  <c r="F326" i="21"/>
  <c r="C322" i="21"/>
  <c r="F324" i="21"/>
  <c r="E326" i="21"/>
  <c r="E324" i="21"/>
  <c r="F328" i="21"/>
  <c r="D334" i="21"/>
  <c r="D336" i="21"/>
  <c r="F331" i="21"/>
  <c r="F319" i="21"/>
  <c r="G326" i="21"/>
  <c r="D332" i="21"/>
  <c r="E320" i="21"/>
  <c r="D329" i="21"/>
  <c r="H286" i="36"/>
  <c r="C311" i="36"/>
  <c r="C361" i="36" s="1"/>
  <c r="H348" i="62"/>
  <c r="H298" i="62"/>
  <c r="G20" i="48" s="1"/>
  <c r="H352" i="18"/>
  <c r="H302" i="18"/>
  <c r="K14" i="48" s="1"/>
  <c r="H293" i="62"/>
  <c r="B20" i="48" s="1"/>
  <c r="H343" i="62"/>
  <c r="H358" i="27"/>
  <c r="H308" i="27"/>
  <c r="Q25" i="48" s="1"/>
  <c r="C294" i="6"/>
  <c r="C344" i="6" s="1"/>
  <c r="H269" i="6"/>
  <c r="C176" i="46"/>
  <c r="C214" i="44"/>
  <c r="H355" i="62"/>
  <c r="H305" i="62"/>
  <c r="N20" i="48" s="1"/>
  <c r="H361" i="30"/>
  <c r="H311" i="30"/>
  <c r="T28" i="48" s="1"/>
  <c r="H346" i="41"/>
  <c r="H296" i="41"/>
  <c r="E40" i="48" s="1"/>
  <c r="H295" i="27"/>
  <c r="D25" i="48" s="1"/>
  <c r="H345" i="27"/>
  <c r="H308" i="17"/>
  <c r="Q13" i="48" s="1"/>
  <c r="H358" i="17"/>
  <c r="H346" i="21"/>
  <c r="H296" i="21"/>
  <c r="E18" i="48" s="1"/>
  <c r="H301" i="34"/>
  <c r="J33" i="48" s="1"/>
  <c r="H351" i="34"/>
  <c r="B63" i="49"/>
  <c r="B102" i="49" s="1"/>
  <c r="V19" i="49"/>
  <c r="L43" i="48"/>
  <c r="L45" i="48" a="1"/>
  <c r="L45" i="48" s="1"/>
  <c r="L42" i="48" a="1"/>
  <c r="L42" i="48" s="1"/>
  <c r="L44" i="48" a="1"/>
  <c r="L44" i="48" s="1"/>
  <c r="V27" i="49"/>
  <c r="B71" i="49"/>
  <c r="B110" i="49" s="1"/>
  <c r="V14" i="49"/>
  <c r="B58" i="49"/>
  <c r="B97" i="49" s="1"/>
  <c r="C306" i="37"/>
  <c r="C356" i="37" s="1"/>
  <c r="H281" i="37"/>
  <c r="C299" i="36"/>
  <c r="C349" i="36" s="1"/>
  <c r="H274" i="36"/>
  <c r="H348" i="22"/>
  <c r="H298" i="22"/>
  <c r="G19" i="48" s="1"/>
  <c r="H346" i="30"/>
  <c r="H296" i="30"/>
  <c r="E28" i="48" s="1"/>
  <c r="C313" i="39"/>
  <c r="C363" i="39" s="1"/>
  <c r="H288" i="39"/>
  <c r="C288" i="37"/>
  <c r="H268" i="37"/>
  <c r="C293" i="37"/>
  <c r="H349" i="22"/>
  <c r="H299" i="22"/>
  <c r="H19" i="48" s="1"/>
  <c r="H346" i="14"/>
  <c r="H296" i="14"/>
  <c r="E10" i="48" s="1"/>
  <c r="E323" i="18"/>
  <c r="G335" i="18"/>
  <c r="D318" i="18"/>
  <c r="E320" i="18"/>
  <c r="F318" i="18"/>
  <c r="D326" i="18"/>
  <c r="G325" i="18"/>
  <c r="E332" i="18"/>
  <c r="E330" i="18"/>
  <c r="D327" i="18"/>
  <c r="D329" i="18"/>
  <c r="C329" i="18"/>
  <c r="D338" i="18"/>
  <c r="H335" i="18"/>
  <c r="C323" i="18"/>
  <c r="F334" i="18"/>
  <c r="C318" i="18"/>
  <c r="E318" i="18"/>
  <c r="F325" i="18"/>
  <c r="E331" i="18"/>
  <c r="G321" i="18"/>
  <c r="E337" i="18"/>
  <c r="C330" i="18"/>
  <c r="E321" i="18"/>
  <c r="D337" i="18"/>
  <c r="C326" i="18"/>
  <c r="E327" i="18"/>
  <c r="C322" i="18"/>
  <c r="F329" i="18"/>
  <c r="E335" i="18"/>
  <c r="F320" i="18"/>
  <c r="H328" i="18"/>
  <c r="G327" i="18"/>
  <c r="F323" i="18"/>
  <c r="H325" i="18"/>
  <c r="G328" i="18"/>
  <c r="C333" i="18"/>
  <c r="H334" i="18"/>
  <c r="F321" i="18"/>
  <c r="D335" i="18"/>
  <c r="C325" i="18"/>
  <c r="F338" i="18"/>
  <c r="G331" i="18"/>
  <c r="F333" i="18"/>
  <c r="E324" i="18"/>
  <c r="F335" i="18"/>
  <c r="E334" i="18"/>
  <c r="C327" i="18"/>
  <c r="C321" i="18"/>
  <c r="E319" i="18"/>
  <c r="G326" i="18"/>
  <c r="G318" i="18"/>
  <c r="E328" i="18"/>
  <c r="G336" i="18"/>
  <c r="G333" i="18"/>
  <c r="H321" i="18"/>
  <c r="H326" i="18"/>
  <c r="C335" i="18"/>
  <c r="G332" i="18"/>
  <c r="F330" i="18"/>
  <c r="F337" i="18"/>
  <c r="G338" i="18"/>
  <c r="C337" i="18"/>
  <c r="E326" i="18"/>
  <c r="C324" i="18"/>
  <c r="G322" i="18"/>
  <c r="G320" i="18"/>
  <c r="F328" i="18"/>
  <c r="C331" i="18"/>
  <c r="E322" i="18"/>
  <c r="H324" i="18"/>
  <c r="C328" i="18"/>
  <c r="D331" i="18"/>
  <c r="G329" i="18"/>
  <c r="D323" i="18"/>
  <c r="D320" i="18"/>
  <c r="G324" i="18"/>
  <c r="C334" i="18"/>
  <c r="E336" i="18"/>
  <c r="F326" i="18"/>
  <c r="E338" i="18"/>
  <c r="H332" i="18"/>
  <c r="C332" i="18"/>
  <c r="C343" i="18"/>
  <c r="F319" i="18"/>
  <c r="G334" i="18"/>
  <c r="D319" i="18"/>
  <c r="F331" i="18"/>
  <c r="D328" i="18"/>
  <c r="F324" i="18"/>
  <c r="G330" i="18"/>
  <c r="E329" i="18"/>
  <c r="F336" i="18"/>
  <c r="D330" i="18"/>
  <c r="C320" i="18"/>
  <c r="D325" i="18"/>
  <c r="G337" i="18"/>
  <c r="H337" i="18"/>
  <c r="C336" i="18"/>
  <c r="D332" i="18"/>
  <c r="F327" i="18"/>
  <c r="G323" i="18"/>
  <c r="D334" i="18"/>
  <c r="D336" i="18"/>
  <c r="F322" i="18"/>
  <c r="F332" i="18"/>
  <c r="D324" i="18"/>
  <c r="D322" i="18"/>
  <c r="E333" i="18"/>
  <c r="C319" i="18"/>
  <c r="E325" i="18"/>
  <c r="D321" i="18"/>
  <c r="G319" i="18"/>
  <c r="D333" i="18"/>
  <c r="H284" i="6"/>
  <c r="C191" i="46"/>
  <c r="C229" i="44"/>
  <c r="H229" i="44" s="1"/>
  <c r="C363" i="23"/>
  <c r="C338" i="23"/>
  <c r="H298" i="17"/>
  <c r="G13" i="48" s="1"/>
  <c r="H348" i="17"/>
  <c r="H356" i="17"/>
  <c r="H306" i="17"/>
  <c r="O13" i="48" s="1"/>
  <c r="H343" i="11"/>
  <c r="H293" i="11"/>
  <c r="B8" i="48" s="1"/>
  <c r="F293" i="37"/>
  <c r="F343" i="37" s="1"/>
  <c r="F288" i="37"/>
  <c r="F313" i="37" s="1"/>
  <c r="F363" i="37" s="1"/>
  <c r="H349" i="41"/>
  <c r="H299" i="41"/>
  <c r="H40" i="48" s="1"/>
  <c r="H295" i="15"/>
  <c r="D11" i="48" s="1"/>
  <c r="H345" i="15"/>
  <c r="H283" i="36"/>
  <c r="C308" i="36"/>
  <c r="C358" i="36" s="1"/>
  <c r="H358" i="30"/>
  <c r="H308" i="30"/>
  <c r="Q28" i="48" s="1"/>
  <c r="C312" i="37"/>
  <c r="C362" i="37" s="1"/>
  <c r="H287" i="37"/>
  <c r="H298" i="30"/>
  <c r="G28" i="48" s="1"/>
  <c r="H348" i="30"/>
  <c r="C302" i="6"/>
  <c r="C352" i="6" s="1"/>
  <c r="H277" i="6"/>
  <c r="C222" i="44"/>
  <c r="C184" i="46"/>
  <c r="H348" i="16"/>
  <c r="H298" i="16"/>
  <c r="G12" i="48" s="1"/>
  <c r="H344" i="11"/>
  <c r="H294" i="11"/>
  <c r="C8" i="48" s="1"/>
  <c r="C313" i="21"/>
  <c r="C363" i="21" s="1"/>
  <c r="H288" i="21"/>
  <c r="I29" i="49"/>
  <c r="G73" i="49"/>
  <c r="G112" i="49" s="1"/>
  <c r="C305" i="6"/>
  <c r="C355" i="6" s="1"/>
  <c r="H280" i="6"/>
  <c r="C225" i="44"/>
  <c r="C187" i="46"/>
  <c r="B67" i="49"/>
  <c r="B106" i="49" s="1"/>
  <c r="V22" i="49"/>
  <c r="H358" i="59"/>
  <c r="H308" i="59"/>
  <c r="Q31" i="48" s="1"/>
  <c r="H275" i="6"/>
  <c r="C220" i="44"/>
  <c r="C182" i="46"/>
  <c r="H347" i="39"/>
  <c r="H297" i="39"/>
  <c r="F38" i="48" s="1"/>
  <c r="C295" i="36"/>
  <c r="C345" i="36" s="1"/>
  <c r="H270" i="36"/>
  <c r="H288" i="14"/>
  <c r="C313" i="14"/>
  <c r="C363" i="14" s="1"/>
  <c r="H356" i="11"/>
  <c r="H306" i="11"/>
  <c r="O8" i="48" s="1"/>
  <c r="H273" i="6"/>
  <c r="C298" i="6"/>
  <c r="C348" i="6" s="1"/>
  <c r="C180" i="46"/>
  <c r="C218" i="44"/>
  <c r="P27" i="49"/>
  <c r="P24" i="49"/>
  <c r="P43" i="49"/>
  <c r="P34" i="49"/>
  <c r="P38" i="49"/>
  <c r="P28" i="49"/>
  <c r="P25" i="49"/>
  <c r="P13" i="49"/>
  <c r="P17" i="49"/>
  <c r="P26" i="49"/>
  <c r="P14" i="49"/>
  <c r="P11" i="49"/>
  <c r="P33" i="49"/>
  <c r="P20" i="49"/>
  <c r="P12" i="49"/>
  <c r="P30" i="49"/>
  <c r="P22" i="49"/>
  <c r="P41" i="49"/>
  <c r="P36" i="49"/>
  <c r="P19" i="49"/>
  <c r="P18" i="49"/>
  <c r="P8" i="49"/>
  <c r="P9" i="49"/>
  <c r="P10" i="49"/>
  <c r="P21" i="49"/>
  <c r="P31" i="49"/>
  <c r="P39" i="49"/>
  <c r="P29" i="49"/>
  <c r="P15" i="49"/>
  <c r="P40" i="49"/>
  <c r="P23" i="49"/>
  <c r="P32" i="49"/>
  <c r="P16" i="49"/>
  <c r="P42" i="49"/>
  <c r="P35" i="49"/>
  <c r="F333" i="62"/>
  <c r="D323" i="62"/>
  <c r="C331" i="62"/>
  <c r="F318" i="62"/>
  <c r="E327" i="62"/>
  <c r="F337" i="62"/>
  <c r="C319" i="62"/>
  <c r="G320" i="62"/>
  <c r="D320" i="62"/>
  <c r="D338" i="62"/>
  <c r="D337" i="62"/>
  <c r="G324" i="62"/>
  <c r="E330" i="62"/>
  <c r="D325" i="62"/>
  <c r="H325" i="62"/>
  <c r="E332" i="62"/>
  <c r="C322" i="62"/>
  <c r="H328" i="62"/>
  <c r="G337" i="62"/>
  <c r="D326" i="62"/>
  <c r="C336" i="62"/>
  <c r="E337" i="62"/>
  <c r="F338" i="62"/>
  <c r="E338" i="62"/>
  <c r="D333" i="62"/>
  <c r="G332" i="62"/>
  <c r="F321" i="62"/>
  <c r="H326" i="62"/>
  <c r="G336" i="62"/>
  <c r="H334" i="62"/>
  <c r="H324" i="62"/>
  <c r="D331" i="62"/>
  <c r="G318" i="62"/>
  <c r="G327" i="62"/>
  <c r="F336" i="62"/>
  <c r="C325" i="62"/>
  <c r="C334" i="62"/>
  <c r="C332" i="62"/>
  <c r="C337" i="62"/>
  <c r="D336" i="62"/>
  <c r="D328" i="62"/>
  <c r="H329" i="62"/>
  <c r="F335" i="62"/>
  <c r="C320" i="62"/>
  <c r="E336" i="62"/>
  <c r="H337" i="62"/>
  <c r="C330" i="62"/>
  <c r="C343" i="62"/>
  <c r="F326" i="62"/>
  <c r="E335" i="62"/>
  <c r="H322" i="62"/>
  <c r="F332" i="62"/>
  <c r="F330" i="62"/>
  <c r="D335" i="62"/>
  <c r="E331" i="62"/>
  <c r="G323" i="62"/>
  <c r="C327" i="62"/>
  <c r="F331" i="62"/>
  <c r="E334" i="62"/>
  <c r="E329" i="62"/>
  <c r="H327" i="62"/>
  <c r="G335" i="62"/>
  <c r="E325" i="62"/>
  <c r="D334" i="62"/>
  <c r="G321" i="62"/>
  <c r="G330" i="62"/>
  <c r="C329" i="62"/>
  <c r="G333" i="62"/>
  <c r="E328" i="62"/>
  <c r="D321" i="62"/>
  <c r="G322" i="62"/>
  <c r="F324" i="62"/>
  <c r="E326" i="62"/>
  <c r="F322" i="62"/>
  <c r="G326" i="62"/>
  <c r="F334" i="62"/>
  <c r="D324" i="62"/>
  <c r="C333" i="62"/>
  <c r="F320" i="62"/>
  <c r="D329" i="62"/>
  <c r="D327" i="62"/>
  <c r="D330" i="62"/>
  <c r="C326" i="62"/>
  <c r="C335" i="62"/>
  <c r="E320" i="62"/>
  <c r="C321" i="62"/>
  <c r="E323" i="62"/>
  <c r="G334" i="62"/>
  <c r="E324" i="62"/>
  <c r="D332" i="62"/>
  <c r="G319" i="62"/>
  <c r="F328" i="62"/>
  <c r="D318" i="62"/>
  <c r="E322" i="62"/>
  <c r="D322" i="62"/>
  <c r="F323" i="62"/>
  <c r="D319" i="62"/>
  <c r="C318" i="62"/>
  <c r="C328" i="62"/>
  <c r="G338" i="62"/>
  <c r="F319" i="62"/>
  <c r="H335" i="62"/>
  <c r="G328" i="62"/>
  <c r="E318" i="62"/>
  <c r="F325" i="62"/>
  <c r="E321" i="62"/>
  <c r="E333" i="62"/>
  <c r="H332" i="62"/>
  <c r="C323" i="62"/>
  <c r="G331" i="62"/>
  <c r="G329" i="62"/>
  <c r="C324" i="62"/>
  <c r="E319" i="62"/>
  <c r="F329" i="62"/>
  <c r="G325" i="62"/>
  <c r="F327" i="62"/>
  <c r="H356" i="21"/>
  <c r="H306" i="21"/>
  <c r="O18" i="48" s="1"/>
  <c r="C294" i="36"/>
  <c r="C344" i="36" s="1"/>
  <c r="H269" i="36"/>
  <c r="C313" i="27"/>
  <c r="C363" i="27" s="1"/>
  <c r="H288" i="27"/>
  <c r="C295" i="6"/>
  <c r="C345" i="6" s="1"/>
  <c r="H270" i="6"/>
  <c r="C215" i="44"/>
  <c r="C177" i="46"/>
  <c r="H345" i="18"/>
  <c r="H295" i="18"/>
  <c r="D14" i="48" s="1"/>
  <c r="H356" i="16"/>
  <c r="H306" i="16"/>
  <c r="O12" i="48" s="1"/>
  <c r="H276" i="37"/>
  <c r="C301" i="37"/>
  <c r="C351" i="37" s="1"/>
  <c r="H349" i="17"/>
  <c r="H299" i="17"/>
  <c r="H13" i="48" s="1"/>
  <c r="H294" i="14"/>
  <c r="C10" i="48" s="1"/>
  <c r="H344" i="14"/>
  <c r="H356" i="18"/>
  <c r="H306" i="18"/>
  <c r="O14" i="48" s="1"/>
  <c r="H345" i="39"/>
  <c r="H295" i="39"/>
  <c r="D38" i="48" s="1"/>
  <c r="H361" i="57"/>
  <c r="H311" i="57"/>
  <c r="T17" i="48" s="1"/>
  <c r="H356" i="34"/>
  <c r="H306" i="34"/>
  <c r="O33" i="48" s="1"/>
  <c r="H276" i="36"/>
  <c r="C301" i="36"/>
  <c r="C351" i="36" s="1"/>
  <c r="H355" i="17"/>
  <c r="H305" i="17"/>
  <c r="N13" i="48" s="1"/>
  <c r="H351" i="27"/>
  <c r="H301" i="27"/>
  <c r="J25" i="48" s="1"/>
  <c r="E293" i="36"/>
  <c r="E343" i="36" s="1"/>
  <c r="E288" i="36"/>
  <c r="E313" i="36" s="1"/>
  <c r="E363" i="36" s="1"/>
  <c r="H354" i="41"/>
  <c r="H304" i="41"/>
  <c r="M40" i="48" s="1"/>
  <c r="H358" i="34"/>
  <c r="H308" i="34"/>
  <c r="Q33" i="48" s="1"/>
  <c r="D321" i="41"/>
  <c r="F328" i="41"/>
  <c r="D328" i="41"/>
  <c r="F334" i="41"/>
  <c r="G334" i="41"/>
  <c r="E337" i="41"/>
  <c r="G331" i="41"/>
  <c r="H334" i="41"/>
  <c r="C335" i="41"/>
  <c r="E335" i="41"/>
  <c r="D329" i="41"/>
  <c r="C343" i="41"/>
  <c r="H332" i="41"/>
  <c r="E321" i="41"/>
  <c r="C331" i="41"/>
  <c r="C332" i="41"/>
  <c r="E332" i="41"/>
  <c r="G323" i="41"/>
  <c r="F323" i="41"/>
  <c r="D324" i="41"/>
  <c r="F335" i="41"/>
  <c r="E326" i="41"/>
  <c r="G329" i="41"/>
  <c r="D322" i="41"/>
  <c r="F336" i="41"/>
  <c r="C327" i="41"/>
  <c r="E330" i="41"/>
  <c r="D333" i="41"/>
  <c r="C321" i="41"/>
  <c r="H328" i="41"/>
  <c r="C333" i="41"/>
  <c r="D319" i="41"/>
  <c r="F324" i="41"/>
  <c r="E329" i="41"/>
  <c r="D323" i="41"/>
  <c r="G321" i="41"/>
  <c r="E324" i="41"/>
  <c r="F325" i="41"/>
  <c r="D330" i="41"/>
  <c r="F320" i="41"/>
  <c r="G322" i="41"/>
  <c r="E319" i="41"/>
  <c r="D336" i="41"/>
  <c r="C330" i="41"/>
  <c r="C320" i="41"/>
  <c r="E323" i="41"/>
  <c r="G325" i="41"/>
  <c r="G328" i="41"/>
  <c r="D325" i="41"/>
  <c r="G326" i="41"/>
  <c r="H325" i="41"/>
  <c r="F327" i="41"/>
  <c r="E325" i="41"/>
  <c r="E322" i="41"/>
  <c r="C324" i="41"/>
  <c r="E333" i="41"/>
  <c r="F331" i="41"/>
  <c r="E320" i="41"/>
  <c r="E327" i="41"/>
  <c r="D320" i="41"/>
  <c r="C318" i="41"/>
  <c r="F326" i="41"/>
  <c r="C326" i="41"/>
  <c r="G335" i="41"/>
  <c r="D337" i="41"/>
  <c r="D318" i="41"/>
  <c r="C328" i="41"/>
  <c r="C334" i="41"/>
  <c r="D335" i="41"/>
  <c r="F333" i="41"/>
  <c r="F330" i="41"/>
  <c r="G333" i="41"/>
  <c r="C329" i="41"/>
  <c r="E331" i="41"/>
  <c r="D326" i="41"/>
  <c r="C322" i="41"/>
  <c r="G319" i="41"/>
  <c r="F337" i="41"/>
  <c r="F318" i="41"/>
  <c r="E336" i="41"/>
  <c r="C337" i="41"/>
  <c r="D338" i="41"/>
  <c r="F322" i="41"/>
  <c r="E334" i="41"/>
  <c r="G324" i="41"/>
  <c r="D334" i="41"/>
  <c r="F329" i="41"/>
  <c r="G337" i="41"/>
  <c r="H327" i="41"/>
  <c r="H337" i="41"/>
  <c r="E328" i="41"/>
  <c r="C325" i="41"/>
  <c r="F332" i="41"/>
  <c r="G330" i="41"/>
  <c r="H333" i="41"/>
  <c r="G318" i="41"/>
  <c r="F319" i="41"/>
  <c r="G320" i="41"/>
  <c r="G327" i="41"/>
  <c r="G338" i="41"/>
  <c r="E318" i="41"/>
  <c r="G336" i="41"/>
  <c r="D331" i="41"/>
  <c r="H326" i="41"/>
  <c r="C323" i="41"/>
  <c r="G332" i="41"/>
  <c r="C319" i="41"/>
  <c r="C336" i="41"/>
  <c r="D332" i="41"/>
  <c r="D327" i="41"/>
  <c r="F338" i="41"/>
  <c r="H335" i="41"/>
  <c r="H331" i="41"/>
  <c r="E338" i="41"/>
  <c r="F321" i="41"/>
  <c r="H306" i="62"/>
  <c r="O20" i="48" s="1"/>
  <c r="H356" i="62"/>
  <c r="E293" i="37"/>
  <c r="E343" i="37" s="1"/>
  <c r="E288" i="37"/>
  <c r="E313" i="37" s="1"/>
  <c r="E363" i="37" s="1"/>
  <c r="C311" i="37"/>
  <c r="C361" i="37" s="1"/>
  <c r="H286" i="37"/>
  <c r="H349" i="14"/>
  <c r="H299" i="14"/>
  <c r="H10" i="48" s="1"/>
  <c r="B65" i="49"/>
  <c r="B104" i="49" s="1"/>
  <c r="V20" i="49"/>
  <c r="H348" i="34"/>
  <c r="H298" i="34"/>
  <c r="G33" i="48" s="1"/>
  <c r="H296" i="27"/>
  <c r="E25" i="48" s="1"/>
  <c r="H346" i="27"/>
  <c r="H360" i="27"/>
  <c r="H310" i="27"/>
  <c r="S25" i="48" s="1"/>
  <c r="B84" i="49"/>
  <c r="B123" i="49" s="1"/>
  <c r="V40" i="49"/>
  <c r="H326" i="24"/>
  <c r="H322" i="24"/>
  <c r="H361" i="15"/>
  <c r="H311" i="15"/>
  <c r="T11" i="48" s="1"/>
  <c r="S43" i="49"/>
  <c r="D51" i="49"/>
  <c r="D90" i="49" s="1"/>
  <c r="H361" i="17"/>
  <c r="H311" i="17"/>
  <c r="T13" i="48" s="1"/>
  <c r="H358" i="57"/>
  <c r="H308" i="57"/>
  <c r="Q17" i="48" s="1"/>
  <c r="H362" i="57"/>
  <c r="H312" i="57"/>
  <c r="U17" i="48" s="1"/>
  <c r="F327" i="16"/>
  <c r="F318" i="16"/>
  <c r="C329" i="16"/>
  <c r="D327" i="16"/>
  <c r="D328" i="16"/>
  <c r="C333" i="16"/>
  <c r="F336" i="16"/>
  <c r="F323" i="16"/>
  <c r="C321" i="16"/>
  <c r="D325" i="16"/>
  <c r="C328" i="16"/>
  <c r="E320" i="16"/>
  <c r="D331" i="16"/>
  <c r="G338" i="16"/>
  <c r="D334" i="16"/>
  <c r="G326" i="16"/>
  <c r="G336" i="16"/>
  <c r="G329" i="16"/>
  <c r="D329" i="16"/>
  <c r="G327" i="16"/>
  <c r="F329" i="16"/>
  <c r="C327" i="16"/>
  <c r="D322" i="16"/>
  <c r="G319" i="16"/>
  <c r="E334" i="16"/>
  <c r="E333" i="16"/>
  <c r="E324" i="16"/>
  <c r="H334" i="16"/>
  <c r="F338" i="16"/>
  <c r="H335" i="16"/>
  <c r="E327" i="16"/>
  <c r="F321" i="16"/>
  <c r="F331" i="16"/>
  <c r="F324" i="16"/>
  <c r="E322" i="16"/>
  <c r="F322" i="16"/>
  <c r="E329" i="16"/>
  <c r="F333" i="16"/>
  <c r="F328" i="16"/>
  <c r="G328" i="16"/>
  <c r="D320" i="16"/>
  <c r="D333" i="16"/>
  <c r="E319" i="16"/>
  <c r="E328" i="16"/>
  <c r="D326" i="16"/>
  <c r="C326" i="16"/>
  <c r="C336" i="16"/>
  <c r="C331" i="16"/>
  <c r="F335" i="16"/>
  <c r="E332" i="16"/>
  <c r="G322" i="16"/>
  <c r="G334" i="16"/>
  <c r="E335" i="16"/>
  <c r="D335" i="16"/>
  <c r="E337" i="16"/>
  <c r="D323" i="16"/>
  <c r="D338" i="16"/>
  <c r="G332" i="16"/>
  <c r="G325" i="16"/>
  <c r="G335" i="16"/>
  <c r="E325" i="16"/>
  <c r="F319" i="16"/>
  <c r="D321" i="16"/>
  <c r="D330" i="16"/>
  <c r="C334" i="16"/>
  <c r="E321" i="16"/>
  <c r="H322" i="16"/>
  <c r="F320" i="16"/>
  <c r="D336" i="16"/>
  <c r="E323" i="16"/>
  <c r="H329" i="16"/>
  <c r="C319" i="16"/>
  <c r="E318" i="16"/>
  <c r="F334" i="16"/>
  <c r="E338" i="16"/>
  <c r="H325" i="16"/>
  <c r="F330" i="16"/>
  <c r="G323" i="16"/>
  <c r="C323" i="16"/>
  <c r="D324" i="16"/>
  <c r="H332" i="16"/>
  <c r="H326" i="16"/>
  <c r="C325" i="16"/>
  <c r="G320" i="16"/>
  <c r="G333" i="16"/>
  <c r="E326" i="16"/>
  <c r="C337" i="16"/>
  <c r="C322" i="16"/>
  <c r="D332" i="16"/>
  <c r="C330" i="16"/>
  <c r="G324" i="16"/>
  <c r="C335" i="16"/>
  <c r="C343" i="16"/>
  <c r="G337" i="16"/>
  <c r="G318" i="16"/>
  <c r="C324" i="16"/>
  <c r="D337" i="16"/>
  <c r="H328" i="16"/>
  <c r="G331" i="16"/>
  <c r="G330" i="16"/>
  <c r="G321" i="16"/>
  <c r="C318" i="16"/>
  <c r="E331" i="16"/>
  <c r="F332" i="16"/>
  <c r="E330" i="16"/>
  <c r="C332" i="16"/>
  <c r="D319" i="16"/>
  <c r="E336" i="16"/>
  <c r="F337" i="16"/>
  <c r="F325" i="16"/>
  <c r="D318" i="16"/>
  <c r="C320" i="16"/>
  <c r="F326" i="16"/>
  <c r="H346" i="22"/>
  <c r="H296" i="22"/>
  <c r="E19" i="48" s="1"/>
  <c r="H362" i="21"/>
  <c r="H312" i="21"/>
  <c r="U18" i="48" s="1"/>
  <c r="H343" i="17"/>
  <c r="H293" i="17"/>
  <c r="B13" i="48" s="1"/>
  <c r="H347" i="41"/>
  <c r="H297" i="41"/>
  <c r="F40" i="48" s="1"/>
  <c r="H299" i="15"/>
  <c r="H11" i="48" s="1"/>
  <c r="H349" i="15"/>
  <c r="H351" i="21"/>
  <c r="H301" i="21"/>
  <c r="J18" i="48" s="1"/>
  <c r="H361" i="62"/>
  <c r="H311" i="62"/>
  <c r="T20" i="48" s="1"/>
  <c r="E293" i="6"/>
  <c r="E343" i="6" s="1"/>
  <c r="E213" i="44"/>
  <c r="E288" i="6"/>
  <c r="E313" i="6" s="1"/>
  <c r="E363" i="6" s="1"/>
  <c r="E175" i="46"/>
  <c r="H345" i="41"/>
  <c r="H295" i="41"/>
  <c r="D40" i="48" s="1"/>
  <c r="H346" i="15"/>
  <c r="H296" i="15"/>
  <c r="E11" i="48" s="1"/>
  <c r="H352" i="22"/>
  <c r="H302" i="22"/>
  <c r="K19" i="48" s="1"/>
  <c r="H343" i="14"/>
  <c r="H293" i="14"/>
  <c r="B10" i="48" s="1"/>
  <c r="H356" i="39"/>
  <c r="H306" i="39"/>
  <c r="O38" i="48" s="1"/>
  <c r="B59" i="49"/>
  <c r="B98" i="49" s="1"/>
  <c r="V15" i="49"/>
  <c r="H311" i="21"/>
  <c r="T18" i="48" s="1"/>
  <c r="H361" i="21"/>
  <c r="H354" i="27"/>
  <c r="H304" i="27"/>
  <c r="M25" i="48" s="1"/>
  <c r="C312" i="6"/>
  <c r="C362" i="6" s="1"/>
  <c r="H287" i="6"/>
  <c r="C194" i="46"/>
  <c r="C232" i="44"/>
  <c r="V30" i="49"/>
  <c r="B74" i="49"/>
  <c r="B113" i="49" s="1"/>
  <c r="H345" i="22"/>
  <c r="H295" i="22"/>
  <c r="D19" i="48" s="1"/>
  <c r="H294" i="59"/>
  <c r="C31" i="48" s="1"/>
  <c r="H344" i="59"/>
  <c r="H286" i="6"/>
  <c r="C231" i="44"/>
  <c r="C311" i="6"/>
  <c r="C361" i="6" s="1"/>
  <c r="C193" i="46"/>
  <c r="H355" i="15"/>
  <c r="H305" i="15"/>
  <c r="N11" i="48" s="1"/>
  <c r="C313" i="62"/>
  <c r="C363" i="62" s="1"/>
  <c r="H288" i="62"/>
  <c r="H343" i="27"/>
  <c r="H293" i="27"/>
  <c r="B25" i="48" s="1"/>
  <c r="H343" i="16"/>
  <c r="H293" i="16"/>
  <c r="B12" i="48" s="1"/>
  <c r="H361" i="11"/>
  <c r="H311" i="11"/>
  <c r="T8" i="48" s="1"/>
  <c r="H344" i="17"/>
  <c r="H294" i="17"/>
  <c r="C13" i="48" s="1"/>
  <c r="H344" i="27"/>
  <c r="H294" i="27"/>
  <c r="C25" i="48" s="1"/>
  <c r="H349" i="30"/>
  <c r="H299" i="30"/>
  <c r="H28" i="48" s="1"/>
  <c r="C296" i="36"/>
  <c r="C346" i="36" s="1"/>
  <c r="H271" i="36"/>
  <c r="H348" i="41"/>
  <c r="H298" i="41"/>
  <c r="G40" i="48" s="1"/>
  <c r="H346" i="16"/>
  <c r="H296" i="16"/>
  <c r="E12" i="48" s="1"/>
  <c r="H288" i="30"/>
  <c r="C313" i="30"/>
  <c r="C363" i="30" s="1"/>
  <c r="H358" i="16"/>
  <c r="H308" i="16"/>
  <c r="Q12" i="48" s="1"/>
  <c r="H298" i="57"/>
  <c r="G17" i="48" s="1"/>
  <c r="H348" i="57"/>
  <c r="H362" i="11"/>
  <c r="H312" i="11"/>
  <c r="U8" i="48" s="1"/>
  <c r="H343" i="41"/>
  <c r="H293" i="41"/>
  <c r="B40" i="48" s="1"/>
  <c r="H348" i="15"/>
  <c r="H298" i="15"/>
  <c r="G11" i="48" s="1"/>
  <c r="H361" i="27"/>
  <c r="H311" i="27"/>
  <c r="T25" i="48" s="1"/>
  <c r="H345" i="34"/>
  <c r="H295" i="34"/>
  <c r="D33" i="48" s="1"/>
  <c r="H213" i="37"/>
  <c r="Q38" i="49"/>
  <c r="F336" i="17"/>
  <c r="F335" i="17"/>
  <c r="C343" i="17"/>
  <c r="F337" i="17"/>
  <c r="G328" i="17"/>
  <c r="D323" i="17"/>
  <c r="G336" i="17"/>
  <c r="C321" i="17"/>
  <c r="G324" i="17"/>
  <c r="F334" i="17"/>
  <c r="C324" i="17"/>
  <c r="F321" i="17"/>
  <c r="D336" i="17"/>
  <c r="C327" i="17"/>
  <c r="E324" i="17"/>
  <c r="F328" i="17"/>
  <c r="F329" i="17"/>
  <c r="F323" i="17"/>
  <c r="D318" i="17"/>
  <c r="C333" i="17"/>
  <c r="C323" i="17"/>
  <c r="F327" i="17"/>
  <c r="E322" i="17"/>
  <c r="D321" i="17"/>
  <c r="G323" i="17"/>
  <c r="G334" i="17"/>
  <c r="G326" i="17"/>
  <c r="D325" i="17"/>
  <c r="E319" i="17"/>
  <c r="F319" i="17"/>
  <c r="G325" i="17"/>
  <c r="G319" i="17"/>
  <c r="G318" i="17"/>
  <c r="C320" i="17"/>
  <c r="E333" i="17"/>
  <c r="D331" i="17"/>
  <c r="C335" i="17"/>
  <c r="D329" i="17"/>
  <c r="C331" i="17"/>
  <c r="C332" i="17"/>
  <c r="G322" i="17"/>
  <c r="E336" i="17"/>
  <c r="D322" i="17"/>
  <c r="G337" i="17"/>
  <c r="E335" i="17"/>
  <c r="F320" i="17"/>
  <c r="E326" i="17"/>
  <c r="E334" i="17"/>
  <c r="E337" i="17"/>
  <c r="E323" i="17"/>
  <c r="H325" i="17"/>
  <c r="D332" i="17"/>
  <c r="G321" i="17"/>
  <c r="F333" i="17"/>
  <c r="C318" i="17"/>
  <c r="C328" i="17"/>
  <c r="E328" i="17"/>
  <c r="D335" i="17"/>
  <c r="C319" i="17"/>
  <c r="E330" i="17"/>
  <c r="C330" i="17"/>
  <c r="G338" i="17"/>
  <c r="D328" i="17"/>
  <c r="E329" i="17"/>
  <c r="G330" i="17"/>
  <c r="D319" i="17"/>
  <c r="D338" i="17"/>
  <c r="H337" i="17"/>
  <c r="C326" i="17"/>
  <c r="C334" i="17"/>
  <c r="G320" i="17"/>
  <c r="D333" i="17"/>
  <c r="E325" i="17"/>
  <c r="G327" i="17"/>
  <c r="F330" i="17"/>
  <c r="D320" i="17"/>
  <c r="F332" i="17"/>
  <c r="C329" i="17"/>
  <c r="F331" i="17"/>
  <c r="E332" i="17"/>
  <c r="E327" i="17"/>
  <c r="E318" i="17"/>
  <c r="E320" i="17"/>
  <c r="F338" i="17"/>
  <c r="E338" i="17"/>
  <c r="H327" i="17"/>
  <c r="D334" i="17"/>
  <c r="D330" i="17"/>
  <c r="F325" i="17"/>
  <c r="H326" i="17"/>
  <c r="G335" i="17"/>
  <c r="C325" i="17"/>
  <c r="G329" i="17"/>
  <c r="D327" i="17"/>
  <c r="G331" i="17"/>
  <c r="F322" i="17"/>
  <c r="D326" i="17"/>
  <c r="G333" i="17"/>
  <c r="D324" i="17"/>
  <c r="H329" i="17"/>
  <c r="F324" i="17"/>
  <c r="F318" i="17"/>
  <c r="H334" i="17"/>
  <c r="H328" i="17"/>
  <c r="G332" i="17"/>
  <c r="F326" i="17"/>
  <c r="C322" i="17"/>
  <c r="E331" i="17"/>
  <c r="E321" i="17"/>
  <c r="C336" i="17"/>
  <c r="D337" i="17"/>
  <c r="H332" i="17"/>
  <c r="C337" i="17"/>
  <c r="H345" i="57"/>
  <c r="H295" i="57"/>
  <c r="D17" i="48" s="1"/>
  <c r="H279" i="6"/>
  <c r="C224" i="44"/>
  <c r="C186" i="46"/>
  <c r="H278" i="6"/>
  <c r="C185" i="46"/>
  <c r="C223" i="44"/>
  <c r="C299" i="37"/>
  <c r="C349" i="37" s="1"/>
  <c r="H274" i="37"/>
  <c r="H331" i="29"/>
  <c r="H348" i="21"/>
  <c r="H298" i="21"/>
  <c r="G18" i="48" s="1"/>
  <c r="H358" i="39"/>
  <c r="H308" i="39"/>
  <c r="Q38" i="48" s="1"/>
  <c r="H269" i="37"/>
  <c r="C294" i="37"/>
  <c r="C344" i="37" s="1"/>
  <c r="H298" i="59"/>
  <c r="G31" i="48" s="1"/>
  <c r="H348" i="59"/>
  <c r="H348" i="11"/>
  <c r="H298" i="11"/>
  <c r="G8" i="48" s="1"/>
  <c r="H347" i="22"/>
  <c r="H297" i="22"/>
  <c r="F19" i="48" s="1"/>
  <c r="E321" i="27"/>
  <c r="E330" i="27"/>
  <c r="E333" i="27"/>
  <c r="F323" i="27"/>
  <c r="C318" i="27"/>
  <c r="D321" i="27"/>
  <c r="E320" i="27"/>
  <c r="D322" i="27"/>
  <c r="E323" i="27"/>
  <c r="G335" i="27"/>
  <c r="E329" i="27"/>
  <c r="F332" i="27"/>
  <c r="G336" i="27"/>
  <c r="D329" i="27"/>
  <c r="G325" i="27"/>
  <c r="D334" i="27"/>
  <c r="D325" i="27"/>
  <c r="C335" i="27"/>
  <c r="C328" i="27"/>
  <c r="F329" i="27"/>
  <c r="D330" i="27"/>
  <c r="G337" i="27"/>
  <c r="C324" i="27"/>
  <c r="D324" i="27"/>
  <c r="C334" i="27"/>
  <c r="D319" i="27"/>
  <c r="E331" i="27"/>
  <c r="C329" i="27"/>
  <c r="E322" i="27"/>
  <c r="C336" i="27"/>
  <c r="G323" i="27"/>
  <c r="C325" i="27"/>
  <c r="E336" i="27"/>
  <c r="D337" i="27"/>
  <c r="F319" i="27"/>
  <c r="F326" i="27"/>
  <c r="H328" i="27"/>
  <c r="C330" i="27"/>
  <c r="E324" i="27"/>
  <c r="E328" i="27"/>
  <c r="E338" i="27"/>
  <c r="F331" i="27"/>
  <c r="F333" i="27"/>
  <c r="E318" i="27"/>
  <c r="F336" i="27"/>
  <c r="F328" i="27"/>
  <c r="C326" i="27"/>
  <c r="F325" i="27"/>
  <c r="F330" i="27"/>
  <c r="F335" i="27"/>
  <c r="G330" i="27"/>
  <c r="C337" i="27"/>
  <c r="C323" i="27"/>
  <c r="C322" i="27"/>
  <c r="D338" i="27"/>
  <c r="G332" i="27"/>
  <c r="E332" i="27"/>
  <c r="F337" i="27"/>
  <c r="D328" i="27"/>
  <c r="D323" i="27"/>
  <c r="E335" i="27"/>
  <c r="H327" i="27"/>
  <c r="C319" i="27"/>
  <c r="G328" i="27"/>
  <c r="G331" i="27"/>
  <c r="C327" i="27"/>
  <c r="G327" i="27"/>
  <c r="C321" i="27"/>
  <c r="E334" i="27"/>
  <c r="F338" i="27"/>
  <c r="H330" i="27"/>
  <c r="F318" i="27"/>
  <c r="C320" i="27"/>
  <c r="D320" i="27"/>
  <c r="C331" i="27"/>
  <c r="D318" i="27"/>
  <c r="F320" i="27"/>
  <c r="G338" i="27"/>
  <c r="E325" i="27"/>
  <c r="D327" i="27"/>
  <c r="C343" i="27"/>
  <c r="D335" i="27"/>
  <c r="F324" i="27"/>
  <c r="D336" i="27"/>
  <c r="G320" i="27"/>
  <c r="F321" i="27"/>
  <c r="D326" i="27"/>
  <c r="G322" i="27"/>
  <c r="G319" i="27"/>
  <c r="F322" i="27"/>
  <c r="H325" i="27"/>
  <c r="D333" i="27"/>
  <c r="C333" i="27"/>
  <c r="D332" i="27"/>
  <c r="E319" i="27"/>
  <c r="F327" i="27"/>
  <c r="C332" i="27"/>
  <c r="H334" i="27"/>
  <c r="E326" i="27"/>
  <c r="G333" i="27"/>
  <c r="E327" i="27"/>
  <c r="H331" i="27"/>
  <c r="G321" i="27"/>
  <c r="H322" i="27"/>
  <c r="G318" i="27"/>
  <c r="G329" i="27"/>
  <c r="G326" i="27"/>
  <c r="F334" i="27"/>
  <c r="H332" i="27"/>
  <c r="G334" i="27"/>
  <c r="E337" i="27"/>
  <c r="G324" i="27"/>
  <c r="D331" i="27"/>
  <c r="C313" i="41"/>
  <c r="C363" i="41" s="1"/>
  <c r="H288" i="41"/>
  <c r="D336" i="57"/>
  <c r="E333" i="57"/>
  <c r="H330" i="57"/>
  <c r="D328" i="57"/>
  <c r="C325" i="57"/>
  <c r="D322" i="57"/>
  <c r="C319" i="57"/>
  <c r="E336" i="57"/>
  <c r="F333" i="57"/>
  <c r="E330" i="57"/>
  <c r="D327" i="57"/>
  <c r="E324" i="57"/>
  <c r="F321" i="57"/>
  <c r="E318" i="57"/>
  <c r="G335" i="57"/>
  <c r="C333" i="57"/>
  <c r="F330" i="57"/>
  <c r="G327" i="57"/>
  <c r="F324" i="57"/>
  <c r="G321" i="57"/>
  <c r="F318" i="57"/>
  <c r="C336" i="57"/>
  <c r="D333" i="57"/>
  <c r="C330" i="57"/>
  <c r="G326" i="57"/>
  <c r="C324" i="57"/>
  <c r="D321" i="57"/>
  <c r="C318" i="57"/>
  <c r="C343" i="57"/>
  <c r="E335" i="57"/>
  <c r="H332" i="57"/>
  <c r="D330" i="57"/>
  <c r="E327" i="57"/>
  <c r="D324" i="57"/>
  <c r="E321" i="57"/>
  <c r="D318" i="57"/>
  <c r="G332" i="57"/>
  <c r="F329" i="57"/>
  <c r="E326" i="57"/>
  <c r="G320" i="57"/>
  <c r="F338" i="57"/>
  <c r="C335" i="57"/>
  <c r="F332" i="57"/>
  <c r="G329" i="57"/>
  <c r="C327" i="57"/>
  <c r="G323" i="57"/>
  <c r="C321" i="57"/>
  <c r="G338" i="57"/>
  <c r="F335" i="57"/>
  <c r="E332" i="57"/>
  <c r="D329" i="57"/>
  <c r="C326" i="57"/>
  <c r="F323" i="57"/>
  <c r="E320" i="57"/>
  <c r="G337" i="57"/>
  <c r="H334" i="57"/>
  <c r="D332" i="57"/>
  <c r="E329" i="57"/>
  <c r="F326" i="57"/>
  <c r="E323" i="57"/>
  <c r="F320" i="57"/>
  <c r="E338" i="57"/>
  <c r="D335" i="57"/>
  <c r="C332" i="57"/>
  <c r="G328" i="57"/>
  <c r="H325" i="57"/>
  <c r="D323" i="57"/>
  <c r="C320" i="57"/>
  <c r="E337" i="57"/>
  <c r="F334" i="57"/>
  <c r="G331" i="57"/>
  <c r="C329" i="57"/>
  <c r="D326" i="57"/>
  <c r="C323" i="57"/>
  <c r="D320" i="57"/>
  <c r="F337" i="57"/>
  <c r="G334" i="57"/>
  <c r="F331" i="57"/>
  <c r="E328" i="57"/>
  <c r="F325" i="57"/>
  <c r="G322" i="57"/>
  <c r="F319" i="57"/>
  <c r="C337" i="57"/>
  <c r="D334" i="57"/>
  <c r="E331" i="57"/>
  <c r="H328" i="57"/>
  <c r="G325" i="57"/>
  <c r="H322" i="57"/>
  <c r="G319" i="57"/>
  <c r="D337" i="57"/>
  <c r="E334" i="57"/>
  <c r="D331" i="57"/>
  <c r="C328" i="57"/>
  <c r="D325" i="57"/>
  <c r="E322" i="57"/>
  <c r="D319" i="57"/>
  <c r="F336" i="57"/>
  <c r="G333" i="57"/>
  <c r="C331" i="57"/>
  <c r="F328" i="57"/>
  <c r="E325" i="57"/>
  <c r="F322" i="57"/>
  <c r="E319" i="57"/>
  <c r="G336" i="57"/>
  <c r="C334" i="57"/>
  <c r="G330" i="57"/>
  <c r="F327" i="57"/>
  <c r="G324" i="57"/>
  <c r="C322" i="57"/>
  <c r="G318" i="57"/>
  <c r="H321" i="57"/>
  <c r="D338" i="57"/>
  <c r="H327" i="57"/>
  <c r="H324" i="57"/>
  <c r="H329" i="57"/>
  <c r="H331" i="57"/>
  <c r="H355" i="22"/>
  <c r="H305" i="22"/>
  <c r="N19" i="48" s="1"/>
  <c r="H355" i="14"/>
  <c r="H305" i="14"/>
  <c r="N10" i="48" s="1"/>
  <c r="H312" i="27"/>
  <c r="U25" i="48" s="1"/>
  <c r="H362" i="27"/>
  <c r="E329" i="11"/>
  <c r="D320" i="11"/>
  <c r="E335" i="11"/>
  <c r="F325" i="11"/>
  <c r="G330" i="11"/>
  <c r="F331" i="11"/>
  <c r="E326" i="11"/>
  <c r="C326" i="11"/>
  <c r="D337" i="11"/>
  <c r="G320" i="11"/>
  <c r="H332" i="11"/>
  <c r="E337" i="11"/>
  <c r="D336" i="11"/>
  <c r="C319" i="11"/>
  <c r="G334" i="11"/>
  <c r="C325" i="11"/>
  <c r="E324" i="11"/>
  <c r="D328" i="11"/>
  <c r="E334" i="11"/>
  <c r="F334" i="11"/>
  <c r="D323" i="11"/>
  <c r="F327" i="11"/>
  <c r="G333" i="11"/>
  <c r="D318" i="11"/>
  <c r="E328" i="11"/>
  <c r="E323" i="11"/>
  <c r="E319" i="11"/>
  <c r="D330" i="11"/>
  <c r="D325" i="11"/>
  <c r="H334" i="11"/>
  <c r="G322" i="11"/>
  <c r="G324" i="11"/>
  <c r="G323" i="11"/>
  <c r="D327" i="11"/>
  <c r="D322" i="11"/>
  <c r="G318" i="11"/>
  <c r="D334" i="11"/>
  <c r="E325" i="11"/>
  <c r="C337" i="11"/>
  <c r="E331" i="11"/>
  <c r="E338" i="11"/>
  <c r="F320" i="11"/>
  <c r="C343" i="11"/>
  <c r="H328" i="11"/>
  <c r="C333" i="11"/>
  <c r="D321" i="11"/>
  <c r="C332" i="11"/>
  <c r="E322" i="11"/>
  <c r="E320" i="11"/>
  <c r="D319" i="11"/>
  <c r="C334" i="11"/>
  <c r="F323" i="11"/>
  <c r="E333" i="11"/>
  <c r="F328" i="11"/>
  <c r="F329" i="11"/>
  <c r="F332" i="11"/>
  <c r="G325" i="11"/>
  <c r="D331" i="11"/>
  <c r="H325" i="11"/>
  <c r="G337" i="11"/>
  <c r="C323" i="11"/>
  <c r="C327" i="11"/>
  <c r="E332" i="11"/>
  <c r="G332" i="11"/>
  <c r="C329" i="11"/>
  <c r="G321" i="11"/>
  <c r="C331" i="11"/>
  <c r="H327" i="11"/>
  <c r="D326" i="11"/>
  <c r="D329" i="11"/>
  <c r="F326" i="11"/>
  <c r="D324" i="11"/>
  <c r="C328" i="11"/>
  <c r="F324" i="11"/>
  <c r="E330" i="11"/>
  <c r="D335" i="11"/>
  <c r="C324" i="11"/>
  <c r="E318" i="11"/>
  <c r="G327" i="11"/>
  <c r="G336" i="11"/>
  <c r="F335" i="11"/>
  <c r="C330" i="11"/>
  <c r="G335" i="11"/>
  <c r="F333" i="11"/>
  <c r="D338" i="11"/>
  <c r="F322" i="11"/>
  <c r="G338" i="11"/>
  <c r="C318" i="11"/>
  <c r="G328" i="11"/>
  <c r="G326" i="11"/>
  <c r="D333" i="11"/>
  <c r="D332" i="11"/>
  <c r="H329" i="11"/>
  <c r="E321" i="11"/>
  <c r="H320" i="11"/>
  <c r="G331" i="11"/>
  <c r="F330" i="11"/>
  <c r="E336" i="11"/>
  <c r="H324" i="11"/>
  <c r="H319" i="11"/>
  <c r="C322" i="11"/>
  <c r="F336" i="11"/>
  <c r="F338" i="11"/>
  <c r="E327" i="11"/>
  <c r="F337" i="11"/>
  <c r="F319" i="11"/>
  <c r="C320" i="11"/>
  <c r="F318" i="11"/>
  <c r="G329" i="11"/>
  <c r="F321" i="11"/>
  <c r="C336" i="11"/>
  <c r="C335" i="11"/>
  <c r="G319" i="11"/>
  <c r="C321" i="11"/>
  <c r="H310" i="36"/>
  <c r="S35" i="48" s="1"/>
  <c r="H360" i="36"/>
  <c r="H361" i="14"/>
  <c r="H311" i="14"/>
  <c r="T10" i="48" s="1"/>
  <c r="H304" i="39"/>
  <c r="M38" i="48" s="1"/>
  <c r="H354" i="39"/>
  <c r="AC43" i="49"/>
  <c r="AD7" i="49" s="1"/>
  <c r="H356" i="15"/>
  <c r="H306" i="15"/>
  <c r="O11" i="48" s="1"/>
  <c r="G288" i="6"/>
  <c r="G213" i="44"/>
  <c r="G233" i="44" s="1"/>
  <c r="G257" i="44" s="1"/>
  <c r="G305" i="44" s="1"/>
  <c r="G175" i="46"/>
  <c r="H281" i="6"/>
  <c r="C306" i="6"/>
  <c r="C356" i="6" s="1"/>
  <c r="C226" i="44"/>
  <c r="C188" i="46"/>
  <c r="H344" i="21"/>
  <c r="H294" i="21"/>
  <c r="C18" i="48" s="1"/>
  <c r="H345" i="17"/>
  <c r="H295" i="17"/>
  <c r="D13" i="48" s="1"/>
  <c r="V12" i="49"/>
  <c r="B56" i="49"/>
  <c r="B95" i="49" s="1"/>
  <c r="H347" i="21"/>
  <c r="H297" i="21"/>
  <c r="F18" i="48" s="1"/>
  <c r="D288" i="36"/>
  <c r="D313" i="36" s="1"/>
  <c r="D363" i="36" s="1"/>
  <c r="D293" i="36"/>
  <c r="D343" i="36" s="1"/>
  <c r="C301" i="6"/>
  <c r="C351" i="6" s="1"/>
  <c r="H276" i="6"/>
  <c r="C183" i="46"/>
  <c r="C221" i="44"/>
  <c r="C297" i="37"/>
  <c r="C347" i="37" s="1"/>
  <c r="H272" i="37"/>
  <c r="H325" i="30"/>
  <c r="E337" i="30"/>
  <c r="C318" i="30"/>
  <c r="C343" i="30"/>
  <c r="D329" i="30"/>
  <c r="G332" i="30"/>
  <c r="F338" i="30"/>
  <c r="D337" i="30"/>
  <c r="G322" i="30"/>
  <c r="G330" i="30"/>
  <c r="D335" i="30"/>
  <c r="D330" i="30"/>
  <c r="G323" i="30"/>
  <c r="G328" i="30"/>
  <c r="F324" i="30"/>
  <c r="H322" i="30"/>
  <c r="D333" i="30"/>
  <c r="F335" i="30"/>
  <c r="F322" i="30"/>
  <c r="C324" i="30"/>
  <c r="E334" i="30"/>
  <c r="D328" i="30"/>
  <c r="E325" i="30"/>
  <c r="E333" i="30"/>
  <c r="F326" i="30"/>
  <c r="F334" i="30"/>
  <c r="C322" i="30"/>
  <c r="H332" i="30"/>
  <c r="F321" i="30"/>
  <c r="D325" i="30"/>
  <c r="C325" i="30"/>
  <c r="D320" i="30"/>
  <c r="G320" i="30"/>
  <c r="E331" i="30"/>
  <c r="F328" i="30"/>
  <c r="C335" i="30"/>
  <c r="C329" i="30"/>
  <c r="C337" i="30"/>
  <c r="G324" i="30"/>
  <c r="F331" i="30"/>
  <c r="D336" i="30"/>
  <c r="E320" i="30"/>
  <c r="E321" i="30"/>
  <c r="F318" i="30"/>
  <c r="H330" i="30"/>
  <c r="F323" i="30"/>
  <c r="D338" i="30"/>
  <c r="D318" i="30"/>
  <c r="G337" i="30"/>
  <c r="G326" i="30"/>
  <c r="F333" i="30"/>
  <c r="F327" i="30"/>
  <c r="C334" i="30"/>
  <c r="D323" i="30"/>
  <c r="E335" i="30"/>
  <c r="E332" i="30"/>
  <c r="F337" i="30"/>
  <c r="G327" i="30"/>
  <c r="D319" i="30"/>
  <c r="H327" i="30"/>
  <c r="D326" i="30"/>
  <c r="D334" i="30"/>
  <c r="C331" i="30"/>
  <c r="C336" i="30"/>
  <c r="H328" i="30"/>
  <c r="D321" i="30"/>
  <c r="D324" i="30"/>
  <c r="E319" i="30"/>
  <c r="E323" i="30"/>
  <c r="E324" i="30"/>
  <c r="C327" i="30"/>
  <c r="C321" i="30"/>
  <c r="C326" i="30"/>
  <c r="H326" i="30"/>
  <c r="G333" i="30"/>
  <c r="E322" i="30"/>
  <c r="F329" i="30"/>
  <c r="H329" i="30"/>
  <c r="G331" i="30"/>
  <c r="G336" i="30"/>
  <c r="E338" i="30"/>
  <c r="D327" i="30"/>
  <c r="E336" i="30"/>
  <c r="F320" i="30"/>
  <c r="F325" i="30"/>
  <c r="G318" i="30"/>
  <c r="E329" i="30"/>
  <c r="H337" i="30"/>
  <c r="C319" i="30"/>
  <c r="E330" i="30"/>
  <c r="C320" i="30"/>
  <c r="G338" i="30"/>
  <c r="G325" i="30"/>
  <c r="D331" i="30"/>
  <c r="D332" i="30"/>
  <c r="D322" i="30"/>
  <c r="E327" i="30"/>
  <c r="G335" i="30"/>
  <c r="F332" i="30"/>
  <c r="F330" i="30"/>
  <c r="E326" i="30"/>
  <c r="C323" i="30"/>
  <c r="E318" i="30"/>
  <c r="H335" i="30"/>
  <c r="G321" i="30"/>
  <c r="G319" i="30"/>
  <c r="F319" i="30"/>
  <c r="E328" i="30"/>
  <c r="C332" i="30"/>
  <c r="C330" i="30"/>
  <c r="G329" i="30"/>
  <c r="F336" i="30"/>
  <c r="H334" i="30"/>
  <c r="C333" i="30"/>
  <c r="C328" i="30"/>
  <c r="G334" i="30"/>
  <c r="H355" i="39"/>
  <c r="H305" i="39"/>
  <c r="N38" i="48" s="1"/>
  <c r="V21" i="49"/>
  <c r="B66" i="49"/>
  <c r="B105" i="49" s="1"/>
  <c r="H355" i="18"/>
  <c r="H305" i="18"/>
  <c r="N14" i="48" s="1"/>
  <c r="H273" i="37"/>
  <c r="C298" i="37"/>
  <c r="C348" i="37" s="1"/>
  <c r="H272" i="36"/>
  <c r="C297" i="36"/>
  <c r="C347" i="36" s="1"/>
  <c r="D293" i="6"/>
  <c r="D343" i="6" s="1"/>
  <c r="D175" i="46"/>
  <c r="D213" i="44"/>
  <c r="D288" i="6"/>
  <c r="D313" i="6" s="1"/>
  <c r="D363" i="6" s="1"/>
  <c r="H347" i="11"/>
  <c r="H297" i="11"/>
  <c r="F8" i="48" s="1"/>
  <c r="H283" i="37"/>
  <c r="C308" i="37"/>
  <c r="C358" i="37" s="1"/>
  <c r="H362" i="14"/>
  <c r="H312" i="14"/>
  <c r="U10" i="48" s="1"/>
  <c r="H358" i="21"/>
  <c r="H308" i="21"/>
  <c r="Q18" i="48" s="1"/>
  <c r="H344" i="39"/>
  <c r="H294" i="39"/>
  <c r="C38" i="48" s="1"/>
  <c r="H347" i="17"/>
  <c r="H297" i="17"/>
  <c r="F13" i="48" s="1"/>
  <c r="H352" i="16"/>
  <c r="H302" i="16"/>
  <c r="K12" i="48" s="1"/>
  <c r="H345" i="16"/>
  <c r="H295" i="16"/>
  <c r="D12" i="48" s="1"/>
  <c r="H345" i="62"/>
  <c r="H295" i="62"/>
  <c r="D20" i="48" s="1"/>
  <c r="H293" i="57"/>
  <c r="B17" i="48" s="1"/>
  <c r="H343" i="57"/>
  <c r="V42" i="49"/>
  <c r="H270" i="37"/>
  <c r="C295" i="37"/>
  <c r="C345" i="37" s="1"/>
  <c r="H318" i="29"/>
  <c r="H351" i="22"/>
  <c r="H301" i="22"/>
  <c r="J19" i="48" s="1"/>
  <c r="H330" i="24"/>
  <c r="H333" i="24"/>
  <c r="H326" i="59" l="1"/>
  <c r="H294" i="15"/>
  <c r="C11" i="48" s="1"/>
  <c r="C313" i="15"/>
  <c r="C363" i="15" s="1"/>
  <c r="H223" i="44"/>
  <c r="C313" i="31"/>
  <c r="H308" i="31"/>
  <c r="H324" i="32"/>
  <c r="H335" i="57"/>
  <c r="H343" i="59"/>
  <c r="H298" i="39"/>
  <c r="G38" i="48" s="1"/>
  <c r="H320" i="19"/>
  <c r="H288" i="11"/>
  <c r="H288" i="17"/>
  <c r="H363" i="17" s="1"/>
  <c r="D13" i="47" s="1"/>
  <c r="C331" i="33"/>
  <c r="H296" i="24"/>
  <c r="E22" i="48" s="1"/>
  <c r="S27" i="48"/>
  <c r="H335" i="29"/>
  <c r="H288" i="22"/>
  <c r="C324" i="59"/>
  <c r="F15" i="48"/>
  <c r="H335" i="12"/>
  <c r="C333" i="59"/>
  <c r="H288" i="33"/>
  <c r="H363" i="33" s="1"/>
  <c r="D32" i="47" s="1"/>
  <c r="H288" i="59"/>
  <c r="H313" i="59" s="1"/>
  <c r="Q15" i="48"/>
  <c r="H333" i="19"/>
  <c r="H335" i="19"/>
  <c r="H347" i="31"/>
  <c r="H351" i="25"/>
  <c r="H326" i="23"/>
  <c r="H288" i="19"/>
  <c r="C12" i="56" s="1"/>
  <c r="H326" i="14"/>
  <c r="D338" i="24"/>
  <c r="C338" i="19"/>
  <c r="C363" i="19"/>
  <c r="H343" i="19"/>
  <c r="H293" i="19"/>
  <c r="H331" i="11"/>
  <c r="H335" i="10"/>
  <c r="H288" i="25"/>
  <c r="C20" i="56" s="1"/>
  <c r="D338" i="25"/>
  <c r="H321" i="62"/>
  <c r="H288" i="16"/>
  <c r="I17" i="49"/>
  <c r="O23" i="48"/>
  <c r="H329" i="15"/>
  <c r="N15" i="48"/>
  <c r="H330" i="19"/>
  <c r="I18" i="49"/>
  <c r="H324" i="16"/>
  <c r="G76" i="49"/>
  <c r="G115" i="49" s="1"/>
  <c r="H293" i="15"/>
  <c r="B11" i="48" s="1"/>
  <c r="I31" i="49"/>
  <c r="I23" i="49"/>
  <c r="I25" i="49"/>
  <c r="H335" i="38"/>
  <c r="H333" i="38"/>
  <c r="H324" i="27"/>
  <c r="G15" i="48"/>
  <c r="H323" i="19"/>
  <c r="H333" i="29"/>
  <c r="H335" i="27"/>
  <c r="H321" i="32"/>
  <c r="C338" i="11"/>
  <c r="H329" i="14"/>
  <c r="H329" i="59"/>
  <c r="H327" i="12"/>
  <c r="H161" i="44"/>
  <c r="H349" i="24"/>
  <c r="H299" i="24"/>
  <c r="H319" i="19"/>
  <c r="C15" i="48"/>
  <c r="H330" i="32"/>
  <c r="H336" i="26"/>
  <c r="K22" i="48"/>
  <c r="H327" i="24"/>
  <c r="H306" i="24"/>
  <c r="H356" i="24"/>
  <c r="H363" i="19"/>
  <c r="D15" i="47" s="1"/>
  <c r="D318" i="59"/>
  <c r="H336" i="41"/>
  <c r="H319" i="41"/>
  <c r="H321" i="39"/>
  <c r="H15" i="48"/>
  <c r="H324" i="19"/>
  <c r="H336" i="24"/>
  <c r="H335" i="11"/>
  <c r="C338" i="57"/>
  <c r="H324" i="41"/>
  <c r="H318" i="18"/>
  <c r="H321" i="24"/>
  <c r="H323" i="16"/>
  <c r="H320" i="14"/>
  <c r="H330" i="41"/>
  <c r="C338" i="18"/>
  <c r="C338" i="34"/>
  <c r="H324" i="20"/>
  <c r="H326" i="11"/>
  <c r="H319" i="12"/>
  <c r="E363" i="24"/>
  <c r="E338" i="24"/>
  <c r="H343" i="24"/>
  <c r="H293" i="24"/>
  <c r="H288" i="24"/>
  <c r="C24" i="56"/>
  <c r="H313" i="29"/>
  <c r="V27" i="48" s="1"/>
  <c r="H319" i="62"/>
  <c r="H363" i="29"/>
  <c r="D27" i="47" s="1"/>
  <c r="B27" i="47" s="1"/>
  <c r="H326" i="26"/>
  <c r="H323" i="26"/>
  <c r="H304" i="40"/>
  <c r="M39" i="48" s="1"/>
  <c r="C338" i="59"/>
  <c r="G53" i="49"/>
  <c r="G92" i="49" s="1"/>
  <c r="H336" i="34"/>
  <c r="G23" i="48"/>
  <c r="H323" i="25"/>
  <c r="H355" i="10"/>
  <c r="H305" i="10"/>
  <c r="H312" i="40"/>
  <c r="U39" i="48" s="1"/>
  <c r="H361" i="10"/>
  <c r="H311" i="10"/>
  <c r="T7" i="48" s="1"/>
  <c r="C313" i="10"/>
  <c r="C363" i="10" s="1"/>
  <c r="H288" i="10"/>
  <c r="H295" i="10"/>
  <c r="H345" i="10"/>
  <c r="H330" i="11"/>
  <c r="H356" i="10"/>
  <c r="H306" i="10"/>
  <c r="H293" i="10"/>
  <c r="B7" i="48" s="1"/>
  <c r="H343" i="10"/>
  <c r="H302" i="10"/>
  <c r="H352" i="10"/>
  <c r="V24" i="49"/>
  <c r="E70" i="49"/>
  <c r="E109" i="49" s="1"/>
  <c r="H358" i="10"/>
  <c r="H308" i="10"/>
  <c r="H318" i="30"/>
  <c r="H327" i="14"/>
  <c r="E338" i="10"/>
  <c r="C321" i="10"/>
  <c r="E321" i="10"/>
  <c r="G329" i="10"/>
  <c r="G319" i="10"/>
  <c r="G334" i="10"/>
  <c r="D333" i="10"/>
  <c r="F319" i="10"/>
  <c r="G324" i="10"/>
  <c r="E327" i="10"/>
  <c r="H325" i="10"/>
  <c r="D318" i="10"/>
  <c r="H332" i="10"/>
  <c r="F333" i="10"/>
  <c r="G327" i="10"/>
  <c r="C319" i="10"/>
  <c r="F321" i="10"/>
  <c r="G325" i="10"/>
  <c r="D322" i="10"/>
  <c r="C323" i="10"/>
  <c r="C335" i="10"/>
  <c r="E320" i="10"/>
  <c r="H324" i="10"/>
  <c r="H329" i="10"/>
  <c r="G333" i="10"/>
  <c r="G322" i="10"/>
  <c r="E335" i="10"/>
  <c r="E330" i="10"/>
  <c r="D320" i="10"/>
  <c r="E323" i="10"/>
  <c r="F332" i="10"/>
  <c r="F338" i="10"/>
  <c r="E319" i="10"/>
  <c r="E331" i="10"/>
  <c r="C318" i="10"/>
  <c r="H322" i="10"/>
  <c r="D321" i="10"/>
  <c r="D326" i="10"/>
  <c r="D325" i="10"/>
  <c r="D328" i="10"/>
  <c r="D336" i="10"/>
  <c r="E333" i="10"/>
  <c r="F323" i="10"/>
  <c r="F324" i="10"/>
  <c r="F331" i="10"/>
  <c r="C327" i="10"/>
  <c r="E325" i="10"/>
  <c r="H337" i="10"/>
  <c r="D319" i="10"/>
  <c r="D331" i="10"/>
  <c r="G328" i="10"/>
  <c r="E328" i="10"/>
  <c r="D329" i="10"/>
  <c r="E324" i="10"/>
  <c r="D334" i="10"/>
  <c r="G337" i="10"/>
  <c r="E318" i="10"/>
  <c r="G318" i="10"/>
  <c r="H328" i="10"/>
  <c r="D324" i="10"/>
  <c r="F325" i="10"/>
  <c r="C337" i="10"/>
  <c r="F320" i="10"/>
  <c r="D338" i="10"/>
  <c r="C324" i="10"/>
  <c r="C320" i="10"/>
  <c r="E329" i="10"/>
  <c r="G320" i="10"/>
  <c r="F322" i="10"/>
  <c r="G326" i="10"/>
  <c r="F334" i="10"/>
  <c r="F318" i="10"/>
  <c r="C329" i="10"/>
  <c r="E326" i="10"/>
  <c r="C331" i="10"/>
  <c r="C333" i="10"/>
  <c r="G332" i="10"/>
  <c r="D335" i="10"/>
  <c r="F328" i="10"/>
  <c r="E334" i="10"/>
  <c r="F336" i="10"/>
  <c r="C332" i="10"/>
  <c r="C328" i="10"/>
  <c r="G335" i="10"/>
  <c r="C322" i="10"/>
  <c r="F326" i="10"/>
  <c r="G321" i="10"/>
  <c r="E332" i="10"/>
  <c r="F337" i="10"/>
  <c r="G331" i="10"/>
  <c r="C330" i="10"/>
  <c r="C334" i="10"/>
  <c r="H334" i="10"/>
  <c r="D330" i="10"/>
  <c r="E336" i="10"/>
  <c r="F330" i="10"/>
  <c r="C325" i="10"/>
  <c r="F329" i="10"/>
  <c r="C336" i="10"/>
  <c r="F335" i="10"/>
  <c r="G336" i="10"/>
  <c r="C326" i="10"/>
  <c r="G330" i="10"/>
  <c r="G323" i="10"/>
  <c r="E322" i="10"/>
  <c r="H326" i="10"/>
  <c r="D323" i="10"/>
  <c r="F327" i="10"/>
  <c r="E337" i="10"/>
  <c r="D327" i="10"/>
  <c r="D332" i="10"/>
  <c r="C343" i="10"/>
  <c r="G338" i="10"/>
  <c r="D337" i="10"/>
  <c r="H344" i="10"/>
  <c r="H294" i="10"/>
  <c r="F363" i="24"/>
  <c r="F338" i="24"/>
  <c r="C344" i="24"/>
  <c r="C319" i="24"/>
  <c r="C338" i="27"/>
  <c r="C338" i="17"/>
  <c r="H294" i="24"/>
  <c r="H344" i="24"/>
  <c r="H348" i="10"/>
  <c r="H298" i="10"/>
  <c r="G7" i="48" s="1"/>
  <c r="H331" i="30"/>
  <c r="H335" i="17"/>
  <c r="M22" i="48"/>
  <c r="H329" i="24"/>
  <c r="H346" i="10"/>
  <c r="H296" i="10"/>
  <c r="E326" i="40"/>
  <c r="H327" i="33"/>
  <c r="H337" i="16"/>
  <c r="G72" i="49"/>
  <c r="G111" i="49" s="1"/>
  <c r="H321" i="30"/>
  <c r="H330" i="16"/>
  <c r="F29" i="48"/>
  <c r="H322" i="31"/>
  <c r="D331" i="40"/>
  <c r="H330" i="34"/>
  <c r="H300" i="9"/>
  <c r="I6" i="48" s="1"/>
  <c r="H318" i="11"/>
  <c r="H331" i="17"/>
  <c r="H330" i="62"/>
  <c r="H220" i="44"/>
  <c r="H292" i="44" s="1"/>
  <c r="C244" i="44"/>
  <c r="C292" i="44" s="1"/>
  <c r="H318" i="34"/>
  <c r="H319" i="27"/>
  <c r="H323" i="17"/>
  <c r="H318" i="21"/>
  <c r="H349" i="40"/>
  <c r="H299" i="40"/>
  <c r="H39" i="48" s="1"/>
  <c r="H348" i="28"/>
  <c r="H298" i="28"/>
  <c r="H355" i="40"/>
  <c r="H305" i="40"/>
  <c r="N39" i="48" s="1"/>
  <c r="H299" i="28"/>
  <c r="H349" i="28"/>
  <c r="C313" i="28"/>
  <c r="H288" i="28"/>
  <c r="H293" i="28"/>
  <c r="H343" i="28"/>
  <c r="H335" i="35"/>
  <c r="H343" i="40"/>
  <c r="H293" i="40"/>
  <c r="H348" i="40"/>
  <c r="H298" i="40"/>
  <c r="D323" i="28"/>
  <c r="D326" i="28"/>
  <c r="G321" i="28"/>
  <c r="C328" i="28"/>
  <c r="D321" i="28"/>
  <c r="D319" i="28"/>
  <c r="D335" i="28"/>
  <c r="C318" i="28"/>
  <c r="C319" i="28"/>
  <c r="E320" i="28"/>
  <c r="E322" i="28"/>
  <c r="C323" i="28"/>
  <c r="E327" i="28"/>
  <c r="H334" i="28"/>
  <c r="G326" i="28"/>
  <c r="F319" i="28"/>
  <c r="F323" i="28"/>
  <c r="D324" i="28"/>
  <c r="D337" i="28"/>
  <c r="C320" i="28"/>
  <c r="G333" i="28"/>
  <c r="G335" i="28"/>
  <c r="E333" i="28"/>
  <c r="G334" i="28"/>
  <c r="D334" i="28"/>
  <c r="D336" i="28"/>
  <c r="G318" i="28"/>
  <c r="F328" i="28"/>
  <c r="C331" i="28"/>
  <c r="G332" i="28"/>
  <c r="D332" i="28"/>
  <c r="G323" i="28"/>
  <c r="C327" i="28"/>
  <c r="F334" i="28"/>
  <c r="E332" i="28"/>
  <c r="F320" i="28"/>
  <c r="G329" i="28"/>
  <c r="F338" i="28"/>
  <c r="E330" i="28"/>
  <c r="E324" i="28"/>
  <c r="E323" i="28"/>
  <c r="E318" i="28"/>
  <c r="E319" i="28"/>
  <c r="D320" i="28"/>
  <c r="D338" i="28"/>
  <c r="C324" i="28"/>
  <c r="E321" i="28"/>
  <c r="F336" i="28"/>
  <c r="F329" i="28"/>
  <c r="D329" i="28"/>
  <c r="F325" i="28"/>
  <c r="D318" i="28"/>
  <c r="G324" i="28"/>
  <c r="D327" i="28"/>
  <c r="D328" i="28"/>
  <c r="E338" i="28"/>
  <c r="D333" i="28"/>
  <c r="E329" i="28"/>
  <c r="G325" i="28"/>
  <c r="G330" i="28"/>
  <c r="C321" i="28"/>
  <c r="C335" i="28"/>
  <c r="C336" i="28"/>
  <c r="F337" i="28"/>
  <c r="F330" i="28"/>
  <c r="G337" i="28"/>
  <c r="D322" i="28"/>
  <c r="D330" i="28"/>
  <c r="E326" i="28"/>
  <c r="G319" i="28"/>
  <c r="E331" i="28"/>
  <c r="G331" i="28"/>
  <c r="D331" i="28"/>
  <c r="F322" i="28"/>
  <c r="E337" i="28"/>
  <c r="F327" i="28"/>
  <c r="C329" i="28"/>
  <c r="C325" i="28"/>
  <c r="C343" i="28"/>
  <c r="G320" i="28"/>
  <c r="C334" i="28"/>
  <c r="H335" i="28"/>
  <c r="H337" i="28"/>
  <c r="G336" i="28"/>
  <c r="F321" i="28"/>
  <c r="E336" i="28"/>
  <c r="G327" i="28"/>
  <c r="H330" i="28"/>
  <c r="E328" i="28"/>
  <c r="F318" i="28"/>
  <c r="H332" i="28"/>
  <c r="H325" i="28"/>
  <c r="C330" i="28"/>
  <c r="G338" i="28"/>
  <c r="F324" i="28"/>
  <c r="G322" i="28"/>
  <c r="D325" i="28"/>
  <c r="F333" i="28"/>
  <c r="F335" i="28"/>
  <c r="E335" i="28"/>
  <c r="C337" i="28"/>
  <c r="C322" i="28"/>
  <c r="H328" i="28"/>
  <c r="H327" i="28"/>
  <c r="C326" i="28"/>
  <c r="G328" i="28"/>
  <c r="C333" i="28"/>
  <c r="F331" i="28"/>
  <c r="F332" i="28"/>
  <c r="E325" i="28"/>
  <c r="C332" i="28"/>
  <c r="F326" i="28"/>
  <c r="E334" i="28"/>
  <c r="H329" i="28"/>
  <c r="H345" i="28"/>
  <c r="H295" i="28"/>
  <c r="D26" i="48" s="1"/>
  <c r="I41" i="49"/>
  <c r="G85" i="49"/>
  <c r="G124" i="49" s="1"/>
  <c r="C313" i="40"/>
  <c r="C363" i="40" s="1"/>
  <c r="H288" i="40"/>
  <c r="H346" i="40"/>
  <c r="H296" i="40"/>
  <c r="H308" i="40"/>
  <c r="Q39" i="48" s="1"/>
  <c r="H358" i="40"/>
  <c r="H296" i="28"/>
  <c r="H346" i="28"/>
  <c r="H319" i="57"/>
  <c r="H324" i="59"/>
  <c r="H330" i="25"/>
  <c r="F323" i="40"/>
  <c r="G330" i="40"/>
  <c r="E329" i="40"/>
  <c r="G332" i="40"/>
  <c r="C337" i="40"/>
  <c r="D332" i="40"/>
  <c r="E336" i="40"/>
  <c r="H334" i="40"/>
  <c r="H327" i="40"/>
  <c r="E325" i="40"/>
  <c r="D329" i="40"/>
  <c r="E331" i="40"/>
  <c r="E324" i="40"/>
  <c r="E319" i="40"/>
  <c r="G318" i="40"/>
  <c r="G333" i="40"/>
  <c r="G336" i="40"/>
  <c r="F324" i="40"/>
  <c r="F326" i="40"/>
  <c r="D327" i="40"/>
  <c r="E318" i="40"/>
  <c r="E321" i="40"/>
  <c r="F329" i="40"/>
  <c r="C325" i="40"/>
  <c r="G322" i="40"/>
  <c r="H332" i="40"/>
  <c r="D326" i="40"/>
  <c r="G335" i="40"/>
  <c r="F332" i="40"/>
  <c r="C321" i="40"/>
  <c r="F334" i="40"/>
  <c r="D323" i="40"/>
  <c r="G323" i="40"/>
  <c r="H328" i="40"/>
  <c r="F327" i="40"/>
  <c r="C324" i="40"/>
  <c r="G325" i="40"/>
  <c r="F337" i="40"/>
  <c r="C327" i="40"/>
  <c r="E334" i="40"/>
  <c r="C335" i="40"/>
  <c r="D330" i="40"/>
  <c r="E330" i="40"/>
  <c r="D325" i="40"/>
  <c r="C326" i="40"/>
  <c r="F321" i="40"/>
  <c r="E332" i="40"/>
  <c r="G327" i="40"/>
  <c r="C329" i="40"/>
  <c r="D328" i="40"/>
  <c r="E320" i="40"/>
  <c r="G334" i="40"/>
  <c r="E328" i="40"/>
  <c r="G324" i="40"/>
  <c r="F318" i="40"/>
  <c r="G326" i="40"/>
  <c r="E337" i="40"/>
  <c r="C333" i="40"/>
  <c r="F330" i="40"/>
  <c r="G319" i="40"/>
  <c r="D324" i="40"/>
  <c r="D318" i="40"/>
  <c r="F322" i="40"/>
  <c r="F320" i="40"/>
  <c r="E333" i="40"/>
  <c r="F338" i="40"/>
  <c r="F331" i="40"/>
  <c r="G331" i="40"/>
  <c r="C330" i="40"/>
  <c r="C319" i="40"/>
  <c r="C336" i="40"/>
  <c r="D333" i="40"/>
  <c r="F325" i="40"/>
  <c r="C334" i="40"/>
  <c r="C320" i="40"/>
  <c r="G337" i="40"/>
  <c r="E322" i="40"/>
  <c r="G321" i="40"/>
  <c r="E327" i="40"/>
  <c r="G320" i="40"/>
  <c r="C318" i="40"/>
  <c r="F328" i="40"/>
  <c r="C328" i="40"/>
  <c r="F335" i="40"/>
  <c r="H325" i="40"/>
  <c r="F336" i="40"/>
  <c r="E335" i="40"/>
  <c r="D334" i="40"/>
  <c r="C322" i="40"/>
  <c r="C343" i="40"/>
  <c r="G329" i="40"/>
  <c r="C332" i="40"/>
  <c r="F333" i="40"/>
  <c r="D338" i="40"/>
  <c r="E323" i="40"/>
  <c r="C331" i="40"/>
  <c r="F319" i="40"/>
  <c r="G328" i="40"/>
  <c r="E338" i="40"/>
  <c r="C323" i="40"/>
  <c r="D319" i="40"/>
  <c r="D320" i="40"/>
  <c r="D337" i="40"/>
  <c r="D336" i="40"/>
  <c r="D321" i="40"/>
  <c r="D335" i="40"/>
  <c r="D322" i="40"/>
  <c r="H294" i="28"/>
  <c r="H344" i="28"/>
  <c r="H344" i="40"/>
  <c r="H294" i="40"/>
  <c r="H330" i="17"/>
  <c r="H323" i="14"/>
  <c r="H318" i="39"/>
  <c r="H361" i="40"/>
  <c r="H311" i="40"/>
  <c r="H295" i="40"/>
  <c r="H345" i="40"/>
  <c r="H356" i="28"/>
  <c r="H306" i="28"/>
  <c r="H329" i="18"/>
  <c r="H326" i="32"/>
  <c r="H311" i="28"/>
  <c r="H361" i="28"/>
  <c r="H347" i="28"/>
  <c r="H297" i="28"/>
  <c r="F26" i="48" s="1"/>
  <c r="C338" i="24"/>
  <c r="H358" i="28"/>
  <c r="H308" i="28"/>
  <c r="Q26" i="48" s="1"/>
  <c r="H310" i="40"/>
  <c r="H360" i="40"/>
  <c r="H297" i="40"/>
  <c r="H347" i="40"/>
  <c r="H351" i="28"/>
  <c r="H301" i="28"/>
  <c r="J26" i="48" s="1"/>
  <c r="O39" i="48"/>
  <c r="H331" i="40"/>
  <c r="H320" i="27"/>
  <c r="H333" i="27"/>
  <c r="H323" i="27"/>
  <c r="H320" i="30"/>
  <c r="T23" i="48"/>
  <c r="H336" i="16"/>
  <c r="H318" i="20"/>
  <c r="H337" i="57"/>
  <c r="H329" i="27"/>
  <c r="C338" i="15"/>
  <c r="H318" i="33"/>
  <c r="H337" i="23"/>
  <c r="H336" i="57"/>
  <c r="H326" i="57"/>
  <c r="H333" i="62"/>
  <c r="H319" i="34"/>
  <c r="H320" i="32"/>
  <c r="H324" i="34"/>
  <c r="H330" i="38"/>
  <c r="H336" i="20"/>
  <c r="H23" i="48"/>
  <c r="H324" i="25"/>
  <c r="J39" i="48"/>
  <c r="H326" i="40"/>
  <c r="H336" i="17"/>
  <c r="H322" i="33"/>
  <c r="H322" i="25"/>
  <c r="C363" i="25"/>
  <c r="C338" i="25"/>
  <c r="C23" i="48"/>
  <c r="H319" i="25"/>
  <c r="B23" i="48"/>
  <c r="H318" i="25"/>
  <c r="J23" i="48"/>
  <c r="H326" i="25"/>
  <c r="H336" i="11"/>
  <c r="C338" i="33"/>
  <c r="H321" i="25"/>
  <c r="E23" i="48"/>
  <c r="H331" i="23"/>
  <c r="H320" i="57"/>
  <c r="H320" i="33"/>
  <c r="C338" i="26"/>
  <c r="H320" i="20"/>
  <c r="H324" i="17"/>
  <c r="H329" i="41"/>
  <c r="H336" i="59"/>
  <c r="H322" i="18"/>
  <c r="H321" i="20"/>
  <c r="H318" i="17"/>
  <c r="C338" i="16"/>
  <c r="H333" i="32"/>
  <c r="H336" i="23"/>
  <c r="G78" i="49"/>
  <c r="G117" i="49" s="1"/>
  <c r="I34" i="49"/>
  <c r="T37" i="48"/>
  <c r="H336" i="38"/>
  <c r="H318" i="62"/>
  <c r="H326" i="35"/>
  <c r="J34" i="48"/>
  <c r="F16" i="48"/>
  <c r="H322" i="20"/>
  <c r="C34" i="56"/>
  <c r="C37" i="47"/>
  <c r="H313" i="38"/>
  <c r="H363" i="38"/>
  <c r="D37" i="47" s="1"/>
  <c r="H21" i="48"/>
  <c r="H324" i="23"/>
  <c r="H323" i="32"/>
  <c r="G30" i="48"/>
  <c r="M29" i="48"/>
  <c r="H329" i="31"/>
  <c r="H333" i="31"/>
  <c r="Q29" i="48"/>
  <c r="C363" i="20"/>
  <c r="C338" i="20"/>
  <c r="D9" i="48"/>
  <c r="H320" i="12"/>
  <c r="C24" i="48"/>
  <c r="H319" i="26"/>
  <c r="O16" i="48"/>
  <c r="H331" i="20"/>
  <c r="B24" i="48"/>
  <c r="H318" i="26"/>
  <c r="C37" i="48"/>
  <c r="H319" i="38"/>
  <c r="H324" i="26"/>
  <c r="H24" i="48"/>
  <c r="U37" i="48"/>
  <c r="H337" i="38"/>
  <c r="E9" i="48"/>
  <c r="H321" i="12"/>
  <c r="Q24" i="48"/>
  <c r="H333" i="26"/>
  <c r="C338" i="38"/>
  <c r="C363" i="38"/>
  <c r="C30" i="48"/>
  <c r="H319" i="32"/>
  <c r="H318" i="38"/>
  <c r="B37" i="48"/>
  <c r="H322" i="35"/>
  <c r="F34" i="48"/>
  <c r="H326" i="20"/>
  <c r="J16" i="48"/>
  <c r="H333" i="20"/>
  <c r="Q16" i="48"/>
  <c r="I36" i="49"/>
  <c r="G80" i="49"/>
  <c r="G119" i="49" s="1"/>
  <c r="C16" i="48"/>
  <c r="H319" i="20"/>
  <c r="H358" i="9"/>
  <c r="H308" i="9"/>
  <c r="H333" i="9" s="1"/>
  <c r="J333" i="9" s="1"/>
  <c r="G32" i="48"/>
  <c r="H323" i="33"/>
  <c r="K37" i="48"/>
  <c r="H327" i="38"/>
  <c r="H323" i="38"/>
  <c r="G37" i="48"/>
  <c r="H351" i="9"/>
  <c r="H301" i="9"/>
  <c r="H326" i="9" s="1"/>
  <c r="J326" i="9" s="1"/>
  <c r="E34" i="48"/>
  <c r="H321" i="35"/>
  <c r="H319" i="30"/>
  <c r="H324" i="39"/>
  <c r="H321" i="34"/>
  <c r="J29" i="48"/>
  <c r="H326" i="31"/>
  <c r="U24" i="48"/>
  <c r="H337" i="26"/>
  <c r="N29" i="48"/>
  <c r="H330" i="31"/>
  <c r="B29" i="48"/>
  <c r="H318" i="31"/>
  <c r="U16" i="48"/>
  <c r="H337" i="20"/>
  <c r="C29" i="47"/>
  <c r="H313" i="31"/>
  <c r="C26" i="56"/>
  <c r="H363" i="31"/>
  <c r="D29" i="47" s="1"/>
  <c r="H337" i="33"/>
  <c r="H361" i="9"/>
  <c r="H311" i="9"/>
  <c r="H305" i="9"/>
  <c r="H355" i="9"/>
  <c r="H345" i="9"/>
  <c r="H295" i="9"/>
  <c r="H331" i="32"/>
  <c r="O30" i="48"/>
  <c r="H29" i="48"/>
  <c r="H324" i="31"/>
  <c r="H337" i="31"/>
  <c r="U29" i="48"/>
  <c r="H323" i="30"/>
  <c r="H321" i="27"/>
  <c r="H323" i="18"/>
  <c r="H327" i="39"/>
  <c r="H294" i="9"/>
  <c r="H319" i="9" s="1"/>
  <c r="J319" i="9" s="1"/>
  <c r="H344" i="9"/>
  <c r="H356" i="9"/>
  <c r="H306" i="9"/>
  <c r="H331" i="9" s="1"/>
  <c r="J331" i="9" s="1"/>
  <c r="H326" i="38"/>
  <c r="C338" i="12"/>
  <c r="D37" i="48"/>
  <c r="H320" i="38"/>
  <c r="C363" i="31"/>
  <c r="C338" i="31"/>
  <c r="H321" i="38"/>
  <c r="E37" i="48"/>
  <c r="G83" i="49"/>
  <c r="G122" i="49" s="1"/>
  <c r="I39" i="49"/>
  <c r="B9" i="48"/>
  <c r="H318" i="12"/>
  <c r="H363" i="26"/>
  <c r="D24" i="47" s="1"/>
  <c r="C24" i="47"/>
  <c r="H313" i="26"/>
  <c r="C21" i="56"/>
  <c r="V8" i="49"/>
  <c r="B52" i="49"/>
  <c r="B91" i="49" s="1"/>
  <c r="O29" i="48"/>
  <c r="H331" i="31"/>
  <c r="H348" i="9"/>
  <c r="H298" i="9"/>
  <c r="H320" i="26"/>
  <c r="D24" i="48"/>
  <c r="H333" i="35"/>
  <c r="Q34" i="48"/>
  <c r="H349" i="9"/>
  <c r="H299" i="9"/>
  <c r="H34" i="48"/>
  <c r="H324" i="35"/>
  <c r="C338" i="35"/>
  <c r="C363" i="35"/>
  <c r="H321" i="11"/>
  <c r="C338" i="30"/>
  <c r="H337" i="27"/>
  <c r="H319" i="16"/>
  <c r="H336" i="18"/>
  <c r="H331" i="14"/>
  <c r="H327" i="15"/>
  <c r="N32" i="48"/>
  <c r="H330" i="33"/>
  <c r="E32" i="48"/>
  <c r="H321" i="33"/>
  <c r="H320" i="23"/>
  <c r="D21" i="48"/>
  <c r="C27" i="56"/>
  <c r="C30" i="47"/>
  <c r="H313" i="32"/>
  <c r="H363" i="32"/>
  <c r="D30" i="47" s="1"/>
  <c r="C6" i="56"/>
  <c r="C9" i="47"/>
  <c r="H363" i="12"/>
  <c r="D9" i="47" s="1"/>
  <c r="H313" i="12"/>
  <c r="E29" i="48"/>
  <c r="H321" i="31"/>
  <c r="B30" i="48"/>
  <c r="H318" i="32"/>
  <c r="J9" i="48"/>
  <c r="H326" i="12"/>
  <c r="H336" i="35"/>
  <c r="T34" i="48"/>
  <c r="B21" i="48"/>
  <c r="H318" i="23"/>
  <c r="H321" i="26"/>
  <c r="E24" i="48"/>
  <c r="H323" i="12"/>
  <c r="G9" i="48"/>
  <c r="F337" i="9"/>
  <c r="C332" i="9"/>
  <c r="G325" i="9"/>
  <c r="C327" i="9"/>
  <c r="G335" i="9"/>
  <c r="E325" i="9"/>
  <c r="G320" i="9"/>
  <c r="G333" i="9"/>
  <c r="D336" i="9"/>
  <c r="F325" i="9"/>
  <c r="C336" i="9"/>
  <c r="G338" i="9"/>
  <c r="D329" i="9"/>
  <c r="D320" i="9"/>
  <c r="F334" i="9"/>
  <c r="H329" i="9"/>
  <c r="J329" i="9" s="1"/>
  <c r="E321" i="9"/>
  <c r="F324" i="9"/>
  <c r="C329" i="9"/>
  <c r="G334" i="9"/>
  <c r="C330" i="9"/>
  <c r="G323" i="9"/>
  <c r="C318" i="9"/>
  <c r="H335" i="9"/>
  <c r="J335" i="9" s="1"/>
  <c r="F335" i="9"/>
  <c r="E318" i="9"/>
  <c r="G326" i="9"/>
  <c r="F338" i="9"/>
  <c r="C343" i="9"/>
  <c r="D327" i="9"/>
  <c r="C326" i="9"/>
  <c r="E327" i="9"/>
  <c r="D332" i="9"/>
  <c r="C328" i="9"/>
  <c r="G328" i="9"/>
  <c r="G321" i="9"/>
  <c r="C322" i="9"/>
  <c r="C337" i="9"/>
  <c r="F336" i="9"/>
  <c r="H322" i="9"/>
  <c r="J322" i="9" s="1"/>
  <c r="G332" i="9"/>
  <c r="E323" i="9"/>
  <c r="C323" i="9"/>
  <c r="F320" i="9"/>
  <c r="G322" i="9"/>
  <c r="D324" i="9"/>
  <c r="F331" i="9"/>
  <c r="E332" i="9"/>
  <c r="E329" i="9"/>
  <c r="G337" i="9"/>
  <c r="D326" i="9"/>
  <c r="D337" i="9"/>
  <c r="D325" i="9"/>
  <c r="G324" i="9"/>
  <c r="E338" i="9"/>
  <c r="E319" i="9"/>
  <c r="F328" i="9"/>
  <c r="D333" i="9"/>
  <c r="E336" i="9"/>
  <c r="F333" i="9"/>
  <c r="D319" i="9"/>
  <c r="G330" i="9"/>
  <c r="G319" i="9"/>
  <c r="C320" i="9"/>
  <c r="C331" i="9"/>
  <c r="G329" i="9"/>
  <c r="E330" i="9"/>
  <c r="G318" i="9"/>
  <c r="D323" i="9"/>
  <c r="D321" i="9"/>
  <c r="E331" i="9"/>
  <c r="F326" i="9"/>
  <c r="C325" i="9"/>
  <c r="E322" i="9"/>
  <c r="E333" i="9"/>
  <c r="D334" i="9"/>
  <c r="F323" i="9"/>
  <c r="F327" i="9"/>
  <c r="D330" i="9"/>
  <c r="D328" i="9"/>
  <c r="D322" i="9"/>
  <c r="C321" i="9"/>
  <c r="F332" i="9"/>
  <c r="E324" i="9"/>
  <c r="F319" i="9"/>
  <c r="C335" i="9"/>
  <c r="F318" i="9"/>
  <c r="G331" i="9"/>
  <c r="D335" i="9"/>
  <c r="C324" i="9"/>
  <c r="E337" i="9"/>
  <c r="G336" i="9"/>
  <c r="H334" i="9"/>
  <c r="J334" i="9" s="1"/>
  <c r="F329" i="9"/>
  <c r="E320" i="9"/>
  <c r="C319" i="9"/>
  <c r="C333" i="9"/>
  <c r="F322" i="9"/>
  <c r="C334" i="9"/>
  <c r="F321" i="9"/>
  <c r="D331" i="9"/>
  <c r="D338" i="9"/>
  <c r="F330" i="9"/>
  <c r="H328" i="9"/>
  <c r="J328" i="9" s="1"/>
  <c r="E334" i="9"/>
  <c r="D318" i="9"/>
  <c r="E335" i="9"/>
  <c r="G327" i="9"/>
  <c r="E328" i="9"/>
  <c r="E326" i="9"/>
  <c r="G16" i="48"/>
  <c r="H323" i="20"/>
  <c r="K34" i="48"/>
  <c r="H327" i="35"/>
  <c r="K30" i="48"/>
  <c r="H327" i="32"/>
  <c r="G21" i="48"/>
  <c r="H323" i="23"/>
  <c r="H318" i="27"/>
  <c r="H321" i="41"/>
  <c r="H327" i="18"/>
  <c r="H322" i="15"/>
  <c r="H333" i="23"/>
  <c r="Q21" i="48"/>
  <c r="H362" i="9"/>
  <c r="H312" i="9"/>
  <c r="H319" i="35"/>
  <c r="H346" i="9"/>
  <c r="H296" i="9"/>
  <c r="H321" i="9" s="1"/>
  <c r="J321" i="9" s="1"/>
  <c r="H330" i="23"/>
  <c r="N21" i="48"/>
  <c r="H330" i="12"/>
  <c r="Q32" i="48"/>
  <c r="H333" i="33"/>
  <c r="H313" i="33"/>
  <c r="C32" i="47"/>
  <c r="C363" i="32"/>
  <c r="C338" i="32"/>
  <c r="O34" i="48"/>
  <c r="H331" i="35"/>
  <c r="H329" i="33"/>
  <c r="B34" i="48"/>
  <c r="H318" i="35"/>
  <c r="H9" i="48"/>
  <c r="H324" i="12"/>
  <c r="G34" i="48"/>
  <c r="H323" i="35"/>
  <c r="G29" i="48"/>
  <c r="H323" i="31"/>
  <c r="D34" i="48"/>
  <c r="H320" i="35"/>
  <c r="H343" i="9"/>
  <c r="H293" i="9"/>
  <c r="J32" i="48"/>
  <c r="H326" i="33"/>
  <c r="H330" i="20"/>
  <c r="N16" i="48"/>
  <c r="F9" i="48"/>
  <c r="H322" i="12"/>
  <c r="H307" i="9"/>
  <c r="H357" i="9"/>
  <c r="C21" i="48"/>
  <c r="H319" i="23"/>
  <c r="C16" i="47"/>
  <c r="H363" i="20"/>
  <c r="D16" i="47" s="1"/>
  <c r="C13" i="56"/>
  <c r="H313" i="20"/>
  <c r="H319" i="31"/>
  <c r="C29" i="48"/>
  <c r="H333" i="17"/>
  <c r="H323" i="57"/>
  <c r="H326" i="27"/>
  <c r="H323" i="62"/>
  <c r="H319" i="18"/>
  <c r="H330" i="21"/>
  <c r="H37" i="48"/>
  <c r="H324" i="38"/>
  <c r="H321" i="23"/>
  <c r="E21" i="48"/>
  <c r="H352" i="9"/>
  <c r="H302" i="9"/>
  <c r="H327" i="9" s="1"/>
  <c r="J327" i="9" s="1"/>
  <c r="H331" i="12"/>
  <c r="C31" i="56"/>
  <c r="H313" i="35"/>
  <c r="H363" i="35"/>
  <c r="D34" i="47" s="1"/>
  <c r="C34" i="47"/>
  <c r="U9" i="48"/>
  <c r="H337" i="12"/>
  <c r="O32" i="48"/>
  <c r="H331" i="33"/>
  <c r="T29" i="48"/>
  <c r="H336" i="31"/>
  <c r="H324" i="33"/>
  <c r="C32" i="48"/>
  <c r="H319" i="33"/>
  <c r="D29" i="48"/>
  <c r="H320" i="31"/>
  <c r="H336" i="32"/>
  <c r="T30" i="48"/>
  <c r="H333" i="12"/>
  <c r="Q9" i="48"/>
  <c r="C313" i="9"/>
  <c r="C363" i="9" s="1"/>
  <c r="H288" i="9"/>
  <c r="O37" i="48"/>
  <c r="H331" i="38"/>
  <c r="T9" i="48"/>
  <c r="H336" i="12"/>
  <c r="H320" i="18"/>
  <c r="H333" i="14"/>
  <c r="H318" i="59"/>
  <c r="H326" i="21"/>
  <c r="H337" i="14"/>
  <c r="H333" i="39"/>
  <c r="H336" i="39"/>
  <c r="H322" i="11"/>
  <c r="H319" i="17"/>
  <c r="H323" i="41"/>
  <c r="H321" i="16"/>
  <c r="H322" i="41"/>
  <c r="H336" i="62"/>
  <c r="H331" i="22"/>
  <c r="AK29" i="49"/>
  <c r="AR22" i="49"/>
  <c r="AR23" i="49"/>
  <c r="AR7" i="49"/>
  <c r="D233" i="44"/>
  <c r="D257" i="44" s="1"/>
  <c r="D305" i="44" s="1"/>
  <c r="D237" i="44"/>
  <c r="D285" i="44" s="1"/>
  <c r="C35" i="56"/>
  <c r="H363" i="39"/>
  <c r="D38" i="47" s="1"/>
  <c r="C38" i="47"/>
  <c r="H313" i="39"/>
  <c r="C73" i="46"/>
  <c r="H193" i="46"/>
  <c r="H358" i="37"/>
  <c r="H308" i="37"/>
  <c r="Q36" i="48" s="1"/>
  <c r="H347" i="36"/>
  <c r="H297" i="36"/>
  <c r="F35" i="48" s="1"/>
  <c r="H347" i="37"/>
  <c r="H297" i="37"/>
  <c r="F36" i="48" s="1"/>
  <c r="C250" i="44"/>
  <c r="C298" i="44" s="1"/>
  <c r="H226" i="44"/>
  <c r="C65" i="46"/>
  <c r="H65" i="46" s="1"/>
  <c r="H41" i="46" s="1"/>
  <c r="H185" i="46"/>
  <c r="H322" i="17"/>
  <c r="C20" i="47"/>
  <c r="C17" i="56"/>
  <c r="H363" i="62"/>
  <c r="D20" i="47" s="1"/>
  <c r="H313" i="62"/>
  <c r="E237" i="44"/>
  <c r="E285" i="44" s="1"/>
  <c r="E233" i="44"/>
  <c r="E257" i="44" s="1"/>
  <c r="E305" i="44" s="1"/>
  <c r="H318" i="16"/>
  <c r="H320" i="16"/>
  <c r="C57" i="46"/>
  <c r="H177" i="46"/>
  <c r="H344" i="36"/>
  <c r="H294" i="36"/>
  <c r="C35" i="48" s="1"/>
  <c r="H182" i="46"/>
  <c r="C62" i="46"/>
  <c r="H225" i="44"/>
  <c r="C249" i="44"/>
  <c r="C297" i="44" s="1"/>
  <c r="H333" i="18"/>
  <c r="D322" i="37"/>
  <c r="G333" i="37"/>
  <c r="E318" i="37"/>
  <c r="E330" i="37"/>
  <c r="G318" i="37"/>
  <c r="G331" i="37"/>
  <c r="D320" i="37"/>
  <c r="G330" i="37"/>
  <c r="G321" i="37"/>
  <c r="D334" i="37"/>
  <c r="C324" i="37"/>
  <c r="E334" i="37"/>
  <c r="C323" i="37"/>
  <c r="E333" i="37"/>
  <c r="E323" i="37"/>
  <c r="H334" i="37"/>
  <c r="C321" i="37"/>
  <c r="F331" i="37"/>
  <c r="E321" i="37"/>
  <c r="H332" i="37"/>
  <c r="F321" i="37"/>
  <c r="C334" i="37"/>
  <c r="C325" i="37"/>
  <c r="E335" i="37"/>
  <c r="D325" i="37"/>
  <c r="F335" i="37"/>
  <c r="D324" i="37"/>
  <c r="F334" i="37"/>
  <c r="C320" i="37"/>
  <c r="F324" i="37"/>
  <c r="C337" i="37"/>
  <c r="E322" i="37"/>
  <c r="G332" i="37"/>
  <c r="F322" i="37"/>
  <c r="C335" i="37"/>
  <c r="G322" i="37"/>
  <c r="D335" i="37"/>
  <c r="D326" i="37"/>
  <c r="F336" i="37"/>
  <c r="E326" i="37"/>
  <c r="G336" i="37"/>
  <c r="E325" i="37"/>
  <c r="G335" i="37"/>
  <c r="D321" i="37"/>
  <c r="G325" i="37"/>
  <c r="D338" i="37"/>
  <c r="F323" i="37"/>
  <c r="C336" i="37"/>
  <c r="G323" i="37"/>
  <c r="D336" i="37"/>
  <c r="E336" i="37"/>
  <c r="E327" i="37"/>
  <c r="G337" i="37"/>
  <c r="F327" i="37"/>
  <c r="C318" i="37"/>
  <c r="F326" i="37"/>
  <c r="F318" i="37"/>
  <c r="C329" i="37"/>
  <c r="E319" i="37"/>
  <c r="G324" i="37"/>
  <c r="D337" i="37"/>
  <c r="C327" i="37"/>
  <c r="E337" i="37"/>
  <c r="C326" i="37"/>
  <c r="F337" i="37"/>
  <c r="F328" i="37"/>
  <c r="F325" i="37"/>
  <c r="G328" i="37"/>
  <c r="G326" i="37"/>
  <c r="G327" i="37"/>
  <c r="C343" i="37"/>
  <c r="G319" i="37"/>
  <c r="D330" i="37"/>
  <c r="E324" i="37"/>
  <c r="H325" i="37"/>
  <c r="E338" i="37"/>
  <c r="D328" i="37"/>
  <c r="F338" i="37"/>
  <c r="D327" i="37"/>
  <c r="G338" i="37"/>
  <c r="G329" i="37"/>
  <c r="F333" i="37"/>
  <c r="H329" i="37"/>
  <c r="H335" i="37"/>
  <c r="H328" i="37"/>
  <c r="C330" i="37"/>
  <c r="D318" i="37"/>
  <c r="E331" i="37"/>
  <c r="C328" i="37"/>
  <c r="D323" i="37"/>
  <c r="E329" i="37"/>
  <c r="C322" i="37"/>
  <c r="E328" i="37"/>
  <c r="E332" i="37"/>
  <c r="H330" i="37"/>
  <c r="C319" i="37"/>
  <c r="C332" i="37"/>
  <c r="D319" i="37"/>
  <c r="C331" i="37"/>
  <c r="F319" i="37"/>
  <c r="F332" i="37"/>
  <c r="G334" i="37"/>
  <c r="D329" i="37"/>
  <c r="D331" i="37"/>
  <c r="F330" i="37"/>
  <c r="F329" i="37"/>
  <c r="E320" i="37"/>
  <c r="C333" i="37"/>
  <c r="F320" i="37"/>
  <c r="D333" i="37"/>
  <c r="G320" i="37"/>
  <c r="D332" i="37"/>
  <c r="G58" i="49"/>
  <c r="G97" i="49" s="1"/>
  <c r="I14" i="49"/>
  <c r="H214" i="44"/>
  <c r="C238" i="44"/>
  <c r="C286" i="44" s="1"/>
  <c r="H333" i="21"/>
  <c r="C195" i="46"/>
  <c r="H175" i="46"/>
  <c r="C55" i="46"/>
  <c r="H348" i="36"/>
  <c r="H298" i="36"/>
  <c r="G35" i="48" s="1"/>
  <c r="H321" i="14"/>
  <c r="H318" i="14"/>
  <c r="H331" i="39"/>
  <c r="C338" i="39"/>
  <c r="H320" i="15"/>
  <c r="H330" i="15"/>
  <c r="H323" i="15"/>
  <c r="V37" i="49"/>
  <c r="B81" i="49"/>
  <c r="B120" i="49" s="1"/>
  <c r="H323" i="34"/>
  <c r="C72" i="46"/>
  <c r="H192" i="46"/>
  <c r="H331" i="59"/>
  <c r="H216" i="44"/>
  <c r="C240" i="44"/>
  <c r="C288" i="44" s="1"/>
  <c r="H288" i="36"/>
  <c r="C313" i="36"/>
  <c r="C363" i="36" s="1"/>
  <c r="H363" i="57"/>
  <c r="D17" i="47" s="1"/>
  <c r="C17" i="47"/>
  <c r="H313" i="57"/>
  <c r="C14" i="56"/>
  <c r="G60" i="49"/>
  <c r="G99" i="49" s="1"/>
  <c r="I16" i="49"/>
  <c r="H336" i="22"/>
  <c r="H321" i="22"/>
  <c r="H351" i="6"/>
  <c r="H301" i="6"/>
  <c r="J5" i="48" s="1"/>
  <c r="H224" i="44"/>
  <c r="C248" i="44"/>
  <c r="C296" i="44" s="1"/>
  <c r="H351" i="37"/>
  <c r="H301" i="37"/>
  <c r="J36" i="48" s="1"/>
  <c r="C245" i="44"/>
  <c r="C293" i="44" s="1"/>
  <c r="H221" i="44"/>
  <c r="AD23" i="49"/>
  <c r="AD21" i="49"/>
  <c r="AD28" i="49"/>
  <c r="AD14" i="49"/>
  <c r="AD43" i="49"/>
  <c r="AD9" i="49"/>
  <c r="AD35" i="49"/>
  <c r="AD18" i="49"/>
  <c r="AD25" i="49"/>
  <c r="AD22" i="49"/>
  <c r="AD10" i="49"/>
  <c r="AD36" i="49"/>
  <c r="AD24" i="49"/>
  <c r="AD11" i="49"/>
  <c r="AD15" i="49"/>
  <c r="AD16" i="49"/>
  <c r="AD29" i="49"/>
  <c r="AD42" i="49"/>
  <c r="AD41" i="49"/>
  <c r="AD40" i="49"/>
  <c r="AD33" i="49"/>
  <c r="AD20" i="49"/>
  <c r="AD8" i="49"/>
  <c r="AD38" i="49"/>
  <c r="AD30" i="49"/>
  <c r="AD17" i="49"/>
  <c r="AD27" i="49"/>
  <c r="AD13" i="49"/>
  <c r="AD12" i="49"/>
  <c r="AD26" i="49"/>
  <c r="AD19" i="49"/>
  <c r="AD39" i="49"/>
  <c r="AD34" i="49"/>
  <c r="AD37" i="49"/>
  <c r="AD32" i="49"/>
  <c r="AD31" i="49"/>
  <c r="H333" i="11"/>
  <c r="H336" i="27"/>
  <c r="H320" i="17"/>
  <c r="H327" i="16"/>
  <c r="H215" i="44"/>
  <c r="C239" i="44"/>
  <c r="C287" i="44" s="1"/>
  <c r="C7" i="56"/>
  <c r="C10" i="47"/>
  <c r="H363" i="14"/>
  <c r="D10" i="47" s="1"/>
  <c r="H313" i="14"/>
  <c r="H355" i="6"/>
  <c r="H305" i="6"/>
  <c r="N5" i="48" s="1"/>
  <c r="H293" i="37"/>
  <c r="B36" i="48" s="1"/>
  <c r="H343" i="37"/>
  <c r="H176" i="46"/>
  <c r="C56" i="46"/>
  <c r="H319" i="21"/>
  <c r="H213" i="44"/>
  <c r="C237" i="44"/>
  <c r="C233" i="44"/>
  <c r="H228" i="44"/>
  <c r="C252" i="44"/>
  <c r="C300" i="44" s="1"/>
  <c r="H320" i="39"/>
  <c r="H333" i="34"/>
  <c r="H230" i="44"/>
  <c r="C254" i="44"/>
  <c r="C302" i="44" s="1"/>
  <c r="H362" i="36"/>
  <c r="H312" i="36"/>
  <c r="U35" i="48" s="1"/>
  <c r="H302" i="37"/>
  <c r="K36" i="48" s="1"/>
  <c r="H352" i="37"/>
  <c r="C58" i="46"/>
  <c r="H178" i="46"/>
  <c r="H313" i="34"/>
  <c r="C30" i="56"/>
  <c r="C33" i="47"/>
  <c r="H363" i="34"/>
  <c r="D33" i="47" s="1"/>
  <c r="H348" i="37"/>
  <c r="H298" i="37"/>
  <c r="G36" i="48" s="1"/>
  <c r="C63" i="46"/>
  <c r="H183" i="46"/>
  <c r="G56" i="49"/>
  <c r="G95" i="49" s="1"/>
  <c r="I12" i="49"/>
  <c r="H356" i="6"/>
  <c r="H306" i="6"/>
  <c r="O5" i="48" s="1"/>
  <c r="H318" i="57"/>
  <c r="H186" i="46"/>
  <c r="C66" i="46"/>
  <c r="H346" i="36"/>
  <c r="H296" i="36"/>
  <c r="E35" i="48" s="1"/>
  <c r="H232" i="44"/>
  <c r="C256" i="44"/>
  <c r="C304" i="44" s="1"/>
  <c r="G59" i="49"/>
  <c r="G98" i="49" s="1"/>
  <c r="I15" i="49"/>
  <c r="G65" i="49"/>
  <c r="G104" i="49" s="1"/>
  <c r="I20" i="49"/>
  <c r="H351" i="36"/>
  <c r="H301" i="36"/>
  <c r="J35" i="48" s="1"/>
  <c r="H345" i="6"/>
  <c r="H295" i="6"/>
  <c r="D5" i="48" s="1"/>
  <c r="H218" i="44"/>
  <c r="C242" i="44"/>
  <c r="C290" i="44" s="1"/>
  <c r="H345" i="36"/>
  <c r="H295" i="36"/>
  <c r="D35" i="48" s="1"/>
  <c r="H362" i="37"/>
  <c r="H312" i="37"/>
  <c r="U36" i="48" s="1"/>
  <c r="H301" i="44"/>
  <c r="H253" i="44"/>
  <c r="R41" i="48" s="1"/>
  <c r="H330" i="18"/>
  <c r="H288" i="37"/>
  <c r="C313" i="37"/>
  <c r="C363" i="37" s="1"/>
  <c r="I27" i="49"/>
  <c r="G71" i="49"/>
  <c r="G110" i="49" s="1"/>
  <c r="H344" i="6"/>
  <c r="H294" i="6"/>
  <c r="C5" i="48" s="1"/>
  <c r="H336" i="21"/>
  <c r="H343" i="6"/>
  <c r="H293" i="6"/>
  <c r="B5" i="48" s="1"/>
  <c r="C338" i="14"/>
  <c r="H336" i="14"/>
  <c r="C70" i="46"/>
  <c r="H190" i="46"/>
  <c r="H320" i="34"/>
  <c r="H360" i="6"/>
  <c r="H310" i="6"/>
  <c r="S5" i="48" s="1"/>
  <c r="I33" i="49"/>
  <c r="G77" i="49"/>
  <c r="G116" i="49" s="1"/>
  <c r="H319" i="59"/>
  <c r="H338" i="29"/>
  <c r="I10" i="49"/>
  <c r="G54" i="49"/>
  <c r="G93" i="49" s="1"/>
  <c r="F237" i="44"/>
  <c r="F285" i="44" s="1"/>
  <c r="F233" i="44"/>
  <c r="F257" i="44" s="1"/>
  <c r="F305" i="44" s="1"/>
  <c r="H296" i="37"/>
  <c r="E36" i="48" s="1"/>
  <c r="H346" i="37"/>
  <c r="H330" i="22"/>
  <c r="H335" i="22"/>
  <c r="AR17" i="49"/>
  <c r="AR24" i="49"/>
  <c r="AR31" i="49"/>
  <c r="AR43" i="49"/>
  <c r="AR34" i="49"/>
  <c r="AR40" i="49"/>
  <c r="AR18" i="49"/>
  <c r="AR26" i="49"/>
  <c r="AR9" i="49"/>
  <c r="AR28" i="49"/>
  <c r="AR36" i="49"/>
  <c r="AR39" i="49"/>
  <c r="AR33" i="49"/>
  <c r="AR29" i="49"/>
  <c r="AR8" i="49"/>
  <c r="AR11" i="49"/>
  <c r="AR10" i="49"/>
  <c r="AR19" i="49"/>
  <c r="AR20" i="49"/>
  <c r="AR38" i="49"/>
  <c r="AR13" i="49"/>
  <c r="AR35" i="49"/>
  <c r="AR21" i="49"/>
  <c r="AR12" i="49"/>
  <c r="AR15" i="49"/>
  <c r="AR25" i="49"/>
  <c r="AR42" i="49"/>
  <c r="AR14" i="49"/>
  <c r="AR32" i="49"/>
  <c r="AR30" i="49"/>
  <c r="AR41" i="49"/>
  <c r="AR16" i="49"/>
  <c r="AR27" i="49"/>
  <c r="H346" i="6"/>
  <c r="H296" i="6"/>
  <c r="E5" i="48" s="1"/>
  <c r="F55" i="46"/>
  <c r="F195" i="46"/>
  <c r="F51" i="46" s="1"/>
  <c r="H327" i="22"/>
  <c r="D55" i="46"/>
  <c r="D195" i="46"/>
  <c r="D51" i="46" s="1"/>
  <c r="H184" i="46"/>
  <c r="C64" i="46"/>
  <c r="H331" i="21"/>
  <c r="C313" i="6"/>
  <c r="C363" i="6" s="1"/>
  <c r="H288" i="6"/>
  <c r="H179" i="46"/>
  <c r="C59" i="46"/>
  <c r="C243" i="44"/>
  <c r="C291" i="44" s="1"/>
  <c r="H219" i="44"/>
  <c r="V21" i="48"/>
  <c r="H338" i="23"/>
  <c r="H358" i="6"/>
  <c r="H308" i="6"/>
  <c r="Q5" i="48" s="1"/>
  <c r="H330" i="39"/>
  <c r="H329" i="39"/>
  <c r="H306" i="36"/>
  <c r="O35" i="48" s="1"/>
  <c r="H356" i="36"/>
  <c r="C69" i="46"/>
  <c r="H189" i="46"/>
  <c r="H320" i="59"/>
  <c r="H313" i="18"/>
  <c r="H363" i="18"/>
  <c r="D14" i="47" s="1"/>
  <c r="C11" i="56"/>
  <c r="C14" i="47"/>
  <c r="F46" i="49"/>
  <c r="F48" i="49" s="1"/>
  <c r="F87" i="49"/>
  <c r="F126" i="49" s="1"/>
  <c r="H323" i="22"/>
  <c r="H329" i="22"/>
  <c r="C74" i="46"/>
  <c r="H194" i="46"/>
  <c r="G84" i="49"/>
  <c r="G123" i="49" s="1"/>
  <c r="I40" i="49"/>
  <c r="C60" i="46"/>
  <c r="H180" i="46"/>
  <c r="H217" i="44"/>
  <c r="C241" i="44"/>
  <c r="C289" i="44" s="1"/>
  <c r="C251" i="44"/>
  <c r="C299" i="44" s="1"/>
  <c r="H227" i="44"/>
  <c r="G86" i="49"/>
  <c r="G125" i="49" s="1"/>
  <c r="I42" i="49"/>
  <c r="I21" i="49"/>
  <c r="G66" i="49"/>
  <c r="G105" i="49" s="1"/>
  <c r="H324" i="30"/>
  <c r="H333" i="30"/>
  <c r="H323" i="11"/>
  <c r="H337" i="11"/>
  <c r="H333" i="57"/>
  <c r="H299" i="37"/>
  <c r="H36" i="48" s="1"/>
  <c r="H349" i="37"/>
  <c r="H321" i="17"/>
  <c r="C25" i="56"/>
  <c r="H313" i="30"/>
  <c r="C28" i="47"/>
  <c r="H363" i="30"/>
  <c r="D28" i="47" s="1"/>
  <c r="I30" i="49"/>
  <c r="G74" i="49"/>
  <c r="G113" i="49" s="1"/>
  <c r="C338" i="41"/>
  <c r="H320" i="62"/>
  <c r="C338" i="62"/>
  <c r="H348" i="6"/>
  <c r="H298" i="6"/>
  <c r="G5" i="48" s="1"/>
  <c r="I22" i="49"/>
  <c r="G67" i="49"/>
  <c r="G106" i="49" s="1"/>
  <c r="C246" i="44"/>
  <c r="C294" i="44" s="1"/>
  <c r="H222" i="44"/>
  <c r="H306" i="37"/>
  <c r="O36" i="48" s="1"/>
  <c r="H356" i="37"/>
  <c r="H361" i="36"/>
  <c r="H311" i="36"/>
  <c r="T35" i="48" s="1"/>
  <c r="H323" i="21"/>
  <c r="H321" i="21"/>
  <c r="H337" i="21"/>
  <c r="C338" i="21"/>
  <c r="C61" i="46"/>
  <c r="H181" i="46"/>
  <c r="H319" i="14"/>
  <c r="B21" i="47"/>
  <c r="H319" i="39"/>
  <c r="H319" i="15"/>
  <c r="H331" i="34"/>
  <c r="H333" i="59"/>
  <c r="E87" i="49"/>
  <c r="E126" i="49" s="1"/>
  <c r="E46" i="49"/>
  <c r="E48" i="49" s="1"/>
  <c r="G79" i="49"/>
  <c r="G118" i="49" s="1"/>
  <c r="I35" i="49"/>
  <c r="H305" i="36"/>
  <c r="N35" i="48" s="1"/>
  <c r="H355" i="36"/>
  <c r="H326" i="22"/>
  <c r="H320" i="22"/>
  <c r="C338" i="22"/>
  <c r="G55" i="46"/>
  <c r="G75" i="46" s="1"/>
  <c r="G195" i="46"/>
  <c r="G51" i="46" s="1"/>
  <c r="H349" i="36"/>
  <c r="H299" i="36"/>
  <c r="H35" i="48" s="1"/>
  <c r="C336" i="6"/>
  <c r="G320" i="6"/>
  <c r="C323" i="6"/>
  <c r="G329" i="6"/>
  <c r="D327" i="6"/>
  <c r="F320" i="6"/>
  <c r="E321" i="6"/>
  <c r="C343" i="6"/>
  <c r="G324" i="6"/>
  <c r="C328" i="6"/>
  <c r="C320" i="6"/>
  <c r="H328" i="6"/>
  <c r="C332" i="6"/>
  <c r="D338" i="6"/>
  <c r="C331" i="6"/>
  <c r="E320" i="6"/>
  <c r="F322" i="6"/>
  <c r="G322" i="6"/>
  <c r="C324" i="6"/>
  <c r="E325" i="6"/>
  <c r="D323" i="6"/>
  <c r="F326" i="6"/>
  <c r="F321" i="6"/>
  <c r="C325" i="6"/>
  <c r="G326" i="6"/>
  <c r="E329" i="6"/>
  <c r="G318" i="6"/>
  <c r="H329" i="6"/>
  <c r="F338" i="6"/>
  <c r="C326" i="6"/>
  <c r="D318" i="6"/>
  <c r="E330" i="6"/>
  <c r="E319" i="6"/>
  <c r="E332" i="6"/>
  <c r="D326" i="6"/>
  <c r="C318" i="6"/>
  <c r="E318" i="6"/>
  <c r="C335" i="6"/>
  <c r="E334" i="6"/>
  <c r="D332" i="6"/>
  <c r="F337" i="6"/>
  <c r="D336" i="6"/>
  <c r="D333" i="6"/>
  <c r="C322" i="6"/>
  <c r="C337" i="6"/>
  <c r="C334" i="6"/>
  <c r="C329" i="6"/>
  <c r="D330" i="6"/>
  <c r="E333" i="6"/>
  <c r="E324" i="6"/>
  <c r="G334" i="6"/>
  <c r="H332" i="6"/>
  <c r="C327" i="6"/>
  <c r="C321" i="6"/>
  <c r="H325" i="6"/>
  <c r="F328" i="6"/>
  <c r="G335" i="6"/>
  <c r="G325" i="6"/>
  <c r="C330" i="6"/>
  <c r="G331" i="6"/>
  <c r="F334" i="6"/>
  <c r="D337" i="6"/>
  <c r="G327" i="6"/>
  <c r="F329" i="6"/>
  <c r="H322" i="6"/>
  <c r="G336" i="6"/>
  <c r="E335" i="6"/>
  <c r="F333" i="6"/>
  <c r="E336" i="6"/>
  <c r="D335" i="6"/>
  <c r="D322" i="6"/>
  <c r="F324" i="6"/>
  <c r="D321" i="6"/>
  <c r="F330" i="6"/>
  <c r="G332" i="6"/>
  <c r="D331" i="6"/>
  <c r="C333" i="6"/>
  <c r="F331" i="6"/>
  <c r="C319" i="6"/>
  <c r="G333" i="6"/>
  <c r="G330" i="6"/>
  <c r="D320" i="6"/>
  <c r="H334" i="6"/>
  <c r="G338" i="6"/>
  <c r="E327" i="6"/>
  <c r="F323" i="6"/>
  <c r="E338" i="6"/>
  <c r="G337" i="6"/>
  <c r="D334" i="6"/>
  <c r="G323" i="6"/>
  <c r="E331" i="6"/>
  <c r="F318" i="6"/>
  <c r="E328" i="6"/>
  <c r="D328" i="6"/>
  <c r="D324" i="6"/>
  <c r="G319" i="6"/>
  <c r="F336" i="6"/>
  <c r="D319" i="6"/>
  <c r="G321" i="6"/>
  <c r="F325" i="6"/>
  <c r="E326" i="6"/>
  <c r="F319" i="6"/>
  <c r="F332" i="6"/>
  <c r="E337" i="6"/>
  <c r="D325" i="6"/>
  <c r="F335" i="6"/>
  <c r="E323" i="6"/>
  <c r="F327" i="6"/>
  <c r="D329" i="6"/>
  <c r="E322" i="6"/>
  <c r="G328" i="6"/>
  <c r="H362" i="6"/>
  <c r="H312" i="6"/>
  <c r="U5" i="48" s="1"/>
  <c r="H336" i="30"/>
  <c r="H344" i="37"/>
  <c r="H294" i="37"/>
  <c r="C36" i="48" s="1"/>
  <c r="V38" i="49"/>
  <c r="B82" i="49"/>
  <c r="B121" i="49" s="1"/>
  <c r="H231" i="44"/>
  <c r="C255" i="44"/>
  <c r="C303" i="44" s="1"/>
  <c r="E195" i="46"/>
  <c r="E51" i="46" s="1"/>
  <c r="E55" i="46"/>
  <c r="D46" i="49"/>
  <c r="D48" i="49" s="1"/>
  <c r="D87" i="49"/>
  <c r="D126" i="49" s="1"/>
  <c r="H361" i="37"/>
  <c r="H311" i="37"/>
  <c r="T36" i="48" s="1"/>
  <c r="C25" i="47"/>
  <c r="C22" i="56"/>
  <c r="H363" i="27"/>
  <c r="D25" i="47" s="1"/>
  <c r="H313" i="27"/>
  <c r="H331" i="62"/>
  <c r="C15" i="56"/>
  <c r="H313" i="21"/>
  <c r="H363" i="21"/>
  <c r="D18" i="47" s="1"/>
  <c r="C18" i="47"/>
  <c r="H302" i="6"/>
  <c r="K5" i="48" s="1"/>
  <c r="H352" i="6"/>
  <c r="H331" i="18"/>
  <c r="H322" i="21"/>
  <c r="H313" i="22"/>
  <c r="C16" i="56"/>
  <c r="C19" i="47"/>
  <c r="H363" i="22"/>
  <c r="D19" i="47" s="1"/>
  <c r="H349" i="6"/>
  <c r="H299" i="6"/>
  <c r="H5" i="48" s="1"/>
  <c r="H323" i="39"/>
  <c r="H322" i="39"/>
  <c r="H337" i="39"/>
  <c r="H336" i="15"/>
  <c r="H331" i="15"/>
  <c r="H321" i="59"/>
  <c r="C8" i="56"/>
  <c r="H363" i="15"/>
  <c r="D11" i="47" s="1"/>
  <c r="H313" i="15"/>
  <c r="C11" i="47"/>
  <c r="H293" i="36"/>
  <c r="B35" i="48" s="1"/>
  <c r="H343" i="36"/>
  <c r="H363" i="11"/>
  <c r="D8" i="47" s="1"/>
  <c r="C5" i="56"/>
  <c r="C8" i="47"/>
  <c r="H313" i="11"/>
  <c r="H333" i="22"/>
  <c r="H324" i="22"/>
  <c r="AK10" i="49"/>
  <c r="AK21" i="49"/>
  <c r="AK34" i="49"/>
  <c r="AK20" i="49"/>
  <c r="AK22" i="49"/>
  <c r="AK30" i="49"/>
  <c r="AK35" i="49"/>
  <c r="AK31" i="49"/>
  <c r="AK16" i="49"/>
  <c r="AK41" i="49"/>
  <c r="AK17" i="49"/>
  <c r="AK43" i="49"/>
  <c r="AK13" i="49"/>
  <c r="AK26" i="49"/>
  <c r="AK8" i="49"/>
  <c r="AK23" i="49"/>
  <c r="AK40" i="49"/>
  <c r="AK24" i="49"/>
  <c r="AK32" i="49"/>
  <c r="AK15" i="49"/>
  <c r="AK12" i="49"/>
  <c r="AK38" i="49"/>
  <c r="AK14" i="49"/>
  <c r="AK19" i="49"/>
  <c r="AK9" i="49"/>
  <c r="AK33" i="49"/>
  <c r="AK28" i="49"/>
  <c r="AK25" i="49"/>
  <c r="AK27" i="49"/>
  <c r="AK42" i="49"/>
  <c r="AK11" i="49"/>
  <c r="AK39" i="49"/>
  <c r="AK36" i="49"/>
  <c r="AK37" i="49"/>
  <c r="AK18" i="49"/>
  <c r="C71" i="46"/>
  <c r="H71" i="46" s="1"/>
  <c r="H47" i="46" s="1"/>
  <c r="H191" i="46"/>
  <c r="C46" i="49"/>
  <c r="C48" i="49" s="1"/>
  <c r="C87" i="49"/>
  <c r="C126" i="49" s="1"/>
  <c r="H345" i="37"/>
  <c r="H295" i="37"/>
  <c r="D36" i="48" s="1"/>
  <c r="C37" i="56"/>
  <c r="H363" i="41"/>
  <c r="D40" i="47" s="1"/>
  <c r="H313" i="41"/>
  <c r="C40" i="47"/>
  <c r="C12" i="47"/>
  <c r="H313" i="16"/>
  <c r="H363" i="16"/>
  <c r="D12" i="47" s="1"/>
  <c r="C9" i="56"/>
  <c r="C68" i="46"/>
  <c r="H188" i="46"/>
  <c r="H295" i="44"/>
  <c r="H247" i="44"/>
  <c r="L41" i="48" s="1"/>
  <c r="H361" i="6"/>
  <c r="H311" i="6"/>
  <c r="T5" i="48" s="1"/>
  <c r="H331" i="16"/>
  <c r="H333" i="16"/>
  <c r="H318" i="41"/>
  <c r="H320" i="41"/>
  <c r="C67" i="46"/>
  <c r="H187" i="46"/>
  <c r="H308" i="36"/>
  <c r="Q35" i="48" s="1"/>
  <c r="H358" i="36"/>
  <c r="I19" i="49"/>
  <c r="G63" i="49"/>
  <c r="G102" i="49" s="1"/>
  <c r="H330" i="14"/>
  <c r="H324" i="14"/>
  <c r="H321" i="15"/>
  <c r="H324" i="15"/>
  <c r="H333" i="15"/>
  <c r="H326" i="34"/>
  <c r="G57" i="49"/>
  <c r="G96" i="49" s="1"/>
  <c r="I13" i="49"/>
  <c r="V7" i="49"/>
  <c r="Q43" i="49"/>
  <c r="B51" i="49"/>
  <c r="B90" i="49" s="1"/>
  <c r="H323" i="59"/>
  <c r="H327" i="36"/>
  <c r="E319" i="36"/>
  <c r="D322" i="36"/>
  <c r="G320" i="36"/>
  <c r="G327" i="36"/>
  <c r="F330" i="36"/>
  <c r="E333" i="36"/>
  <c r="D336" i="36"/>
  <c r="E318" i="36"/>
  <c r="G324" i="36"/>
  <c r="C328" i="36"/>
  <c r="G330" i="36"/>
  <c r="F333" i="36"/>
  <c r="G336" i="36"/>
  <c r="G319" i="36"/>
  <c r="F322" i="36"/>
  <c r="D321" i="36"/>
  <c r="C325" i="36"/>
  <c r="D328" i="36"/>
  <c r="C331" i="36"/>
  <c r="G333" i="36"/>
  <c r="F336" i="36"/>
  <c r="F319" i="36"/>
  <c r="D325" i="36"/>
  <c r="E328" i="36"/>
  <c r="D331" i="36"/>
  <c r="C334" i="36"/>
  <c r="D337" i="36"/>
  <c r="D320" i="36"/>
  <c r="C323" i="36"/>
  <c r="C322" i="36"/>
  <c r="E325" i="36"/>
  <c r="F328" i="36"/>
  <c r="E331" i="36"/>
  <c r="D334" i="36"/>
  <c r="C337" i="36"/>
  <c r="E320" i="36"/>
  <c r="F325" i="36"/>
  <c r="G328" i="36"/>
  <c r="F331" i="36"/>
  <c r="E334" i="36"/>
  <c r="F337" i="36"/>
  <c r="F320" i="36"/>
  <c r="E323" i="36"/>
  <c r="G322" i="36"/>
  <c r="G325" i="36"/>
  <c r="H328" i="36"/>
  <c r="G331" i="36"/>
  <c r="F334" i="36"/>
  <c r="E337" i="36"/>
  <c r="F321" i="36"/>
  <c r="C326" i="36"/>
  <c r="D329" i="36"/>
  <c r="G334" i="36"/>
  <c r="G338" i="36"/>
  <c r="H335" i="36"/>
  <c r="C318" i="36"/>
  <c r="D323" i="36"/>
  <c r="D326" i="36"/>
  <c r="C329" i="36"/>
  <c r="D332" i="36"/>
  <c r="H334" i="36"/>
  <c r="G337" i="36"/>
  <c r="E322" i="36"/>
  <c r="E326" i="36"/>
  <c r="F329" i="36"/>
  <c r="C332" i="36"/>
  <c r="D335" i="36"/>
  <c r="D318" i="36"/>
  <c r="C321" i="36"/>
  <c r="G318" i="36"/>
  <c r="G323" i="36"/>
  <c r="F326" i="36"/>
  <c r="E329" i="36"/>
  <c r="F332" i="36"/>
  <c r="C335" i="36"/>
  <c r="D338" i="36"/>
  <c r="F323" i="36"/>
  <c r="G326" i="36"/>
  <c r="H329" i="36"/>
  <c r="E332" i="36"/>
  <c r="F335" i="36"/>
  <c r="C319" i="36"/>
  <c r="G321" i="36"/>
  <c r="C320" i="36"/>
  <c r="F324" i="36"/>
  <c r="E327" i="36"/>
  <c r="D330" i="36"/>
  <c r="C333" i="36"/>
  <c r="G335" i="36"/>
  <c r="C343" i="36"/>
  <c r="E324" i="36"/>
  <c r="F327" i="36"/>
  <c r="E330" i="36"/>
  <c r="D333" i="36"/>
  <c r="E336" i="36"/>
  <c r="E335" i="36"/>
  <c r="E338" i="36"/>
  <c r="F318" i="36"/>
  <c r="F338" i="36"/>
  <c r="E321" i="36"/>
  <c r="C324" i="36"/>
  <c r="D319" i="36"/>
  <c r="D327" i="36"/>
  <c r="H325" i="36"/>
  <c r="D324" i="36"/>
  <c r="C330" i="36"/>
  <c r="C327" i="36"/>
  <c r="G332" i="36"/>
  <c r="G329" i="36"/>
  <c r="C336" i="36"/>
  <c r="H332" i="36"/>
  <c r="H319" i="22"/>
  <c r="H318" i="22"/>
  <c r="H322" i="22"/>
  <c r="C29" i="56" l="1"/>
  <c r="H313" i="17"/>
  <c r="C10" i="56"/>
  <c r="C13" i="47"/>
  <c r="B13" i="47" s="1"/>
  <c r="H363" i="59"/>
  <c r="D31" i="47" s="1"/>
  <c r="C31" i="47"/>
  <c r="C28" i="56"/>
  <c r="H318" i="15"/>
  <c r="H313" i="19"/>
  <c r="V15" i="48" s="1"/>
  <c r="C15" i="47"/>
  <c r="B15" i="47" s="1"/>
  <c r="B15" i="48"/>
  <c r="H318" i="19"/>
  <c r="H313" i="25"/>
  <c r="H338" i="25" s="1"/>
  <c r="H363" i="25"/>
  <c r="D23" i="47" s="1"/>
  <c r="C23" i="47"/>
  <c r="H325" i="9"/>
  <c r="J325" i="9" s="1"/>
  <c r="J300" i="9"/>
  <c r="H22" i="48"/>
  <c r="H324" i="24"/>
  <c r="H324" i="40"/>
  <c r="O22" i="48"/>
  <c r="H331" i="24"/>
  <c r="H322" i="36"/>
  <c r="H363" i="24"/>
  <c r="D22" i="47" s="1"/>
  <c r="C22" i="47"/>
  <c r="C19" i="56"/>
  <c r="H313" i="24"/>
  <c r="B22" i="48"/>
  <c r="H318" i="24"/>
  <c r="M45" i="48" a="1"/>
  <c r="M45" i="48" s="1"/>
  <c r="H329" i="40"/>
  <c r="H337" i="40"/>
  <c r="H336" i="10"/>
  <c r="H323" i="10"/>
  <c r="H321" i="10"/>
  <c r="E7" i="48"/>
  <c r="C7" i="48"/>
  <c r="H319" i="10"/>
  <c r="H244" i="44"/>
  <c r="I41" i="48" s="1"/>
  <c r="C22" i="48"/>
  <c r="H319" i="24"/>
  <c r="C338" i="10"/>
  <c r="Q7" i="48"/>
  <c r="H333" i="10"/>
  <c r="N7" i="48"/>
  <c r="H330" i="10"/>
  <c r="G70" i="49"/>
  <c r="G109" i="49" s="1"/>
  <c r="I24" i="49"/>
  <c r="O7" i="48"/>
  <c r="H331" i="10"/>
  <c r="H318" i="10"/>
  <c r="D7" i="48"/>
  <c r="H320" i="10"/>
  <c r="K7" i="48"/>
  <c r="H327" i="10"/>
  <c r="H313" i="10"/>
  <c r="H363" i="10"/>
  <c r="D7" i="47" s="1"/>
  <c r="C7" i="47"/>
  <c r="C4" i="56"/>
  <c r="H320" i="36"/>
  <c r="H62" i="46"/>
  <c r="H38" i="46" s="1"/>
  <c r="C38" i="46"/>
  <c r="H333" i="40"/>
  <c r="H333" i="28"/>
  <c r="H322" i="28"/>
  <c r="C338" i="40"/>
  <c r="H326" i="36"/>
  <c r="H335" i="40"/>
  <c r="S39" i="48"/>
  <c r="S44" i="48" s="1" a="1"/>
  <c r="S44" i="48" s="1"/>
  <c r="H320" i="28"/>
  <c r="O26" i="48"/>
  <c r="H331" i="28"/>
  <c r="H313" i="40"/>
  <c r="H363" i="40"/>
  <c r="D39" i="47" s="1"/>
  <c r="C36" i="56"/>
  <c r="C39" i="47"/>
  <c r="G26" i="48"/>
  <c r="H323" i="28"/>
  <c r="H330" i="40"/>
  <c r="B26" i="48"/>
  <c r="H318" i="28"/>
  <c r="C39" i="48"/>
  <c r="H319" i="40"/>
  <c r="C23" i="56"/>
  <c r="C26" i="47"/>
  <c r="H313" i="28"/>
  <c r="H363" i="28"/>
  <c r="D26" i="47" s="1"/>
  <c r="D39" i="48"/>
  <c r="H320" i="40"/>
  <c r="E26" i="48"/>
  <c r="H321" i="28"/>
  <c r="H326" i="28"/>
  <c r="G39" i="48"/>
  <c r="H323" i="40"/>
  <c r="C363" i="28"/>
  <c r="C338" i="28"/>
  <c r="E39" i="48"/>
  <c r="H321" i="40"/>
  <c r="H322" i="40"/>
  <c r="F39" i="48"/>
  <c r="F44" i="48" s="1" a="1"/>
  <c r="F44" i="48" s="1"/>
  <c r="T39" i="48"/>
  <c r="H336" i="40"/>
  <c r="T26" i="48"/>
  <c r="H336" i="28"/>
  <c r="C26" i="48"/>
  <c r="H319" i="28"/>
  <c r="H318" i="40"/>
  <c r="B39" i="48"/>
  <c r="H26" i="48"/>
  <c r="H324" i="28"/>
  <c r="H318" i="6"/>
  <c r="H337" i="36"/>
  <c r="B33" i="47"/>
  <c r="B16" i="47"/>
  <c r="M44" i="48" a="1"/>
  <c r="M44" i="48" s="1"/>
  <c r="B24" i="47"/>
  <c r="B34" i="47"/>
  <c r="B37" i="47"/>
  <c r="H337" i="9"/>
  <c r="J337" i="9" s="1"/>
  <c r="J312" i="9"/>
  <c r="U6" i="48"/>
  <c r="U43" i="48" s="1"/>
  <c r="J299" i="9"/>
  <c r="H6" i="48"/>
  <c r="H321" i="36"/>
  <c r="C3" i="56"/>
  <c r="H363" i="9"/>
  <c r="D6" i="47" s="1"/>
  <c r="C6" i="47"/>
  <c r="H313" i="9"/>
  <c r="B9" i="47"/>
  <c r="C338" i="6"/>
  <c r="M42" i="48" a="1"/>
  <c r="M42" i="48" s="1"/>
  <c r="B17" i="47"/>
  <c r="H318" i="9"/>
  <c r="J318" i="9" s="1"/>
  <c r="J293" i="9"/>
  <c r="B6" i="48"/>
  <c r="G52" i="49"/>
  <c r="G91" i="49" s="1"/>
  <c r="I8" i="49"/>
  <c r="D6" i="48"/>
  <c r="J295" i="9"/>
  <c r="H336" i="36"/>
  <c r="H324" i="36"/>
  <c r="B20" i="47"/>
  <c r="M43" i="48"/>
  <c r="V34" i="48"/>
  <c r="H338" i="35"/>
  <c r="J307" i="9"/>
  <c r="P6" i="48"/>
  <c r="B32" i="47"/>
  <c r="V30" i="48"/>
  <c r="H338" i="32"/>
  <c r="O6" i="48"/>
  <c r="J306" i="9"/>
  <c r="V29" i="48"/>
  <c r="H338" i="31"/>
  <c r="H330" i="36"/>
  <c r="V16" i="48"/>
  <c r="H338" i="20"/>
  <c r="E6" i="48"/>
  <c r="J296" i="9"/>
  <c r="H320" i="9"/>
  <c r="J320" i="9" s="1"/>
  <c r="B30" i="47"/>
  <c r="V24" i="48"/>
  <c r="H338" i="26"/>
  <c r="B29" i="47"/>
  <c r="J6" i="48"/>
  <c r="J42" i="48" s="1" a="1"/>
  <c r="J42" i="48" s="1"/>
  <c r="J301" i="9"/>
  <c r="J308" i="9"/>
  <c r="Q6" i="48"/>
  <c r="H324" i="9"/>
  <c r="J324" i="9" s="1"/>
  <c r="H323" i="9"/>
  <c r="J323" i="9" s="1"/>
  <c r="G6" i="48"/>
  <c r="J298" i="9"/>
  <c r="J305" i="9"/>
  <c r="N6" i="48"/>
  <c r="H330" i="9"/>
  <c r="J330" i="9" s="1"/>
  <c r="I42" i="48" a="1"/>
  <c r="I42" i="48" s="1"/>
  <c r="I43" i="48"/>
  <c r="I44" i="48" a="1"/>
  <c r="I44" i="48" s="1"/>
  <c r="I45" i="48" a="1"/>
  <c r="I45" i="48" s="1"/>
  <c r="H338" i="38"/>
  <c r="V37" i="48"/>
  <c r="B18" i="47"/>
  <c r="J302" i="9"/>
  <c r="K6" i="48"/>
  <c r="V32" i="48"/>
  <c r="H338" i="33"/>
  <c r="C338" i="9"/>
  <c r="H332" i="9"/>
  <c r="J332" i="9" s="1"/>
  <c r="H338" i="12"/>
  <c r="V9" i="48"/>
  <c r="J294" i="9"/>
  <c r="C6" i="48"/>
  <c r="H336" i="9"/>
  <c r="J336" i="9" s="1"/>
  <c r="J311" i="9"/>
  <c r="T6" i="48"/>
  <c r="H318" i="36"/>
  <c r="H327" i="37"/>
  <c r="H333" i="36"/>
  <c r="C338" i="37"/>
  <c r="B14" i="47"/>
  <c r="B25" i="47"/>
  <c r="H320" i="6"/>
  <c r="H326" i="6"/>
  <c r="H330" i="6"/>
  <c r="H319" i="6"/>
  <c r="H323" i="6"/>
  <c r="H336" i="6"/>
  <c r="H327" i="6"/>
  <c r="H333" i="6"/>
  <c r="H324" i="6"/>
  <c r="H331" i="6"/>
  <c r="H321" i="6"/>
  <c r="C42" i="46"/>
  <c r="H66" i="46"/>
  <c r="H42" i="46" s="1"/>
  <c r="C32" i="46"/>
  <c r="H56" i="46"/>
  <c r="H32" i="46" s="1"/>
  <c r="H286" i="44"/>
  <c r="H238" i="44"/>
  <c r="C41" i="48" s="1"/>
  <c r="C44" i="46"/>
  <c r="H68" i="46"/>
  <c r="H44" i="46" s="1"/>
  <c r="H290" i="44"/>
  <c r="H242" i="44"/>
  <c r="G41" i="48" s="1"/>
  <c r="H323" i="36"/>
  <c r="V40" i="48"/>
  <c r="H338" i="41"/>
  <c r="H337" i="6"/>
  <c r="H74" i="46"/>
  <c r="H50" i="46" s="1"/>
  <c r="C50" i="46"/>
  <c r="C45" i="46"/>
  <c r="H69" i="46"/>
  <c r="H45" i="46" s="1"/>
  <c r="H64" i="46"/>
  <c r="H40" i="46" s="1"/>
  <c r="C40" i="46"/>
  <c r="V33" i="48"/>
  <c r="H338" i="34"/>
  <c r="H302" i="44"/>
  <c r="H254" i="44"/>
  <c r="S41" i="48" s="1"/>
  <c r="S42" i="48" a="1"/>
  <c r="S42" i="48" s="1"/>
  <c r="S43" i="48"/>
  <c r="C49" i="46"/>
  <c r="H73" i="46"/>
  <c r="H49" i="46" s="1"/>
  <c r="C39" i="46"/>
  <c r="H63" i="46"/>
  <c r="H39" i="46" s="1"/>
  <c r="I37" i="49"/>
  <c r="G81" i="49"/>
  <c r="G120" i="49" s="1"/>
  <c r="V38" i="48"/>
  <c r="H338" i="39"/>
  <c r="V18" i="48"/>
  <c r="H338" i="21"/>
  <c r="I38" i="49"/>
  <c r="G82" i="49"/>
  <c r="G121" i="49" s="1"/>
  <c r="H335" i="6"/>
  <c r="H60" i="46"/>
  <c r="H36" i="46" s="1"/>
  <c r="C36" i="46"/>
  <c r="H59" i="46"/>
  <c r="H35" i="46" s="1"/>
  <c r="C35" i="46"/>
  <c r="D31" i="46"/>
  <c r="D75" i="46"/>
  <c r="B10" i="47"/>
  <c r="H337" i="37"/>
  <c r="H321" i="37"/>
  <c r="B38" i="47"/>
  <c r="V31" i="48"/>
  <c r="H338" i="59"/>
  <c r="H300" i="44"/>
  <c r="H252" i="44"/>
  <c r="Q41" i="48" s="1"/>
  <c r="H288" i="44"/>
  <c r="H240" i="44"/>
  <c r="E41" i="48" s="1"/>
  <c r="H55" i="46"/>
  <c r="H31" i="46" s="1"/>
  <c r="C31" i="46"/>
  <c r="C75" i="46"/>
  <c r="H318" i="37"/>
  <c r="H320" i="37"/>
  <c r="C33" i="46"/>
  <c r="H57" i="46"/>
  <c r="H33" i="46" s="1"/>
  <c r="H298" i="44"/>
  <c r="H250" i="44"/>
  <c r="O41" i="48" s="1"/>
  <c r="H303" i="44"/>
  <c r="H255" i="44"/>
  <c r="T41" i="48" s="1"/>
  <c r="H241" i="44"/>
  <c r="F41" i="48" s="1"/>
  <c r="H289" i="44"/>
  <c r="V10" i="48"/>
  <c r="H338" i="14"/>
  <c r="V19" i="48"/>
  <c r="H338" i="22"/>
  <c r="B46" i="49"/>
  <c r="B87" i="49"/>
  <c r="B126" i="49" s="1"/>
  <c r="V12" i="48"/>
  <c r="H338" i="16"/>
  <c r="B11" i="47"/>
  <c r="B28" i="47"/>
  <c r="B31" i="47"/>
  <c r="V14" i="48"/>
  <c r="H338" i="18"/>
  <c r="C2" i="56"/>
  <c r="C5" i="47"/>
  <c r="H363" i="6"/>
  <c r="D5" i="47" s="1"/>
  <c r="H313" i="6"/>
  <c r="C46" i="46"/>
  <c r="H70" i="46"/>
  <c r="H46" i="46" s="1"/>
  <c r="H233" i="44"/>
  <c r="C257" i="44"/>
  <c r="C305" i="44" s="1"/>
  <c r="H324" i="37"/>
  <c r="H333" i="37"/>
  <c r="H326" i="37"/>
  <c r="H319" i="37"/>
  <c r="V13" i="48"/>
  <c r="H338" i="17"/>
  <c r="V20" i="48"/>
  <c r="H338" i="62"/>
  <c r="H58" i="46"/>
  <c r="H34" i="46" s="1"/>
  <c r="C34" i="46"/>
  <c r="H331" i="36"/>
  <c r="V43" i="49"/>
  <c r="W7" i="49" s="1"/>
  <c r="I7" i="49"/>
  <c r="G51" i="49"/>
  <c r="G90" i="49" s="1"/>
  <c r="H67" i="46"/>
  <c r="H43" i="46" s="1"/>
  <c r="C43" i="46"/>
  <c r="B12" i="47"/>
  <c r="V8" i="48"/>
  <c r="H338" i="11"/>
  <c r="V11" i="48"/>
  <c r="H338" i="15"/>
  <c r="V25" i="48"/>
  <c r="H338" i="27"/>
  <c r="E31" i="46"/>
  <c r="E75" i="46"/>
  <c r="H61" i="46"/>
  <c r="H37" i="46" s="1"/>
  <c r="C37" i="46"/>
  <c r="V28" i="48"/>
  <c r="H338" i="30"/>
  <c r="H251" i="44"/>
  <c r="P41" i="48" s="1"/>
  <c r="H299" i="44"/>
  <c r="F75" i="46"/>
  <c r="F31" i="46"/>
  <c r="H304" i="44"/>
  <c r="H256" i="44"/>
  <c r="U41" i="48" s="1"/>
  <c r="G280" i="44"/>
  <c r="G273" i="44"/>
  <c r="C275" i="44"/>
  <c r="C265" i="44"/>
  <c r="C266" i="44"/>
  <c r="D261" i="44"/>
  <c r="F278" i="44"/>
  <c r="E272" i="44"/>
  <c r="C279" i="44"/>
  <c r="E280" i="44"/>
  <c r="F267" i="44"/>
  <c r="D265" i="44"/>
  <c r="C262" i="44"/>
  <c r="F279" i="44"/>
  <c r="D264" i="44"/>
  <c r="E277" i="44"/>
  <c r="E263" i="44"/>
  <c r="F273" i="44"/>
  <c r="D269" i="44"/>
  <c r="D276" i="44"/>
  <c r="D275" i="44"/>
  <c r="C272" i="44"/>
  <c r="G279" i="44"/>
  <c r="F268" i="44"/>
  <c r="D268" i="44"/>
  <c r="G269" i="44"/>
  <c r="G267" i="44"/>
  <c r="E266" i="44"/>
  <c r="E275" i="44"/>
  <c r="G261" i="44"/>
  <c r="G272" i="44"/>
  <c r="E264" i="44"/>
  <c r="E274" i="44"/>
  <c r="D281" i="44"/>
  <c r="F269" i="44"/>
  <c r="F274" i="44"/>
  <c r="D270" i="44"/>
  <c r="F265" i="44"/>
  <c r="F277" i="44"/>
  <c r="F281" i="44"/>
  <c r="C277" i="44"/>
  <c r="F276" i="44"/>
  <c r="G271" i="44"/>
  <c r="E279" i="44"/>
  <c r="C271" i="44"/>
  <c r="D271" i="44"/>
  <c r="G264" i="44"/>
  <c r="F263" i="44"/>
  <c r="E273" i="44"/>
  <c r="E278" i="44"/>
  <c r="E271" i="44"/>
  <c r="D273" i="44"/>
  <c r="C264" i="44"/>
  <c r="C280" i="44"/>
  <c r="G281" i="44"/>
  <c r="G266" i="44"/>
  <c r="E276" i="44"/>
  <c r="C278" i="44"/>
  <c r="D272" i="44"/>
  <c r="D262" i="44"/>
  <c r="G275" i="44"/>
  <c r="E269" i="44"/>
  <c r="F275" i="44"/>
  <c r="D280" i="44"/>
  <c r="D279" i="44"/>
  <c r="C270" i="44"/>
  <c r="C263" i="44"/>
  <c r="G268" i="44"/>
  <c r="D274" i="44"/>
  <c r="F272" i="44"/>
  <c r="G262" i="44"/>
  <c r="F261" i="44"/>
  <c r="E270" i="44"/>
  <c r="G265" i="44"/>
  <c r="C268" i="44"/>
  <c r="E267" i="44"/>
  <c r="E281" i="44"/>
  <c r="E262" i="44"/>
  <c r="C261" i="44"/>
  <c r="G270" i="44"/>
  <c r="G278" i="44"/>
  <c r="C269" i="44"/>
  <c r="C267" i="44"/>
  <c r="F266" i="44"/>
  <c r="E261" i="44"/>
  <c r="D266" i="44"/>
  <c r="C285" i="44"/>
  <c r="D278" i="44"/>
  <c r="D267" i="44"/>
  <c r="F264" i="44"/>
  <c r="D263" i="44"/>
  <c r="H277" i="44"/>
  <c r="G276" i="44"/>
  <c r="G277" i="44"/>
  <c r="E268" i="44"/>
  <c r="H271" i="44"/>
  <c r="F270" i="44"/>
  <c r="G274" i="44"/>
  <c r="E265" i="44"/>
  <c r="C274" i="44"/>
  <c r="C273" i="44"/>
  <c r="F262" i="44"/>
  <c r="F280" i="44"/>
  <c r="D277" i="44"/>
  <c r="F271" i="44"/>
  <c r="G263" i="44"/>
  <c r="C276" i="44"/>
  <c r="H287" i="44"/>
  <c r="H239" i="44"/>
  <c r="D41" i="48" s="1"/>
  <c r="H296" i="44"/>
  <c r="H248" i="44"/>
  <c r="M41" i="48" s="1"/>
  <c r="V17" i="48"/>
  <c r="H338" i="57"/>
  <c r="H195" i="46"/>
  <c r="C51" i="46"/>
  <c r="H322" i="37"/>
  <c r="H323" i="37"/>
  <c r="H331" i="37"/>
  <c r="H297" i="44"/>
  <c r="H249" i="44"/>
  <c r="N41" i="48" s="1"/>
  <c r="H291" i="44"/>
  <c r="H243" i="44"/>
  <c r="H41" i="48" s="1"/>
  <c r="C36" i="47"/>
  <c r="C33" i="56"/>
  <c r="H363" i="37"/>
  <c r="D36" i="47" s="1"/>
  <c r="H313" i="37"/>
  <c r="H293" i="44"/>
  <c r="H245" i="44"/>
  <c r="J41" i="48" s="1"/>
  <c r="B19" i="47"/>
  <c r="C35" i="47"/>
  <c r="H363" i="36"/>
  <c r="D35" i="47" s="1"/>
  <c r="C32" i="56"/>
  <c r="H313" i="36"/>
  <c r="C338" i="36"/>
  <c r="H319" i="36"/>
  <c r="B40" i="47"/>
  <c r="B8" i="47"/>
  <c r="H294" i="44"/>
  <c r="H246" i="44"/>
  <c r="K41" i="48" s="1"/>
  <c r="H237" i="44"/>
  <c r="B41" i="48" s="1"/>
  <c r="H285" i="44"/>
  <c r="C48" i="46"/>
  <c r="H72" i="46"/>
  <c r="H48" i="46" s="1"/>
  <c r="H336" i="37"/>
  <c r="H44" i="48" l="1" a="1"/>
  <c r="H44" i="48" s="1"/>
  <c r="H43" i="48"/>
  <c r="H338" i="19"/>
  <c r="V23" i="48"/>
  <c r="N42" i="48" a="1"/>
  <c r="N42" i="48" s="1"/>
  <c r="Q43" i="48"/>
  <c r="B23" i="47"/>
  <c r="H42" i="48" a="1"/>
  <c r="H42" i="48" s="1"/>
  <c r="H45" i="48" a="1"/>
  <c r="H45" i="48" s="1"/>
  <c r="G44" i="48" a="1"/>
  <c r="G44" i="48" s="1"/>
  <c r="S45" i="48" a="1"/>
  <c r="S45" i="48" s="1"/>
  <c r="T45" i="48" a="1"/>
  <c r="T45" i="48" s="1"/>
  <c r="H268" i="44"/>
  <c r="G42" i="48" a="1"/>
  <c r="G42" i="48" s="1"/>
  <c r="K42" i="48" a="1"/>
  <c r="K42" i="48" s="1"/>
  <c r="V22" i="48"/>
  <c r="H338" i="24"/>
  <c r="B22" i="47"/>
  <c r="B7" i="47"/>
  <c r="O42" i="48" a="1"/>
  <c r="O42" i="48" s="1"/>
  <c r="H338" i="10"/>
  <c r="V7" i="48"/>
  <c r="G45" i="48" a="1"/>
  <c r="G45" i="48" s="1"/>
  <c r="C42" i="48" a="1"/>
  <c r="C42" i="48" s="1"/>
  <c r="O44" i="48" a="1"/>
  <c r="O44" i="48" s="1"/>
  <c r="J43" i="48"/>
  <c r="T43" i="48"/>
  <c r="T44" i="48" a="1"/>
  <c r="T44" i="48" s="1"/>
  <c r="B26" i="47"/>
  <c r="B39" i="47"/>
  <c r="F43" i="48"/>
  <c r="O45" i="48" a="1"/>
  <c r="O45" i="48" s="1"/>
  <c r="E42" i="48" a="1"/>
  <c r="E42" i="48" s="1"/>
  <c r="F45" i="48" a="1"/>
  <c r="F45" i="48" s="1"/>
  <c r="B43" i="48"/>
  <c r="F42" i="48" a="1"/>
  <c r="F42" i="48" s="1"/>
  <c r="O43" i="48"/>
  <c r="E44" i="48" a="1"/>
  <c r="E44" i="48" s="1"/>
  <c r="N45" i="48" a="1"/>
  <c r="N45" i="48" s="1"/>
  <c r="V39" i="48"/>
  <c r="H338" i="40"/>
  <c r="N44" i="48" a="1"/>
  <c r="N44" i="48" s="1"/>
  <c r="G43" i="48"/>
  <c r="E43" i="48"/>
  <c r="B44" i="48" a="1"/>
  <c r="B44" i="48" s="1"/>
  <c r="E45" i="48" a="1"/>
  <c r="E45" i="48" s="1"/>
  <c r="B45" i="48" a="1"/>
  <c r="B45" i="48" s="1"/>
  <c r="D45" i="48" a="1"/>
  <c r="D45" i="48" s="1"/>
  <c r="V26" i="48"/>
  <c r="H338" i="28"/>
  <c r="U44" i="48" a="1"/>
  <c r="U44" i="48" s="1"/>
  <c r="C43" i="48"/>
  <c r="Q44" i="48" a="1"/>
  <c r="Q44" i="48" s="1"/>
  <c r="U42" i="48" a="1"/>
  <c r="U42" i="48" s="1"/>
  <c r="Q45" i="48" a="1"/>
  <c r="Q45" i="48" s="1"/>
  <c r="U45" i="48" a="1"/>
  <c r="U45" i="48" s="1"/>
  <c r="Q42" i="48" a="1"/>
  <c r="Q42" i="48" s="1"/>
  <c r="K43" i="48"/>
  <c r="C45" i="48" a="1"/>
  <c r="C45" i="48" s="1"/>
  <c r="N43" i="48"/>
  <c r="B42" i="48" a="1"/>
  <c r="B42" i="48" s="1"/>
  <c r="T42" i="48" a="1"/>
  <c r="T42" i="48" s="1"/>
  <c r="C44" i="48" a="1"/>
  <c r="C44" i="48" s="1"/>
  <c r="K45" i="48" a="1"/>
  <c r="K45" i="48" s="1"/>
  <c r="D44" i="48" a="1"/>
  <c r="D44" i="48" s="1"/>
  <c r="D43" i="48"/>
  <c r="D42" i="48" a="1"/>
  <c r="D42" i="48" s="1"/>
  <c r="K44" i="48" a="1"/>
  <c r="K44" i="48" s="1"/>
  <c r="H276" i="44"/>
  <c r="P42" i="48" a="1"/>
  <c r="P42" i="48" s="1"/>
  <c r="P45" i="48" a="1"/>
  <c r="P45" i="48" s="1"/>
  <c r="P43" i="48"/>
  <c r="P44" i="48" a="1"/>
  <c r="P44" i="48" s="1"/>
  <c r="J45" i="48" a="1"/>
  <c r="J45" i="48" s="1"/>
  <c r="J44" i="48" a="1"/>
  <c r="J44" i="48" s="1"/>
  <c r="J313" i="9"/>
  <c r="V6" i="48"/>
  <c r="H338" i="9"/>
  <c r="J338" i="9" s="1"/>
  <c r="B36" i="47"/>
  <c r="B6" i="47"/>
  <c r="H262" i="44"/>
  <c r="H274" i="44"/>
  <c r="H278" i="44"/>
  <c r="H265" i="44"/>
  <c r="H269" i="44"/>
  <c r="H266" i="44"/>
  <c r="H264" i="44"/>
  <c r="H273" i="44"/>
  <c r="H275" i="44"/>
  <c r="H75" i="46"/>
  <c r="H51" i="46" s="1"/>
  <c r="H26" i="46" s="1"/>
  <c r="C40" i="56"/>
  <c r="C39" i="56"/>
  <c r="V35" i="48"/>
  <c r="H338" i="36"/>
  <c r="H263" i="44"/>
  <c r="H279" i="44"/>
  <c r="C41" i="47"/>
  <c r="B5" i="47"/>
  <c r="W16" i="49"/>
  <c r="W31" i="49"/>
  <c r="W26" i="49"/>
  <c r="W36" i="49"/>
  <c r="W23" i="49"/>
  <c r="W9" i="49"/>
  <c r="W11" i="49"/>
  <c r="W41" i="49"/>
  <c r="W17" i="49"/>
  <c r="W34" i="49"/>
  <c r="W25" i="49"/>
  <c r="W29" i="49"/>
  <c r="W32" i="49"/>
  <c r="W8" i="49"/>
  <c r="W43" i="49"/>
  <c r="W18" i="49"/>
  <c r="W39" i="49"/>
  <c r="I43" i="49"/>
  <c r="W28" i="49"/>
  <c r="G87" i="49"/>
  <c r="G126" i="49" s="1"/>
  <c r="W24" i="49"/>
  <c r="W27" i="49"/>
  <c r="W21" i="49"/>
  <c r="W35" i="49"/>
  <c r="W42" i="49"/>
  <c r="W30" i="49"/>
  <c r="W14" i="49"/>
  <c r="W15" i="49"/>
  <c r="W40" i="49"/>
  <c r="W10" i="49"/>
  <c r="W22" i="49"/>
  <c r="W20" i="49"/>
  <c r="W12" i="49"/>
  <c r="W33" i="49"/>
  <c r="W19" i="49"/>
  <c r="W13" i="49"/>
  <c r="B48" i="49"/>
  <c r="G46" i="49"/>
  <c r="G48" i="49" s="1"/>
  <c r="F24" i="46"/>
  <c r="C18" i="46"/>
  <c r="D17" i="46"/>
  <c r="E13" i="46"/>
  <c r="H22" i="46"/>
  <c r="E6" i="46"/>
  <c r="H8" i="46"/>
  <c r="F10" i="46"/>
  <c r="E8" i="46"/>
  <c r="F20" i="46"/>
  <c r="G10" i="46"/>
  <c r="E7" i="46"/>
  <c r="F23" i="46"/>
  <c r="E12" i="46"/>
  <c r="D21" i="46"/>
  <c r="C19" i="46"/>
  <c r="D11" i="46"/>
  <c r="C25" i="46"/>
  <c r="H13" i="46"/>
  <c r="C8" i="46"/>
  <c r="C7" i="46"/>
  <c r="T5" i="60" s="1"/>
  <c r="AO5" i="60" s="1"/>
  <c r="F12" i="46"/>
  <c r="G25" i="46"/>
  <c r="F15" i="46"/>
  <c r="F22" i="46"/>
  <c r="C22" i="46"/>
  <c r="G20" i="46"/>
  <c r="D20" i="46"/>
  <c r="E15" i="46"/>
  <c r="E9" i="46"/>
  <c r="E16" i="46"/>
  <c r="G6" i="46"/>
  <c r="H19" i="46"/>
  <c r="H17" i="46"/>
  <c r="E14" i="46"/>
  <c r="C16" i="46"/>
  <c r="F6" i="46"/>
  <c r="F26" i="46"/>
  <c r="G17" i="46"/>
  <c r="F17" i="46"/>
  <c r="D22" i="46"/>
  <c r="G15" i="46"/>
  <c r="G14" i="46"/>
  <c r="E10" i="46"/>
  <c r="C26" i="46"/>
  <c r="G22" i="46"/>
  <c r="F18" i="46"/>
  <c r="G11" i="46"/>
  <c r="H18" i="46"/>
  <c r="G16" i="46"/>
  <c r="F16" i="46"/>
  <c r="D19" i="46"/>
  <c r="D12" i="46"/>
  <c r="H15" i="46"/>
  <c r="D6" i="46"/>
  <c r="D23" i="46"/>
  <c r="E24" i="46"/>
  <c r="E25" i="46"/>
  <c r="G9" i="46"/>
  <c r="C23" i="46"/>
  <c r="C17" i="46"/>
  <c r="D15" i="46"/>
  <c r="G19" i="46"/>
  <c r="C20" i="46"/>
  <c r="F7" i="46"/>
  <c r="H24" i="46"/>
  <c r="D13" i="46"/>
  <c r="H11" i="46"/>
  <c r="H16" i="46"/>
  <c r="H23" i="46"/>
  <c r="F8" i="46"/>
  <c r="C12" i="46"/>
  <c r="D24" i="46"/>
  <c r="E21" i="46"/>
  <c r="D26" i="46"/>
  <c r="E26" i="46"/>
  <c r="G18" i="46"/>
  <c r="F9" i="46"/>
  <c r="C13" i="46"/>
  <c r="G24" i="46"/>
  <c r="D18" i="46"/>
  <c r="G8" i="46"/>
  <c r="D16" i="46"/>
  <c r="F25" i="46"/>
  <c r="H21" i="46"/>
  <c r="D10" i="46"/>
  <c r="E11" i="46"/>
  <c r="C6" i="46"/>
  <c r="E22" i="46"/>
  <c r="E17" i="46"/>
  <c r="G12" i="46"/>
  <c r="H14" i="46"/>
  <c r="G13" i="46"/>
  <c r="H6" i="46"/>
  <c r="F11" i="46"/>
  <c r="H7" i="46"/>
  <c r="H12" i="46"/>
  <c r="D14" i="46"/>
  <c r="E19" i="46"/>
  <c r="D8" i="46"/>
  <c r="D25" i="46"/>
  <c r="G21" i="46"/>
  <c r="G7" i="46"/>
  <c r="C21" i="46"/>
  <c r="C10" i="46"/>
  <c r="H20" i="46"/>
  <c r="F21" i="46"/>
  <c r="E20" i="46"/>
  <c r="H9" i="46"/>
  <c r="F13" i="46"/>
  <c r="F14" i="46"/>
  <c r="F19" i="46"/>
  <c r="D7" i="46"/>
  <c r="C24" i="46"/>
  <c r="H25" i="46"/>
  <c r="C9" i="46"/>
  <c r="H10" i="46"/>
  <c r="C11" i="46"/>
  <c r="E23" i="46"/>
  <c r="D9" i="46"/>
  <c r="C15" i="46"/>
  <c r="C14" i="46"/>
  <c r="E18" i="46"/>
  <c r="G26" i="46"/>
  <c r="G23" i="46"/>
  <c r="H280" i="44"/>
  <c r="H234" i="44"/>
  <c r="H305" i="44"/>
  <c r="H257" i="44"/>
  <c r="H261" i="44"/>
  <c r="B35" i="47"/>
  <c r="H270" i="44"/>
  <c r="V36" i="48"/>
  <c r="H338" i="37"/>
  <c r="C281" i="44"/>
  <c r="H267" i="44"/>
  <c r="V5" i="48"/>
  <c r="H338" i="6"/>
  <c r="W37" i="49"/>
  <c r="H272" i="44"/>
  <c r="W38" i="49"/>
  <c r="AM62" i="60" l="1"/>
  <c r="T62" i="60"/>
  <c r="AO62" i="60" s="1"/>
  <c r="AM52" i="60"/>
  <c r="T52" i="60"/>
  <c r="AO52" i="60" s="1"/>
  <c r="AM22" i="60"/>
  <c r="T22" i="60"/>
  <c r="AO22" i="60" s="1"/>
  <c r="AM59" i="60"/>
  <c r="T59" i="60"/>
  <c r="AO59" i="60" s="1"/>
  <c r="AM94" i="60"/>
  <c r="T94" i="60"/>
  <c r="AO94" i="60" s="1"/>
  <c r="AM63" i="60"/>
  <c r="T63" i="60"/>
  <c r="AO63" i="60" s="1"/>
  <c r="AM67" i="60"/>
  <c r="T67" i="60"/>
  <c r="AO67" i="60" s="1"/>
  <c r="AM102" i="60"/>
  <c r="T102" i="60"/>
  <c r="AO102" i="60" s="1"/>
  <c r="AM101" i="60"/>
  <c r="T101" i="60"/>
  <c r="AO101" i="60" s="1"/>
  <c r="AM20" i="60"/>
  <c r="T20" i="60"/>
  <c r="AO20" i="60" s="1"/>
  <c r="AM23" i="60"/>
  <c r="T23" i="60"/>
  <c r="AO23" i="60" s="1"/>
  <c r="AM84" i="60"/>
  <c r="T84" i="60"/>
  <c r="AO84" i="60" s="1"/>
  <c r="AM16" i="60"/>
  <c r="T16" i="60"/>
  <c r="AO16" i="60" s="1"/>
  <c r="AM29" i="60"/>
  <c r="T29" i="60"/>
  <c r="AO29" i="60" s="1"/>
  <c r="AM27" i="60"/>
  <c r="T27" i="60"/>
  <c r="AO27" i="60" s="1"/>
  <c r="AM8" i="60"/>
  <c r="T8" i="60"/>
  <c r="AO8" i="60" s="1"/>
  <c r="AM64" i="60"/>
  <c r="T64" i="60"/>
  <c r="AO64" i="60" s="1"/>
  <c r="AM38" i="60"/>
  <c r="T38" i="60"/>
  <c r="AO38" i="60" s="1"/>
  <c r="AM44" i="60"/>
  <c r="T44" i="60"/>
  <c r="AO44" i="60" s="1"/>
  <c r="AM71" i="60"/>
  <c r="T71" i="60"/>
  <c r="AO71" i="60" s="1"/>
  <c r="AM66" i="60"/>
  <c r="T66" i="60"/>
  <c r="AO66" i="60" s="1"/>
  <c r="AM42" i="60"/>
  <c r="T42" i="60"/>
  <c r="AO42" i="60" s="1"/>
  <c r="AM86" i="60"/>
  <c r="T86" i="60"/>
  <c r="AO86" i="60" s="1"/>
  <c r="AM31" i="60"/>
  <c r="T31" i="60"/>
  <c r="AO31" i="60" s="1"/>
  <c r="AM50" i="60"/>
  <c r="T50" i="60"/>
  <c r="AO50" i="60" s="1"/>
  <c r="AM88" i="60"/>
  <c r="T88" i="60"/>
  <c r="AO88" i="60" s="1"/>
  <c r="AM21" i="60"/>
  <c r="T21" i="60"/>
  <c r="AO21" i="60" s="1"/>
  <c r="AM13" i="60"/>
  <c r="T13" i="60"/>
  <c r="AO13" i="60" s="1"/>
  <c r="AM34" i="60"/>
  <c r="T34" i="60"/>
  <c r="AO34" i="60" s="1"/>
  <c r="AM83" i="60"/>
  <c r="T83" i="60"/>
  <c r="AO83" i="60" s="1"/>
  <c r="AM19" i="60"/>
  <c r="T19" i="60"/>
  <c r="AO19" i="60" s="1"/>
  <c r="AM110" i="60"/>
  <c r="T110" i="60"/>
  <c r="AO110" i="60" s="1"/>
  <c r="AM10" i="60"/>
  <c r="T10" i="60"/>
  <c r="AO10" i="60" s="1"/>
  <c r="AM18" i="60"/>
  <c r="T18" i="60"/>
  <c r="AO18" i="60" s="1"/>
  <c r="AM43" i="60"/>
  <c r="T43" i="60"/>
  <c r="AO43" i="60" s="1"/>
  <c r="AM97" i="60"/>
  <c r="T97" i="60"/>
  <c r="AO97" i="60" s="1"/>
  <c r="AM81" i="60"/>
  <c r="T81" i="60"/>
  <c r="AO81" i="60" s="1"/>
  <c r="AM92" i="60"/>
  <c r="T92" i="60"/>
  <c r="AO92" i="60" s="1"/>
  <c r="AM79" i="60"/>
  <c r="T79" i="60"/>
  <c r="AO79" i="60" s="1"/>
  <c r="AM17" i="60"/>
  <c r="T17" i="60"/>
  <c r="AO17" i="60" s="1"/>
  <c r="AM74" i="60"/>
  <c r="T74" i="60"/>
  <c r="AO74" i="60" s="1"/>
  <c r="AM93" i="60"/>
  <c r="T93" i="60"/>
  <c r="AO93" i="60" s="1"/>
  <c r="AM105" i="60"/>
  <c r="T105" i="60"/>
  <c r="AO105" i="60" s="1"/>
  <c r="AM41" i="60"/>
  <c r="T41" i="60"/>
  <c r="AO41" i="60" s="1"/>
  <c r="AM28" i="60"/>
  <c r="T28" i="60"/>
  <c r="AO28" i="60" s="1"/>
  <c r="AM78" i="60"/>
  <c r="T78" i="60"/>
  <c r="AO78" i="60" s="1"/>
  <c r="AM53" i="60"/>
  <c r="T53" i="60"/>
  <c r="AO53" i="60" s="1"/>
  <c r="AM72" i="60"/>
  <c r="T72" i="60"/>
  <c r="AO72" i="60" s="1"/>
  <c r="AM82" i="60"/>
  <c r="T82" i="60"/>
  <c r="AO82" i="60" s="1"/>
  <c r="AM111" i="60"/>
  <c r="T111" i="60"/>
  <c r="AO111" i="60" s="1"/>
  <c r="AM109" i="60"/>
  <c r="T109" i="60"/>
  <c r="AO109" i="60" s="1"/>
  <c r="AM77" i="60"/>
  <c r="T77" i="60"/>
  <c r="AO77" i="60" s="1"/>
  <c r="AM76" i="60"/>
  <c r="T76" i="60"/>
  <c r="AO76" i="60" s="1"/>
  <c r="AM48" i="60"/>
  <c r="T48" i="60"/>
  <c r="AO48" i="60" s="1"/>
  <c r="AM89" i="60"/>
  <c r="T89" i="60"/>
  <c r="AO89" i="60" s="1"/>
  <c r="AM65" i="60"/>
  <c r="T65" i="60"/>
  <c r="AO65" i="60" s="1"/>
  <c r="AM75" i="60"/>
  <c r="T75" i="60"/>
  <c r="AO75" i="60" s="1"/>
  <c r="AM11" i="60"/>
  <c r="T11" i="60"/>
  <c r="AO11" i="60" s="1"/>
  <c r="AM26" i="60"/>
  <c r="T26" i="60"/>
  <c r="AO26" i="60" s="1"/>
  <c r="AM103" i="60"/>
  <c r="T103" i="60"/>
  <c r="AO103" i="60" s="1"/>
  <c r="AM58" i="60"/>
  <c r="T58" i="60"/>
  <c r="AO58" i="60" s="1"/>
  <c r="AM9" i="60"/>
  <c r="T9" i="60"/>
  <c r="AO9" i="60" s="1"/>
  <c r="AM107" i="60"/>
  <c r="T107" i="60"/>
  <c r="AO107" i="60" s="1"/>
  <c r="AM30" i="60"/>
  <c r="T30" i="60"/>
  <c r="AO30" i="60" s="1"/>
  <c r="AM73" i="60"/>
  <c r="T73" i="60"/>
  <c r="AO73" i="60" s="1"/>
  <c r="AM35" i="60"/>
  <c r="T35" i="60"/>
  <c r="AO35" i="60" s="1"/>
  <c r="AM108" i="60"/>
  <c r="T108" i="60"/>
  <c r="AO108" i="60" s="1"/>
  <c r="AM51" i="60"/>
  <c r="T51" i="60"/>
  <c r="AO51" i="60" s="1"/>
  <c r="AM54" i="60"/>
  <c r="T54" i="60"/>
  <c r="AO54" i="60" s="1"/>
  <c r="AM45" i="60"/>
  <c r="T45" i="60"/>
  <c r="AO45" i="60" s="1"/>
  <c r="AM99" i="60"/>
  <c r="T99" i="60"/>
  <c r="AO99" i="60" s="1"/>
  <c r="AM104" i="60"/>
  <c r="T104" i="60"/>
  <c r="AO104" i="60" s="1"/>
  <c r="AM15" i="60"/>
  <c r="T15" i="60"/>
  <c r="AO15" i="60" s="1"/>
  <c r="AM32" i="60"/>
  <c r="T32" i="60"/>
  <c r="AO32" i="60" s="1"/>
  <c r="AM70" i="60"/>
  <c r="T70" i="60"/>
  <c r="AO70" i="60" s="1"/>
  <c r="AM57" i="60"/>
  <c r="T57" i="60"/>
  <c r="AO57" i="60" s="1"/>
  <c r="AM87" i="60"/>
  <c r="T87" i="60"/>
  <c r="AO87" i="60" s="1"/>
  <c r="AM60" i="60"/>
  <c r="T60" i="60"/>
  <c r="AO60" i="60" s="1"/>
  <c r="AM39" i="60"/>
  <c r="T39" i="60"/>
  <c r="AO39" i="60" s="1"/>
  <c r="AM14" i="60"/>
  <c r="T14" i="60"/>
  <c r="AO14" i="60" s="1"/>
  <c r="AM6" i="60"/>
  <c r="T6" i="60"/>
  <c r="AO6" i="60" s="1"/>
  <c r="AM49" i="60"/>
  <c r="T49" i="60"/>
  <c r="AO49" i="60" s="1"/>
  <c r="AM55" i="60"/>
  <c r="T55" i="60"/>
  <c r="AO55" i="60" s="1"/>
  <c r="AM7" i="60"/>
  <c r="T7" i="60"/>
  <c r="AO7" i="60" s="1"/>
  <c r="AM40" i="60"/>
  <c r="T40" i="60"/>
  <c r="AO40" i="60" s="1"/>
  <c r="AM12" i="60"/>
  <c r="T12" i="60"/>
  <c r="AO12" i="60" s="1"/>
  <c r="AM85" i="60"/>
  <c r="T85" i="60"/>
  <c r="AO85" i="60" s="1"/>
  <c r="AM61" i="60"/>
  <c r="T61" i="60"/>
  <c r="AO61" i="60" s="1"/>
  <c r="AM98" i="60"/>
  <c r="T98" i="60"/>
  <c r="AO98" i="60" s="1"/>
  <c r="AM36" i="60"/>
  <c r="T36" i="60"/>
  <c r="AO36" i="60" s="1"/>
  <c r="AM33" i="60"/>
  <c r="T33" i="60"/>
  <c r="AO33" i="60" s="1"/>
  <c r="AM95" i="60"/>
  <c r="T95" i="60"/>
  <c r="AO95" i="60" s="1"/>
  <c r="AM80" i="60"/>
  <c r="T80" i="60"/>
  <c r="AO80" i="60" s="1"/>
  <c r="AM100" i="60"/>
  <c r="T100" i="60"/>
  <c r="AO100" i="60" s="1"/>
  <c r="AM56" i="60"/>
  <c r="T56" i="60"/>
  <c r="AO56" i="60" s="1"/>
  <c r="AM106" i="60"/>
  <c r="T106" i="60"/>
  <c r="AO106" i="60" s="1"/>
  <c r="AM96" i="60"/>
  <c r="T96" i="60"/>
  <c r="AO96" i="60" s="1"/>
  <c r="AM37" i="60"/>
  <c r="T37" i="60"/>
  <c r="AO37" i="60" s="1"/>
  <c r="V43" i="48"/>
  <c r="V42" i="48" a="1"/>
  <c r="V42" i="48" s="1"/>
  <c r="V45" i="48" a="1"/>
  <c r="V45" i="48" s="1"/>
  <c r="V44" i="48" a="1"/>
  <c r="V44" i="48" s="1"/>
  <c r="V41" i="48"/>
  <c r="H281" i="44"/>
  <c r="B41" i="47"/>
  <c r="D41" i="47" s="1"/>
  <c r="AM116" i="60"/>
  <c r="AM114" i="60"/>
  <c r="AM115" i="60"/>
  <c r="T116" i="60" l="1" a="1"/>
  <c r="T116" i="60" s="1"/>
  <c r="AO116" i="60" s="1"/>
  <c r="T115" i="60" a="1"/>
  <c r="T115" i="60" s="1"/>
  <c r="AO115" i="60" s="1"/>
  <c r="T114" i="60"/>
  <c r="AO114" i="60" s="1"/>
</calcChain>
</file>

<file path=xl/sharedStrings.xml><?xml version="1.0" encoding="utf-8"?>
<sst xmlns="http://schemas.openxmlformats.org/spreadsheetml/2006/main" count="8293" uniqueCount="955">
  <si>
    <t>Nursing</t>
  </si>
  <si>
    <t>Total</t>
  </si>
  <si>
    <t>Faculty Salaries</t>
  </si>
  <si>
    <t>Semester Credit Hours</t>
  </si>
  <si>
    <t>Departmental Operating Expense (all fund sources):</t>
  </si>
  <si>
    <t>Teaching Assistant Salaries</t>
  </si>
  <si>
    <t>All Other DOE Expenses</t>
  </si>
  <si>
    <t>Department Operating Expense</t>
  </si>
  <si>
    <t>The model distributes Instruction and Research expenses by subtracting the Faculty Salaries and Teaching Assistant Salaries.  The difference is allocated as Department Operating Expenses.</t>
  </si>
  <si>
    <t xml:space="preserve">Semester Credit Hours Reported on the CBM004 Report - For your reference only - No data entry required.  </t>
  </si>
  <si>
    <t xml:space="preserve">Faculty Salaries on the CBM008 Report - For your reference only - No data entry required.  </t>
  </si>
  <si>
    <t>Input in blue shaded areas - All other cells are linked</t>
  </si>
  <si>
    <t>Student Services Operating Expense Subtotal (all fund sources)</t>
  </si>
  <si>
    <t>Instruction</t>
  </si>
  <si>
    <t>Research</t>
  </si>
  <si>
    <t>Academic Support</t>
  </si>
  <si>
    <t>Institutional Support</t>
  </si>
  <si>
    <t>Element</t>
  </si>
  <si>
    <t>Amount</t>
  </si>
  <si>
    <t>Student Services (Adjusted for Student Loan Funds)</t>
  </si>
  <si>
    <t>Adjusted Amount</t>
  </si>
  <si>
    <t>Fund Group Detail (FDG)</t>
  </si>
  <si>
    <t>Sources and Uses Point of Contact</t>
  </si>
  <si>
    <t>Name</t>
  </si>
  <si>
    <t>Phone</t>
  </si>
  <si>
    <t>Email</t>
  </si>
  <si>
    <t>UGL</t>
  </si>
  <si>
    <t>UGU</t>
  </si>
  <si>
    <t>MAS</t>
  </si>
  <si>
    <t>DOC</t>
  </si>
  <si>
    <t>SP</t>
  </si>
  <si>
    <t>TOT</t>
  </si>
  <si>
    <t>Discipline</t>
  </si>
  <si>
    <t>Instruction and Research (all fund sources)</t>
  </si>
  <si>
    <t>Totals</t>
  </si>
  <si>
    <t>Academic Support Operating Expense (all fund sources)</t>
  </si>
  <si>
    <t>Institutional Support Operating Expense (all fund sources)</t>
  </si>
  <si>
    <t>No action required. The model allocates Academic Support and Other Departmental Operating Expense using Total Faculty Salaries.</t>
  </si>
  <si>
    <t>Relative Weight</t>
  </si>
  <si>
    <t>CBM001 Point of Contact</t>
  </si>
  <si>
    <t>CBM004 Point of Contact</t>
  </si>
  <si>
    <t>CBM008 Point of Contact</t>
  </si>
  <si>
    <t>Institutions report Teaching Load Credits and salary information for each faculty member on the CBM008 report. This model uses Teaching Load Credits to allocate faculty salaries.</t>
  </si>
  <si>
    <t>No action required. The model allocates Academic Support and Other Departmental Operating Expense using Total Faculty Salaries or Semester Credit Hours.</t>
  </si>
  <si>
    <t>Instructions:
1. Review the data on the FGD table validating it is the correct data for this fiscal year.
2. Update the TA table.
3. Update the DOE table.
4. Explain reconciliation and variance items in the space at the bottom of this form.
5. Return the survey for the THECB staff.</t>
  </si>
  <si>
    <t>Liberal Arts</t>
  </si>
  <si>
    <t>Science</t>
  </si>
  <si>
    <t>Fine Arts</t>
  </si>
  <si>
    <t>Teacher Education</t>
  </si>
  <si>
    <t>Agriculture</t>
  </si>
  <si>
    <t>Engineering</t>
  </si>
  <si>
    <t>Home Economics</t>
  </si>
  <si>
    <t>Law</t>
  </si>
  <si>
    <t>Social Service</t>
  </si>
  <si>
    <t>Library Science</t>
  </si>
  <si>
    <t>Veterinary Science</t>
  </si>
  <si>
    <t>Vocational Training</t>
  </si>
  <si>
    <t>Physical Training</t>
  </si>
  <si>
    <t>Health Services</t>
  </si>
  <si>
    <t>Pharmacy</t>
  </si>
  <si>
    <t>Business Administration</t>
  </si>
  <si>
    <t>Optometry</t>
  </si>
  <si>
    <t>Teacher Ed-Practice Teaching</t>
  </si>
  <si>
    <t>Technology</t>
  </si>
  <si>
    <t>Intercollegiate Athletics</t>
  </si>
  <si>
    <t>Total Faculty Salaries (CBM008 Report and TA Salaries Summed)</t>
  </si>
  <si>
    <t>Student Enrollment Headcount on the CBM001 Report - No data entry required</t>
  </si>
  <si>
    <t>Final Departmental Operating Expense (Other Departmental Operating Expense Allocated)</t>
  </si>
  <si>
    <t>University of Houston - Clear Lake</t>
  </si>
  <si>
    <t>011711</t>
  </si>
  <si>
    <t>FICE</t>
  </si>
  <si>
    <t>S-A</t>
  </si>
  <si>
    <t>The University of Texas at San Antonio</t>
  </si>
  <si>
    <t>TAMUG</t>
  </si>
  <si>
    <t>Texas A&amp;M University at Galveston</t>
  </si>
  <si>
    <t>TAMUCC</t>
  </si>
  <si>
    <t>Texas A&amp;M University - Corpus Christi</t>
  </si>
  <si>
    <t>The University of Texas at Tyler</t>
  </si>
  <si>
    <t>UHCL</t>
  </si>
  <si>
    <t>UHD</t>
  </si>
  <si>
    <t>University of Houston - Downtown</t>
  </si>
  <si>
    <t>UHV</t>
  </si>
  <si>
    <t>University of Houston - Victoria</t>
  </si>
  <si>
    <t>SRSU</t>
  </si>
  <si>
    <t>Sul Ross State University</t>
  </si>
  <si>
    <t>TAMUT</t>
  </si>
  <si>
    <t>Texas A&amp;M University - Texarkana</t>
  </si>
  <si>
    <t>ASU</t>
  </si>
  <si>
    <t>Angelo State University</t>
  </si>
  <si>
    <t>TAMUC</t>
  </si>
  <si>
    <t>Texas A&amp;M University - Commerce</t>
  </si>
  <si>
    <t>LU</t>
  </si>
  <si>
    <t>Lamar University</t>
  </si>
  <si>
    <t>MIDWST</t>
  </si>
  <si>
    <t>Midwestern State University</t>
  </si>
  <si>
    <t>UNT</t>
  </si>
  <si>
    <t>University of North Texas</t>
  </si>
  <si>
    <t>SHSU</t>
  </si>
  <si>
    <t>Sam Houston State University</t>
  </si>
  <si>
    <t>TXST</t>
  </si>
  <si>
    <t>Texas State University - San Marcos</t>
  </si>
  <si>
    <t>SFA</t>
  </si>
  <si>
    <t>Stephen F. Austin State University</t>
  </si>
  <si>
    <t>PVAMU</t>
  </si>
  <si>
    <t>Prairie View A&amp;M University</t>
  </si>
  <si>
    <t>TARLST</t>
  </si>
  <si>
    <t>Tarleton State University</t>
  </si>
  <si>
    <t>TAMU</t>
  </si>
  <si>
    <t>Texas A&amp;M University</t>
  </si>
  <si>
    <t>TAMUK</t>
  </si>
  <si>
    <t>Texas A&amp;M University - Kingsville</t>
  </si>
  <si>
    <t>TSU</t>
  </si>
  <si>
    <t>Texas Southern University</t>
  </si>
  <si>
    <t>TTU</t>
  </si>
  <si>
    <t>Texas Tech University</t>
  </si>
  <si>
    <t>TWU</t>
  </si>
  <si>
    <t>Texas Woman's University</t>
  </si>
  <si>
    <t>UH</t>
  </si>
  <si>
    <t>University of Houston</t>
  </si>
  <si>
    <t>ARL</t>
  </si>
  <si>
    <t>The University of Texas at Arlington</t>
  </si>
  <si>
    <t>AUS</t>
  </si>
  <si>
    <t>The University of Texas at Austin</t>
  </si>
  <si>
    <t>E-P</t>
  </si>
  <si>
    <t>The University of Texas at El Paso</t>
  </si>
  <si>
    <t>WTAMU</t>
  </si>
  <si>
    <t>West Texas A&amp;M University</t>
  </si>
  <si>
    <t>TAMIU</t>
  </si>
  <si>
    <t>Texas A&amp;M International University</t>
  </si>
  <si>
    <t>DAL</t>
  </si>
  <si>
    <t>The University of Texas at Dallas</t>
  </si>
  <si>
    <t>P-B</t>
  </si>
  <si>
    <t>The University of Texas of the Permian Basin</t>
  </si>
  <si>
    <t>003656</t>
  </si>
  <si>
    <t>CS ABBR</t>
  </si>
  <si>
    <t>DFDG ABBR</t>
  </si>
  <si>
    <t>003658</t>
  </si>
  <si>
    <t>009741</t>
  </si>
  <si>
    <t>003661</t>
  </si>
  <si>
    <t>003599</t>
  </si>
  <si>
    <t>009930</t>
  </si>
  <si>
    <t>010115</t>
  </si>
  <si>
    <t>011163</t>
  </si>
  <si>
    <t>003632</t>
  </si>
  <si>
    <t>010298</t>
  </si>
  <si>
    <t>003630</t>
  </si>
  <si>
    <t>003631</t>
  </si>
  <si>
    <t>011161</t>
  </si>
  <si>
    <t>003639</t>
  </si>
  <si>
    <t>009651</t>
  </si>
  <si>
    <t>003665</t>
  </si>
  <si>
    <t>003565</t>
  </si>
  <si>
    <t>029269</t>
  </si>
  <si>
    <t>003652</t>
  </si>
  <si>
    <t>012826</t>
  </si>
  <si>
    <t>013231</t>
  </si>
  <si>
    <t>003592</t>
  </si>
  <si>
    <t>003594</t>
  </si>
  <si>
    <t>003624</t>
  </si>
  <si>
    <t>003642</t>
  </si>
  <si>
    <t>003644</t>
  </si>
  <si>
    <t>003541</t>
  </si>
  <si>
    <t>003646</t>
  </si>
  <si>
    <t>003581</t>
  </si>
  <si>
    <t>003606</t>
  </si>
  <si>
    <t>003615</t>
  </si>
  <si>
    <t>003625</t>
  </si>
  <si>
    <t>000020</t>
  </si>
  <si>
    <t>UTA</t>
  </si>
  <si>
    <t>UT</t>
  </si>
  <si>
    <t>UTD</t>
  </si>
  <si>
    <t>UTEP</t>
  </si>
  <si>
    <t>UTPB</t>
  </si>
  <si>
    <t>UTSA</t>
  </si>
  <si>
    <t>UTT</t>
  </si>
  <si>
    <t>TAR</t>
  </si>
  <si>
    <t>MID</t>
  </si>
  <si>
    <t>SFASU</t>
  </si>
  <si>
    <t>SRSURG</t>
  </si>
  <si>
    <t>TXSUSM</t>
  </si>
  <si>
    <t>Institution</t>
  </si>
  <si>
    <t>LAW</t>
  </si>
  <si>
    <t>INSTITUTION</t>
  </si>
  <si>
    <t>Total/Total/Average</t>
  </si>
  <si>
    <t>AG</t>
  </si>
  <si>
    <t>LA</t>
  </si>
  <si>
    <t>SCI</t>
  </si>
  <si>
    <t>FA</t>
  </si>
  <si>
    <t>TE</t>
  </si>
  <si>
    <t>ENG</t>
  </si>
  <si>
    <t>HE</t>
  </si>
  <si>
    <t>SS</t>
  </si>
  <si>
    <t>LS</t>
  </si>
  <si>
    <t>VT</t>
  </si>
  <si>
    <t>PT</t>
  </si>
  <si>
    <t>HS</t>
  </si>
  <si>
    <t>PH</t>
  </si>
  <si>
    <t>BA</t>
  </si>
  <si>
    <t>OPT</t>
  </si>
  <si>
    <t>TEP</t>
  </si>
  <si>
    <t>TEC</t>
  </si>
  <si>
    <t>NUR</t>
  </si>
  <si>
    <t>High</t>
  </si>
  <si>
    <t>Academic</t>
  </si>
  <si>
    <t>Institutional</t>
  </si>
  <si>
    <t>Student</t>
  </si>
  <si>
    <t>SCHs</t>
  </si>
  <si>
    <t>Salaries</t>
  </si>
  <si>
    <t>Support</t>
  </si>
  <si>
    <t>Services</t>
  </si>
  <si>
    <t>DOE</t>
  </si>
  <si>
    <t>LDUG</t>
  </si>
  <si>
    <t>UDUG</t>
  </si>
  <si>
    <t>MAST</t>
  </si>
  <si>
    <t>DOCT</t>
  </si>
  <si>
    <t>SPPR</t>
  </si>
  <si>
    <t>$/SCH</t>
  </si>
  <si>
    <t>PCT</t>
  </si>
  <si>
    <t>Level</t>
  </si>
  <si>
    <t>SCH</t>
  </si>
  <si>
    <t>Reconciling Difference</t>
  </si>
  <si>
    <t>Index</t>
  </si>
  <si>
    <t>Teacher Education-Practical</t>
  </si>
  <si>
    <t>Low (Excluding zero values)</t>
  </si>
  <si>
    <t>Median (Excluding zero values)</t>
  </si>
  <si>
    <t>Average (Excluding zero values)</t>
  </si>
  <si>
    <t>Expenditure Per SCH</t>
  </si>
  <si>
    <t>Total Expenditure (in Millions)</t>
  </si>
  <si>
    <t>Avg Expenditure per FTSE</t>
  </si>
  <si>
    <t>Expenditure per Semester Credit Hour (All levels)</t>
  </si>
  <si>
    <t>Expenditures</t>
  </si>
  <si>
    <t xml:space="preserve">Each year, the Texas Higher Education Coordinating Board revises the Texas Public Universities Relative Expenditure Matrix used in its Instruction and Operations Formula Funding Recommendation to the Legislative Budget Board (LBB).  This survey form is designed to collect Instruction, Research, Academic Support, Institutional Support, and Student Services Expenditures for input into the Public University Expenditure Study using the Fund Group Detail (FDG) reconciled to the Statement of Revenues, Expenses and Changes in Net Assets (SRECNA) from the institution's Annual Financial Report (AFR) provided to the THECB in the Sources and Uses Survey. This survey form collects additional details relating to Teaching Assistants (TA) and Department Operating Expenses (DOE).  The Expenditure items are then inserted into the Expenditure Study Model to assign a state-wide relative weight to each discipline and level of instruction.  The product of these relative weights, each institution's semester credit hours, and a base rate determines the level of formula funding recommended for each institution. </t>
  </si>
  <si>
    <t>1. Enter TA Salaries to an academic discipline using departmental budget designations and the faculty member of record (where salaries cannot be directly charged to an academic discipline, allocate them using the non-weighted semester credit hours associated with the Expenditures).
2. Next, directly charge the salaries to the level of instruction (where unknown, allocate Expenditures using the applicable non-weighted semester credit hours associated with the Expenditures).
3. Enter Developmental Education expenses as Undergraduate Lower Level (UGL) Liberal Arts.</t>
  </si>
  <si>
    <t>No action required. The model allocates Academic Support Expenditures to the appropriate academic discipline and level of instruction using the institution's Faculty Salaries distribution reported on the CBM008 reports.</t>
  </si>
  <si>
    <t>No action required. The model allocates Institutional Support Expenditures to the appropriate levels of instruction using the institution's fall semester headcounts reported on the CBM001 report.  Expenditures are then distributed to academic disciplines using the fiscal year's non-weighted Semester Credit Hours reported in the CBM004 report.</t>
  </si>
  <si>
    <t>The model allocates Student Services Expenditures to the appropriate levels of instruction using the institution's fall semester student headcount reported on the CBM001 report. Expenditures are then distributed to academic disciplines using the fiscal year's non-weighted Semester Credit Hours reported on the CBM004 report.</t>
  </si>
  <si>
    <t>All Expenditures</t>
  </si>
  <si>
    <t>No action required. All Expenditures is the sum of Total Faculty Salaries, Departmental Operating Expense, Academic Support, Institutional Support , and Student Services Operating Expense.</t>
  </si>
  <si>
    <t>No action required. Expenditure Per SCH is All Expenditures divided by reported Semester Credit Hours.</t>
  </si>
  <si>
    <t>No action required. The Relative Weight is the Expenditure Per SCH divided by Undergraduate Lower Level Liberal Arts. For example, if the Expenditure per semester credit hour of Masters Teacher Education is 611 and the Undergraduate Lower Level Liberal Arts Expenditure per semester credit hour is 184, then the relative weight would be 611 divided by 184 or 3.32.</t>
  </si>
  <si>
    <t>Expenditure Per FTSE</t>
  </si>
  <si>
    <t>No action required. The Expenditure per Full Time Student Equivalent is calculated by dividing the total Expenditures by full time student equivalents. Semester Credit Hours are converted into equivalents using the following conversion factors:  UGL = 30, UGU = 30, MAS = 24, DOC = 18, SP = 24.</t>
  </si>
  <si>
    <t>TAS LA UGL</t>
  </si>
  <si>
    <t>TAS SCI UGL</t>
  </si>
  <si>
    <t>TAS FA UGL</t>
  </si>
  <si>
    <t>TAS TE UGL</t>
  </si>
  <si>
    <t>TAS AG UGL</t>
  </si>
  <si>
    <t>TAS ENG UGL</t>
  </si>
  <si>
    <t>TAS HE UGL</t>
  </si>
  <si>
    <t>TAS LAW UGL</t>
  </si>
  <si>
    <t>TAS SS UGL</t>
  </si>
  <si>
    <t>TAS LS UGL</t>
  </si>
  <si>
    <t>TAS VS UGL</t>
  </si>
  <si>
    <t>TAS VT UGL</t>
  </si>
  <si>
    <t>TAS PT UGL</t>
  </si>
  <si>
    <t>TAS HS UGL</t>
  </si>
  <si>
    <t>TAS PH UGL</t>
  </si>
  <si>
    <t>TAS BA UGL</t>
  </si>
  <si>
    <t>TAS OP UGL</t>
  </si>
  <si>
    <t>TAS TEP UGL</t>
  </si>
  <si>
    <t>TAS TEC UGL</t>
  </si>
  <si>
    <t>TAS NUR UGL</t>
  </si>
  <si>
    <t>TAS LA UGU</t>
  </si>
  <si>
    <t>TAS SCI UGU</t>
  </si>
  <si>
    <t>TAS FA UGU</t>
  </si>
  <si>
    <t>TAS TE UGU</t>
  </si>
  <si>
    <t>TAS AG UGU</t>
  </si>
  <si>
    <t>TAS ENG UGU</t>
  </si>
  <si>
    <t>TAS HE UGU</t>
  </si>
  <si>
    <t>TAS LAW UGU</t>
  </si>
  <si>
    <t>TAS SS UGU</t>
  </si>
  <si>
    <t>TAS LS UGU</t>
  </si>
  <si>
    <t>TAS VS UGU</t>
  </si>
  <si>
    <t>TAS VT UGU</t>
  </si>
  <si>
    <t>TAS PT UGU</t>
  </si>
  <si>
    <t>TAS HS UGU</t>
  </si>
  <si>
    <t>TAS PH UGU</t>
  </si>
  <si>
    <t>TAS BA UGU</t>
  </si>
  <si>
    <t>TAS OP UGU</t>
  </si>
  <si>
    <t>TAS TEP UGU</t>
  </si>
  <si>
    <t>TAS TEC UGU</t>
  </si>
  <si>
    <t>TAS NUR UGU</t>
  </si>
  <si>
    <t>TAS LA MAS</t>
  </si>
  <si>
    <t>TAS SCI MAS</t>
  </si>
  <si>
    <t>TAS FA MAS</t>
  </si>
  <si>
    <t>TAS TE MAS</t>
  </si>
  <si>
    <t>TAS AG MAS</t>
  </si>
  <si>
    <t>TAS ENG MAS</t>
  </si>
  <si>
    <t>TAS HE MAS</t>
  </si>
  <si>
    <t>TAS LAW MAS</t>
  </si>
  <si>
    <t>TAS SS MAS</t>
  </si>
  <si>
    <t>TAS LS MAS</t>
  </si>
  <si>
    <t>TAS VS MAS</t>
  </si>
  <si>
    <t>TAS VT MAS</t>
  </si>
  <si>
    <t>TAS PT MAS</t>
  </si>
  <si>
    <t>TAS HS MAS</t>
  </si>
  <si>
    <t>TAS PH MAS</t>
  </si>
  <si>
    <t>TAS BA MAS</t>
  </si>
  <si>
    <t>TAS OP MAS</t>
  </si>
  <si>
    <t>TAS TEP MAS</t>
  </si>
  <si>
    <t>TAS TEC MAS</t>
  </si>
  <si>
    <t>TAS NUR MAS</t>
  </si>
  <si>
    <t>TAS LA DOC</t>
  </si>
  <si>
    <t>TAS SCI DOC</t>
  </si>
  <si>
    <t>TAS FA DOC</t>
  </si>
  <si>
    <t>TAS TE DOC</t>
  </si>
  <si>
    <t>TAS AG DOC</t>
  </si>
  <si>
    <t>TAS ENG DOC</t>
  </si>
  <si>
    <t>TAS HE DOC</t>
  </si>
  <si>
    <t>TAS LAW DOC</t>
  </si>
  <si>
    <t>TAS SS DOC</t>
  </si>
  <si>
    <t>TAS LS DOC</t>
  </si>
  <si>
    <t>TAS VS DOC</t>
  </si>
  <si>
    <t>TAS VT DOC</t>
  </si>
  <si>
    <t>TAS PT DOC</t>
  </si>
  <si>
    <t>TAS HS DOC</t>
  </si>
  <si>
    <t>TAS PH DOC</t>
  </si>
  <si>
    <t>TAS BA DOC</t>
  </si>
  <si>
    <t>TAS OP DOC</t>
  </si>
  <si>
    <t>TAS TEP DOC</t>
  </si>
  <si>
    <t>TAS TEC DOC</t>
  </si>
  <si>
    <t>TAS NUR DOC</t>
  </si>
  <si>
    <t>TAS LA SP</t>
  </si>
  <si>
    <t>TAS SCI SP</t>
  </si>
  <si>
    <t>TAS FA SP</t>
  </si>
  <si>
    <t>TAS TE SP</t>
  </si>
  <si>
    <t>TAS AG SP</t>
  </si>
  <si>
    <t>TAS ENG SP</t>
  </si>
  <si>
    <t>TAS HE SP</t>
  </si>
  <si>
    <t>TAS LAW SP</t>
  </si>
  <si>
    <t>TAS SS SP</t>
  </si>
  <si>
    <t>TAS LS SP</t>
  </si>
  <si>
    <t>TAS VS SP</t>
  </si>
  <si>
    <t>TAS VT SP</t>
  </si>
  <si>
    <t>TAS PT SP</t>
  </si>
  <si>
    <t>TAS HS SP</t>
  </si>
  <si>
    <t>TAS PH SP</t>
  </si>
  <si>
    <t>TAS BA SP</t>
  </si>
  <si>
    <t>TAS OP SP</t>
  </si>
  <si>
    <t>TAS TEP SP</t>
  </si>
  <si>
    <t>TAS TEC SP</t>
  </si>
  <si>
    <t>TAS NUR SP</t>
  </si>
  <si>
    <t>DOE LA UGL</t>
  </si>
  <si>
    <t>DOE SCI UGL</t>
  </si>
  <si>
    <t>DOE FA UGL</t>
  </si>
  <si>
    <t>DOE TE UGL</t>
  </si>
  <si>
    <t>DOE AG UGL</t>
  </si>
  <si>
    <t>DOE ENG UGL</t>
  </si>
  <si>
    <t>DOE HE UGL</t>
  </si>
  <si>
    <t>DOE LAW UGL</t>
  </si>
  <si>
    <t>DOE SS UGL</t>
  </si>
  <si>
    <t>DOE LS UGL</t>
  </si>
  <si>
    <t>DOE VS UGL</t>
  </si>
  <si>
    <t>DOE VT UGL</t>
  </si>
  <si>
    <t>DOE PT UGL</t>
  </si>
  <si>
    <t>DOE HS UGL</t>
  </si>
  <si>
    <t>DOE PH UGL</t>
  </si>
  <si>
    <t>DOE BA UGL</t>
  </si>
  <si>
    <t>DOE OP UGL</t>
  </si>
  <si>
    <t>DOE TEP UGL</t>
  </si>
  <si>
    <t>DOE TEC UGL</t>
  </si>
  <si>
    <t>DOE NUR UGL</t>
  </si>
  <si>
    <t>DOE LA UGU</t>
  </si>
  <si>
    <t>DOE SCI UGU</t>
  </si>
  <si>
    <t>DOE FA UGU</t>
  </si>
  <si>
    <t>DOE TE UGU</t>
  </si>
  <si>
    <t>DOE AG UGU</t>
  </si>
  <si>
    <t>DOE ENG UGU</t>
  </si>
  <si>
    <t>DOE HE UGU</t>
  </si>
  <si>
    <t>DOE LAW UGU</t>
  </si>
  <si>
    <t>DOE SS UGU</t>
  </si>
  <si>
    <t>DOE LS UGU</t>
  </si>
  <si>
    <t>DOE VS UGU</t>
  </si>
  <si>
    <t>DOE VT UGU</t>
  </si>
  <si>
    <t>DOE PT UGU</t>
  </si>
  <si>
    <t>DOE HS UGU</t>
  </si>
  <si>
    <t>DOE PH UGU</t>
  </si>
  <si>
    <t>DOE BA UGU</t>
  </si>
  <si>
    <t>DOE OP UGU</t>
  </si>
  <si>
    <t>DOE TEP UGU</t>
  </si>
  <si>
    <t>DOE TEC UGU</t>
  </si>
  <si>
    <t>DOE NUR UGU</t>
  </si>
  <si>
    <t>DOE LA MAS</t>
  </si>
  <si>
    <t>DOE SCI MAS</t>
  </si>
  <si>
    <t>DOE FA MAS</t>
  </si>
  <si>
    <t>DOE TE MAS</t>
  </si>
  <si>
    <t>DOE AG MAS</t>
  </si>
  <si>
    <t>DOE ENG MAS</t>
  </si>
  <si>
    <t>DOE HE MAS</t>
  </si>
  <si>
    <t>DOE LAW MAS</t>
  </si>
  <si>
    <t>DOE SS MAS</t>
  </si>
  <si>
    <t>DOE LS MAS</t>
  </si>
  <si>
    <t>DOE VS MAS</t>
  </si>
  <si>
    <t>DOE VT MAS</t>
  </si>
  <si>
    <t>DOE PT MAS</t>
  </si>
  <si>
    <t>DOE HS MAS</t>
  </si>
  <si>
    <t>DOE PH MAS</t>
  </si>
  <si>
    <t>DOE BA MAS</t>
  </si>
  <si>
    <t>DOE OP MAS</t>
  </si>
  <si>
    <t>DOE TEP MAS</t>
  </si>
  <si>
    <t>DOE TEC MAS</t>
  </si>
  <si>
    <t>DOE NUR MAS</t>
  </si>
  <si>
    <t>DOE LA DOC</t>
  </si>
  <si>
    <t>DOE SCI DOC</t>
  </si>
  <si>
    <t>DOE FA DOC</t>
  </si>
  <si>
    <t>DOE TE DOC</t>
  </si>
  <si>
    <t>DOE AG DOC</t>
  </si>
  <si>
    <t>DOE ENG DOC</t>
  </si>
  <si>
    <t>DOE HE DOC</t>
  </si>
  <si>
    <t>DOE LAW DOC</t>
  </si>
  <si>
    <t>DOE SS DOC</t>
  </si>
  <si>
    <t>DOE LS DOC</t>
  </si>
  <si>
    <t>DOE VS DOC</t>
  </si>
  <si>
    <t>DOE VT DOC</t>
  </si>
  <si>
    <t>DOE PT DOC</t>
  </si>
  <si>
    <t>DOE HS DOC</t>
  </si>
  <si>
    <t>DOE PH DOC</t>
  </si>
  <si>
    <t>DOE BA DOC</t>
  </si>
  <si>
    <t>DOE OP DOC</t>
  </si>
  <si>
    <t>DOE TEP DOC</t>
  </si>
  <si>
    <t>DOE TEC DOC</t>
  </si>
  <si>
    <t>DOE NUR DOC</t>
  </si>
  <si>
    <t>DOE LA SP</t>
  </si>
  <si>
    <t>DOE SCI SP</t>
  </si>
  <si>
    <t>DOE FA SP</t>
  </si>
  <si>
    <t>DOE TE SP</t>
  </si>
  <si>
    <t>DOE AG SP</t>
  </si>
  <si>
    <t>DOE ENG SP</t>
  </si>
  <si>
    <t>DOE HE SP</t>
  </si>
  <si>
    <t>DOE LAW SP</t>
  </si>
  <si>
    <t>DOE SS SP</t>
  </si>
  <si>
    <t>DOE LS SP</t>
  </si>
  <si>
    <t>DOE VS SP</t>
  </si>
  <si>
    <t>DOE VT SP</t>
  </si>
  <si>
    <t>DOE PT SP</t>
  </si>
  <si>
    <t>DOE HS SP</t>
  </si>
  <si>
    <t>DOE PH SP</t>
  </si>
  <si>
    <t>DOE BA SP</t>
  </si>
  <si>
    <t>DOE OP SP</t>
  </si>
  <si>
    <t>DOE TEP SP</t>
  </si>
  <si>
    <t>DOE TEC SP</t>
  </si>
  <si>
    <t>DOE NUR SP</t>
  </si>
  <si>
    <t>DOE LA ALL</t>
  </si>
  <si>
    <t>DOE SCI ALL</t>
  </si>
  <si>
    <t>DOE FA ALL</t>
  </si>
  <si>
    <t>DOE AG ALL</t>
  </si>
  <si>
    <t>DOE TE ALL</t>
  </si>
  <si>
    <t>DOE ENG ALL</t>
  </si>
  <si>
    <t>DOE HE ALL</t>
  </si>
  <si>
    <t>DOE LAW ALL</t>
  </si>
  <si>
    <t>DOE SS ALL</t>
  </si>
  <si>
    <t>DOE LS ALL</t>
  </si>
  <si>
    <t>DOE VS ALL</t>
  </si>
  <si>
    <t>DOE VT ALL</t>
  </si>
  <si>
    <t>DOE PT ALL</t>
  </si>
  <si>
    <t>DOE HS ALL</t>
  </si>
  <si>
    <t>DOE PH ALL</t>
  </si>
  <si>
    <t>DOE BA ALL</t>
  </si>
  <si>
    <t>DOE OP ALL</t>
  </si>
  <si>
    <t>DOE TEP ALL</t>
  </si>
  <si>
    <t>DOE TEC ALL</t>
  </si>
  <si>
    <t>DOE NUR ALL</t>
  </si>
  <si>
    <t>DOE PERCENT</t>
  </si>
  <si>
    <t>InstitutionName</t>
  </si>
  <si>
    <t>FiscalYear</t>
  </si>
  <si>
    <t>AcademicSupport</t>
  </si>
  <si>
    <t>StudentServices</t>
  </si>
  <si>
    <t>InstitutionalSupport</t>
  </si>
  <si>
    <t>SUName</t>
  </si>
  <si>
    <t>SUPhone</t>
  </si>
  <si>
    <t>SUEmail</t>
  </si>
  <si>
    <t>HeadcountUGL</t>
  </si>
  <si>
    <t>HeadcountUGU</t>
  </si>
  <si>
    <t>HeadcountMAS</t>
  </si>
  <si>
    <t>HeadcountDOC</t>
  </si>
  <si>
    <t>HeadcountSP</t>
  </si>
  <si>
    <t>CBMName</t>
  </si>
  <si>
    <t>CBMPhone</t>
  </si>
  <si>
    <t>CBMEmail</t>
  </si>
  <si>
    <t>SCH_LA_UGL</t>
  </si>
  <si>
    <t>SCH_SCI_UGL</t>
  </si>
  <si>
    <t>SCH_FA_UGL</t>
  </si>
  <si>
    <t>SCH_TE_UGL</t>
  </si>
  <si>
    <t>SCH_AG_UGL</t>
  </si>
  <si>
    <t>SCH_ENG_UGL</t>
  </si>
  <si>
    <t>SCH_HE_UGL</t>
  </si>
  <si>
    <t>SCH_LAW_UGL</t>
  </si>
  <si>
    <t>SCH_SS_UGL</t>
  </si>
  <si>
    <t>SCH_LS_UGL</t>
  </si>
  <si>
    <t>SCH_VS_UGL</t>
  </si>
  <si>
    <t>SCH_VT_UGL</t>
  </si>
  <si>
    <t>SCH_PT_UGL</t>
  </si>
  <si>
    <t>SCH_HS_UGL</t>
  </si>
  <si>
    <t>SCH_PH_UGL</t>
  </si>
  <si>
    <t>SCH_BA_UGL</t>
  </si>
  <si>
    <t>SCH_OP_UGL</t>
  </si>
  <si>
    <t>SCH_TEP_UGL</t>
  </si>
  <si>
    <t>SCH_TEC_UGL</t>
  </si>
  <si>
    <t>SCH_NUR_UGL</t>
  </si>
  <si>
    <t>SCH_LA_UGU</t>
  </si>
  <si>
    <t>SCH_SCI_UGU</t>
  </si>
  <si>
    <t>SCH_FA_UGU</t>
  </si>
  <si>
    <t>SCH_TE_UGU</t>
  </si>
  <si>
    <t>SCH_AG_UGU</t>
  </si>
  <si>
    <t>SCH_ENG_UGU</t>
  </si>
  <si>
    <t>SCH_HE_UGU</t>
  </si>
  <si>
    <t>SCH_LAW_UGU</t>
  </si>
  <si>
    <t>SCH_SS_UGU</t>
  </si>
  <si>
    <t>SCH_LS_UGU</t>
  </si>
  <si>
    <t>SCH_VS_UGU</t>
  </si>
  <si>
    <t>SCH_VT_UGU</t>
  </si>
  <si>
    <t>SCH_PT_UGU</t>
  </si>
  <si>
    <t>SCH_HS_UGU</t>
  </si>
  <si>
    <t>SCH_PH_UGU</t>
  </si>
  <si>
    <t>SCH_BA_UGU</t>
  </si>
  <si>
    <t>SCH_OP_UGU</t>
  </si>
  <si>
    <t>SCH_TEP_UGU</t>
  </si>
  <si>
    <t>SCH_TEC_UGU</t>
  </si>
  <si>
    <t>SCH_NUR_UGU</t>
  </si>
  <si>
    <t>SCH_LA_MAS</t>
  </si>
  <si>
    <t>SCH_SCI_MAS</t>
  </si>
  <si>
    <t>SCH_FA_MAS</t>
  </si>
  <si>
    <t>SCH_TE_MAS</t>
  </si>
  <si>
    <t>SCH_AG_MAS</t>
  </si>
  <si>
    <t>SCH_ENG_MAS</t>
  </si>
  <si>
    <t>SCH_HE_MAS</t>
  </si>
  <si>
    <t>SCH_LAW_MAS</t>
  </si>
  <si>
    <t>SCH_SS_MAS</t>
  </si>
  <si>
    <t>SCH_LS_MAS</t>
  </si>
  <si>
    <t>SCH_VS_MAS</t>
  </si>
  <si>
    <t>SCH_VT_MAS</t>
  </si>
  <si>
    <t>SCH_PT_MAS</t>
  </si>
  <si>
    <t>SCH_HS_MAS</t>
  </si>
  <si>
    <t>SCH_PH_MAS</t>
  </si>
  <si>
    <t>SCH_BA_MAS</t>
  </si>
  <si>
    <t>SCH_OP_MAS</t>
  </si>
  <si>
    <t>SCH_TEP_MAS</t>
  </si>
  <si>
    <t>SCH_TEC_MAS</t>
  </si>
  <si>
    <t>SCH_NUR_MAS</t>
  </si>
  <si>
    <t>SCH_LA_DOC</t>
  </si>
  <si>
    <t>SCH_SCI_DOC</t>
  </si>
  <si>
    <t>SCH_FA_DOC</t>
  </si>
  <si>
    <t>SCH_TE_DOC</t>
  </si>
  <si>
    <t>SCH_AG_DOC</t>
  </si>
  <si>
    <t>SCH_ENG_DOC</t>
  </si>
  <si>
    <t>SCH_HE_DOC</t>
  </si>
  <si>
    <t>SCH_LAW_DOC</t>
  </si>
  <si>
    <t>SCH_SS_DOC</t>
  </si>
  <si>
    <t>SCH_LS_DOC</t>
  </si>
  <si>
    <t>SCH_VS_DOC</t>
  </si>
  <si>
    <t>SCH_VT_DOC</t>
  </si>
  <si>
    <t>SCH_PT_DOC</t>
  </si>
  <si>
    <t>SCH_HS_DOC</t>
  </si>
  <si>
    <t>SCH_PH_DOC</t>
  </si>
  <si>
    <t>SCH_BA_DOC</t>
  </si>
  <si>
    <t>SCH_OP_DOC</t>
  </si>
  <si>
    <t>SCH_TEP_DOC</t>
  </si>
  <si>
    <t>SCH_TEC_DOC</t>
  </si>
  <si>
    <t>SCH_NUR_DOC</t>
  </si>
  <si>
    <t>SCH_LA_SP</t>
  </si>
  <si>
    <t>SCH_SCI_SP</t>
  </si>
  <si>
    <t>SCH_FA_SP</t>
  </si>
  <si>
    <t>SCH_TE_SP</t>
  </si>
  <si>
    <t>SCH_AG_SP</t>
  </si>
  <si>
    <t>SCH_ENG_SP</t>
  </si>
  <si>
    <t>SCH_HE_SP</t>
  </si>
  <si>
    <t>SCH_LAW_SP</t>
  </si>
  <si>
    <t>SCH_SS_SP</t>
  </si>
  <si>
    <t>SCH_LS_SP</t>
  </si>
  <si>
    <t>SCH_VS_SP</t>
  </si>
  <si>
    <t>SCH_VT_SP</t>
  </si>
  <si>
    <t>SCH_PT_SP</t>
  </si>
  <si>
    <t>SCH_HS_SP</t>
  </si>
  <si>
    <t>SCH_PH_SP</t>
  </si>
  <si>
    <t>SCH_BA_SP</t>
  </si>
  <si>
    <t>SCH_OP_SP</t>
  </si>
  <si>
    <t>SCH_TEP_SP</t>
  </si>
  <si>
    <t>SCH_TEC_SP</t>
  </si>
  <si>
    <t>SCH_NUR_SP</t>
  </si>
  <si>
    <t>SAL_LA_UGL</t>
  </si>
  <si>
    <t>SAL_SCI_UGL</t>
  </si>
  <si>
    <t>SAL_FA_UGL</t>
  </si>
  <si>
    <t>SAL_TE_UGL</t>
  </si>
  <si>
    <t>SAL_AG_UGL</t>
  </si>
  <si>
    <t>SAL_ENG_UGL</t>
  </si>
  <si>
    <t>SAL_HE_UGL</t>
  </si>
  <si>
    <t>SAL_LAW_UGL</t>
  </si>
  <si>
    <t>SAL_SS_UGL</t>
  </si>
  <si>
    <t>SAL_LS_UGL</t>
  </si>
  <si>
    <t>SAL_VS_UGL</t>
  </si>
  <si>
    <t>SAL_VT_UGL</t>
  </si>
  <si>
    <t>SAL_PT_UGL</t>
  </si>
  <si>
    <t>SAL_HS_UGL</t>
  </si>
  <si>
    <t>SAL_PH_UGL</t>
  </si>
  <si>
    <t>SAL_BA_UGL</t>
  </si>
  <si>
    <t>SAL_OP_UGL</t>
  </si>
  <si>
    <t>SAL_TEP_UGL</t>
  </si>
  <si>
    <t>SAL_TEC_UGL</t>
  </si>
  <si>
    <t>SAL_NUR_UGL</t>
  </si>
  <si>
    <t>SAL_LA_UGU</t>
  </si>
  <si>
    <t>SAL_SCI_UGU</t>
  </si>
  <si>
    <t>SAL_FA_UGU</t>
  </si>
  <si>
    <t>SAL_TE_UGU</t>
  </si>
  <si>
    <t>SAL_AG_UGU</t>
  </si>
  <si>
    <t>SAL_ENG_UGU</t>
  </si>
  <si>
    <t>SAL_HE_UGU</t>
  </si>
  <si>
    <t>SAL_LAW_UGU</t>
  </si>
  <si>
    <t>SAL_SS_UGU</t>
  </si>
  <si>
    <t>SAL_LS_UGU</t>
  </si>
  <si>
    <t>SAL_VS_UGU</t>
  </si>
  <si>
    <t>SAL_VT_UGU</t>
  </si>
  <si>
    <t>SAL_PT_UGU</t>
  </si>
  <si>
    <t>SAL_HS_UGU</t>
  </si>
  <si>
    <t>SAL_PH_UGU</t>
  </si>
  <si>
    <t>SAL_BA_UGU</t>
  </si>
  <si>
    <t>SAL_OP_UGU</t>
  </si>
  <si>
    <t>SAL_TEP_UGU</t>
  </si>
  <si>
    <t>SAL_TEC_UGU</t>
  </si>
  <si>
    <t>SAL_NUR_UGU</t>
  </si>
  <si>
    <t>SAL_LA_MAS</t>
  </si>
  <si>
    <t>SAL_SCI_MAS</t>
  </si>
  <si>
    <t>SAL_FA_MAS</t>
  </si>
  <si>
    <t>SAL_TE_MAS</t>
  </si>
  <si>
    <t>SAL_AG_MAS</t>
  </si>
  <si>
    <t>SAL_ENG_MAS</t>
  </si>
  <si>
    <t>SAL_HE_MAS</t>
  </si>
  <si>
    <t>SAL_LAW_MAS</t>
  </si>
  <si>
    <t>SAL_SS_MAS</t>
  </si>
  <si>
    <t>SAL_LS_MAS</t>
  </si>
  <si>
    <t>SAL_VS_MAS</t>
  </si>
  <si>
    <t>SAL_VT_MAS</t>
  </si>
  <si>
    <t>SAL_PT_MAS</t>
  </si>
  <si>
    <t>SAL_HS_MAS</t>
  </si>
  <si>
    <t>SAL_PH_MAS</t>
  </si>
  <si>
    <t>SAL_BA_MAS</t>
  </si>
  <si>
    <t>SAL_OP_MAS</t>
  </si>
  <si>
    <t>SAL_TEP_MAS</t>
  </si>
  <si>
    <t>SAL_TEC_MAS</t>
  </si>
  <si>
    <t>SAL_NUR_MAS</t>
  </si>
  <si>
    <t>SAL_LA_DOC</t>
  </si>
  <si>
    <t>SAL_SCI_DOC</t>
  </si>
  <si>
    <t>SAL_FA_DOC</t>
  </si>
  <si>
    <t>SAL_TE_DOC</t>
  </si>
  <si>
    <t>SAL_AG_DOC</t>
  </si>
  <si>
    <t>SAL_ENG_DOC</t>
  </si>
  <si>
    <t>SAL_HE_DOC</t>
  </si>
  <si>
    <t>SAL_LAW_DOC</t>
  </si>
  <si>
    <t>SAL_SS_DOC</t>
  </si>
  <si>
    <t>SAL_LS_DOC</t>
  </si>
  <si>
    <t>SAL_VS_DOC</t>
  </si>
  <si>
    <t>SAL_VT_DOC</t>
  </si>
  <si>
    <t>SAL_PT_DOC</t>
  </si>
  <si>
    <t>SAL_HS_DOC</t>
  </si>
  <si>
    <t>SAL_PH_DOC</t>
  </si>
  <si>
    <t>SAL_BA_DOC</t>
  </si>
  <si>
    <t>SAL_OP_DOC</t>
  </si>
  <si>
    <t>SAL_TEP_DOC</t>
  </si>
  <si>
    <t>SAL_TEC_DOC</t>
  </si>
  <si>
    <t>SAL_NUR_DOC</t>
  </si>
  <si>
    <t>SAL_LA_SP</t>
  </si>
  <si>
    <t>SAL_SCI_SP</t>
  </si>
  <si>
    <t>SAL_FA_SP</t>
  </si>
  <si>
    <t>SAL_TE_SP</t>
  </si>
  <si>
    <t>SAL_AG_SP</t>
  </si>
  <si>
    <t>SAL_ENG_SP</t>
  </si>
  <si>
    <t>SAL_HE_SP</t>
  </si>
  <si>
    <t>SAL_LAW_SP</t>
  </si>
  <si>
    <t>SAL_SS_SP</t>
  </si>
  <si>
    <t>SAL_LS_SP</t>
  </si>
  <si>
    <t>SAL_VS_SP</t>
  </si>
  <si>
    <t>SAL_VT_SP</t>
  </si>
  <si>
    <t>SAL_PT_SP</t>
  </si>
  <si>
    <t>SAL_HS_SP</t>
  </si>
  <si>
    <t>SAL_PH_SP</t>
  </si>
  <si>
    <t>SAL_BA_SP</t>
  </si>
  <si>
    <t>SAL_OP_SP</t>
  </si>
  <si>
    <t>SAL_TEP_SP</t>
  </si>
  <si>
    <t>SAL_TEC_SP</t>
  </si>
  <si>
    <t>SAL_NUR_SP</t>
  </si>
  <si>
    <t>UNTD</t>
  </si>
  <si>
    <t>TAMUSA</t>
  </si>
  <si>
    <t>TAMUCT</t>
  </si>
  <si>
    <t>Texas A&amp;M University - Central Texas</t>
  </si>
  <si>
    <t>University of North Texas at Dallas</t>
  </si>
  <si>
    <t>Fall Headcount</t>
  </si>
  <si>
    <t>VS</t>
  </si>
  <si>
    <t>Cost per Semester Credit Hour</t>
  </si>
  <si>
    <t>Angelo</t>
  </si>
  <si>
    <t>Lamar</t>
  </si>
  <si>
    <t>Midwestern</t>
  </si>
  <si>
    <t>Prairie View</t>
  </si>
  <si>
    <t>Sam Houston</t>
  </si>
  <si>
    <t>Sul Ross</t>
  </si>
  <si>
    <t>Tarleton</t>
  </si>
  <si>
    <t>TAMU-Galveston</t>
  </si>
  <si>
    <t>TAMU-Commerce</t>
  </si>
  <si>
    <t>TAMU-CC</t>
  </si>
  <si>
    <t>TAMU-Kingsville</t>
  </si>
  <si>
    <t>TAMU-San Antonio</t>
  </si>
  <si>
    <t>TAMU-Texarkana</t>
  </si>
  <si>
    <t>TAMU-Central Texas</t>
  </si>
  <si>
    <t>TxStU-SM</t>
  </si>
  <si>
    <t>UT-Arlington</t>
  </si>
  <si>
    <t>UT-Austin</t>
  </si>
  <si>
    <t>UT-Dallas</t>
  </si>
  <si>
    <t>UT-El Paso</t>
  </si>
  <si>
    <t>UT-Permian Basin</t>
  </si>
  <si>
    <t>UT-San Antonio</t>
  </si>
  <si>
    <t>UT-Tyler</t>
  </si>
  <si>
    <t>UH-Clear Lake</t>
  </si>
  <si>
    <t>UH-Downtown</t>
  </si>
  <si>
    <t>UH-Victoria</t>
  </si>
  <si>
    <t>UNT-Dallas</t>
  </si>
  <si>
    <t>TAMI</t>
  </si>
  <si>
    <t>Sul Ross-Rio Grande</t>
  </si>
  <si>
    <t>Relative Weight History</t>
  </si>
  <si>
    <t>Relative Weights</t>
  </si>
  <si>
    <t>Undergraduate Lower Level</t>
  </si>
  <si>
    <t>Undergraduate Upper Level</t>
  </si>
  <si>
    <t>Masters</t>
  </si>
  <si>
    <t>Doctoral</t>
  </si>
  <si>
    <t>Special Professional</t>
  </si>
  <si>
    <t>Average</t>
  </si>
  <si>
    <t>Standard Deviation</t>
  </si>
  <si>
    <t>Year over Year Percent Change</t>
  </si>
  <si>
    <t>Zero Line</t>
  </si>
  <si>
    <t>VetMed calculated with estimated SCH (Headcount X 24).</t>
  </si>
  <si>
    <t>Veterinary Sciences</t>
  </si>
  <si>
    <t>TxStU</t>
  </si>
  <si>
    <t>042295</t>
  </si>
  <si>
    <t>Janet Nascimbeni</t>
  </si>
  <si>
    <t>817-272-7105</t>
  </si>
  <si>
    <t>janetg@uta.edu</t>
  </si>
  <si>
    <t>Marcy Lowther</t>
  </si>
  <si>
    <t>512-471-2808</t>
  </si>
  <si>
    <t>mlowther@austin.utexas.edu</t>
  </si>
  <si>
    <t>Cindy Milligan</t>
  </si>
  <si>
    <t>(972) 883-2632</t>
  </si>
  <si>
    <t>cxm133830@utdallas.edu</t>
  </si>
  <si>
    <t>210-458-6914</t>
  </si>
  <si>
    <t>903-566-7222</t>
  </si>
  <si>
    <t>Monica Poehl</t>
  </si>
  <si>
    <t>979-458-6090</t>
  </si>
  <si>
    <t>mpoehl@tamus.edu</t>
  </si>
  <si>
    <t>713-743-8754</t>
  </si>
  <si>
    <t>713-221-8098</t>
  </si>
  <si>
    <t>June Nelson</t>
  </si>
  <si>
    <t>(361) 570-4873</t>
  </si>
  <si>
    <t>nelsonj@uhv.edu</t>
  </si>
  <si>
    <t>Chris Stovall</t>
  </si>
  <si>
    <t>(940) 397-4273</t>
  </si>
  <si>
    <t>chris.stovall@mwsu.edu</t>
  </si>
  <si>
    <t>Dannette Sales</t>
  </si>
  <si>
    <t>936-468-2354</t>
  </si>
  <si>
    <t>salesdl@sfasu.edu</t>
  </si>
  <si>
    <t>Lavonda M. Horn</t>
  </si>
  <si>
    <t>(713)- 313-4222</t>
  </si>
  <si>
    <t>hornlm@TSU.EDU</t>
  </si>
  <si>
    <t>Janet Coleman</t>
  </si>
  <si>
    <t>325-942-2014</t>
  </si>
  <si>
    <t>janet.coleman@angelo.edu</t>
  </si>
  <si>
    <t>940-898-3522</t>
  </si>
  <si>
    <t>Lisa Braun</t>
  </si>
  <si>
    <t>(512)245-2770</t>
  </si>
  <si>
    <t>lb22@txstate.edu</t>
  </si>
  <si>
    <t>432-837-8180</t>
  </si>
  <si>
    <t>Redlinger, Lawrence</t>
  </si>
  <si>
    <t>(972) 883-6188</t>
  </si>
  <si>
    <t>redling@utdallas.edu</t>
  </si>
  <si>
    <t>Lester, Cathe</t>
  </si>
  <si>
    <t>(915) 747-5117</t>
  </si>
  <si>
    <t>clester@utep.edu</t>
  </si>
  <si>
    <t>Paredes, Marcelo</t>
  </si>
  <si>
    <t>Haneda, Miki</t>
  </si>
  <si>
    <t>(432) 552-2116</t>
  </si>
  <si>
    <t>haneda_m@utpb.edu</t>
  </si>
  <si>
    <t>Wilkerson, Steve</t>
  </si>
  <si>
    <t>(210) 458-4939</t>
  </si>
  <si>
    <t>Steve.Wilkerson@utsa.edu</t>
  </si>
  <si>
    <t>(979) 845-7838</t>
  </si>
  <si>
    <t>Lang, Donna</t>
  </si>
  <si>
    <t>(409) 740-4419</t>
  </si>
  <si>
    <t>langd@tamug.edu</t>
  </si>
  <si>
    <t>Williamson, Dean</t>
  </si>
  <si>
    <t>(936) 261-2187</t>
  </si>
  <si>
    <t>CDwilliamson@pvamu.edu</t>
  </si>
  <si>
    <t>(254) 968-9598</t>
  </si>
  <si>
    <t>Weir, George W.</t>
  </si>
  <si>
    <t>(361) 593-2315</t>
  </si>
  <si>
    <t>kagww00@tamuk.edu</t>
  </si>
  <si>
    <t>Trevino, Mary</t>
  </si>
  <si>
    <t>(956) 326-2277</t>
  </si>
  <si>
    <t>maryt@tamiu.edu</t>
  </si>
  <si>
    <t>(806) 651-3451</t>
  </si>
  <si>
    <t>Bussell, Paige</t>
  </si>
  <si>
    <t>(903) 468-3209</t>
  </si>
  <si>
    <t>Boatright, Janna</t>
  </si>
  <si>
    <t>(903) 223-3047</t>
  </si>
  <si>
    <t>jana.boatright@tamut.edu</t>
  </si>
  <si>
    <t>Moreno, Susan E.</t>
  </si>
  <si>
    <t>(713) 743-0640</t>
  </si>
  <si>
    <t>Qumsieh, Miriam</t>
  </si>
  <si>
    <t>(281) 283-3005</t>
  </si>
  <si>
    <t>Qumsieh@uhcl.edu</t>
  </si>
  <si>
    <t>Tucker, Carol M.</t>
  </si>
  <si>
    <t>(713) 221-8269</t>
  </si>
  <si>
    <t>TuckerCa@uhd.edu</t>
  </si>
  <si>
    <t>Wortham, Trudy</t>
  </si>
  <si>
    <t>(361) 570-4121</t>
  </si>
  <si>
    <t>worthamt@uhv.edu</t>
  </si>
  <si>
    <t>Inglish, Darla</t>
  </si>
  <si>
    <t>(940) 397-4321</t>
  </si>
  <si>
    <t>darla.inglish@mwsu.edu</t>
  </si>
  <si>
    <t>Hall, Karyn</t>
  </si>
  <si>
    <t>(936) 468-3806</t>
  </si>
  <si>
    <t>khall@sfasu.edu</t>
  </si>
  <si>
    <t>(713) 313-7921</t>
  </si>
  <si>
    <t>(806) 742-2166</t>
  </si>
  <si>
    <t>Chalon, Grace</t>
  </si>
  <si>
    <t>(940) 898-3298</t>
  </si>
  <si>
    <t>gchalon@twu.edu</t>
  </si>
  <si>
    <t>Marsh, Gregory</t>
  </si>
  <si>
    <t>(409) 880-2100</t>
  </si>
  <si>
    <t>gregory.marsh@lamar.edu</t>
  </si>
  <si>
    <t>House, Shanna</t>
  </si>
  <si>
    <t>(936) 294-1061</t>
  </si>
  <si>
    <t>shouse@shsu.edu</t>
  </si>
  <si>
    <t>Pipes, Pamela</t>
  </si>
  <si>
    <t>(432) 837-8049</t>
  </si>
  <si>
    <t>ppipes@sulross.edu</t>
  </si>
  <si>
    <t>Wright, Claudia</t>
  </si>
  <si>
    <t>(830) 773-8974 x 17</t>
  </si>
  <si>
    <t>crwright@sulross.edu</t>
  </si>
  <si>
    <t>042421</t>
  </si>
  <si>
    <t>The University of Texas - Rio Grande Valley</t>
  </si>
  <si>
    <t>042485</t>
  </si>
  <si>
    <t>UT-Rio Grande Valley</t>
  </si>
  <si>
    <t>UTRGV</t>
  </si>
  <si>
    <t>RGV</t>
  </si>
  <si>
    <t>Sheri Hardison</t>
  </si>
  <si>
    <t>281.283.2131</t>
  </si>
  <si>
    <t>940-369-5095</t>
  </si>
  <si>
    <t>806-834-1428</t>
  </si>
  <si>
    <t>June Orth</t>
  </si>
  <si>
    <t>borth@twu.edu</t>
  </si>
  <si>
    <t>Cynthia Brown</t>
  </si>
  <si>
    <t>409-880-7925</t>
  </si>
  <si>
    <t>cynthia.brown@lamar.edu</t>
  </si>
  <si>
    <t>42295</t>
  </si>
  <si>
    <t>Texas A&amp;M University - San Antonio</t>
  </si>
  <si>
    <t>936-294-1074</t>
  </si>
  <si>
    <t>Joanne Richardson</t>
  </si>
  <si>
    <t>(915) 747-7892</t>
  </si>
  <si>
    <t>jrichardson@utep.edu</t>
  </si>
  <si>
    <r>
      <t xml:space="preserve">                     </t>
    </r>
    <r>
      <rPr>
        <b/>
        <sz val="11"/>
        <rFont val="Tahoma"/>
        <family val="2"/>
      </rPr>
      <t>Use this drop down to filter by discipline.</t>
    </r>
  </si>
  <si>
    <t>956-665-7906</t>
  </si>
  <si>
    <t>(956) 665-2383</t>
  </si>
  <si>
    <t>marcelo.paredes@utrgv.edu</t>
  </si>
  <si>
    <t>Turcotte, Paul</t>
  </si>
  <si>
    <t>(254) 501-5817</t>
  </si>
  <si>
    <t>paul.turcotte@tamuct.edu</t>
  </si>
  <si>
    <t>Information on Tabs Within This Workbook</t>
  </si>
  <si>
    <r>
      <rPr>
        <b/>
        <sz val="11"/>
        <rFont val="Tahoma"/>
        <family val="2"/>
      </rPr>
      <t xml:space="preserve">Total </t>
    </r>
    <r>
      <rPr>
        <sz val="11"/>
        <rFont val="Tahoma"/>
        <family val="2"/>
      </rPr>
      <t>-</t>
    </r>
  </si>
  <si>
    <r>
      <rPr>
        <b/>
        <sz val="11"/>
        <rFont val="Tahoma"/>
        <family val="2"/>
      </rPr>
      <t xml:space="preserve">Data </t>
    </r>
    <r>
      <rPr>
        <sz val="11"/>
        <rFont val="Tahoma"/>
        <family val="2"/>
      </rPr>
      <t>-</t>
    </r>
  </si>
  <si>
    <r>
      <rPr>
        <b/>
        <sz val="11"/>
        <rFont val="Tahoma"/>
        <family val="2"/>
      </rPr>
      <t>RW History</t>
    </r>
    <r>
      <rPr>
        <sz val="11"/>
        <rFont val="Tahoma"/>
        <family val="2"/>
      </rPr>
      <t xml:space="preserve"> </t>
    </r>
  </si>
  <si>
    <t>FTSE Summary</t>
  </si>
  <si>
    <r>
      <rPr>
        <b/>
        <sz val="11"/>
        <rFont val="Tahoma"/>
        <family val="2"/>
      </rPr>
      <t>Discipline Analysis</t>
    </r>
    <r>
      <rPr>
        <sz val="11"/>
        <rFont val="Tahoma"/>
        <family val="2"/>
      </rPr>
      <t xml:space="preserve"> </t>
    </r>
  </si>
  <si>
    <t>Institution Tabs</t>
  </si>
  <si>
    <t>Discipline Summary</t>
  </si>
  <si>
    <t xml:space="preserve">Green tabs are summary tabs and contain multi-year and historical data. </t>
  </si>
  <si>
    <t xml:space="preserve">Previous year's studies as well as an overview and presentation can be found on the THECB website at: </t>
  </si>
  <si>
    <t>These tables hold all the pertinent data, both from THECB sources (headcount, SCH, and faculty salaries) as well as institutional inputs (teaching assistant salaries and departmental operating expenses).</t>
  </si>
  <si>
    <t>This table indicates the expenditures per SCH by institution and discipline for the year of collection.</t>
  </si>
  <si>
    <t xml:space="preserve">This is the summary page of the 3-year average expenditures and semester credit hours. The Relative Weights table at the top of the page feed to the Formula Funding Model. </t>
  </si>
  <si>
    <t xml:space="preserve"> This tab displays the Average Total Expenditures per Full-Time Student Equivalent (FTSE) for the year of collection. </t>
  </si>
  <si>
    <t>These tabs serve as the means by which the THECB both sends out and collects data from the individual institutions (with the green highlighted cells indicating pre-populated data and the blue cells indicating institutionally-input data). The relative weights provided toward the bottom of the individual tabs are not the published relative weights seen in the General Appropriations Act and are not used in the formula, but indicate the relative weights for the institution. They provide an interesting reference and nothing more.</t>
  </si>
  <si>
    <t>This tab combines all the institutional numbers for the year of collection (note: the relative weights will not match the weights in the Relative Weights tab as this tab contains only data for the current year of collection).</t>
  </si>
  <si>
    <r>
      <t xml:space="preserve">This tab displays the summary of the data by level and by institution for various disciplines. </t>
    </r>
    <r>
      <rPr>
        <b/>
        <sz val="11"/>
        <rFont val="Tahoma"/>
        <family val="2"/>
      </rPr>
      <t>A dropdown box is available at the top to change the data view based on a single discipline or by the total.</t>
    </r>
  </si>
  <si>
    <t xml:space="preserve">These tables show the changes in the relative weights over time by each discipline and level, as well as year-over-year comparisons. </t>
  </si>
  <si>
    <t/>
  </si>
  <si>
    <t>Total Calculated FTSE</t>
  </si>
  <si>
    <r>
      <t>TYL</t>
    </r>
    <r>
      <rPr>
        <vertAlign val="superscript"/>
        <sz val="10"/>
        <color indexed="8"/>
        <rFont val="Tahoma"/>
        <family val="2"/>
      </rPr>
      <t>1</t>
    </r>
  </si>
  <si>
    <t>FTSE</t>
  </si>
  <si>
    <t>Jane Mims</t>
  </si>
  <si>
    <t>(210) 784-1205</t>
  </si>
  <si>
    <t>Jane.Mims@tamusa.edu</t>
  </si>
  <si>
    <t>sallie.moseley@tsu.edu</t>
  </si>
  <si>
    <t>Moseley, Sallie</t>
  </si>
  <si>
    <t>Cindy Strawn</t>
  </si>
  <si>
    <t>cstrawn@uttyler.edu</t>
  </si>
  <si>
    <t>shari.hardison@utsa.edu</t>
  </si>
  <si>
    <t>Amanda Withers</t>
  </si>
  <si>
    <t>withers@shsu.edu</t>
  </si>
  <si>
    <t>Leyda Carter</t>
  </si>
  <si>
    <t>Leydi Carter</t>
  </si>
  <si>
    <t>leydi.carter@untsystem.edu</t>
  </si>
  <si>
    <t>972-338-1405</t>
  </si>
  <si>
    <t>Mulligan-Nguyen, Erin</t>
  </si>
  <si>
    <t>(361) 825-5989</t>
  </si>
  <si>
    <t>Erin.Mulligan-Nguyen@tamucc.edu</t>
  </si>
  <si>
    <t>http://www.thecb.state.tx.us/ExpenditureStudy</t>
  </si>
  <si>
    <t>Danielle McDonald</t>
  </si>
  <si>
    <t>903-566-7405</t>
  </si>
  <si>
    <t>daniellemcdonald@uttyler.edu</t>
  </si>
  <si>
    <t>Corina Ramirez</t>
  </si>
  <si>
    <t>cramirez@sulross.edu</t>
  </si>
  <si>
    <t>Fund Code</t>
  </si>
  <si>
    <t>Orange tabs are related specifically to the most recent year of collection.</t>
  </si>
  <si>
    <t>Lilia St. Clair</t>
  </si>
  <si>
    <t>lilia.stclair@utrgv.edu</t>
  </si>
  <si>
    <t>joanna.demurat@uta.edu</t>
  </si>
  <si>
    <t>Joanna Demurat</t>
  </si>
  <si>
    <t>(817) 272-6753</t>
  </si>
  <si>
    <t>A. Cris Hamilton</t>
  </si>
  <si>
    <t>512-475-9254</t>
  </si>
  <si>
    <t>Cris.Hamilton@austin.utexas.edu</t>
  </si>
  <si>
    <t>Felecia Burns</t>
  </si>
  <si>
    <t>432-552-2712</t>
  </si>
  <si>
    <t>burns_f@utpb.edu</t>
  </si>
  <si>
    <t>Martin, David J.</t>
  </si>
  <si>
    <t>david-j-martin@tamu.edu</t>
  </si>
  <si>
    <t>Milam Hefner</t>
  </si>
  <si>
    <t>mhefner@tarleton.edu</t>
  </si>
  <si>
    <t>Paige.Bussell@tamuc.edu</t>
  </si>
  <si>
    <t>Hampton, Jarvis</t>
  </si>
  <si>
    <t>jhampton@wtamu.edu</t>
  </si>
  <si>
    <t>KLDraper@Central.uh.edu</t>
  </si>
  <si>
    <t>Draper, Kevin</t>
  </si>
  <si>
    <t>semoreno@Central.uh.edu</t>
  </si>
  <si>
    <t>(972) 780-3038</t>
  </si>
  <si>
    <t>lori.eppler@ttu.edu</t>
  </si>
  <si>
    <t>Eppler, Lori</t>
  </si>
  <si>
    <t>Rosalinda Castro</t>
  </si>
  <si>
    <t>(325) 942-2043</t>
  </si>
  <si>
    <t>Rosalinda.Castro@angelo.edu</t>
  </si>
  <si>
    <t>Christina Ordonez-Campos</t>
  </si>
  <si>
    <t>ordonezcamposa@uhd.edu</t>
  </si>
  <si>
    <t>Du, Brody</t>
  </si>
  <si>
    <t>brody.du@untdallas.edu</t>
  </si>
  <si>
    <t>Departmental Operating Expense includes all Instruction and Research expenses less Faculty and Teaching Assistant Salaries. ([Instruction Expenses] + [Research Expenses] - [CBM008] - [TA Salaries])
1. Assign Instructional and Research Expenditures (including all non-research related capitalized equipment) to an academic discipline and level of instruction using the institution's departmental budget designations.
2. Enter Expenditures that cannot be directly charged to a level of instruction into the "All Other DOE Expenses" column. The Expenditure Study Model allocates these expenses by default according to Faculty Salary.  Your institution can opt to have a portion or all these expenses allocated by semester credit hours distribution by updating the cells below.
3. Enter Developmental Education Expenses as Liberal Arts.</t>
  </si>
  <si>
    <t>The information below is derived from the Sources and Uses Fund Group Detail.</t>
  </si>
  <si>
    <t>All Other DOE Expense Methodology: Expenses will default to be allocated to a level of instruction by Faculty Salaries (as recommended by the GAI Formula Advisory Committee for consistency). You can opt to have a portion or all of these expenses allocated by semester credit hours by changing the percent allocation in cell H140. The Semester Credit Hour Percentage is a calculated field based on the balance of the percentage listed in H140.</t>
  </si>
  <si>
    <t>Buckminster@uhcl.edu</t>
  </si>
  <si>
    <t>Kristi Buckminster</t>
  </si>
  <si>
    <t>Proff, Kate</t>
  </si>
  <si>
    <t>(512) 245-2386</t>
  </si>
  <si>
    <t>kproff@txstate.edu</t>
  </si>
  <si>
    <t>Valcik, Nicolas</t>
  </si>
  <si>
    <t>nicolas.valcik@ttu.edu</t>
  </si>
  <si>
    <t>Shari Schwartz</t>
  </si>
  <si>
    <t>(940) 565-4616</t>
  </si>
  <si>
    <t>shari.schwartz@unt.edu</t>
  </si>
  <si>
    <t xml:space="preserve">UT-Tyler's number will not reconcile because it includes $3,757,061 for an Unfunded Pharmacy Program. </t>
  </si>
  <si>
    <t>Victor Aimuyo</t>
  </si>
  <si>
    <t>victor.aimuyo@untsystem.edu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</si>
</sst>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
    <numFmt numFmtId="167" formatCode="_(&quot;$&quot;* #,##0_);_(&quot;$&quot;* \(#,##0\);_(&quot;$&quot;* &quot;0&quot;_);_(@_)"/>
    <numFmt numFmtId="168" formatCode="_(* #,##0_);_(* \(#,##0\);_(* &quot;0&quot;_);_(@_)"/>
    <numFmt numFmtId="169" formatCode="_(&quot;$&quot;* #,##0_);_(&quot;$&quot;* \(#,##0\);_(&quot;$&quot;* &quot;-&quot;??_);_(@_)"/>
    <numFmt numFmtId="170" formatCode="&quot;$&quot;#,##0"/>
    <numFmt numFmtId="171" formatCode="0.0000%"/>
    <numFmt numFmtId="172" formatCode="0.0%"/>
    <numFmt numFmtId="173" formatCode="0.0"/>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Tahoma"/>
      <family val="2"/>
    </font>
    <font>
      <sz val="10"/>
      <name val="Arial"/>
      <family val="2"/>
    </font>
    <font>
      <sz val="10"/>
      <color indexed="24"/>
      <name val="Arial"/>
      <family val="2"/>
    </font>
    <font>
      <b/>
      <sz val="18"/>
      <color indexed="24"/>
      <name val="Arial"/>
      <family val="2"/>
    </font>
    <font>
      <b/>
      <sz val="12"/>
      <color indexed="24"/>
      <name val="Arial"/>
      <family val="2"/>
    </font>
    <font>
      <sz val="10"/>
      <name val="Arial"/>
      <family val="2"/>
    </font>
    <font>
      <b/>
      <sz val="10"/>
      <name val="Tahoma"/>
      <family val="2"/>
    </font>
    <font>
      <b/>
      <sz val="11"/>
      <name val="Tahoma"/>
      <family val="2"/>
    </font>
    <font>
      <sz val="11"/>
      <name val="Tahoma"/>
      <family val="2"/>
    </font>
    <font>
      <sz val="10"/>
      <name val="MS Sans Serif"/>
      <family val="2"/>
    </font>
    <font>
      <sz val="10"/>
      <color indexed="8"/>
      <name val="Arial"/>
      <family val="2"/>
    </font>
    <font>
      <sz val="10"/>
      <color indexed="8"/>
      <name val="Arial"/>
      <family val="2"/>
    </font>
    <font>
      <sz val="10"/>
      <name val="Arial"/>
      <family val="2"/>
    </font>
    <font>
      <sz val="11"/>
      <color theme="3" tint="0.39997558519241921"/>
      <name val="Tahoma"/>
      <family val="2"/>
    </font>
    <font>
      <b/>
      <sz val="11"/>
      <color theme="0"/>
      <name val="Tahoma"/>
      <family val="2"/>
    </font>
    <font>
      <sz val="11"/>
      <color theme="0"/>
      <name val="Tahoma"/>
      <family val="2"/>
    </font>
    <font>
      <sz val="10"/>
      <name val="Verdana"/>
      <family val="2"/>
    </font>
    <font>
      <sz val="10"/>
      <name val="Tahoma"/>
      <family val="2"/>
    </font>
    <font>
      <sz val="10"/>
      <color theme="0"/>
      <name val="Tahoma"/>
      <family val="2"/>
    </font>
    <font>
      <sz val="10"/>
      <color indexed="8"/>
      <name val="Tahoma"/>
      <family val="2"/>
    </font>
    <font>
      <u/>
      <sz val="11"/>
      <name val="Tahoma"/>
      <family val="2"/>
    </font>
    <font>
      <b/>
      <sz val="11"/>
      <color theme="1"/>
      <name val="Tahoma"/>
      <family val="2"/>
    </font>
    <font>
      <sz val="10"/>
      <color theme="0"/>
      <name val="Arial"/>
      <family val="2"/>
    </font>
    <font>
      <sz val="10"/>
      <color theme="1"/>
      <name val="Tahoma"/>
      <family val="2"/>
    </font>
    <font>
      <u/>
      <sz val="10"/>
      <color theme="10"/>
      <name val="Arial"/>
      <family val="2"/>
    </font>
    <font>
      <sz val="11"/>
      <color theme="1"/>
      <name val="Calibri"/>
      <family val="2"/>
    </font>
    <font>
      <vertAlign val="superscript"/>
      <sz val="10"/>
      <color indexed="8"/>
      <name val="Tahoma"/>
      <family val="2"/>
    </font>
    <font>
      <sz val="10"/>
      <name val="Arial"/>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sz val="11"/>
      <color rgb="FF9C6500"/>
      <name val="Calibri"/>
      <family val="2"/>
      <scheme val="minor"/>
    </font>
    <font>
      <b/>
      <sz val="11"/>
      <color theme="1"/>
      <name val="Calibri"/>
      <family val="2"/>
      <scheme val="minor"/>
    </font>
    <font>
      <b/>
      <sz val="18"/>
      <color theme="3"/>
      <name val="Cambria"/>
      <family val="2"/>
      <scheme val="major"/>
    </font>
    <font>
      <sz val="10"/>
      <color rgb="FF000000"/>
      <name val="Arial"/>
      <family val="2"/>
    </font>
    <font>
      <u/>
      <sz val="10"/>
      <color rgb="FF0000FF"/>
      <name val="Arial"/>
      <family val="2"/>
    </font>
    <font>
      <u/>
      <sz val="10"/>
      <color rgb="FF800080"/>
      <name val="Arial"/>
      <family val="2"/>
    </font>
    <font>
      <sz val="11"/>
      <name val="Arial"/>
      <family val="2"/>
    </font>
    <font>
      <sz val="11"/>
      <color rgb="FFFFFFFF"/>
      <name val="Tahoma"/>
      <family val="2"/>
    </font>
    <font>
      <sz val="11"/>
      <color indexed="9"/>
      <name val="Tahoma"/>
      <family val="2"/>
    </font>
    <font>
      <sz val="8"/>
      <name val="Arial"/>
      <family val="2"/>
    </font>
  </fonts>
  <fills count="47">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67">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ck">
        <color rgb="FFC00000"/>
      </left>
      <right style="thick">
        <color rgb="FFC00000"/>
      </right>
      <top style="thin">
        <color indexed="64"/>
      </top>
      <bottom style="thin">
        <color indexed="64"/>
      </bottom>
      <diagonal/>
    </border>
    <border>
      <left style="thick">
        <color rgb="FFC00000"/>
      </left>
      <right style="thick">
        <color rgb="FFC00000"/>
      </right>
      <top style="thin">
        <color indexed="64"/>
      </top>
      <bottom style="thick">
        <color rgb="FFC00000"/>
      </bottom>
      <diagonal/>
    </border>
    <border>
      <left style="thick">
        <color rgb="FFC00000"/>
      </left>
      <right style="thick">
        <color rgb="FFC00000"/>
      </right>
      <top/>
      <bottom style="thin">
        <color indexed="64"/>
      </bottom>
      <diagonal/>
    </border>
    <border>
      <left style="thick">
        <color rgb="FFC00000"/>
      </left>
      <right style="thick">
        <color rgb="FFC00000"/>
      </right>
      <top style="thick">
        <color rgb="FFC00000"/>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rgb="FFC00000"/>
      </left>
      <right/>
      <top/>
      <bottom/>
      <diagonal/>
    </border>
    <border>
      <left style="thick">
        <color rgb="FFC00000"/>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style="thin">
        <color indexed="64"/>
      </right>
      <top/>
      <bottom/>
      <diagonal/>
    </border>
    <border>
      <left style="thick">
        <color rgb="FFC00000"/>
      </left>
      <right style="thick">
        <color rgb="FFC00000"/>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s>
  <cellStyleXfs count="471">
    <xf numFmtId="0" fontId="0" fillId="0" borderId="0"/>
    <xf numFmtId="43" fontId="7"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3" fontId="8"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165"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0" borderId="0"/>
    <xf numFmtId="0" fontId="15" fillId="0" borderId="0"/>
    <xf numFmtId="0" fontId="16" fillId="0" borderId="0"/>
    <xf numFmtId="0" fontId="17" fillId="0" borderId="0"/>
    <xf numFmtId="9" fontId="7"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0" fontId="8" fillId="0" borderId="1" applyNumberFormat="0" applyFont="0" applyFill="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2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8" fillId="0" borderId="1" applyNumberFormat="0" applyFont="0" applyFill="0" applyAlignment="0" applyProtection="0"/>
    <xf numFmtId="0" fontId="30" fillId="0" borderId="0" applyNumberFormat="0" applyFill="0" applyBorder="0" applyAlignment="0" applyProtection="0"/>
    <xf numFmtId="0" fontId="5" fillId="0" borderId="0"/>
    <xf numFmtId="0" fontId="31"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5" fillId="0" borderId="0" applyNumberFormat="0" applyFill="0" applyBorder="0" applyAlignment="0" applyProtection="0"/>
    <xf numFmtId="0" fontId="50" fillId="0" borderId="0" applyNumberFormat="0" applyFill="0" applyBorder="0" applyAlignment="0" applyProtection="0"/>
    <xf numFmtId="0" fontId="46" fillId="0" borderId="59" applyNumberFormat="0" applyFill="0" applyAlignment="0" applyProtection="0"/>
    <xf numFmtId="0" fontId="47" fillId="0" borderId="60" applyNumberFormat="0" applyFill="0" applyAlignment="0" applyProtection="0"/>
    <xf numFmtId="0" fontId="34" fillId="0" borderId="53" applyNumberFormat="0" applyFill="0" applyAlignment="0" applyProtection="0"/>
    <xf numFmtId="0" fontId="34" fillId="0" borderId="0" applyNumberFormat="0" applyFill="0" applyBorder="0" applyAlignment="0" applyProtection="0"/>
    <xf numFmtId="0" fontId="35" fillId="15" borderId="0" applyNumberFormat="0" applyBorder="0" applyAlignment="0" applyProtection="0"/>
    <xf numFmtId="0" fontId="36" fillId="16" borderId="0" applyNumberFormat="0" applyBorder="0" applyAlignment="0" applyProtection="0"/>
    <xf numFmtId="0" fontId="48" fillId="17" borderId="0" applyNumberFormat="0" applyBorder="0" applyAlignment="0" applyProtection="0"/>
    <xf numFmtId="0" fontId="37" fillId="18" borderId="54" applyNumberFormat="0" applyAlignment="0" applyProtection="0"/>
    <xf numFmtId="0" fontId="38" fillId="19" borderId="55" applyNumberFormat="0" applyAlignment="0" applyProtection="0"/>
    <xf numFmtId="0" fontId="39" fillId="19" borderId="54" applyNumberFormat="0" applyAlignment="0" applyProtection="0"/>
    <xf numFmtId="0" fontId="40" fillId="0" borderId="56" applyNumberFormat="0" applyFill="0" applyAlignment="0" applyProtection="0"/>
    <xf numFmtId="0" fontId="41" fillId="20" borderId="57"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9" fillId="0" borderId="61" applyNumberFormat="0" applyFill="0" applyAlignment="0" applyProtection="0"/>
    <xf numFmtId="0" fontId="4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4" fillId="45"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51" fillId="0" borderId="0"/>
    <xf numFmtId="0" fontId="4" fillId="0" borderId="0"/>
    <xf numFmtId="0" fontId="7" fillId="0" borderId="0"/>
    <xf numFmtId="0" fontId="7" fillId="0" borderId="0"/>
    <xf numFmtId="0" fontId="4" fillId="21" borderId="58" applyNumberFormat="0" applyFont="0" applyAlignment="0" applyProtection="0"/>
    <xf numFmtId="9" fontId="7" fillId="0" borderId="0" applyFont="0" applyFill="0" applyBorder="0" applyAlignment="0" applyProtection="0"/>
    <xf numFmtId="0" fontId="4" fillId="0" borderId="0"/>
    <xf numFmtId="43" fontId="51" fillId="0" borderId="0" applyFont="0" applyFill="0" applyBorder="0" applyAlignment="0" applyProtection="0"/>
    <xf numFmtId="0" fontId="4" fillId="0" borderId="0"/>
    <xf numFmtId="0" fontId="4" fillId="0" borderId="0"/>
    <xf numFmtId="0" fontId="4" fillId="21" borderId="58" applyNumberFormat="0" applyFon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4" fillId="0" borderId="0"/>
    <xf numFmtId="0" fontId="51" fillId="0" borderId="0"/>
    <xf numFmtId="0" fontId="4" fillId="0" borderId="0"/>
    <xf numFmtId="0" fontId="4" fillId="0" borderId="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21" borderId="58" applyNumberFormat="0" applyFont="0" applyAlignment="0" applyProtection="0"/>
    <xf numFmtId="0" fontId="4" fillId="0" borderId="0"/>
    <xf numFmtId="0" fontId="4" fillId="0" borderId="0"/>
    <xf numFmtId="0" fontId="30" fillId="0" borderId="0" applyNumberFormat="0" applyFill="0" applyBorder="0" applyAlignment="0" applyProtection="0"/>
    <xf numFmtId="0" fontId="33" fillId="0" borderId="0"/>
    <xf numFmtId="0" fontId="45"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51" fillId="0" borderId="0"/>
    <xf numFmtId="0" fontId="51" fillId="0" borderId="0"/>
    <xf numFmtId="0" fontId="51" fillId="0" borderId="0"/>
    <xf numFmtId="0" fontId="7"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8" applyNumberFormat="0" applyFont="0" applyAlignment="0" applyProtection="0"/>
    <xf numFmtId="0" fontId="2" fillId="0" borderId="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7" fillId="0" borderId="0"/>
    <xf numFmtId="0" fontId="33" fillId="0" borderId="0"/>
  </cellStyleXfs>
  <cellXfs count="416">
    <xf numFmtId="0" fontId="0" fillId="0" borderId="0" xfId="0"/>
    <xf numFmtId="0" fontId="14" fillId="0" borderId="0" xfId="0" applyFont="1"/>
    <xf numFmtId="0" fontId="14" fillId="0" borderId="0" xfId="0" applyFont="1" applyAlignment="1">
      <alignment horizontal="left"/>
    </xf>
    <xf numFmtId="0" fontId="13" fillId="0" borderId="0" xfId="0" applyFont="1"/>
    <xf numFmtId="0" fontId="14" fillId="0" borderId="0" xfId="0" applyFont="1" applyFill="1"/>
    <xf numFmtId="0" fontId="14" fillId="0" borderId="0" xfId="0" quotePrefix="1" applyFont="1" applyFill="1" applyAlignment="1">
      <alignment vertical="top" wrapText="1"/>
    </xf>
    <xf numFmtId="0" fontId="13" fillId="0" borderId="0" xfId="0" applyFont="1" applyFill="1" applyBorder="1" applyAlignment="1">
      <alignment horizontal="left" indent="1"/>
    </xf>
    <xf numFmtId="0" fontId="14" fillId="0" borderId="2" xfId="0" applyFont="1" applyBorder="1"/>
    <xf numFmtId="0" fontId="13" fillId="0" borderId="2" xfId="0" applyFont="1" applyBorder="1" applyAlignment="1">
      <alignment horizontal="right"/>
    </xf>
    <xf numFmtId="166" fontId="14" fillId="0" borderId="2" xfId="0" applyNumberFormat="1" applyFont="1" applyFill="1" applyBorder="1" applyAlignment="1">
      <alignment horizontal="left"/>
    </xf>
    <xf numFmtId="0" fontId="13" fillId="0" borderId="0" xfId="0" applyFont="1" applyFill="1" applyAlignment="1">
      <alignment horizontal="center"/>
    </xf>
    <xf numFmtId="0" fontId="14" fillId="0" borderId="0" xfId="0" applyFont="1" applyFill="1" applyAlignment="1">
      <alignment horizontal="left" indent="19"/>
    </xf>
    <xf numFmtId="0" fontId="13" fillId="0" borderId="0" xfId="0" applyFont="1" applyFill="1" applyAlignment="1">
      <alignment horizontal="left" indent="19"/>
    </xf>
    <xf numFmtId="0" fontId="13" fillId="0" borderId="0" xfId="0" applyFont="1" applyFill="1" applyAlignment="1">
      <alignment horizontal="left" indent="20"/>
    </xf>
    <xf numFmtId="0" fontId="13" fillId="0" borderId="0" xfId="0" applyFont="1" applyBorder="1" applyAlignment="1">
      <alignment horizontal="right"/>
    </xf>
    <xf numFmtId="5" fontId="13" fillId="0" borderId="0" xfId="5" applyNumberFormat="1" applyFont="1" applyFill="1" applyBorder="1"/>
    <xf numFmtId="5" fontId="13" fillId="0" borderId="0" xfId="5" applyNumberFormat="1" applyFont="1" applyBorder="1"/>
    <xf numFmtId="167" fontId="14" fillId="0" borderId="0" xfId="5" applyNumberFormat="1" applyFont="1" applyFill="1" applyBorder="1" applyAlignment="1">
      <alignment horizontal="right"/>
    </xf>
    <xf numFmtId="168" fontId="14" fillId="0" borderId="0" xfId="0" applyNumberFormat="1" applyFont="1" applyFill="1" applyBorder="1" applyAlignment="1">
      <alignment horizontal="right"/>
    </xf>
    <xf numFmtId="168" fontId="14" fillId="2" borderId="2" xfId="5" applyNumberFormat="1" applyFont="1" applyFill="1" applyBorder="1"/>
    <xf numFmtId="167" fontId="14" fillId="2" borderId="2" xfId="5" applyNumberFormat="1" applyFont="1" applyFill="1" applyBorder="1"/>
    <xf numFmtId="167" fontId="14" fillId="0" borderId="2" xfId="0" applyNumberFormat="1" applyFont="1" applyFill="1" applyBorder="1" applyAlignment="1">
      <alignment horizontal="right"/>
    </xf>
    <xf numFmtId="168" fontId="14" fillId="0" borderId="2" xfId="0" applyNumberFormat="1" applyFont="1" applyFill="1" applyBorder="1" applyAlignment="1">
      <alignment horizontal="right"/>
    </xf>
    <xf numFmtId="0" fontId="13" fillId="3" borderId="0" xfId="0" applyFont="1" applyFill="1" applyBorder="1" applyAlignment="1">
      <alignment horizontal="left" indent="1"/>
    </xf>
    <xf numFmtId="0" fontId="13" fillId="3" borderId="0" xfId="0" applyFont="1" applyFill="1" applyAlignment="1">
      <alignment horizontal="center"/>
    </xf>
    <xf numFmtId="42" fontId="14" fillId="0" borderId="0" xfId="0" applyNumberFormat="1" applyFont="1" applyFill="1" applyAlignment="1">
      <alignment horizontal="center"/>
    </xf>
    <xf numFmtId="167" fontId="14" fillId="0" borderId="0" xfId="0" applyNumberFormat="1" applyFont="1" applyFill="1"/>
    <xf numFmtId="0" fontId="19" fillId="0" borderId="0" xfId="0" applyFont="1" applyFill="1" applyAlignment="1">
      <alignment horizontal="left" vertical="top" wrapText="1"/>
    </xf>
    <xf numFmtId="0" fontId="13" fillId="0" borderId="0" xfId="0" applyFont="1" applyFill="1" applyAlignment="1">
      <alignment horizontal="left"/>
    </xf>
    <xf numFmtId="169" fontId="14" fillId="0" borderId="2" xfId="5" quotePrefix="1" applyNumberFormat="1" applyFont="1" applyFill="1" applyBorder="1" applyAlignment="1">
      <alignment vertical="top" wrapText="1"/>
    </xf>
    <xf numFmtId="164" fontId="14" fillId="0" borderId="2" xfId="5" quotePrefix="1" applyNumberFormat="1" applyFont="1" applyFill="1" applyBorder="1" applyAlignment="1">
      <alignment vertical="top" wrapText="1"/>
    </xf>
    <xf numFmtId="0" fontId="13" fillId="0" borderId="2" xfId="0" applyFont="1" applyFill="1" applyBorder="1" applyAlignment="1">
      <alignment horizontal="center" vertical="top" wrapText="1"/>
    </xf>
    <xf numFmtId="0" fontId="14" fillId="0" borderId="0" xfId="0" applyFont="1" applyFill="1" applyAlignment="1">
      <alignment horizontal="left"/>
    </xf>
    <xf numFmtId="0" fontId="14" fillId="0" borderId="0" xfId="13" applyFont="1"/>
    <xf numFmtId="0" fontId="19" fillId="0" borderId="0" xfId="0" applyFont="1" applyFill="1" applyAlignment="1">
      <alignment vertical="top" wrapText="1"/>
    </xf>
    <xf numFmtId="166" fontId="13" fillId="0" borderId="2" xfId="0" applyNumberFormat="1" applyFont="1" applyFill="1" applyBorder="1" applyAlignment="1">
      <alignment horizontal="right"/>
    </xf>
    <xf numFmtId="167" fontId="14" fillId="0" borderId="2" xfId="5" applyNumberFormat="1" applyFont="1" applyFill="1" applyBorder="1"/>
    <xf numFmtId="167" fontId="14" fillId="0" borderId="3" xfId="5" applyNumberFormat="1" applyFont="1" applyFill="1" applyBorder="1"/>
    <xf numFmtId="169" fontId="14" fillId="0" borderId="2" xfId="5" applyNumberFormat="1" applyFont="1" applyFill="1" applyBorder="1" applyAlignment="1">
      <alignment horizontal="right"/>
    </xf>
    <xf numFmtId="164" fontId="14" fillId="0" borderId="2" xfId="5" applyNumberFormat="1" applyFont="1" applyFill="1" applyBorder="1" applyAlignment="1">
      <alignment horizontal="right"/>
    </xf>
    <xf numFmtId="166" fontId="13" fillId="0" borderId="0" xfId="0" applyNumberFormat="1" applyFont="1" applyBorder="1" applyAlignment="1">
      <alignment horizontal="right"/>
    </xf>
    <xf numFmtId="169" fontId="14" fillId="0" borderId="0" xfId="5" applyNumberFormat="1" applyFont="1" applyFill="1" applyBorder="1" applyAlignment="1">
      <alignment horizontal="right"/>
    </xf>
    <xf numFmtId="167" fontId="14" fillId="0" borderId="0" xfId="5" applyNumberFormat="1" applyFont="1" applyFill="1" applyBorder="1"/>
    <xf numFmtId="167" fontId="14" fillId="0" borderId="0" xfId="5" applyNumberFormat="1" applyFont="1" applyBorder="1"/>
    <xf numFmtId="5" fontId="14" fillId="0" borderId="0" xfId="5" applyNumberFormat="1" applyFont="1" applyBorder="1"/>
    <xf numFmtId="167" fontId="14" fillId="0" borderId="6" xfId="5" applyNumberFormat="1" applyFont="1" applyBorder="1"/>
    <xf numFmtId="166" fontId="13" fillId="0" borderId="0" xfId="0" applyNumberFormat="1" applyFont="1" applyFill="1" applyBorder="1" applyAlignment="1">
      <alignment horizontal="right"/>
    </xf>
    <xf numFmtId="167" fontId="14" fillId="0" borderId="0" xfId="0" applyNumberFormat="1" applyFont="1" applyFill="1" applyBorder="1" applyAlignment="1">
      <alignment horizontal="right"/>
    </xf>
    <xf numFmtId="167" fontId="14" fillId="0" borderId="6" xfId="0" applyNumberFormat="1" applyFont="1" applyFill="1" applyBorder="1" applyAlignment="1">
      <alignment horizontal="right"/>
    </xf>
    <xf numFmtId="0" fontId="14" fillId="0" borderId="0" xfId="0" applyFont="1" applyBorder="1" applyAlignment="1">
      <alignment vertical="top" wrapText="1"/>
    </xf>
    <xf numFmtId="0" fontId="14" fillId="0" borderId="7" xfId="0" applyFont="1" applyBorder="1"/>
    <xf numFmtId="0" fontId="19" fillId="0" borderId="8" xfId="0" applyFont="1" applyFill="1" applyBorder="1" applyAlignment="1">
      <alignment vertical="top" wrapText="1"/>
    </xf>
    <xf numFmtId="5" fontId="14" fillId="0" borderId="0" xfId="0" applyNumberFormat="1" applyFont="1"/>
    <xf numFmtId="9" fontId="14" fillId="0" borderId="0" xfId="16" applyFont="1" applyFill="1"/>
    <xf numFmtId="169" fontId="14" fillId="0" borderId="0" xfId="0" applyNumberFormat="1" applyFont="1" applyFill="1"/>
    <xf numFmtId="43" fontId="14" fillId="0" borderId="2" xfId="1" applyFont="1" applyFill="1" applyBorder="1" applyAlignment="1">
      <alignment horizontal="right"/>
    </xf>
    <xf numFmtId="0" fontId="13" fillId="4" borderId="0" xfId="13" applyNumberFormat="1" applyFont="1" applyFill="1" applyBorder="1" applyAlignment="1">
      <alignment horizontal="left" indent="1"/>
    </xf>
    <xf numFmtId="0" fontId="20" fillId="4" borderId="0" xfId="0" applyFont="1" applyFill="1" applyBorder="1" applyAlignment="1">
      <alignment horizontal="center"/>
    </xf>
    <xf numFmtId="0" fontId="20" fillId="5" borderId="10" xfId="0" applyFont="1" applyFill="1" applyBorder="1" applyAlignment="1">
      <alignment horizontal="center" vertical="top" wrapText="1"/>
    </xf>
    <xf numFmtId="0" fontId="20" fillId="5" borderId="11" xfId="0" applyFont="1" applyFill="1" applyBorder="1" applyAlignment="1">
      <alignment horizontal="center" wrapText="1"/>
    </xf>
    <xf numFmtId="0" fontId="20" fillId="5" borderId="12" xfId="0" applyFont="1" applyFill="1" applyBorder="1" applyAlignment="1">
      <alignment horizontal="center" wrapText="1"/>
    </xf>
    <xf numFmtId="0" fontId="20" fillId="5" borderId="13" xfId="0" applyFont="1" applyFill="1" applyBorder="1" applyAlignment="1">
      <alignment horizontal="center" wrapText="1"/>
    </xf>
    <xf numFmtId="0" fontId="20" fillId="5" borderId="14" xfId="0" applyFont="1" applyFill="1" applyBorder="1" applyAlignment="1">
      <alignment horizontal="center"/>
    </xf>
    <xf numFmtId="0" fontId="20" fillId="5" borderId="15" xfId="0" applyFont="1" applyFill="1" applyBorder="1" applyAlignment="1">
      <alignment horizontal="center" wrapText="1"/>
    </xf>
    <xf numFmtId="0" fontId="20" fillId="5" borderId="16" xfId="0" applyFont="1" applyFill="1" applyBorder="1" applyAlignment="1">
      <alignment horizontal="center" wrapText="1"/>
    </xf>
    <xf numFmtId="0" fontId="20" fillId="5" borderId="14" xfId="0" applyFont="1" applyFill="1" applyBorder="1" applyAlignment="1">
      <alignment horizontal="center" vertical="top"/>
    </xf>
    <xf numFmtId="0" fontId="20" fillId="5" borderId="15" xfId="0" applyFont="1" applyFill="1" applyBorder="1" applyAlignment="1">
      <alignment horizontal="center" vertical="top" wrapText="1"/>
    </xf>
    <xf numFmtId="0" fontId="20" fillId="5" borderId="16" xfId="0" applyFont="1" applyFill="1" applyBorder="1" applyAlignment="1">
      <alignment horizontal="center" vertical="top" wrapText="1"/>
    </xf>
    <xf numFmtId="164" fontId="14" fillId="0" borderId="17" xfId="1" applyNumberFormat="1" applyFont="1" applyFill="1" applyBorder="1"/>
    <xf numFmtId="168" fontId="14" fillId="0" borderId="2" xfId="5" applyNumberFormat="1" applyFont="1" applyFill="1" applyBorder="1"/>
    <xf numFmtId="5" fontId="14" fillId="0" borderId="18" xfId="5" applyNumberFormat="1" applyFont="1" applyFill="1" applyBorder="1"/>
    <xf numFmtId="167" fontId="14" fillId="0" borderId="37" xfId="5" applyNumberFormat="1" applyFont="1" applyFill="1" applyBorder="1"/>
    <xf numFmtId="0" fontId="13" fillId="0" borderId="0" xfId="0" applyFont="1" applyAlignment="1">
      <alignment wrapText="1"/>
    </xf>
    <xf numFmtId="0" fontId="20" fillId="5" borderId="38" xfId="0" applyFont="1" applyFill="1" applyBorder="1" applyAlignment="1">
      <alignment horizontal="center" vertical="top" wrapText="1"/>
    </xf>
    <xf numFmtId="9" fontId="13" fillId="2" borderId="39" xfId="16" applyFont="1" applyFill="1" applyBorder="1" applyAlignment="1">
      <alignment horizontal="center" vertical="center"/>
    </xf>
    <xf numFmtId="169" fontId="14" fillId="6" borderId="5" xfId="5" quotePrefix="1" applyNumberFormat="1" applyFont="1" applyFill="1" applyBorder="1" applyAlignment="1">
      <alignment vertical="top" wrapText="1"/>
    </xf>
    <xf numFmtId="164" fontId="14" fillId="6" borderId="2" xfId="5" quotePrefix="1" applyNumberFormat="1" applyFont="1" applyFill="1" applyBorder="1" applyAlignment="1">
      <alignment vertical="top" wrapText="1"/>
    </xf>
    <xf numFmtId="169" fontId="14" fillId="6" borderId="2" xfId="5" quotePrefix="1" applyNumberFormat="1" applyFont="1" applyFill="1" applyBorder="1" applyAlignment="1">
      <alignment vertical="top" wrapText="1"/>
    </xf>
    <xf numFmtId="0" fontId="14" fillId="6" borderId="2" xfId="0" quotePrefix="1" applyFont="1" applyFill="1" applyBorder="1" applyAlignment="1">
      <alignment vertical="top" wrapText="1"/>
    </xf>
    <xf numFmtId="164" fontId="14" fillId="6" borderId="19" xfId="1" quotePrefix="1" applyNumberFormat="1" applyFont="1" applyFill="1" applyBorder="1"/>
    <xf numFmtId="164" fontId="14" fillId="6" borderId="20" xfId="1" quotePrefix="1" applyNumberFormat="1" applyFont="1" applyFill="1" applyBorder="1"/>
    <xf numFmtId="168" fontId="14" fillId="6" borderId="2" xfId="0" applyNumberFormat="1" applyFont="1" applyFill="1" applyBorder="1" applyAlignment="1">
      <alignment horizontal="right"/>
    </xf>
    <xf numFmtId="167" fontId="14" fillId="6" borderId="2" xfId="0" applyNumberFormat="1" applyFont="1" applyFill="1" applyBorder="1" applyAlignment="1">
      <alignment horizontal="right"/>
    </xf>
    <xf numFmtId="0" fontId="13" fillId="0" borderId="0" xfId="0" quotePrefix="1" applyFont="1" applyFill="1" applyBorder="1" applyAlignment="1">
      <alignment horizontal="left" indent="1"/>
    </xf>
    <xf numFmtId="0" fontId="14" fillId="6" borderId="2" xfId="0" applyFont="1" applyFill="1" applyBorder="1" applyAlignment="1">
      <alignment horizontal="left" vertical="top" wrapText="1"/>
    </xf>
    <xf numFmtId="169" fontId="14" fillId="0" borderId="7" xfId="0" applyNumberFormat="1" applyFont="1" applyBorder="1"/>
    <xf numFmtId="0" fontId="20" fillId="5" borderId="9" xfId="0" applyFont="1" applyFill="1" applyBorder="1" applyAlignment="1">
      <alignment horizontal="center" vertical="top" wrapText="1"/>
    </xf>
    <xf numFmtId="0" fontId="14" fillId="6" borderId="2" xfId="0" applyFont="1" applyFill="1" applyBorder="1" applyAlignment="1">
      <alignment horizontal="left" vertical="top" wrapText="1"/>
    </xf>
    <xf numFmtId="168" fontId="14" fillId="0" borderId="3" xfId="5" applyNumberFormat="1" applyFont="1" applyFill="1" applyBorder="1"/>
    <xf numFmtId="169" fontId="14" fillId="0" borderId="0" xfId="13" applyNumberFormat="1" applyFont="1"/>
    <xf numFmtId="164" fontId="14" fillId="0" borderId="0" xfId="1" applyNumberFormat="1" applyFont="1" applyFill="1"/>
    <xf numFmtId="43" fontId="14" fillId="0" borderId="0" xfId="1" applyFont="1" applyFill="1" applyBorder="1" applyAlignment="1">
      <alignment horizontal="right"/>
    </xf>
    <xf numFmtId="0" fontId="13" fillId="0" borderId="0" xfId="0" quotePrefix="1" applyFont="1" applyFill="1" applyAlignment="1">
      <alignment horizontal="left"/>
    </xf>
    <xf numFmtId="0" fontId="14" fillId="0" borderId="0" xfId="0" applyFont="1" applyFill="1" applyAlignment="1">
      <alignment horizontal="center"/>
    </xf>
    <xf numFmtId="3" fontId="14" fillId="0" borderId="21" xfId="0" applyNumberFormat="1" applyFont="1" applyFill="1" applyBorder="1" applyAlignment="1" applyProtection="1">
      <alignment horizontal="left"/>
    </xf>
    <xf numFmtId="164" fontId="14" fillId="0" borderId="22" xfId="3" applyNumberFormat="1" applyFont="1" applyFill="1" applyBorder="1" applyAlignment="1">
      <alignment horizontal="right"/>
    </xf>
    <xf numFmtId="3" fontId="14" fillId="0" borderId="24" xfId="0" applyNumberFormat="1" applyFont="1" applyFill="1" applyBorder="1" applyAlignment="1" applyProtection="1">
      <alignment horizontal="left"/>
    </xf>
    <xf numFmtId="3" fontId="14" fillId="0" borderId="2" xfId="0" applyNumberFormat="1" applyFont="1" applyFill="1" applyBorder="1" applyAlignment="1">
      <alignment horizontal="right"/>
    </xf>
    <xf numFmtId="3" fontId="14" fillId="0" borderId="2" xfId="0" applyNumberFormat="1" applyFont="1" applyFill="1" applyBorder="1"/>
    <xf numFmtId="3" fontId="14" fillId="0" borderId="25" xfId="0" applyNumberFormat="1" applyFont="1" applyFill="1" applyBorder="1"/>
    <xf numFmtId="3" fontId="13" fillId="0" borderId="19" xfId="0" applyNumberFormat="1" applyFont="1" applyFill="1" applyBorder="1" applyAlignment="1" applyProtection="1">
      <alignment horizontal="left"/>
    </xf>
    <xf numFmtId="3" fontId="13" fillId="0" borderId="20" xfId="0" applyNumberFormat="1" applyFont="1" applyFill="1" applyBorder="1" applyAlignment="1">
      <alignment horizontal="right"/>
    </xf>
    <xf numFmtId="3" fontId="14" fillId="0" borderId="0" xfId="0" applyNumberFormat="1" applyFont="1" applyFill="1" applyBorder="1" applyAlignment="1" applyProtection="1">
      <alignment horizontal="left"/>
    </xf>
    <xf numFmtId="0" fontId="14" fillId="0" borderId="0" xfId="0" applyFont="1" applyFill="1" applyAlignment="1">
      <alignment horizontal="right"/>
    </xf>
    <xf numFmtId="170" fontId="14" fillId="0" borderId="0" xfId="0" applyNumberFormat="1" applyFont="1" applyFill="1"/>
    <xf numFmtId="3" fontId="14" fillId="0" borderId="0" xfId="0" applyNumberFormat="1" applyFont="1" applyFill="1" applyAlignment="1">
      <alignment horizontal="right"/>
    </xf>
    <xf numFmtId="3" fontId="14" fillId="0" borderId="0" xfId="0" applyNumberFormat="1" applyFont="1" applyBorder="1" applyAlignment="1" applyProtection="1">
      <alignment horizontal="left"/>
    </xf>
    <xf numFmtId="171" fontId="14" fillId="0" borderId="0" xfId="18" applyNumberFormat="1" applyFont="1" applyFill="1"/>
    <xf numFmtId="3" fontId="14" fillId="0" borderId="0" xfId="0" applyNumberFormat="1" applyFont="1" applyFill="1"/>
    <xf numFmtId="3" fontId="14" fillId="0" borderId="5" xfId="0" applyNumberFormat="1" applyFont="1" applyFill="1" applyBorder="1" applyAlignment="1" applyProtection="1">
      <alignment horizontal="left"/>
    </xf>
    <xf numFmtId="3" fontId="14" fillId="0" borderId="2" xfId="0" applyNumberFormat="1" applyFont="1" applyFill="1" applyBorder="1" applyAlignment="1"/>
    <xf numFmtId="3" fontId="14" fillId="0" borderId="2" xfId="0" applyNumberFormat="1" applyFont="1" applyFill="1" applyBorder="1" applyAlignment="1" applyProtection="1">
      <alignment horizontal="left"/>
    </xf>
    <xf numFmtId="38" fontId="14" fillId="0" borderId="2" xfId="0" applyNumberFormat="1" applyFont="1" applyFill="1" applyBorder="1" applyAlignment="1"/>
    <xf numFmtId="38" fontId="14" fillId="0" borderId="0" xfId="0" applyNumberFormat="1" applyFont="1" applyFill="1" applyBorder="1" applyAlignment="1"/>
    <xf numFmtId="0" fontId="13" fillId="0" borderId="0" xfId="0" applyFont="1" applyFill="1" applyBorder="1" applyAlignment="1">
      <alignment horizontal="center"/>
    </xf>
    <xf numFmtId="0" fontId="13" fillId="0" borderId="0" xfId="0" applyFont="1" applyFill="1"/>
    <xf numFmtId="38" fontId="14" fillId="0" borderId="26" xfId="3" applyNumberFormat="1" applyFont="1" applyFill="1" applyBorder="1"/>
    <xf numFmtId="3" fontId="14" fillId="0" borderId="24" xfId="0" applyNumberFormat="1" applyFont="1" applyFill="1" applyBorder="1" applyAlignment="1">
      <alignment horizontal="right" indent="1"/>
    </xf>
    <xf numFmtId="3" fontId="14" fillId="7" borderId="27" xfId="18" applyNumberFormat="1" applyFont="1" applyFill="1" applyBorder="1" applyAlignment="1">
      <alignment horizontal="right" indent="1"/>
    </xf>
    <xf numFmtId="3" fontId="14" fillId="7" borderId="28" xfId="18" applyNumberFormat="1" applyFont="1" applyFill="1" applyBorder="1" applyAlignment="1">
      <alignment horizontal="right" indent="1"/>
    </xf>
    <xf numFmtId="3" fontId="14" fillId="0" borderId="2" xfId="0" applyNumberFormat="1" applyFont="1" applyFill="1" applyBorder="1" applyAlignment="1">
      <alignment horizontal="right" indent="1"/>
    </xf>
    <xf numFmtId="9" fontId="14" fillId="0" borderId="25" xfId="18" applyFont="1" applyFill="1" applyBorder="1" applyAlignment="1">
      <alignment horizontal="right" indent="1"/>
    </xf>
    <xf numFmtId="3" fontId="14" fillId="0" borderId="29" xfId="0" applyNumberFormat="1" applyFont="1" applyFill="1" applyBorder="1" applyAlignment="1">
      <alignment horizontal="right" indent="1"/>
    </xf>
    <xf numFmtId="3" fontId="14" fillId="0" borderId="8" xfId="0" applyNumberFormat="1" applyFont="1" applyFill="1" applyBorder="1" applyAlignment="1">
      <alignment horizontal="right" indent="1"/>
    </xf>
    <xf numFmtId="3" fontId="14" fillId="7" borderId="29" xfId="18" applyNumberFormat="1" applyFont="1" applyFill="1" applyBorder="1" applyAlignment="1">
      <alignment horizontal="right" indent="1"/>
    </xf>
    <xf numFmtId="3" fontId="14" fillId="7" borderId="30" xfId="18" applyNumberFormat="1" applyFont="1" applyFill="1" applyBorder="1" applyAlignment="1">
      <alignment horizontal="right" indent="1"/>
    </xf>
    <xf numFmtId="9" fontId="14" fillId="0" borderId="31" xfId="18" applyFont="1" applyFill="1" applyBorder="1" applyAlignment="1">
      <alignment horizontal="right" indent="1"/>
    </xf>
    <xf numFmtId="3" fontId="14" fillId="0" borderId="0" xfId="0" applyNumberFormat="1" applyFont="1" applyFill="1" applyBorder="1" applyAlignment="1">
      <alignment horizontal="left"/>
    </xf>
    <xf numFmtId="3" fontId="14" fillId="0" borderId="0" xfId="0" applyNumberFormat="1" applyFont="1" applyFill="1" applyBorder="1" applyAlignment="1">
      <alignment horizontal="right"/>
    </xf>
    <xf numFmtId="0" fontId="14" fillId="0" borderId="0" xfId="0" applyFont="1" applyFill="1" applyBorder="1"/>
    <xf numFmtId="3" fontId="14" fillId="0" borderId="20" xfId="0" applyNumberFormat="1" applyFont="1" applyFill="1" applyBorder="1"/>
    <xf numFmtId="3" fontId="14" fillId="0" borderId="17" xfId="0" applyNumberFormat="1" applyFont="1" applyFill="1" applyBorder="1"/>
    <xf numFmtId="3" fontId="14" fillId="0" borderId="0" xfId="0" applyNumberFormat="1" applyFont="1" applyFill="1" applyAlignment="1">
      <alignment horizontal="center"/>
    </xf>
    <xf numFmtId="166" fontId="21" fillId="0" borderId="0" xfId="0" applyNumberFormat="1" applyFont="1" applyFill="1" applyBorder="1" applyAlignment="1">
      <alignment horizontal="left"/>
    </xf>
    <xf numFmtId="0" fontId="21" fillId="0" borderId="0" xfId="0" applyFont="1" applyBorder="1"/>
    <xf numFmtId="0" fontId="13" fillId="0" borderId="0" xfId="0" applyFont="1" applyFill="1" applyAlignment="1"/>
    <xf numFmtId="0" fontId="20" fillId="8" borderId="11" xfId="0" applyFont="1" applyFill="1" applyBorder="1" applyAlignment="1">
      <alignment horizontal="center"/>
    </xf>
    <xf numFmtId="0" fontId="20" fillId="8" borderId="12" xfId="0" applyFont="1" applyFill="1" applyBorder="1" applyAlignment="1">
      <alignment horizontal="center"/>
    </xf>
    <xf numFmtId="0" fontId="20" fillId="8" borderId="13" xfId="0" applyFont="1" applyFill="1" applyBorder="1" applyAlignment="1">
      <alignment horizontal="center"/>
    </xf>
    <xf numFmtId="3" fontId="21" fillId="8" borderId="19" xfId="0" applyNumberFormat="1" applyFont="1" applyFill="1" applyBorder="1" applyAlignment="1" applyProtection="1">
      <alignment horizontal="center"/>
    </xf>
    <xf numFmtId="0" fontId="21" fillId="8" borderId="20" xfId="0" applyFont="1" applyFill="1" applyBorder="1" applyAlignment="1">
      <alignment horizontal="center"/>
    </xf>
    <xf numFmtId="0" fontId="21" fillId="8" borderId="17" xfId="0" applyFont="1" applyFill="1" applyBorder="1" applyAlignment="1">
      <alignment horizontal="center"/>
    </xf>
    <xf numFmtId="3" fontId="14" fillId="10" borderId="2" xfId="0" applyNumberFormat="1" applyFont="1" applyFill="1" applyBorder="1" applyAlignment="1"/>
    <xf numFmtId="3" fontId="14" fillId="10" borderId="5" xfId="0" applyNumberFormat="1" applyFont="1" applyFill="1" applyBorder="1" applyAlignment="1"/>
    <xf numFmtId="0" fontId="20" fillId="8" borderId="11" xfId="0" applyFont="1" applyFill="1" applyBorder="1" applyAlignment="1">
      <alignment horizontal="center" wrapText="1"/>
    </xf>
    <xf numFmtId="0" fontId="20" fillId="8" borderId="12" xfId="0" applyFont="1" applyFill="1" applyBorder="1" applyAlignment="1">
      <alignment horizontal="center" wrapText="1"/>
    </xf>
    <xf numFmtId="0" fontId="20" fillId="8" borderId="13" xfId="0" applyFont="1" applyFill="1" applyBorder="1" applyAlignment="1">
      <alignment horizontal="center" wrapText="1"/>
    </xf>
    <xf numFmtId="0" fontId="14" fillId="0" borderId="0" xfId="0" applyFont="1" applyAlignment="1">
      <alignment wrapText="1"/>
    </xf>
    <xf numFmtId="0" fontId="20" fillId="8" borderId="32" xfId="13" applyFont="1" applyFill="1" applyBorder="1"/>
    <xf numFmtId="3" fontId="20" fillId="8" borderId="12" xfId="0" applyNumberFormat="1" applyFont="1" applyFill="1" applyBorder="1" applyAlignment="1">
      <alignment horizontal="center"/>
    </xf>
    <xf numFmtId="3" fontId="20" fillId="8" borderId="11" xfId="0" applyNumberFormat="1" applyFont="1" applyFill="1" applyBorder="1" applyAlignment="1">
      <alignment horizontal="center"/>
    </xf>
    <xf numFmtId="0" fontId="20" fillId="8" borderId="32" xfId="0" applyFont="1" applyFill="1" applyBorder="1" applyAlignment="1">
      <alignment horizontal="center"/>
    </xf>
    <xf numFmtId="0" fontId="20" fillId="8" borderId="33" xfId="0" applyFont="1" applyFill="1" applyBorder="1" applyAlignment="1">
      <alignment horizontal="center"/>
    </xf>
    <xf numFmtId="0" fontId="20" fillId="8" borderId="21" xfId="0" applyFont="1" applyFill="1" applyBorder="1" applyAlignment="1">
      <alignment horizontal="center"/>
    </xf>
    <xf numFmtId="3" fontId="20" fillId="8" borderId="23" xfId="0" applyNumberFormat="1" applyFont="1" applyFill="1" applyBorder="1" applyAlignment="1" applyProtection="1">
      <alignment horizontal="left"/>
    </xf>
    <xf numFmtId="0" fontId="14" fillId="0" borderId="24" xfId="0" applyFont="1" applyBorder="1"/>
    <xf numFmtId="3" fontId="14" fillId="0" borderId="25" xfId="0" applyNumberFormat="1" applyFont="1" applyBorder="1" applyAlignment="1" applyProtection="1">
      <alignment horizontal="left"/>
    </xf>
    <xf numFmtId="0" fontId="14" fillId="0" borderId="19" xfId="0" applyFont="1" applyBorder="1"/>
    <xf numFmtId="3" fontId="14" fillId="0" borderId="17" xfId="0" applyNumberFormat="1" applyFont="1" applyBorder="1" applyAlignment="1" applyProtection="1">
      <alignment horizontal="left"/>
    </xf>
    <xf numFmtId="167" fontId="14" fillId="2" borderId="2" xfId="5" applyNumberFormat="1" applyFont="1" applyFill="1" applyBorder="1"/>
    <xf numFmtId="167" fontId="14" fillId="2" borderId="36" xfId="5" applyNumberFormat="1" applyFont="1" applyFill="1" applyBorder="1"/>
    <xf numFmtId="164" fontId="14" fillId="0" borderId="0" xfId="1" applyNumberFormat="1" applyFont="1" applyFill="1" applyAlignment="1">
      <alignment horizontal="center"/>
    </xf>
    <xf numFmtId="172" fontId="14" fillId="0" borderId="0" xfId="16" applyNumberFormat="1" applyFont="1" applyFill="1"/>
    <xf numFmtId="10" fontId="14" fillId="0" borderId="0" xfId="16" applyNumberFormat="1" applyFont="1" applyFill="1" applyBorder="1" applyAlignment="1">
      <alignment horizontal="right"/>
    </xf>
    <xf numFmtId="0" fontId="13" fillId="0" borderId="0" xfId="0" applyFont="1" applyFill="1" applyAlignment="1">
      <alignment horizontal="left"/>
    </xf>
    <xf numFmtId="38" fontId="14" fillId="0" borderId="26" xfId="1" applyNumberFormat="1" applyFont="1" applyFill="1" applyBorder="1"/>
    <xf numFmtId="3" fontId="14" fillId="0" borderId="25" xfId="0" applyNumberFormat="1" applyFont="1" applyFill="1" applyBorder="1" applyAlignment="1">
      <alignment horizontal="right" indent="1"/>
    </xf>
    <xf numFmtId="3" fontId="14" fillId="0" borderId="31" xfId="0" applyNumberFormat="1" applyFont="1" applyFill="1" applyBorder="1" applyAlignment="1">
      <alignment horizontal="right" indent="1"/>
    </xf>
    <xf numFmtId="0" fontId="13" fillId="0" borderId="0" xfId="0" applyFont="1" applyFill="1" applyAlignment="1">
      <alignment horizontal="left"/>
    </xf>
    <xf numFmtId="0" fontId="13" fillId="0" borderId="0" xfId="0" applyFont="1" applyFill="1" applyAlignment="1">
      <alignment horizontal="left"/>
    </xf>
    <xf numFmtId="0" fontId="20" fillId="5" borderId="9" xfId="0" applyFont="1" applyFill="1" applyBorder="1" applyAlignment="1">
      <alignment horizontal="center" vertical="top" wrapText="1"/>
    </xf>
    <xf numFmtId="0" fontId="13" fillId="0" borderId="2" xfId="0" applyFont="1" applyFill="1" applyBorder="1" applyAlignment="1">
      <alignment horizontal="center" vertical="top" wrapText="1"/>
    </xf>
    <xf numFmtId="0" fontId="14" fillId="6" borderId="2" xfId="0" applyFont="1" applyFill="1" applyBorder="1" applyAlignment="1">
      <alignment horizontal="left" vertical="top" wrapText="1"/>
    </xf>
    <xf numFmtId="0" fontId="20" fillId="0" borderId="0" xfId="0" applyFont="1" applyFill="1" applyAlignment="1"/>
    <xf numFmtId="0" fontId="23" fillId="0" borderId="0" xfId="0" applyFont="1" applyAlignment="1">
      <alignment wrapText="1"/>
    </xf>
    <xf numFmtId="0" fontId="24" fillId="8" borderId="0" xfId="0" applyFont="1" applyFill="1" applyAlignment="1">
      <alignment wrapText="1"/>
    </xf>
    <xf numFmtId="0" fontId="23" fillId="0" borderId="0" xfId="0" applyFont="1"/>
    <xf numFmtId="0" fontId="23" fillId="0" borderId="2" xfId="0" applyFont="1" applyBorder="1"/>
    <xf numFmtId="0" fontId="23" fillId="0" borderId="0" xfId="0" applyFont="1" applyFill="1"/>
    <xf numFmtId="0" fontId="23" fillId="0" borderId="0" xfId="0" applyFont="1" applyAlignment="1"/>
    <xf numFmtId="0" fontId="24" fillId="8" borderId="2" xfId="14" applyFont="1" applyFill="1" applyBorder="1" applyAlignment="1">
      <alignment horizontal="center" wrapText="1"/>
    </xf>
    <xf numFmtId="0" fontId="24" fillId="8" borderId="2" xfId="0" applyFont="1" applyFill="1" applyBorder="1" applyAlignment="1">
      <alignment horizontal="center" wrapText="1"/>
    </xf>
    <xf numFmtId="166" fontId="24" fillId="8" borderId="2" xfId="0" applyNumberFormat="1" applyFont="1" applyFill="1" applyBorder="1" applyAlignment="1">
      <alignment horizontal="center" wrapText="1"/>
    </xf>
    <xf numFmtId="0" fontId="24" fillId="8" borderId="2" xfId="14" applyFont="1" applyFill="1" applyBorder="1" applyAlignment="1">
      <alignment horizontal="left" wrapText="1"/>
    </xf>
    <xf numFmtId="0" fontId="24" fillId="8" borderId="0" xfId="14" applyFont="1" applyFill="1" applyBorder="1" applyAlignment="1">
      <alignment horizontal="left" wrapText="1"/>
    </xf>
    <xf numFmtId="0" fontId="25" fillId="0" borderId="2" xfId="14" applyFont="1" applyFill="1" applyBorder="1" applyAlignment="1"/>
    <xf numFmtId="164" fontId="23" fillId="0" borderId="2" xfId="1" applyNumberFormat="1" applyFont="1" applyBorder="1"/>
    <xf numFmtId="0" fontId="25" fillId="0" borderId="2" xfId="14" applyFont="1" applyFill="1" applyBorder="1" applyAlignment="1">
      <alignment wrapText="1"/>
    </xf>
    <xf numFmtId="0" fontId="25" fillId="0" borderId="2" xfId="15" applyFont="1" applyFill="1" applyBorder="1" applyAlignment="1"/>
    <xf numFmtId="0" fontId="25" fillId="0" borderId="2" xfId="14" quotePrefix="1" applyFont="1" applyFill="1" applyBorder="1" applyAlignment="1">
      <alignment wrapText="1"/>
    </xf>
    <xf numFmtId="164" fontId="23" fillId="0" borderId="2" xfId="1" applyNumberFormat="1" applyFont="1" applyFill="1" applyBorder="1"/>
    <xf numFmtId="0" fontId="25" fillId="0" borderId="0" xfId="14" applyFont="1" applyFill="1" applyBorder="1" applyAlignment="1"/>
    <xf numFmtId="3" fontId="14" fillId="0" borderId="3" xfId="0" applyNumberFormat="1" applyFont="1" applyBorder="1" applyAlignment="1" applyProtection="1">
      <alignment horizontal="left"/>
    </xf>
    <xf numFmtId="3" fontId="20" fillId="8" borderId="40" xfId="0" applyNumberFormat="1" applyFont="1" applyFill="1" applyBorder="1" applyAlignment="1" applyProtection="1">
      <alignment horizontal="left"/>
    </xf>
    <xf numFmtId="3" fontId="14" fillId="0" borderId="41" xfId="0" applyNumberFormat="1" applyFont="1" applyBorder="1" applyAlignment="1" applyProtection="1">
      <alignment horizontal="left"/>
    </xf>
    <xf numFmtId="3" fontId="14" fillId="0" borderId="3" xfId="0" quotePrefix="1" applyNumberFormat="1" applyFont="1" applyBorder="1" applyAlignment="1" applyProtection="1">
      <alignment horizontal="left"/>
    </xf>
    <xf numFmtId="3" fontId="14" fillId="0" borderId="18" xfId="0" applyNumberFormat="1" applyFont="1" applyFill="1" applyBorder="1" applyAlignment="1">
      <alignment horizontal="right" indent="1"/>
    </xf>
    <xf numFmtId="9" fontId="14" fillId="0" borderId="42" xfId="18" applyFont="1" applyFill="1" applyBorder="1" applyAlignment="1">
      <alignment horizontal="right" indent="1"/>
    </xf>
    <xf numFmtId="3" fontId="14" fillId="0" borderId="24" xfId="0" quotePrefix="1" applyNumberFormat="1" applyFont="1" applyFill="1" applyBorder="1" applyAlignment="1" applyProtection="1">
      <alignment horizontal="left"/>
    </xf>
    <xf numFmtId="3" fontId="14" fillId="0" borderId="2" xfId="0" quotePrefix="1" applyNumberFormat="1" applyFont="1" applyFill="1" applyBorder="1" applyAlignment="1" applyProtection="1">
      <alignment horizontal="left"/>
    </xf>
    <xf numFmtId="0" fontId="20" fillId="8" borderId="33" xfId="13" applyFont="1" applyFill="1" applyBorder="1"/>
    <xf numFmtId="38" fontId="14" fillId="0" borderId="43" xfId="3" applyNumberFormat="1" applyFont="1" applyFill="1" applyBorder="1"/>
    <xf numFmtId="38" fontId="14" fillId="0" borderId="43" xfId="3" quotePrefix="1" applyNumberFormat="1" applyFont="1" applyFill="1" applyBorder="1" applyAlignment="1">
      <alignment horizontal="left"/>
    </xf>
    <xf numFmtId="38" fontId="14" fillId="0" borderId="30" xfId="3" applyNumberFormat="1" applyFont="1" applyFill="1" applyBorder="1"/>
    <xf numFmtId="0" fontId="26" fillId="0" borderId="0" xfId="0" applyFont="1" applyFill="1"/>
    <xf numFmtId="38" fontId="14" fillId="0" borderId="43" xfId="1" applyNumberFormat="1" applyFont="1" applyFill="1" applyBorder="1"/>
    <xf numFmtId="38" fontId="14" fillId="0" borderId="43" xfId="1" quotePrefix="1" applyNumberFormat="1" applyFont="1" applyFill="1" applyBorder="1" applyAlignment="1">
      <alignment horizontal="left"/>
    </xf>
    <xf numFmtId="38" fontId="14" fillId="0" borderId="30" xfId="1" applyNumberFormat="1" applyFont="1" applyFill="1" applyBorder="1"/>
    <xf numFmtId="0" fontId="13" fillId="0" borderId="26" xfId="0" applyFont="1" applyFill="1" applyBorder="1" applyAlignment="1">
      <alignment horizontal="left"/>
    </xf>
    <xf numFmtId="3" fontId="14" fillId="0" borderId="24" xfId="0" applyNumberFormat="1" applyFont="1" applyFill="1" applyBorder="1"/>
    <xf numFmtId="0" fontId="13" fillId="0" borderId="43" xfId="0" applyFont="1" applyFill="1" applyBorder="1" applyAlignment="1">
      <alignment horizontal="left"/>
    </xf>
    <xf numFmtId="0" fontId="13" fillId="0" borderId="30" xfId="0" applyFont="1" applyFill="1" applyBorder="1" applyAlignment="1">
      <alignment horizontal="left"/>
    </xf>
    <xf numFmtId="3" fontId="14" fillId="0" borderId="19" xfId="0" applyNumberFormat="1" applyFont="1" applyFill="1" applyBorder="1"/>
    <xf numFmtId="0" fontId="12" fillId="0" borderId="0" xfId="0" applyFont="1"/>
    <xf numFmtId="166" fontId="14" fillId="0" borderId="0" xfId="0" applyNumberFormat="1" applyFont="1" applyFill="1" applyBorder="1" applyAlignment="1">
      <alignment horizontal="left"/>
    </xf>
    <xf numFmtId="0" fontId="6" fillId="0" borderId="0" xfId="65"/>
    <xf numFmtId="0" fontId="13" fillId="0" borderId="34" xfId="0" applyFont="1" applyFill="1" applyBorder="1" applyAlignment="1">
      <alignment horizontal="center"/>
    </xf>
    <xf numFmtId="1" fontId="13" fillId="0" borderId="9" xfId="27" applyNumberFormat="1" applyFont="1" applyFill="1" applyBorder="1" applyAlignment="1">
      <alignment horizontal="center"/>
    </xf>
    <xf numFmtId="0" fontId="20" fillId="8" borderId="44" xfId="27" applyFont="1" applyFill="1" applyBorder="1"/>
    <xf numFmtId="1" fontId="20" fillId="8" borderId="0" xfId="27" applyNumberFormat="1" applyFont="1" applyFill="1" applyBorder="1" applyAlignment="1">
      <alignment horizontal="center"/>
    </xf>
    <xf numFmtId="164" fontId="14" fillId="0" borderId="24" xfId="23" applyNumberFormat="1" applyFont="1" applyFill="1" applyBorder="1"/>
    <xf numFmtId="2" fontId="14" fillId="0" borderId="2" xfId="27" applyNumberFormat="1" applyFont="1" applyFill="1" applyBorder="1" applyAlignment="1">
      <alignment horizontal="right"/>
    </xf>
    <xf numFmtId="4" fontId="7" fillId="0" borderId="0" xfId="65" applyNumberFormat="1" applyFont="1" applyAlignment="1">
      <alignment horizontal="right"/>
    </xf>
    <xf numFmtId="164" fontId="14" fillId="0" borderId="19" xfId="23" applyNumberFormat="1" applyFont="1" applyFill="1" applyBorder="1"/>
    <xf numFmtId="2" fontId="14" fillId="0" borderId="20" xfId="27" applyNumberFormat="1" applyFont="1" applyFill="1" applyBorder="1" applyAlignment="1">
      <alignment horizontal="right"/>
    </xf>
    <xf numFmtId="0" fontId="20" fillId="8" borderId="11" xfId="27" applyFont="1" applyFill="1" applyBorder="1"/>
    <xf numFmtId="1" fontId="20" fillId="8" borderId="12" xfId="27" applyNumberFormat="1" applyFont="1" applyFill="1" applyBorder="1" applyAlignment="1">
      <alignment horizontal="center"/>
    </xf>
    <xf numFmtId="164" fontId="14" fillId="0" borderId="21" xfId="23" applyNumberFormat="1" applyFont="1" applyFill="1" applyBorder="1"/>
    <xf numFmtId="2" fontId="14" fillId="0" borderId="22" xfId="27" applyNumberFormat="1" applyFont="1" applyFill="1" applyBorder="1" applyAlignment="1">
      <alignment horizontal="right"/>
    </xf>
    <xf numFmtId="164" fontId="14" fillId="0" borderId="45" xfId="23" applyNumberFormat="1" applyFont="1" applyFill="1" applyBorder="1"/>
    <xf numFmtId="2" fontId="14" fillId="0" borderId="4" xfId="27" applyNumberFormat="1" applyFont="1" applyFill="1" applyBorder="1" applyAlignment="1">
      <alignment horizontal="right"/>
    </xf>
    <xf numFmtId="164" fontId="14" fillId="0" borderId="44" xfId="23" applyNumberFormat="1" applyFont="1" applyFill="1" applyBorder="1"/>
    <xf numFmtId="164" fontId="14" fillId="0" borderId="11" xfId="23" applyNumberFormat="1" applyFont="1" applyFill="1" applyBorder="1"/>
    <xf numFmtId="1" fontId="14" fillId="0" borderId="22" xfId="0" applyNumberFormat="1" applyFont="1" applyBorder="1"/>
    <xf numFmtId="173" fontId="14" fillId="0" borderId="2" xfId="0" applyNumberFormat="1" applyFont="1" applyBorder="1"/>
    <xf numFmtId="164" fontId="14" fillId="0" borderId="29" xfId="23" applyNumberFormat="1" applyFont="1" applyFill="1" applyBorder="1"/>
    <xf numFmtId="173" fontId="14" fillId="0" borderId="20" xfId="0" applyNumberFormat="1" applyFont="1" applyBorder="1"/>
    <xf numFmtId="9" fontId="14" fillId="0" borderId="2" xfId="16" applyNumberFormat="1" applyFont="1" applyFill="1" applyBorder="1" applyAlignment="1">
      <alignment horizontal="right"/>
    </xf>
    <xf numFmtId="0" fontId="20" fillId="8" borderId="14" xfId="27" applyFont="1" applyFill="1" applyBorder="1"/>
    <xf numFmtId="1" fontId="20" fillId="8" borderId="15" xfId="27" applyNumberFormat="1" applyFont="1" applyFill="1" applyBorder="1" applyAlignment="1">
      <alignment horizontal="center"/>
    </xf>
    <xf numFmtId="9" fontId="14" fillId="0" borderId="20" xfId="16" applyNumberFormat="1" applyFont="1" applyFill="1" applyBorder="1" applyAlignment="1">
      <alignment horizontal="right"/>
    </xf>
    <xf numFmtId="172" fontId="14" fillId="0" borderId="2" xfId="16" applyNumberFormat="1" applyFont="1" applyFill="1" applyBorder="1" applyAlignment="1">
      <alignment horizontal="right"/>
    </xf>
    <xf numFmtId="9" fontId="0" fillId="0" borderId="0" xfId="0" applyNumberFormat="1"/>
    <xf numFmtId="9" fontId="0" fillId="0" borderId="0" xfId="16" applyFont="1"/>
    <xf numFmtId="1" fontId="13" fillId="0" borderId="12" xfId="27" applyNumberFormat="1" applyFont="1" applyFill="1" applyBorder="1" applyAlignment="1">
      <alignment horizontal="right"/>
    </xf>
    <xf numFmtId="1" fontId="13" fillId="0" borderId="12" xfId="16" applyNumberFormat="1" applyFont="1" applyFill="1" applyBorder="1" applyAlignment="1">
      <alignment horizontal="right"/>
    </xf>
    <xf numFmtId="0" fontId="28" fillId="0" borderId="0" xfId="0" applyFont="1"/>
    <xf numFmtId="172" fontId="14" fillId="0" borderId="22" xfId="16" applyNumberFormat="1" applyFont="1" applyFill="1" applyBorder="1" applyAlignment="1">
      <alignment horizontal="right"/>
    </xf>
    <xf numFmtId="9" fontId="14" fillId="0" borderId="22" xfId="16" applyNumberFormat="1" applyFont="1" applyFill="1" applyBorder="1" applyAlignment="1">
      <alignment horizontal="right"/>
    </xf>
    <xf numFmtId="172" fontId="14" fillId="0" borderId="20" xfId="16" applyNumberFormat="1" applyFont="1" applyFill="1" applyBorder="1" applyAlignment="1">
      <alignment horizontal="right"/>
    </xf>
    <xf numFmtId="164" fontId="25" fillId="0" borderId="2" xfId="1" applyNumberFormat="1" applyFont="1" applyFill="1" applyBorder="1" applyAlignment="1"/>
    <xf numFmtId="0" fontId="14" fillId="0" borderId="0" xfId="0" applyFont="1" applyFill="1" applyBorder="1" applyAlignment="1">
      <alignment horizontal="left" indent="1"/>
    </xf>
    <xf numFmtId="0" fontId="0" fillId="0" borderId="0" xfId="0" applyAlignment="1">
      <alignment vertical="center"/>
    </xf>
    <xf numFmtId="0" fontId="0" fillId="0" borderId="0" xfId="0" applyAlignment="1">
      <alignment vertical="center" wrapText="1"/>
    </xf>
    <xf numFmtId="164" fontId="14" fillId="0" borderId="0" xfId="1" quotePrefix="1" applyNumberFormat="1" applyFont="1" applyFill="1" applyAlignment="1">
      <alignment vertical="top" wrapText="1"/>
    </xf>
    <xf numFmtId="5" fontId="14" fillId="0" borderId="0" xfId="0" applyNumberFormat="1" applyFont="1" applyFill="1"/>
    <xf numFmtId="0" fontId="25" fillId="0" borderId="2" xfId="15" applyFont="1" applyFill="1" applyBorder="1" applyAlignment="1">
      <alignment wrapText="1"/>
    </xf>
    <xf numFmtId="164" fontId="14" fillId="0" borderId="0" xfId="0" applyNumberFormat="1" applyFont="1" applyFill="1"/>
    <xf numFmtId="0" fontId="14" fillId="0" borderId="0" xfId="0" applyFont="1" applyBorder="1" applyAlignment="1">
      <alignment horizontal="left"/>
    </xf>
    <xf numFmtId="0" fontId="29" fillId="0" borderId="0" xfId="65" applyFont="1" applyAlignment="1">
      <alignment horizontal="right"/>
    </xf>
    <xf numFmtId="4" fontId="14" fillId="0" borderId="0" xfId="0" applyNumberFormat="1" applyFont="1" applyFill="1"/>
    <xf numFmtId="2" fontId="14" fillId="0" borderId="0" xfId="27" applyNumberFormat="1" applyFont="1" applyFill="1" applyBorder="1" applyAlignment="1">
      <alignment horizontal="right"/>
    </xf>
    <xf numFmtId="9" fontId="14" fillId="0" borderId="0" xfId="16" applyNumberFormat="1" applyFont="1" applyFill="1" applyBorder="1" applyAlignment="1">
      <alignment horizontal="right"/>
    </xf>
    <xf numFmtId="0" fontId="29" fillId="0" borderId="0" xfId="65" applyFont="1" applyFill="1" applyAlignment="1">
      <alignment horizontal="right"/>
    </xf>
    <xf numFmtId="0" fontId="6" fillId="0" borderId="0" xfId="65" applyFill="1"/>
    <xf numFmtId="164" fontId="14" fillId="0" borderId="15" xfId="23" applyNumberFormat="1" applyFont="1" applyFill="1" applyBorder="1"/>
    <xf numFmtId="164" fontId="14" fillId="0" borderId="14" xfId="23" applyNumberFormat="1" applyFont="1" applyFill="1" applyBorder="1"/>
    <xf numFmtId="1" fontId="13" fillId="0" borderId="46" xfId="27" applyNumberFormat="1" applyFont="1" applyFill="1" applyBorder="1" applyAlignment="1">
      <alignment horizontal="right"/>
    </xf>
    <xf numFmtId="1" fontId="13" fillId="0" borderId="46" xfId="16" applyNumberFormat="1" applyFont="1" applyFill="1" applyBorder="1" applyAlignment="1">
      <alignment horizontal="right"/>
    </xf>
    <xf numFmtId="0" fontId="20" fillId="5" borderId="9"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Alignment="1">
      <alignment horizontal="left"/>
    </xf>
    <xf numFmtId="0" fontId="14" fillId="6" borderId="2" xfId="0" applyFont="1" applyFill="1" applyBorder="1" applyAlignment="1">
      <alignment horizontal="left" vertical="top" wrapText="1"/>
    </xf>
    <xf numFmtId="0" fontId="19" fillId="0" borderId="12" xfId="0" applyFont="1" applyFill="1" applyBorder="1" applyAlignment="1">
      <alignment horizontal="left" vertical="top" wrapText="1"/>
    </xf>
    <xf numFmtId="0" fontId="19" fillId="0" borderId="8" xfId="0" applyFont="1" applyFill="1" applyBorder="1" applyAlignment="1">
      <alignment horizontal="left" vertical="top" wrapText="1"/>
    </xf>
    <xf numFmtId="0" fontId="20" fillId="5" borderId="9"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Alignment="1">
      <alignment horizontal="left"/>
    </xf>
    <xf numFmtId="0" fontId="14" fillId="6" borderId="2" xfId="0" applyFont="1" applyFill="1" applyBorder="1" applyAlignment="1">
      <alignment horizontal="left" vertical="top" wrapText="1"/>
    </xf>
    <xf numFmtId="0" fontId="20" fillId="5" borderId="15" xfId="0" applyFont="1" applyFill="1" applyBorder="1" applyAlignment="1">
      <alignment horizontal="center" vertical="top" wrapText="1"/>
    </xf>
    <xf numFmtId="0" fontId="30" fillId="0" borderId="2" xfId="249" applyFill="1" applyBorder="1" applyAlignment="1"/>
    <xf numFmtId="1" fontId="23" fillId="0" borderId="2" xfId="0" applyNumberFormat="1" applyFont="1" applyFill="1" applyBorder="1"/>
    <xf numFmtId="0" fontId="30" fillId="0" borderId="0" xfId="249" applyAlignment="1">
      <alignment vertical="center"/>
    </xf>
    <xf numFmtId="0" fontId="27" fillId="0" borderId="8" xfId="0" applyFont="1" applyBorder="1" applyAlignment="1">
      <alignment horizontal="left"/>
    </xf>
    <xf numFmtId="0" fontId="20" fillId="11" borderId="0" xfId="0" applyFont="1" applyFill="1"/>
    <xf numFmtId="0" fontId="28" fillId="11" borderId="0" xfId="0" applyFont="1" applyFill="1"/>
    <xf numFmtId="0" fontId="14" fillId="12" borderId="0" xfId="0" applyFont="1" applyFill="1"/>
    <xf numFmtId="0" fontId="14" fillId="13" borderId="0" xfId="0" applyFont="1" applyFill="1"/>
    <xf numFmtId="0" fontId="13" fillId="12" borderId="0" xfId="0" applyFont="1" applyFill="1"/>
    <xf numFmtId="0" fontId="0" fillId="0" borderId="0" xfId="0" applyFill="1"/>
    <xf numFmtId="0" fontId="13" fillId="13" borderId="0" xfId="0" applyFont="1" applyFill="1"/>
    <xf numFmtId="0" fontId="0" fillId="13" borderId="0" xfId="0" applyFill="1"/>
    <xf numFmtId="0" fontId="0" fillId="12" borderId="0" xfId="0" applyFill="1"/>
    <xf numFmtId="0" fontId="13" fillId="12" borderId="0" xfId="0" applyFont="1" applyFill="1" applyAlignment="1">
      <alignment vertical="center"/>
    </xf>
    <xf numFmtId="0" fontId="25" fillId="0" borderId="2" xfId="14" applyNumberFormat="1" applyFont="1" applyFill="1" applyBorder="1" applyAlignment="1">
      <alignment wrapText="1"/>
    </xf>
    <xf numFmtId="0" fontId="25" fillId="0" borderId="2" xfId="14" quotePrefix="1" applyNumberFormat="1" applyFont="1" applyFill="1" applyBorder="1" applyAlignment="1">
      <alignment wrapText="1"/>
    </xf>
    <xf numFmtId="167" fontId="21" fillId="14" borderId="2" xfId="5" applyNumberFormat="1" applyFont="1" applyFill="1" applyBorder="1"/>
    <xf numFmtId="167" fontId="14" fillId="0" borderId="0" xfId="16" applyNumberFormat="1" applyFont="1" applyFill="1"/>
    <xf numFmtId="164" fontId="0" fillId="0" borderId="2" xfId="1" applyNumberFormat="1" applyFont="1" applyBorder="1"/>
    <xf numFmtId="172" fontId="14" fillId="0" borderId="40" xfId="16" applyNumberFormat="1" applyFont="1" applyFill="1" applyBorder="1" applyAlignment="1">
      <alignment horizontal="right"/>
    </xf>
    <xf numFmtId="172" fontId="14" fillId="0" borderId="3" xfId="16" applyNumberFormat="1" applyFont="1" applyFill="1" applyBorder="1" applyAlignment="1">
      <alignment horizontal="right"/>
    </xf>
    <xf numFmtId="172" fontId="14" fillId="0" borderId="41" xfId="16" applyNumberFormat="1" applyFont="1" applyFill="1" applyBorder="1" applyAlignment="1">
      <alignment horizontal="right"/>
    </xf>
    <xf numFmtId="172" fontId="14" fillId="0" borderId="5" xfId="16" applyNumberFormat="1" applyFont="1" applyFill="1" applyBorder="1" applyAlignment="1">
      <alignment horizontal="right"/>
    </xf>
    <xf numFmtId="1" fontId="13" fillId="0" borderId="15" xfId="16" applyNumberFormat="1" applyFont="1" applyFill="1" applyBorder="1" applyAlignment="1">
      <alignment horizontal="right"/>
    </xf>
    <xf numFmtId="0" fontId="30" fillId="0" borderId="0" xfId="249"/>
    <xf numFmtId="0" fontId="20" fillId="5" borderId="9"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Alignment="1">
      <alignment horizontal="left"/>
    </xf>
    <xf numFmtId="0" fontId="14" fillId="6" borderId="2" xfId="0" applyFont="1" applyFill="1" applyBorder="1" applyAlignment="1">
      <alignment horizontal="left" vertical="top" wrapText="1"/>
    </xf>
    <xf numFmtId="0" fontId="20" fillId="5" borderId="15" xfId="0" applyFont="1" applyFill="1" applyBorder="1" applyAlignment="1">
      <alignment horizontal="center" vertical="top" wrapText="1"/>
    </xf>
    <xf numFmtId="164" fontId="23" fillId="0" borderId="0" xfId="0" applyNumberFormat="1" applyFont="1"/>
    <xf numFmtId="0" fontId="14" fillId="6" borderId="2" xfId="0" applyFont="1" applyFill="1" applyBorder="1" applyAlignment="1">
      <alignment horizontal="left" vertical="top" wrapText="1"/>
    </xf>
    <xf numFmtId="0" fontId="13" fillId="0" borderId="2" xfId="0" applyFont="1" applyFill="1" applyBorder="1" applyAlignment="1">
      <alignment horizontal="center" vertical="top" wrapText="1"/>
    </xf>
    <xf numFmtId="0" fontId="13" fillId="0" borderId="0" xfId="0" applyFont="1" applyFill="1" applyAlignment="1">
      <alignment horizontal="left"/>
    </xf>
    <xf numFmtId="0" fontId="20" fillId="5" borderId="9" xfId="0" applyFont="1" applyFill="1" applyBorder="1" applyAlignment="1">
      <alignment horizontal="center" vertical="top" wrapText="1"/>
    </xf>
    <xf numFmtId="0" fontId="20" fillId="5" borderId="15" xfId="0" applyFont="1" applyFill="1" applyBorder="1" applyAlignment="1">
      <alignment horizontal="center" vertical="top" wrapText="1"/>
    </xf>
    <xf numFmtId="167" fontId="14" fillId="0" borderId="0" xfId="0" applyNumberFormat="1" applyFont="1"/>
    <xf numFmtId="0" fontId="0" fillId="0" borderId="2" xfId="0" applyFill="1" applyBorder="1"/>
    <xf numFmtId="0" fontId="0" fillId="0" borderId="2" xfId="0" applyBorder="1"/>
    <xf numFmtId="0" fontId="27" fillId="0" borderId="0" xfId="0" applyFont="1" applyAlignment="1">
      <alignment horizontal="left"/>
    </xf>
    <xf numFmtId="1" fontId="23" fillId="0" borderId="4" xfId="0" applyNumberFormat="1" applyFont="1" applyFill="1" applyBorder="1"/>
    <xf numFmtId="1" fontId="23" fillId="0" borderId="6" xfId="0" applyNumberFormat="1" applyFont="1" applyFill="1" applyBorder="1"/>
    <xf numFmtId="0" fontId="20" fillId="5" borderId="8" xfId="0" applyFont="1" applyFill="1" applyBorder="1" applyAlignment="1">
      <alignment horizontal="center" vertical="top" wrapText="1"/>
    </xf>
    <xf numFmtId="0" fontId="20" fillId="9" borderId="3" xfId="0" applyFont="1" applyFill="1" applyBorder="1" applyAlignment="1">
      <alignment horizontal="center" vertical="center" wrapText="1"/>
    </xf>
    <xf numFmtId="9" fontId="13" fillId="0" borderId="63" xfId="16" applyFont="1" applyFill="1" applyBorder="1" applyAlignment="1">
      <alignment horizontal="center" vertical="center"/>
    </xf>
    <xf numFmtId="0" fontId="30" fillId="0" borderId="0" xfId="249" applyFill="1"/>
    <xf numFmtId="167" fontId="14" fillId="46" borderId="36" xfId="5" applyNumberFormat="1" applyFont="1" applyFill="1" applyBorder="1"/>
    <xf numFmtId="0" fontId="13" fillId="0" borderId="0" xfId="0" applyFont="1" applyFill="1" applyAlignment="1">
      <alignment horizontal="left" indent="1"/>
    </xf>
    <xf numFmtId="9" fontId="14" fillId="0" borderId="0" xfId="16" applyFont="1" applyFill="1" applyBorder="1"/>
    <xf numFmtId="168" fontId="14" fillId="0" borderId="0" xfId="5" applyNumberFormat="1" applyFont="1" applyFill="1" applyBorder="1"/>
    <xf numFmtId="0" fontId="13" fillId="0" borderId="0" xfId="0" applyFont="1" applyFill="1" applyBorder="1" applyAlignment="1">
      <alignment horizontal="left"/>
    </xf>
    <xf numFmtId="0" fontId="13" fillId="0" borderId="0" xfId="0" applyFont="1" applyFill="1" applyBorder="1" applyAlignment="1">
      <alignment horizontal="left" indent="19"/>
    </xf>
    <xf numFmtId="0" fontId="19" fillId="0" borderId="0" xfId="0" applyFont="1" applyFill="1" applyBorder="1" applyAlignment="1">
      <alignment vertical="top" wrapText="1"/>
    </xf>
    <xf numFmtId="0" fontId="20" fillId="0" borderId="0" xfId="0" applyFont="1" applyFill="1" applyBorder="1" applyAlignment="1">
      <alignment horizontal="center"/>
    </xf>
    <xf numFmtId="0" fontId="20" fillId="0" borderId="0" xfId="0" applyFont="1" applyFill="1" applyBorder="1" applyAlignment="1">
      <alignment horizontal="center" wrapText="1"/>
    </xf>
    <xf numFmtId="0" fontId="14" fillId="0" borderId="2" xfId="0" applyFont="1" applyFill="1" applyBorder="1"/>
    <xf numFmtId="0" fontId="14" fillId="0" borderId="2" xfId="0" applyFont="1" applyFill="1" applyBorder="1" applyAlignment="1">
      <alignment horizontal="center"/>
    </xf>
    <xf numFmtId="0" fontId="27" fillId="0" borderId="0" xfId="0" applyFont="1" applyAlignment="1">
      <alignment horizontal="left"/>
    </xf>
    <xf numFmtId="0" fontId="20" fillId="5" borderId="66" xfId="0" applyFont="1" applyFill="1" applyBorder="1" applyAlignment="1">
      <alignment horizontal="center" vertical="top" wrapText="1"/>
    </xf>
    <xf numFmtId="0" fontId="19" fillId="0" borderId="2" xfId="0" applyFont="1" applyFill="1" applyBorder="1" applyAlignment="1">
      <alignment horizontal="left" vertical="top" wrapText="1"/>
    </xf>
    <xf numFmtId="169" fontId="14" fillId="0" borderId="64" xfId="5" quotePrefix="1" applyNumberFormat="1" applyFont="1" applyFill="1" applyBorder="1" applyAlignment="1">
      <alignment vertical="top" wrapText="1"/>
    </xf>
    <xf numFmtId="164" fontId="14" fillId="0" borderId="3" xfId="5" quotePrefix="1" applyNumberFormat="1" applyFont="1" applyFill="1" applyBorder="1" applyAlignment="1">
      <alignment vertical="top" wrapText="1"/>
    </xf>
    <xf numFmtId="169" fontId="14" fillId="0" borderId="3" xfId="5" quotePrefix="1" applyNumberFormat="1" applyFont="1" applyFill="1" applyBorder="1" applyAlignment="1">
      <alignment vertical="top" wrapText="1"/>
    </xf>
    <xf numFmtId="169" fontId="14" fillId="6" borderId="18" xfId="5" quotePrefix="1" applyNumberFormat="1" applyFont="1" applyFill="1" applyBorder="1" applyAlignment="1">
      <alignment vertical="top" wrapText="1"/>
    </xf>
    <xf numFmtId="169" fontId="14" fillId="6" borderId="65" xfId="5" quotePrefix="1" applyNumberFormat="1" applyFont="1" applyFill="1" applyBorder="1" applyAlignment="1">
      <alignment vertical="top" wrapText="1"/>
    </xf>
    <xf numFmtId="164" fontId="14" fillId="6" borderId="18" xfId="5" quotePrefix="1" applyNumberFormat="1" applyFont="1" applyFill="1" applyBorder="1" applyAlignment="1">
      <alignment vertical="top" wrapText="1"/>
    </xf>
    <xf numFmtId="0" fontId="19" fillId="0" borderId="0" xfId="0" applyFont="1" applyFill="1" applyBorder="1" applyAlignment="1">
      <alignment horizontal="left" vertical="top" wrapText="1"/>
    </xf>
    <xf numFmtId="0" fontId="20" fillId="0" borderId="2" xfId="0" applyFont="1" applyFill="1" applyBorder="1" applyAlignment="1">
      <alignment horizontal="center" vertical="top" wrapText="1"/>
    </xf>
    <xf numFmtId="169" fontId="14" fillId="0" borderId="22" xfId="5" applyNumberFormat="1" applyFont="1" applyFill="1" applyBorder="1"/>
    <xf numFmtId="169" fontId="14" fillId="0" borderId="23" xfId="5" applyNumberFormat="1" applyFont="1" applyFill="1" applyBorder="1"/>
    <xf numFmtId="169" fontId="14" fillId="0" borderId="25" xfId="5" applyNumberFormat="1" applyFont="1" applyFill="1" applyBorder="1" applyAlignment="1">
      <alignment horizontal="right"/>
    </xf>
    <xf numFmtId="169" fontId="14" fillId="0" borderId="2" xfId="5" applyNumberFormat="1" applyFont="1" applyFill="1" applyBorder="1"/>
    <xf numFmtId="169" fontId="14" fillId="0" borderId="25" xfId="5" applyNumberFormat="1" applyFont="1" applyFill="1" applyBorder="1"/>
    <xf numFmtId="169" fontId="13" fillId="0" borderId="20" xfId="5" applyNumberFormat="1" applyFont="1" applyFill="1" applyBorder="1"/>
    <xf numFmtId="169" fontId="13" fillId="0" borderId="17" xfId="5" applyNumberFormat="1" applyFont="1" applyFill="1" applyBorder="1"/>
    <xf numFmtId="0" fontId="14" fillId="0" borderId="0" xfId="0" applyFont="1" applyFill="1" applyAlignment="1">
      <alignment wrapText="1"/>
    </xf>
    <xf numFmtId="0" fontId="0" fillId="0" borderId="0" xfId="0" applyAlignment="1">
      <alignment wrapText="1"/>
    </xf>
    <xf numFmtId="0" fontId="27" fillId="0" borderId="0" xfId="0" applyFont="1" applyAlignment="1">
      <alignment horizontal="left"/>
    </xf>
    <xf numFmtId="0" fontId="20" fillId="8" borderId="21" xfId="0" applyFont="1" applyFill="1" applyBorder="1" applyAlignment="1">
      <alignment horizontal="center"/>
    </xf>
    <xf numFmtId="0" fontId="20" fillId="8" borderId="22" xfId="0" applyFont="1" applyFill="1" applyBorder="1" applyAlignment="1">
      <alignment horizontal="center"/>
    </xf>
    <xf numFmtId="0" fontId="14" fillId="0" borderId="24" xfId="0" applyFont="1" applyBorder="1" applyAlignment="1">
      <alignment horizontal="left"/>
    </xf>
    <xf numFmtId="0" fontId="14" fillId="0" borderId="2" xfId="0" applyFont="1" applyBorder="1" applyAlignment="1">
      <alignment horizontal="left"/>
    </xf>
    <xf numFmtId="0" fontId="14" fillId="0" borderId="19" xfId="0" applyFont="1" applyBorder="1" applyAlignment="1">
      <alignment horizontal="left"/>
    </xf>
    <xf numFmtId="0" fontId="14" fillId="0" borderId="20" xfId="0" applyFont="1" applyBorder="1" applyAlignment="1">
      <alignment horizontal="left"/>
    </xf>
    <xf numFmtId="0" fontId="14" fillId="0" borderId="24" xfId="0" quotePrefix="1" applyFont="1" applyBorder="1" applyAlignment="1">
      <alignment horizontal="left"/>
    </xf>
    <xf numFmtId="0" fontId="19" fillId="0" borderId="0" xfId="0" applyFont="1" applyFill="1" applyAlignment="1">
      <alignment horizontal="left" vertical="top" wrapText="1" indent="2"/>
    </xf>
    <xf numFmtId="9" fontId="12" fillId="0" borderId="0" xfId="16" applyFont="1" applyBorder="1" applyAlignment="1">
      <alignment horizontal="center" vertical="top" wrapText="1"/>
    </xf>
    <xf numFmtId="0" fontId="19" fillId="0" borderId="8" xfId="0" applyFont="1" applyFill="1" applyBorder="1" applyAlignment="1">
      <alignment horizontal="left" vertical="top" wrapText="1" indent="2"/>
    </xf>
    <xf numFmtId="0" fontId="20" fillId="5" borderId="34" xfId="0" applyFont="1" applyFill="1" applyBorder="1" applyAlignment="1">
      <alignment horizontal="center" vertical="top" wrapText="1"/>
    </xf>
    <xf numFmtId="0" fontId="20" fillId="5" borderId="9" xfId="0" applyFont="1" applyFill="1" applyBorder="1" applyAlignment="1">
      <alignment horizontal="center" vertical="top" wrapText="1"/>
    </xf>
    <xf numFmtId="0" fontId="13" fillId="0" borderId="5" xfId="0" applyFont="1" applyFill="1" applyBorder="1" applyAlignment="1">
      <alignment horizontal="left" vertical="top" indent="2"/>
    </xf>
    <xf numFmtId="0" fontId="13" fillId="0" borderId="64" xfId="0" applyFont="1" applyFill="1" applyBorder="1" applyAlignment="1">
      <alignment horizontal="left" vertical="top" indent="2"/>
    </xf>
    <xf numFmtId="0" fontId="13" fillId="0" borderId="2" xfId="0" applyFont="1" applyFill="1" applyBorder="1" applyAlignment="1">
      <alignment horizontal="left" vertical="top" indent="2"/>
    </xf>
    <xf numFmtId="0" fontId="13" fillId="0" borderId="3" xfId="0" applyFont="1" applyFill="1" applyBorder="1" applyAlignment="1">
      <alignment horizontal="left" vertical="top" indent="2"/>
    </xf>
    <xf numFmtId="0" fontId="13" fillId="0" borderId="2" xfId="0" applyFont="1" applyFill="1" applyBorder="1" applyAlignment="1">
      <alignment horizontal="center" vertical="top" wrapText="1"/>
    </xf>
    <xf numFmtId="0" fontId="14" fillId="0" borderId="6" xfId="0" applyFont="1" applyBorder="1" applyAlignment="1">
      <alignment horizontal="left" vertical="top" wrapText="1"/>
    </xf>
    <xf numFmtId="0" fontId="14" fillId="0" borderId="0" xfId="0" applyFont="1" applyBorder="1" applyAlignment="1">
      <alignment horizontal="left" vertical="top" wrapText="1"/>
    </xf>
    <xf numFmtId="0" fontId="55" fillId="9" borderId="44" xfId="0" applyFont="1" applyFill="1" applyBorder="1" applyAlignment="1" applyProtection="1">
      <alignment horizontal="left" vertical="top" wrapText="1"/>
      <protection locked="0"/>
    </xf>
    <xf numFmtId="0" fontId="21" fillId="9" borderId="0" xfId="0" applyFont="1" applyFill="1" applyBorder="1" applyAlignment="1" applyProtection="1">
      <alignment horizontal="left" vertical="top" wrapText="1"/>
      <protection locked="0"/>
    </xf>
    <xf numFmtId="0" fontId="54" fillId="0" borderId="62" xfId="0" applyFont="1" applyBorder="1" applyAlignment="1" applyProtection="1">
      <alignment wrapText="1"/>
      <protection locked="0"/>
    </xf>
    <xf numFmtId="0" fontId="21" fillId="9" borderId="29" xfId="0" applyFont="1" applyFill="1" applyBorder="1" applyAlignment="1" applyProtection="1">
      <alignment horizontal="left" vertical="top" wrapText="1"/>
      <protection locked="0"/>
    </xf>
    <xf numFmtId="0" fontId="21" fillId="9" borderId="8" xfId="0" applyFont="1" applyFill="1" applyBorder="1" applyAlignment="1" applyProtection="1">
      <alignment horizontal="left" vertical="top" wrapText="1"/>
      <protection locked="0"/>
    </xf>
    <xf numFmtId="0" fontId="54" fillId="0" borderId="50" xfId="0" applyFont="1" applyBorder="1" applyAlignment="1" applyProtection="1">
      <alignment wrapText="1"/>
      <protection locked="0"/>
    </xf>
    <xf numFmtId="0" fontId="13" fillId="0" borderId="0" xfId="0" applyFont="1" applyFill="1" applyAlignment="1">
      <alignment horizontal="left"/>
    </xf>
    <xf numFmtId="0" fontId="13" fillId="0" borderId="0" xfId="0" applyFont="1" applyFill="1" applyAlignment="1">
      <alignment horizontal="left" indent="1"/>
    </xf>
    <xf numFmtId="0" fontId="14" fillId="6" borderId="2" xfId="0" applyFont="1" applyFill="1" applyBorder="1" applyAlignment="1">
      <alignment horizontal="left" vertical="top" wrapText="1"/>
    </xf>
    <xf numFmtId="0" fontId="13" fillId="0" borderId="3" xfId="0" applyFont="1" applyFill="1" applyBorder="1" applyAlignment="1">
      <alignment horizontal="left" vertical="top"/>
    </xf>
    <xf numFmtId="0" fontId="13" fillId="0" borderId="35" xfId="0" applyFont="1" applyFill="1" applyBorder="1" applyAlignment="1">
      <alignment horizontal="left" vertical="top"/>
    </xf>
    <xf numFmtId="0" fontId="13" fillId="0" borderId="0" xfId="0" applyFont="1" applyAlignment="1">
      <alignment horizontal="left" wrapText="1"/>
    </xf>
    <xf numFmtId="0" fontId="14" fillId="0" borderId="0" xfId="0" applyFont="1" applyFill="1" applyAlignment="1">
      <alignment horizontal="left" vertical="top" wrapText="1" indent="1"/>
    </xf>
    <xf numFmtId="0" fontId="19" fillId="0" borderId="8" xfId="0" applyFont="1" applyFill="1" applyBorder="1" applyAlignment="1">
      <alignment horizontal="left" vertical="top" wrapText="1" indent="4"/>
    </xf>
    <xf numFmtId="0" fontId="13" fillId="0" borderId="0" xfId="0" applyFont="1" applyAlignment="1">
      <alignment horizontal="left" vertical="top" wrapText="1"/>
    </xf>
    <xf numFmtId="0" fontId="19" fillId="0" borderId="0" xfId="0" applyFont="1" applyFill="1" applyAlignment="1">
      <alignment horizontal="left" vertical="top" wrapText="1" indent="4"/>
    </xf>
    <xf numFmtId="9" fontId="12" fillId="0" borderId="51" xfId="16" applyFont="1" applyBorder="1" applyAlignment="1">
      <alignment horizontal="center" vertical="top" wrapText="1"/>
    </xf>
    <xf numFmtId="9" fontId="12" fillId="0" borderId="52" xfId="16" applyFont="1" applyBorder="1" applyAlignment="1">
      <alignment horizontal="center" vertical="top" wrapText="1"/>
    </xf>
    <xf numFmtId="0" fontId="19" fillId="0" borderId="0" xfId="0" applyFont="1" applyFill="1" applyBorder="1" applyAlignment="1">
      <alignment horizontal="left" vertical="top" wrapText="1" indent="2"/>
    </xf>
    <xf numFmtId="0" fontId="56" fillId="9" borderId="11" xfId="0" applyFont="1" applyFill="1" applyBorder="1" applyAlignment="1" applyProtection="1">
      <alignment horizontal="left" vertical="top" wrapText="1"/>
      <protection locked="0"/>
    </xf>
    <xf numFmtId="0" fontId="21" fillId="9" borderId="12" xfId="0" applyFont="1" applyFill="1" applyBorder="1" applyAlignment="1" applyProtection="1">
      <alignment horizontal="left" vertical="top" wrapText="1"/>
      <protection locked="0"/>
    </xf>
    <xf numFmtId="0" fontId="54" fillId="0" borderId="49" xfId="0" applyFont="1" applyBorder="1" applyAlignment="1" applyProtection="1">
      <alignment wrapText="1"/>
      <protection locked="0"/>
    </xf>
    <xf numFmtId="0" fontId="13" fillId="0" borderId="3" xfId="0" applyFont="1" applyFill="1" applyBorder="1" applyAlignment="1">
      <alignment horizontal="center" vertical="top" wrapText="1"/>
    </xf>
    <xf numFmtId="0" fontId="13" fillId="0" borderId="35" xfId="0" applyFont="1" applyFill="1" applyBorder="1" applyAlignment="1">
      <alignment horizontal="center" vertical="top" wrapText="1"/>
    </xf>
    <xf numFmtId="0" fontId="13" fillId="0" borderId="18" xfId="0" applyFont="1" applyFill="1" applyBorder="1" applyAlignment="1">
      <alignment horizontal="center" vertical="top" wrapText="1"/>
    </xf>
    <xf numFmtId="0" fontId="13" fillId="0" borderId="18" xfId="0" applyFont="1" applyFill="1" applyBorder="1" applyAlignment="1">
      <alignment horizontal="left" vertical="top"/>
    </xf>
    <xf numFmtId="0" fontId="14" fillId="6" borderId="3" xfId="0" applyFont="1" applyFill="1" applyBorder="1" applyAlignment="1">
      <alignment horizontal="left" vertical="top" wrapText="1"/>
    </xf>
    <xf numFmtId="0" fontId="14" fillId="6" borderId="35" xfId="0" applyFont="1" applyFill="1" applyBorder="1" applyAlignment="1">
      <alignment horizontal="left" vertical="top" wrapText="1"/>
    </xf>
    <xf numFmtId="0" fontId="14" fillId="6" borderId="18" xfId="0" applyFont="1" applyFill="1" applyBorder="1" applyAlignment="1">
      <alignment horizontal="left" vertical="top" wrapText="1"/>
    </xf>
    <xf numFmtId="0" fontId="13" fillId="0" borderId="35" xfId="0" applyFont="1" applyFill="1" applyBorder="1" applyAlignment="1">
      <alignment horizontal="left" vertical="top" indent="2"/>
    </xf>
    <xf numFmtId="0" fontId="13" fillId="0" borderId="18" xfId="0" applyFont="1" applyFill="1" applyBorder="1" applyAlignment="1">
      <alignment horizontal="left" vertical="top" indent="2"/>
    </xf>
    <xf numFmtId="0" fontId="20" fillId="5" borderId="14" xfId="0" applyFont="1" applyFill="1" applyBorder="1" applyAlignment="1">
      <alignment horizontal="center" vertical="top" wrapText="1"/>
    </xf>
    <xf numFmtId="0" fontId="20" fillId="5" borderId="15" xfId="0" applyFont="1" applyFill="1" applyBorder="1" applyAlignment="1">
      <alignment horizontal="center" vertical="top" wrapText="1"/>
    </xf>
    <xf numFmtId="0" fontId="20" fillId="5" borderId="46" xfId="0" applyFont="1" applyFill="1" applyBorder="1" applyAlignment="1">
      <alignment horizontal="center" vertical="top" wrapText="1"/>
    </xf>
    <xf numFmtId="0" fontId="13" fillId="0" borderId="40" xfId="0" applyFont="1" applyFill="1" applyBorder="1" applyAlignment="1">
      <alignment horizontal="left" vertical="top" indent="2"/>
    </xf>
    <xf numFmtId="0" fontId="13" fillId="0" borderId="47" xfId="0" applyFont="1" applyFill="1" applyBorder="1" applyAlignment="1">
      <alignment horizontal="left" vertical="top" indent="2"/>
    </xf>
    <xf numFmtId="0" fontId="13" fillId="0" borderId="48" xfId="0" applyFont="1" applyFill="1" applyBorder="1" applyAlignment="1">
      <alignment horizontal="left" vertical="top" indent="2"/>
    </xf>
    <xf numFmtId="0" fontId="56" fillId="9" borderId="44" xfId="0" applyFont="1" applyFill="1" applyBorder="1" applyAlignment="1" applyProtection="1">
      <alignment horizontal="left" vertical="top" wrapText="1"/>
      <protection locked="0"/>
    </xf>
    <xf numFmtId="0" fontId="19" fillId="0" borderId="0" xfId="0" applyFont="1" applyFill="1" applyBorder="1" applyAlignment="1">
      <alignment horizontal="left" vertical="top" wrapText="1" indent="4"/>
    </xf>
  </cellXfs>
  <cellStyles count="471">
    <cellStyle name="20% - Accent1 2" xfId="321" xr:uid="{00000000-0005-0000-0000-000000000000}"/>
    <cellStyle name="20% - Accent1 2 2" xfId="366" xr:uid="{00000000-0005-0000-0000-000000000000}"/>
    <cellStyle name="20% - Accent1 2 3" xfId="412" xr:uid="{00000000-0005-0000-0000-000000000000}"/>
    <cellStyle name="20% - Accent1 2 4" xfId="454" xr:uid="{1FE11F08-3F36-4736-A88A-566B1F428E34}"/>
    <cellStyle name="20% - Accent1 3" xfId="275" xr:uid="{00000000-0005-0000-0000-000001000000}"/>
    <cellStyle name="20% - Accent1 3 2" xfId="344" xr:uid="{00000000-0005-0000-0000-000001000000}"/>
    <cellStyle name="20% - Accent1 3 3" xfId="390" xr:uid="{00000000-0005-0000-0000-000001000000}"/>
    <cellStyle name="20% - Accent1 3 4" xfId="432" xr:uid="{FE954086-DF0F-42F5-90C8-F2EBE2994345}"/>
    <cellStyle name="20% - Accent2 2" xfId="323" xr:uid="{00000000-0005-0000-0000-000002000000}"/>
    <cellStyle name="20% - Accent2 2 2" xfId="368" xr:uid="{00000000-0005-0000-0000-000002000000}"/>
    <cellStyle name="20% - Accent2 2 3" xfId="414" xr:uid="{00000000-0005-0000-0000-000002000000}"/>
    <cellStyle name="20% - Accent2 2 4" xfId="456" xr:uid="{AC22EBA1-BF65-46A3-B608-E12C2C8E1BB5}"/>
    <cellStyle name="20% - Accent2 3" xfId="279" xr:uid="{00000000-0005-0000-0000-000003000000}"/>
    <cellStyle name="20% - Accent2 3 2" xfId="346" xr:uid="{00000000-0005-0000-0000-000003000000}"/>
    <cellStyle name="20% - Accent2 3 3" xfId="392" xr:uid="{00000000-0005-0000-0000-000003000000}"/>
    <cellStyle name="20% - Accent2 3 4" xfId="434" xr:uid="{0EC9D2FA-2B64-460E-8F41-470E15B3F8B8}"/>
    <cellStyle name="20% - Accent3 2" xfId="325" xr:uid="{00000000-0005-0000-0000-000004000000}"/>
    <cellStyle name="20% - Accent3 2 2" xfId="370" xr:uid="{00000000-0005-0000-0000-000004000000}"/>
    <cellStyle name="20% - Accent3 2 3" xfId="416" xr:uid="{00000000-0005-0000-0000-000004000000}"/>
    <cellStyle name="20% - Accent3 2 4" xfId="458" xr:uid="{D7017D44-49B6-4C95-B6D5-E468DB795434}"/>
    <cellStyle name="20% - Accent3 3" xfId="283" xr:uid="{00000000-0005-0000-0000-000005000000}"/>
    <cellStyle name="20% - Accent3 3 2" xfId="348" xr:uid="{00000000-0005-0000-0000-000005000000}"/>
    <cellStyle name="20% - Accent3 3 3" xfId="394" xr:uid="{00000000-0005-0000-0000-000005000000}"/>
    <cellStyle name="20% - Accent3 3 4" xfId="436" xr:uid="{2C8BC695-D6FE-4E53-AB68-B05D2DC91041}"/>
    <cellStyle name="20% - Accent4 2" xfId="327" xr:uid="{00000000-0005-0000-0000-000006000000}"/>
    <cellStyle name="20% - Accent4 2 2" xfId="372" xr:uid="{00000000-0005-0000-0000-000006000000}"/>
    <cellStyle name="20% - Accent4 2 3" xfId="418" xr:uid="{00000000-0005-0000-0000-000006000000}"/>
    <cellStyle name="20% - Accent4 2 4" xfId="460" xr:uid="{0EB84BE9-69D4-4ED9-AED5-A234E029A267}"/>
    <cellStyle name="20% - Accent4 3" xfId="287" xr:uid="{00000000-0005-0000-0000-000007000000}"/>
    <cellStyle name="20% - Accent4 3 2" xfId="350" xr:uid="{00000000-0005-0000-0000-000007000000}"/>
    <cellStyle name="20% - Accent4 3 3" xfId="396" xr:uid="{00000000-0005-0000-0000-000007000000}"/>
    <cellStyle name="20% - Accent4 3 4" xfId="438" xr:uid="{04C8BF5F-BBE4-403E-9ECD-7BC571915D57}"/>
    <cellStyle name="20% - Accent5 2" xfId="329" xr:uid="{00000000-0005-0000-0000-000008000000}"/>
    <cellStyle name="20% - Accent5 2 2" xfId="374" xr:uid="{00000000-0005-0000-0000-000008000000}"/>
    <cellStyle name="20% - Accent5 2 3" xfId="420" xr:uid="{00000000-0005-0000-0000-000008000000}"/>
    <cellStyle name="20% - Accent5 2 4" xfId="462" xr:uid="{12A9F576-F781-44A4-8E49-E74D84188474}"/>
    <cellStyle name="20% - Accent5 3" xfId="291" xr:uid="{00000000-0005-0000-0000-000009000000}"/>
    <cellStyle name="20% - Accent5 3 2" xfId="352" xr:uid="{00000000-0005-0000-0000-000009000000}"/>
    <cellStyle name="20% - Accent5 3 3" xfId="398" xr:uid="{00000000-0005-0000-0000-000009000000}"/>
    <cellStyle name="20% - Accent5 3 4" xfId="440" xr:uid="{19471A31-2C71-473A-928B-3CC4785FAEB3}"/>
    <cellStyle name="20% - Accent6 2" xfId="331" xr:uid="{00000000-0005-0000-0000-00000A000000}"/>
    <cellStyle name="20% - Accent6 2 2" xfId="376" xr:uid="{00000000-0005-0000-0000-00000A000000}"/>
    <cellStyle name="20% - Accent6 2 3" xfId="422" xr:uid="{00000000-0005-0000-0000-00000A000000}"/>
    <cellStyle name="20% - Accent6 2 4" xfId="464" xr:uid="{01F72461-C6E1-4B2A-B0C5-8A5621CE099D}"/>
    <cellStyle name="20% - Accent6 3" xfId="295" xr:uid="{00000000-0005-0000-0000-00000B000000}"/>
    <cellStyle name="20% - Accent6 3 2" xfId="354" xr:uid="{00000000-0005-0000-0000-00000B000000}"/>
    <cellStyle name="20% - Accent6 3 3" xfId="400" xr:uid="{00000000-0005-0000-0000-00000B000000}"/>
    <cellStyle name="20% - Accent6 3 4" xfId="442" xr:uid="{60F5CF4F-CDD6-415E-ADCB-952C3D6CE4BB}"/>
    <cellStyle name="40% - Accent1 2" xfId="322" xr:uid="{00000000-0005-0000-0000-00000C000000}"/>
    <cellStyle name="40% - Accent1 2 2" xfId="367" xr:uid="{00000000-0005-0000-0000-00000C000000}"/>
    <cellStyle name="40% - Accent1 2 3" xfId="413" xr:uid="{00000000-0005-0000-0000-00000C000000}"/>
    <cellStyle name="40% - Accent1 2 4" xfId="455" xr:uid="{8F42DAA1-7E25-4171-8A70-69536182F2FE}"/>
    <cellStyle name="40% - Accent1 3" xfId="276" xr:uid="{00000000-0005-0000-0000-00000D000000}"/>
    <cellStyle name="40% - Accent1 3 2" xfId="345" xr:uid="{00000000-0005-0000-0000-00000D000000}"/>
    <cellStyle name="40% - Accent1 3 3" xfId="391" xr:uid="{00000000-0005-0000-0000-00000D000000}"/>
    <cellStyle name="40% - Accent1 3 4" xfId="433" xr:uid="{C1C32456-9FDF-41FF-929D-30A90D7B6F6C}"/>
    <cellStyle name="40% - Accent2 2" xfId="324" xr:uid="{00000000-0005-0000-0000-00000E000000}"/>
    <cellStyle name="40% - Accent2 2 2" xfId="369" xr:uid="{00000000-0005-0000-0000-00000E000000}"/>
    <cellStyle name="40% - Accent2 2 3" xfId="415" xr:uid="{00000000-0005-0000-0000-00000E000000}"/>
    <cellStyle name="40% - Accent2 2 4" xfId="457" xr:uid="{5F3865CF-83EB-499C-A29E-15C8C9109808}"/>
    <cellStyle name="40% - Accent2 3" xfId="280" xr:uid="{00000000-0005-0000-0000-00000F000000}"/>
    <cellStyle name="40% - Accent2 3 2" xfId="347" xr:uid="{00000000-0005-0000-0000-00000F000000}"/>
    <cellStyle name="40% - Accent2 3 3" xfId="393" xr:uid="{00000000-0005-0000-0000-00000F000000}"/>
    <cellStyle name="40% - Accent2 3 4" xfId="435" xr:uid="{FBF7DC0B-FDCA-45CE-9F53-BE0DCB9CE331}"/>
    <cellStyle name="40% - Accent3 2" xfId="326" xr:uid="{00000000-0005-0000-0000-000010000000}"/>
    <cellStyle name="40% - Accent3 2 2" xfId="371" xr:uid="{00000000-0005-0000-0000-000010000000}"/>
    <cellStyle name="40% - Accent3 2 3" xfId="417" xr:uid="{00000000-0005-0000-0000-000010000000}"/>
    <cellStyle name="40% - Accent3 2 4" xfId="459" xr:uid="{DCB14866-6AEB-4D5E-B3DF-0D8D570AD9DB}"/>
    <cellStyle name="40% - Accent3 3" xfId="284" xr:uid="{00000000-0005-0000-0000-000011000000}"/>
    <cellStyle name="40% - Accent3 3 2" xfId="349" xr:uid="{00000000-0005-0000-0000-000011000000}"/>
    <cellStyle name="40% - Accent3 3 3" xfId="395" xr:uid="{00000000-0005-0000-0000-000011000000}"/>
    <cellStyle name="40% - Accent3 3 4" xfId="437" xr:uid="{A97CFB7E-915F-4CD5-845F-501E4F85D04A}"/>
    <cellStyle name="40% - Accent4 2" xfId="328" xr:uid="{00000000-0005-0000-0000-000012000000}"/>
    <cellStyle name="40% - Accent4 2 2" xfId="373" xr:uid="{00000000-0005-0000-0000-000012000000}"/>
    <cellStyle name="40% - Accent4 2 3" xfId="419" xr:uid="{00000000-0005-0000-0000-000012000000}"/>
    <cellStyle name="40% - Accent4 2 4" xfId="461" xr:uid="{E6981244-15B5-4594-A6CD-1F953CD2458E}"/>
    <cellStyle name="40% - Accent4 3" xfId="288" xr:uid="{00000000-0005-0000-0000-000013000000}"/>
    <cellStyle name="40% - Accent4 3 2" xfId="351" xr:uid="{00000000-0005-0000-0000-000013000000}"/>
    <cellStyle name="40% - Accent4 3 3" xfId="397" xr:uid="{00000000-0005-0000-0000-000013000000}"/>
    <cellStyle name="40% - Accent4 3 4" xfId="439" xr:uid="{A3AE1D10-6B78-4822-B1E2-435D586C9628}"/>
    <cellStyle name="40% - Accent5 2" xfId="330" xr:uid="{00000000-0005-0000-0000-000014000000}"/>
    <cellStyle name="40% - Accent5 2 2" xfId="375" xr:uid="{00000000-0005-0000-0000-000014000000}"/>
    <cellStyle name="40% - Accent5 2 3" xfId="421" xr:uid="{00000000-0005-0000-0000-000014000000}"/>
    <cellStyle name="40% - Accent5 2 4" xfId="463" xr:uid="{BA8271C2-8769-4AC6-82EC-36EDCD59D3FA}"/>
    <cellStyle name="40% - Accent5 3" xfId="292" xr:uid="{00000000-0005-0000-0000-000015000000}"/>
    <cellStyle name="40% - Accent5 3 2" xfId="353" xr:uid="{00000000-0005-0000-0000-000015000000}"/>
    <cellStyle name="40% - Accent5 3 3" xfId="399" xr:uid="{00000000-0005-0000-0000-000015000000}"/>
    <cellStyle name="40% - Accent5 3 4" xfId="441" xr:uid="{D6B0E4E6-C0FA-49A8-9C66-A2F15C3D1299}"/>
    <cellStyle name="40% - Accent6 2" xfId="332" xr:uid="{00000000-0005-0000-0000-000016000000}"/>
    <cellStyle name="40% - Accent6 2 2" xfId="377" xr:uid="{00000000-0005-0000-0000-000016000000}"/>
    <cellStyle name="40% - Accent6 2 3" xfId="423" xr:uid="{00000000-0005-0000-0000-000016000000}"/>
    <cellStyle name="40% - Accent6 2 4" xfId="465" xr:uid="{87C3A4C0-CC13-4FDC-A231-427ACE2F4A00}"/>
    <cellStyle name="40% - Accent6 3" xfId="296" xr:uid="{00000000-0005-0000-0000-000017000000}"/>
    <cellStyle name="40% - Accent6 3 2" xfId="355" xr:uid="{00000000-0005-0000-0000-000017000000}"/>
    <cellStyle name="40% - Accent6 3 3" xfId="401" xr:uid="{00000000-0005-0000-0000-000017000000}"/>
    <cellStyle name="40% - Accent6 3 4" xfId="443" xr:uid="{2802C112-FE30-4715-99F0-BDEBF642BCCA}"/>
    <cellStyle name="60% - Accent1 2" xfId="277" xr:uid="{00000000-0005-0000-0000-000018000000}"/>
    <cellStyle name="60% - Accent2 2" xfId="281" xr:uid="{00000000-0005-0000-0000-000019000000}"/>
    <cellStyle name="60% - Accent3 2" xfId="285" xr:uid="{00000000-0005-0000-0000-00001A000000}"/>
    <cellStyle name="60% - Accent4 2" xfId="289" xr:uid="{00000000-0005-0000-0000-00001B000000}"/>
    <cellStyle name="60% - Accent5 2" xfId="293" xr:uid="{00000000-0005-0000-0000-00001C000000}"/>
    <cellStyle name="60% - Accent6 2" xfId="297" xr:uid="{00000000-0005-0000-0000-00001D000000}"/>
    <cellStyle name="Accent1 2" xfId="274" xr:uid="{00000000-0005-0000-0000-00001E000000}"/>
    <cellStyle name="Accent2 2" xfId="278" xr:uid="{00000000-0005-0000-0000-00001F000000}"/>
    <cellStyle name="Accent3 2" xfId="282" xr:uid="{00000000-0005-0000-0000-000020000000}"/>
    <cellStyle name="Accent4 2" xfId="286" xr:uid="{00000000-0005-0000-0000-000021000000}"/>
    <cellStyle name="Accent5 2" xfId="290" xr:uid="{00000000-0005-0000-0000-000022000000}"/>
    <cellStyle name="Accent6 2" xfId="294" xr:uid="{00000000-0005-0000-0000-000023000000}"/>
    <cellStyle name="Bad 2" xfId="264" xr:uid="{00000000-0005-0000-0000-000024000000}"/>
    <cellStyle name="Calculation 2" xfId="268" xr:uid="{00000000-0005-0000-0000-000025000000}"/>
    <cellStyle name="Check Cell 2" xfId="270" xr:uid="{00000000-0005-0000-0000-000026000000}"/>
    <cellStyle name="Comma" xfId="1" builtinId="3"/>
    <cellStyle name="Comma 10" xfId="66" xr:uid="{00000000-0005-0000-0000-000001000000}"/>
    <cellStyle name="Comma 11" xfId="67" xr:uid="{00000000-0005-0000-0000-000002000000}"/>
    <cellStyle name="Comma 12" xfId="68" xr:uid="{00000000-0005-0000-0000-000003000000}"/>
    <cellStyle name="Comma 13" xfId="69" xr:uid="{00000000-0005-0000-0000-000004000000}"/>
    <cellStyle name="Comma 14" xfId="70" xr:uid="{00000000-0005-0000-0000-000005000000}"/>
    <cellStyle name="Comma 15" xfId="71" xr:uid="{00000000-0005-0000-0000-000006000000}"/>
    <cellStyle name="Comma 16" xfId="72" xr:uid="{00000000-0005-0000-0000-000007000000}"/>
    <cellStyle name="Comma 17" xfId="73" xr:uid="{00000000-0005-0000-0000-000008000000}"/>
    <cellStyle name="Comma 18" xfId="74" xr:uid="{00000000-0005-0000-0000-000009000000}"/>
    <cellStyle name="Comma 19" xfId="75" xr:uid="{00000000-0005-0000-0000-00000A000000}"/>
    <cellStyle name="Comma 2" xfId="2" xr:uid="{00000000-0005-0000-0000-00000B000000}"/>
    <cellStyle name="Comma 2 10" xfId="76" xr:uid="{00000000-0005-0000-0000-00000C000000}"/>
    <cellStyle name="Comma 2 11" xfId="77" xr:uid="{00000000-0005-0000-0000-00000D000000}"/>
    <cellStyle name="Comma 2 12" xfId="78" xr:uid="{00000000-0005-0000-0000-00000E000000}"/>
    <cellStyle name="Comma 2 13" xfId="79" xr:uid="{00000000-0005-0000-0000-00000F000000}"/>
    <cellStyle name="Comma 2 14" xfId="80" xr:uid="{00000000-0005-0000-0000-000010000000}"/>
    <cellStyle name="Comma 2 15" xfId="81" xr:uid="{00000000-0005-0000-0000-000011000000}"/>
    <cellStyle name="Comma 2 16" xfId="82" xr:uid="{00000000-0005-0000-0000-000012000000}"/>
    <cellStyle name="Comma 2 17" xfId="83" xr:uid="{00000000-0005-0000-0000-000013000000}"/>
    <cellStyle name="Comma 2 18" xfId="84" xr:uid="{00000000-0005-0000-0000-000014000000}"/>
    <cellStyle name="Comma 2 19" xfId="85" xr:uid="{00000000-0005-0000-0000-000015000000}"/>
    <cellStyle name="Comma 2 2" xfId="23" xr:uid="{00000000-0005-0000-0000-000016000000}"/>
    <cellStyle name="Comma 2 20" xfId="86" xr:uid="{00000000-0005-0000-0000-000017000000}"/>
    <cellStyle name="Comma 2 21" xfId="87" xr:uid="{00000000-0005-0000-0000-000018000000}"/>
    <cellStyle name="Comma 2 22" xfId="88" xr:uid="{00000000-0005-0000-0000-000019000000}"/>
    <cellStyle name="Comma 2 23" xfId="89" xr:uid="{00000000-0005-0000-0000-00001A000000}"/>
    <cellStyle name="Comma 2 24" xfId="90" xr:uid="{00000000-0005-0000-0000-00001B000000}"/>
    <cellStyle name="Comma 2 25" xfId="299" xr:uid="{00000000-0005-0000-0000-000043000000}"/>
    <cellStyle name="Comma 2 26" xfId="254" xr:uid="{00000000-0005-0000-0000-000032000000}"/>
    <cellStyle name="Comma 2 27" xfId="341" xr:uid="{00000000-0005-0000-0000-000032000000}"/>
    <cellStyle name="Comma 2 28" xfId="387" xr:uid="{00000000-0005-0000-0000-000032000000}"/>
    <cellStyle name="Comma 2 29" xfId="429" xr:uid="{B242BFF4-F088-48D9-9787-DBB36E7AD795}"/>
    <cellStyle name="Comma 2 3" xfId="21" xr:uid="{00000000-0005-0000-0000-00001C000000}"/>
    <cellStyle name="Comma 2 4" xfId="43" xr:uid="{00000000-0005-0000-0000-00001D000000}"/>
    <cellStyle name="Comma 2 5" xfId="49" xr:uid="{00000000-0005-0000-0000-00001E000000}"/>
    <cellStyle name="Comma 2 6" xfId="48" xr:uid="{00000000-0005-0000-0000-00001F000000}"/>
    <cellStyle name="Comma 2 7" xfId="53" xr:uid="{00000000-0005-0000-0000-000020000000}"/>
    <cellStyle name="Comma 2 8" xfId="91" xr:uid="{00000000-0005-0000-0000-000021000000}"/>
    <cellStyle name="Comma 2 9" xfId="92" xr:uid="{00000000-0005-0000-0000-000022000000}"/>
    <cellStyle name="Comma 20" xfId="93" xr:uid="{00000000-0005-0000-0000-000023000000}"/>
    <cellStyle name="Comma 21" xfId="253" xr:uid="{00000000-0005-0000-0000-00004C010000}"/>
    <cellStyle name="Comma 22" xfId="340" xr:uid="{00000000-0005-0000-0000-000094010000}"/>
    <cellStyle name="Comma 23" xfId="386" xr:uid="{00000000-0005-0000-0000-0000C3010000}"/>
    <cellStyle name="Comma 24" xfId="428" xr:uid="{02459A4D-ADD4-45C0-AF5B-D24BBF601127}"/>
    <cellStyle name="Comma 3" xfId="3" xr:uid="{00000000-0005-0000-0000-000024000000}"/>
    <cellStyle name="Comma 3 2" xfId="24" xr:uid="{00000000-0005-0000-0000-000025000000}"/>
    <cellStyle name="Comma 3 3" xfId="25" xr:uid="{00000000-0005-0000-0000-000026000000}"/>
    <cellStyle name="Comma 3 4" xfId="44" xr:uid="{00000000-0005-0000-0000-000027000000}"/>
    <cellStyle name="Comma 3 5" xfId="50" xr:uid="{00000000-0005-0000-0000-000028000000}"/>
    <cellStyle name="Comma 3 6" xfId="51" xr:uid="{00000000-0005-0000-0000-000029000000}"/>
    <cellStyle name="Comma 3 7" xfId="47" xr:uid="{00000000-0005-0000-0000-00002A000000}"/>
    <cellStyle name="Comma 4" xfId="94" xr:uid="{00000000-0005-0000-0000-00002B000000}"/>
    <cellStyle name="Comma 5" xfId="95" xr:uid="{00000000-0005-0000-0000-00002C000000}"/>
    <cellStyle name="Comma 6" xfId="96" xr:uid="{00000000-0005-0000-0000-00002D000000}"/>
    <cellStyle name="Comma 7" xfId="300" xr:uid="{00000000-0005-0000-0000-000056000000}"/>
    <cellStyle name="Comma 8" xfId="311" xr:uid="{00000000-0005-0000-0000-000057000000}"/>
    <cellStyle name="Comma 9" xfId="97" xr:uid="{00000000-0005-0000-0000-00002E000000}"/>
    <cellStyle name="Comma0" xfId="4" xr:uid="{00000000-0005-0000-0000-00002F000000}"/>
    <cellStyle name="Currency" xfId="5" builtinId="4"/>
    <cellStyle name="Currency 10" xfId="98" xr:uid="{00000000-0005-0000-0000-000031000000}"/>
    <cellStyle name="Currency 11" xfId="99" xr:uid="{00000000-0005-0000-0000-000032000000}"/>
    <cellStyle name="Currency 12" xfId="100" xr:uid="{00000000-0005-0000-0000-000033000000}"/>
    <cellStyle name="Currency 13" xfId="101" xr:uid="{00000000-0005-0000-0000-000034000000}"/>
    <cellStyle name="Currency 14" xfId="102" xr:uid="{00000000-0005-0000-0000-000035000000}"/>
    <cellStyle name="Currency 15" xfId="103" xr:uid="{00000000-0005-0000-0000-000036000000}"/>
    <cellStyle name="Currency 16" xfId="104" xr:uid="{00000000-0005-0000-0000-000037000000}"/>
    <cellStyle name="Currency 17" xfId="105" xr:uid="{00000000-0005-0000-0000-000038000000}"/>
    <cellStyle name="Currency 18" xfId="106" xr:uid="{00000000-0005-0000-0000-000039000000}"/>
    <cellStyle name="Currency 19" xfId="107" xr:uid="{00000000-0005-0000-0000-00003A000000}"/>
    <cellStyle name="Currency 2" xfId="6" xr:uid="{00000000-0005-0000-0000-00003B000000}"/>
    <cellStyle name="Currency 2 10" xfId="108" xr:uid="{00000000-0005-0000-0000-00003C000000}"/>
    <cellStyle name="Currency 2 11" xfId="109" xr:uid="{00000000-0005-0000-0000-00003D000000}"/>
    <cellStyle name="Currency 2 12" xfId="110" xr:uid="{00000000-0005-0000-0000-00003E000000}"/>
    <cellStyle name="Currency 2 13" xfId="111" xr:uid="{00000000-0005-0000-0000-00003F000000}"/>
    <cellStyle name="Currency 2 14" xfId="112" xr:uid="{00000000-0005-0000-0000-000040000000}"/>
    <cellStyle name="Currency 2 15" xfId="113" xr:uid="{00000000-0005-0000-0000-000041000000}"/>
    <cellStyle name="Currency 2 16" xfId="114" xr:uid="{00000000-0005-0000-0000-000042000000}"/>
    <cellStyle name="Currency 2 17" xfId="115" xr:uid="{00000000-0005-0000-0000-000043000000}"/>
    <cellStyle name="Currency 2 18" xfId="116" xr:uid="{00000000-0005-0000-0000-000044000000}"/>
    <cellStyle name="Currency 2 19" xfId="117" xr:uid="{00000000-0005-0000-0000-000045000000}"/>
    <cellStyle name="Currency 2 2" xfId="26" xr:uid="{00000000-0005-0000-0000-000046000000}"/>
    <cellStyle name="Currency 2 20" xfId="118" xr:uid="{00000000-0005-0000-0000-000047000000}"/>
    <cellStyle name="Currency 2 21" xfId="119" xr:uid="{00000000-0005-0000-0000-000048000000}"/>
    <cellStyle name="Currency 2 22" xfId="120" xr:uid="{00000000-0005-0000-0000-000049000000}"/>
    <cellStyle name="Currency 2 23" xfId="121" xr:uid="{00000000-0005-0000-0000-00004A000000}"/>
    <cellStyle name="Currency 2 24" xfId="122" xr:uid="{00000000-0005-0000-0000-00004B000000}"/>
    <cellStyle name="Currency 2 3" xfId="37" xr:uid="{00000000-0005-0000-0000-00004C000000}"/>
    <cellStyle name="Currency 2 4" xfId="38" xr:uid="{00000000-0005-0000-0000-00004D000000}"/>
    <cellStyle name="Currency 2 5" xfId="52" xr:uid="{00000000-0005-0000-0000-00004E000000}"/>
    <cellStyle name="Currency 2 6" xfId="57" xr:uid="{00000000-0005-0000-0000-00004F000000}"/>
    <cellStyle name="Currency 2 7" xfId="61" xr:uid="{00000000-0005-0000-0000-000050000000}"/>
    <cellStyle name="Currency 2 8" xfId="123" xr:uid="{00000000-0005-0000-0000-000051000000}"/>
    <cellStyle name="Currency 2 9" xfId="124" xr:uid="{00000000-0005-0000-0000-000052000000}"/>
    <cellStyle name="Currency 3" xfId="125" xr:uid="{00000000-0005-0000-0000-000053000000}"/>
    <cellStyle name="Currency 4" xfId="126" xr:uid="{00000000-0005-0000-0000-000054000000}"/>
    <cellStyle name="Currency 5" xfId="127" xr:uid="{00000000-0005-0000-0000-000055000000}"/>
    <cellStyle name="Currency 7" xfId="128" xr:uid="{00000000-0005-0000-0000-000056000000}"/>
    <cellStyle name="Currency 8" xfId="129" xr:uid="{00000000-0005-0000-0000-000057000000}"/>
    <cellStyle name="Currency 9" xfId="130" xr:uid="{00000000-0005-0000-0000-000058000000}"/>
    <cellStyle name="Currency0" xfId="7" xr:uid="{00000000-0005-0000-0000-000059000000}"/>
    <cellStyle name="Date" xfId="8" xr:uid="{00000000-0005-0000-0000-00005A000000}"/>
    <cellStyle name="Explanatory Text 2" xfId="272" xr:uid="{00000000-0005-0000-0000-000084000000}"/>
    <cellStyle name="Fixed" xfId="9" xr:uid="{00000000-0005-0000-0000-00005B000000}"/>
    <cellStyle name="Followed Hyperlink 2" xfId="316" xr:uid="{00000000-0005-0000-0000-000052010000}"/>
    <cellStyle name="Good 2" xfId="263" xr:uid="{00000000-0005-0000-0000-000087000000}"/>
    <cellStyle name="Heading 1" xfId="10" builtinId="16" customBuiltin="1"/>
    <cellStyle name="Heading 1 10" xfId="131" xr:uid="{00000000-0005-0000-0000-00005D000000}"/>
    <cellStyle name="Heading 1 11" xfId="132" xr:uid="{00000000-0005-0000-0000-00005E000000}"/>
    <cellStyle name="Heading 1 12" xfId="133" xr:uid="{00000000-0005-0000-0000-00005F000000}"/>
    <cellStyle name="Heading 1 13" xfId="134" xr:uid="{00000000-0005-0000-0000-000060000000}"/>
    <cellStyle name="Heading 1 14" xfId="135" xr:uid="{00000000-0005-0000-0000-000061000000}"/>
    <cellStyle name="Heading 1 15" xfId="136" xr:uid="{00000000-0005-0000-0000-000062000000}"/>
    <cellStyle name="Heading 1 16" xfId="137" xr:uid="{00000000-0005-0000-0000-000063000000}"/>
    <cellStyle name="Heading 1 17" xfId="138" xr:uid="{00000000-0005-0000-0000-000064000000}"/>
    <cellStyle name="Heading 1 18" xfId="139" xr:uid="{00000000-0005-0000-0000-000065000000}"/>
    <cellStyle name="Heading 1 19" xfId="140" xr:uid="{00000000-0005-0000-0000-000066000000}"/>
    <cellStyle name="Heading 1 2" xfId="141" xr:uid="{00000000-0005-0000-0000-000067000000}"/>
    <cellStyle name="Heading 1 20" xfId="259" xr:uid="{00000000-0005-0000-0000-000093000000}"/>
    <cellStyle name="Heading 1 3" xfId="142" xr:uid="{00000000-0005-0000-0000-000068000000}"/>
    <cellStyle name="Heading 1 4" xfId="143" xr:uid="{00000000-0005-0000-0000-000069000000}"/>
    <cellStyle name="Heading 1 5" xfId="144" xr:uid="{00000000-0005-0000-0000-00006A000000}"/>
    <cellStyle name="Heading 1 6" xfId="145" xr:uid="{00000000-0005-0000-0000-00006B000000}"/>
    <cellStyle name="Heading 1 7" xfId="146" xr:uid="{00000000-0005-0000-0000-00006C000000}"/>
    <cellStyle name="Heading 1 8" xfId="147" xr:uid="{00000000-0005-0000-0000-00006D000000}"/>
    <cellStyle name="Heading 1 9" xfId="148" xr:uid="{00000000-0005-0000-0000-00006E000000}"/>
    <cellStyle name="Heading 2" xfId="11" builtinId="17" customBuiltin="1"/>
    <cellStyle name="Heading 2 10" xfId="149" xr:uid="{00000000-0005-0000-0000-000070000000}"/>
    <cellStyle name="Heading 2 11" xfId="150" xr:uid="{00000000-0005-0000-0000-000071000000}"/>
    <cellStyle name="Heading 2 12" xfId="151" xr:uid="{00000000-0005-0000-0000-000072000000}"/>
    <cellStyle name="Heading 2 13" xfId="152" xr:uid="{00000000-0005-0000-0000-000073000000}"/>
    <cellStyle name="Heading 2 14" xfId="153" xr:uid="{00000000-0005-0000-0000-000074000000}"/>
    <cellStyle name="Heading 2 15" xfId="154" xr:uid="{00000000-0005-0000-0000-000075000000}"/>
    <cellStyle name="Heading 2 16" xfId="155" xr:uid="{00000000-0005-0000-0000-000076000000}"/>
    <cellStyle name="Heading 2 17" xfId="156" xr:uid="{00000000-0005-0000-0000-000077000000}"/>
    <cellStyle name="Heading 2 18" xfId="157" xr:uid="{00000000-0005-0000-0000-000078000000}"/>
    <cellStyle name="Heading 2 19" xfId="158" xr:uid="{00000000-0005-0000-0000-000079000000}"/>
    <cellStyle name="Heading 2 2" xfId="159" xr:uid="{00000000-0005-0000-0000-00007A000000}"/>
    <cellStyle name="Heading 2 20" xfId="260" xr:uid="{00000000-0005-0000-0000-0000A6000000}"/>
    <cellStyle name="Heading 2 3" xfId="160" xr:uid="{00000000-0005-0000-0000-00007B000000}"/>
    <cellStyle name="Heading 2 4" xfId="161" xr:uid="{00000000-0005-0000-0000-00007C000000}"/>
    <cellStyle name="Heading 2 5" xfId="162" xr:uid="{00000000-0005-0000-0000-00007D000000}"/>
    <cellStyle name="Heading 2 6" xfId="163" xr:uid="{00000000-0005-0000-0000-00007E000000}"/>
    <cellStyle name="Heading 2 7" xfId="164" xr:uid="{00000000-0005-0000-0000-00007F000000}"/>
    <cellStyle name="Heading 2 8" xfId="165" xr:uid="{00000000-0005-0000-0000-000080000000}"/>
    <cellStyle name="Heading 2 9" xfId="166" xr:uid="{00000000-0005-0000-0000-000081000000}"/>
    <cellStyle name="Heading 3 2" xfId="261" xr:uid="{00000000-0005-0000-0000-0000AE000000}"/>
    <cellStyle name="Heading 4 2" xfId="262" xr:uid="{00000000-0005-0000-0000-0000AF000000}"/>
    <cellStyle name="Hyperlink" xfId="249" builtinId="8"/>
    <cellStyle name="Hyperlink 2" xfId="257" xr:uid="{00000000-0005-0000-0000-0000B0000000}"/>
    <cellStyle name="Hyperlink 3" xfId="315" xr:uid="{00000000-0005-0000-0000-0000B1000000}"/>
    <cellStyle name="Hyperlink 4" xfId="336" xr:uid="{00000000-0005-0000-0000-0000B2000000}"/>
    <cellStyle name="Hyperlink 5" xfId="338" xr:uid="{00000000-0005-0000-0000-000058010000}"/>
    <cellStyle name="Input 2" xfId="266" xr:uid="{00000000-0005-0000-0000-0000B3000000}"/>
    <cellStyle name="Linked Cell 2" xfId="269" xr:uid="{00000000-0005-0000-0000-0000B4000000}"/>
    <cellStyle name="Neutral 2" xfId="265" xr:uid="{00000000-0005-0000-0000-0000B5000000}"/>
    <cellStyle name="Normal" xfId="0" builtinId="0"/>
    <cellStyle name="Normal 10" xfId="167" xr:uid="{00000000-0005-0000-0000-000084000000}"/>
    <cellStyle name="Normal 11" xfId="168" xr:uid="{00000000-0005-0000-0000-000085000000}"/>
    <cellStyle name="Normal 12" xfId="169" xr:uid="{00000000-0005-0000-0000-000086000000}"/>
    <cellStyle name="Normal 13" xfId="170" xr:uid="{00000000-0005-0000-0000-000087000000}"/>
    <cellStyle name="Normal 14" xfId="171" xr:uid="{00000000-0005-0000-0000-000088000000}"/>
    <cellStyle name="Normal 15" xfId="172" xr:uid="{00000000-0005-0000-0000-000089000000}"/>
    <cellStyle name="Normal 16" xfId="173" xr:uid="{00000000-0005-0000-0000-00008A000000}"/>
    <cellStyle name="Normal 17" xfId="174" xr:uid="{00000000-0005-0000-0000-00008B000000}"/>
    <cellStyle name="Normal 18" xfId="175" xr:uid="{00000000-0005-0000-0000-00008C000000}"/>
    <cellStyle name="Normal 19" xfId="176" xr:uid="{00000000-0005-0000-0000-00008D000000}"/>
    <cellStyle name="Normal 2" xfId="12" xr:uid="{00000000-0005-0000-0000-00008E000000}"/>
    <cellStyle name="Normal 2 10" xfId="177" xr:uid="{00000000-0005-0000-0000-00008F000000}"/>
    <cellStyle name="Normal 2 11" xfId="178" xr:uid="{00000000-0005-0000-0000-000090000000}"/>
    <cellStyle name="Normal 2 12" xfId="179" xr:uid="{00000000-0005-0000-0000-000091000000}"/>
    <cellStyle name="Normal 2 13" xfId="180" xr:uid="{00000000-0005-0000-0000-000092000000}"/>
    <cellStyle name="Normal 2 14" xfId="181" xr:uid="{00000000-0005-0000-0000-000093000000}"/>
    <cellStyle name="Normal 2 15" xfId="182" xr:uid="{00000000-0005-0000-0000-000094000000}"/>
    <cellStyle name="Normal 2 16" xfId="183" xr:uid="{00000000-0005-0000-0000-000095000000}"/>
    <cellStyle name="Normal 2 17" xfId="184" xr:uid="{00000000-0005-0000-0000-000096000000}"/>
    <cellStyle name="Normal 2 18" xfId="185" xr:uid="{00000000-0005-0000-0000-000097000000}"/>
    <cellStyle name="Normal 2 19" xfId="186" xr:uid="{00000000-0005-0000-0000-000098000000}"/>
    <cellStyle name="Normal 2 2" xfId="27" xr:uid="{00000000-0005-0000-0000-000099000000}"/>
    <cellStyle name="Normal 2 2 2" xfId="31" xr:uid="{00000000-0005-0000-0000-00009A000000}"/>
    <cellStyle name="Normal 2 2 3" xfId="42" xr:uid="{00000000-0005-0000-0000-00009B000000}"/>
    <cellStyle name="Normal 2 2 4" xfId="46" xr:uid="{00000000-0005-0000-0000-00009C000000}"/>
    <cellStyle name="Normal 2 2 5" xfId="301" xr:uid="{00000000-0005-0000-0000-0000D0000000}"/>
    <cellStyle name="Normal 2 2 6" xfId="255" xr:uid="{00000000-0005-0000-0000-0000CC000000}"/>
    <cellStyle name="Normal 2 2 7" xfId="342" xr:uid="{00000000-0005-0000-0000-0000CC000000}"/>
    <cellStyle name="Normal 2 2 8" xfId="388" xr:uid="{00000000-0005-0000-0000-0000CC000000}"/>
    <cellStyle name="Normal 2 2 9" xfId="430" xr:uid="{0EC6C7EF-BE78-44D3-82EF-B14766D12DC4}"/>
    <cellStyle name="Normal 2 20" xfId="187" xr:uid="{00000000-0005-0000-0000-00009D000000}"/>
    <cellStyle name="Normal 2 21" xfId="188" xr:uid="{00000000-0005-0000-0000-00009E000000}"/>
    <cellStyle name="Normal 2 22" xfId="189" xr:uid="{00000000-0005-0000-0000-00009F000000}"/>
    <cellStyle name="Normal 2 23" xfId="190" xr:uid="{00000000-0005-0000-0000-0000A0000000}"/>
    <cellStyle name="Normal 2 24" xfId="191" xr:uid="{00000000-0005-0000-0000-0000A1000000}"/>
    <cellStyle name="Normal 2 25" xfId="192" xr:uid="{00000000-0005-0000-0000-0000A2000000}"/>
    <cellStyle name="Normal 2 26" xfId="193" xr:uid="{00000000-0005-0000-0000-0000A3000000}"/>
    <cellStyle name="Normal 2 27" xfId="251" xr:uid="{00000000-0005-0000-0000-0000A4000000}"/>
    <cellStyle name="Normal 2 27 2" xfId="317" xr:uid="{00000000-0005-0000-0000-0000D9000000}"/>
    <cellStyle name="Normal 2 27 2 2" xfId="363" xr:uid="{00000000-0005-0000-0000-0000D9000000}"/>
    <cellStyle name="Normal 2 27 2 3" xfId="409" xr:uid="{00000000-0005-0000-0000-0000D9000000}"/>
    <cellStyle name="Normal 2 27 2 4" xfId="451" xr:uid="{02DF50CA-554E-4361-BF7E-7BB36B49C16A}"/>
    <cellStyle name="Normal 2 27 3" xfId="334" xr:uid="{00000000-0005-0000-0000-0000DA000000}"/>
    <cellStyle name="Normal 2 27 3 2" xfId="379" xr:uid="{00000000-0005-0000-0000-0000DA000000}"/>
    <cellStyle name="Normal 2 27 3 3" xfId="425" xr:uid="{00000000-0005-0000-0000-0000DA000000}"/>
    <cellStyle name="Normal 2 27 3 4" xfId="467" xr:uid="{E66A1E63-3999-49FC-9A0F-46266D48BC43}"/>
    <cellStyle name="Normal 2 27 4" xfId="302" xr:uid="{00000000-0005-0000-0000-0000D8000000}"/>
    <cellStyle name="Normal 2 27 5" xfId="356" xr:uid="{00000000-0005-0000-0000-0000D8000000}"/>
    <cellStyle name="Normal 2 27 6" xfId="402" xr:uid="{00000000-0005-0000-0000-0000D8000000}"/>
    <cellStyle name="Normal 2 27 7" xfId="444" xr:uid="{14D3A044-BF17-4AF1-BECB-E357D923180D}"/>
    <cellStyle name="Normal 2 3" xfId="33" xr:uid="{00000000-0005-0000-0000-0000A5000000}"/>
    <cellStyle name="Normal 2 4" xfId="35" xr:uid="{00000000-0005-0000-0000-0000A6000000}"/>
    <cellStyle name="Normal 2 5" xfId="39" xr:uid="{00000000-0005-0000-0000-0000A7000000}"/>
    <cellStyle name="Normal 2 6" xfId="20" xr:uid="{00000000-0005-0000-0000-0000A8000000}"/>
    <cellStyle name="Normal 2 7" xfId="54" xr:uid="{00000000-0005-0000-0000-0000A9000000}"/>
    <cellStyle name="Normal 2 8" xfId="58" xr:uid="{00000000-0005-0000-0000-0000AA000000}"/>
    <cellStyle name="Normal 2 9" xfId="62" xr:uid="{00000000-0005-0000-0000-0000AB000000}"/>
    <cellStyle name="Normal 20" xfId="194" xr:uid="{00000000-0005-0000-0000-0000AC000000}"/>
    <cellStyle name="Normal 21" xfId="303" xr:uid="{00000000-0005-0000-0000-0000E3000000}"/>
    <cellStyle name="Normal 22" xfId="304" xr:uid="{00000000-0005-0000-0000-0000E4000000}"/>
    <cellStyle name="Normal 22 2" xfId="318" xr:uid="{00000000-0005-0000-0000-0000E5000000}"/>
    <cellStyle name="Normal 22 3" xfId="384" xr:uid="{00000000-0005-0000-0000-000006000000}"/>
    <cellStyle name="Normal 23" xfId="305" xr:uid="{00000000-0005-0000-0000-0000E6000000}"/>
    <cellStyle name="Normal 23 2" xfId="319" xr:uid="{00000000-0005-0000-0000-0000E7000000}"/>
    <cellStyle name="Normal 23 2 2" xfId="364" xr:uid="{00000000-0005-0000-0000-0000E7000000}"/>
    <cellStyle name="Normal 23 2 3" xfId="410" xr:uid="{00000000-0005-0000-0000-0000E7000000}"/>
    <cellStyle name="Normal 23 2 4" xfId="452" xr:uid="{B43ACD07-A671-49A9-B826-78DFE1CABB5A}"/>
    <cellStyle name="Normal 23 3" xfId="335" xr:uid="{00000000-0005-0000-0000-0000E8000000}"/>
    <cellStyle name="Normal 23 3 2" xfId="380" xr:uid="{00000000-0005-0000-0000-0000E8000000}"/>
    <cellStyle name="Normal 23 3 3" xfId="426" xr:uid="{00000000-0005-0000-0000-0000E8000000}"/>
    <cellStyle name="Normal 23 3 4" xfId="468" xr:uid="{E1B71EE2-A2E9-496C-A414-B6B898EEEC1C}"/>
    <cellStyle name="Normal 23 4" xfId="357" xr:uid="{00000000-0005-0000-0000-0000E6000000}"/>
    <cellStyle name="Normal 23 5" xfId="383" xr:uid="{00000000-0005-0000-0000-000007000000}"/>
    <cellStyle name="Normal 23 6" xfId="403" xr:uid="{00000000-0005-0000-0000-0000E6000000}"/>
    <cellStyle name="Normal 23 7" xfId="445" xr:uid="{F67A7A8B-0BA7-4C39-9C6D-86D1EA809A8C}"/>
    <cellStyle name="Normal 24" xfId="310" xr:uid="{00000000-0005-0000-0000-0000E9000000}"/>
    <cellStyle name="Normal 24 2" xfId="359" xr:uid="{00000000-0005-0000-0000-0000E9000000}"/>
    <cellStyle name="Normal 24 3" xfId="405" xr:uid="{00000000-0005-0000-0000-0000E9000000}"/>
    <cellStyle name="Normal 24 4" xfId="447" xr:uid="{66F6FCA0-DB95-4F55-963E-B55BE008BD21}"/>
    <cellStyle name="Normal 25" xfId="312" xr:uid="{00000000-0005-0000-0000-0000EA000000}"/>
    <cellStyle name="Normal 25 2" xfId="360" xr:uid="{00000000-0005-0000-0000-0000EA000000}"/>
    <cellStyle name="Normal 25 3" xfId="406" xr:uid="{00000000-0005-0000-0000-0000EA000000}"/>
    <cellStyle name="Normal 25 4" xfId="448" xr:uid="{8867D931-0B5F-453A-AFAB-09AE365D17FF}"/>
    <cellStyle name="Normal 26" xfId="313" xr:uid="{00000000-0005-0000-0000-0000EB000000}"/>
    <cellStyle name="Normal 26 2" xfId="361" xr:uid="{00000000-0005-0000-0000-0000EB000000}"/>
    <cellStyle name="Normal 26 3" xfId="407" xr:uid="{00000000-0005-0000-0000-0000EB000000}"/>
    <cellStyle name="Normal 26 4" xfId="449" xr:uid="{0A17DDB7-7E7B-41A0-9599-26AA2292E065}"/>
    <cellStyle name="Normal 27" xfId="320" xr:uid="{00000000-0005-0000-0000-0000EC000000}"/>
    <cellStyle name="Normal 27 2" xfId="365" xr:uid="{00000000-0005-0000-0000-0000EC000000}"/>
    <cellStyle name="Normal 27 3" xfId="411" xr:uid="{00000000-0005-0000-0000-0000EC000000}"/>
    <cellStyle name="Normal 27 4" xfId="453" xr:uid="{D51EC844-4868-444F-B656-F5F705889B9D}"/>
    <cellStyle name="Normal 28" xfId="298" xr:uid="{00000000-0005-0000-0000-0000ED000000}"/>
    <cellStyle name="Normal 29" xfId="337" xr:uid="{00000000-0005-0000-0000-000071010000}"/>
    <cellStyle name="Normal 29 2" xfId="469" xr:uid="{DFDABC8D-906B-485F-95BF-5B1EE9022433}"/>
    <cellStyle name="Normal 3" xfId="65" xr:uid="{00000000-0005-0000-0000-0000AD000000}"/>
    <cellStyle name="Normal 3 2" xfId="32" xr:uid="{00000000-0005-0000-0000-0000AE000000}"/>
    <cellStyle name="Normal 3 2 2" xfId="382" xr:uid="{00000000-0005-0000-0000-000009000000}"/>
    <cellStyle name="Normal 3 3" xfId="34" xr:uid="{00000000-0005-0000-0000-0000AF000000}"/>
    <cellStyle name="Normal 3 4" xfId="36" xr:uid="{00000000-0005-0000-0000-0000B0000000}"/>
    <cellStyle name="Normal 3 5" xfId="306" xr:uid="{00000000-0005-0000-0000-0000F2000000}"/>
    <cellStyle name="Normal 3 6" xfId="381" xr:uid="{00000000-0005-0000-0000-000008000000}"/>
    <cellStyle name="Normal 30" xfId="252" xr:uid="{00000000-0005-0000-0000-00005F010000}"/>
    <cellStyle name="Normal 30 2" xfId="470" xr:uid="{9163E44F-DD93-4E72-9CD3-840296822DCA}"/>
    <cellStyle name="Normal 31" xfId="339" xr:uid="{00000000-0005-0000-0000-000096010000}"/>
    <cellStyle name="Normal 32" xfId="385" xr:uid="{00000000-0005-0000-0000-0000C5010000}"/>
    <cellStyle name="Normal 33" xfId="427" xr:uid="{33B33690-2881-41E7-B5FE-B5CA7B9E6519}"/>
    <cellStyle name="Normal 4" xfId="30" xr:uid="{00000000-0005-0000-0000-0000B1000000}"/>
    <cellStyle name="Normal 5" xfId="195" xr:uid="{00000000-0005-0000-0000-0000B2000000}"/>
    <cellStyle name="Normal 6" xfId="196" xr:uid="{00000000-0005-0000-0000-0000B3000000}"/>
    <cellStyle name="Normal 7" xfId="250" xr:uid="{00000000-0005-0000-0000-0000B4000000}"/>
    <cellStyle name="Normal 7 2" xfId="307" xr:uid="{00000000-0005-0000-0000-0000F6000000}"/>
    <cellStyle name="Normal 8" xfId="197" xr:uid="{00000000-0005-0000-0000-0000B5000000}"/>
    <cellStyle name="Normal 9" xfId="198" xr:uid="{00000000-0005-0000-0000-0000B6000000}"/>
    <cellStyle name="Normal_EnrollbyClass" xfId="13" xr:uid="{00000000-0005-0000-0000-0000B7000000}"/>
    <cellStyle name="Normal_Sheet1" xfId="14" xr:uid="{00000000-0005-0000-0000-0000B8000000}"/>
    <cellStyle name="Normal_Sheet36" xfId="15" xr:uid="{00000000-0005-0000-0000-0000B9000000}"/>
    <cellStyle name="Note 2" xfId="308" xr:uid="{00000000-0005-0000-0000-0000FB000000}"/>
    <cellStyle name="Note 2 2" xfId="314" xr:uid="{00000000-0005-0000-0000-0000FC000000}"/>
    <cellStyle name="Note 2 2 2" xfId="362" xr:uid="{00000000-0005-0000-0000-0000FC000000}"/>
    <cellStyle name="Note 2 2 3" xfId="408" xr:uid="{00000000-0005-0000-0000-0000FC000000}"/>
    <cellStyle name="Note 2 2 4" xfId="450" xr:uid="{0B5460CC-C3B0-4BC1-86CF-FD246AE1C568}"/>
    <cellStyle name="Note 2 3" xfId="333" xr:uid="{00000000-0005-0000-0000-0000FD000000}"/>
    <cellStyle name="Note 2 3 2" xfId="378" xr:uid="{00000000-0005-0000-0000-0000FD000000}"/>
    <cellStyle name="Note 2 3 3" xfId="424" xr:uid="{00000000-0005-0000-0000-0000FD000000}"/>
    <cellStyle name="Note 2 3 4" xfId="466" xr:uid="{F6235A40-6E1F-438D-B338-85D170A626D7}"/>
    <cellStyle name="Note 2 4" xfId="358" xr:uid="{00000000-0005-0000-0000-0000FB000000}"/>
    <cellStyle name="Note 2 5" xfId="404" xr:uid="{00000000-0005-0000-0000-0000FB000000}"/>
    <cellStyle name="Note 2 6" xfId="446" xr:uid="{9D1A7926-3AD8-42AD-A85D-91C4EF0B04D7}"/>
    <cellStyle name="Output 2" xfId="267" xr:uid="{00000000-0005-0000-0000-0000FE000000}"/>
    <cellStyle name="Percent" xfId="16" builtinId="5"/>
    <cellStyle name="Percent 10" xfId="199" xr:uid="{00000000-0005-0000-0000-0000BB000000}"/>
    <cellStyle name="Percent 11" xfId="200" xr:uid="{00000000-0005-0000-0000-0000BC000000}"/>
    <cellStyle name="Percent 12" xfId="201" xr:uid="{00000000-0005-0000-0000-0000BD000000}"/>
    <cellStyle name="Percent 13" xfId="202" xr:uid="{00000000-0005-0000-0000-0000BE000000}"/>
    <cellStyle name="Percent 14" xfId="203" xr:uid="{00000000-0005-0000-0000-0000BF000000}"/>
    <cellStyle name="Percent 15" xfId="204" xr:uid="{00000000-0005-0000-0000-0000C0000000}"/>
    <cellStyle name="Percent 16" xfId="205" xr:uid="{00000000-0005-0000-0000-0000C1000000}"/>
    <cellStyle name="Percent 17" xfId="206" xr:uid="{00000000-0005-0000-0000-0000C2000000}"/>
    <cellStyle name="Percent 18" xfId="207" xr:uid="{00000000-0005-0000-0000-0000C3000000}"/>
    <cellStyle name="Percent 19" xfId="208" xr:uid="{00000000-0005-0000-0000-0000C4000000}"/>
    <cellStyle name="Percent 2" xfId="17" xr:uid="{00000000-0005-0000-0000-0000C5000000}"/>
    <cellStyle name="Percent 2 10" xfId="209" xr:uid="{00000000-0005-0000-0000-0000C6000000}"/>
    <cellStyle name="Percent 2 11" xfId="210" xr:uid="{00000000-0005-0000-0000-0000C7000000}"/>
    <cellStyle name="Percent 2 12" xfId="211" xr:uid="{00000000-0005-0000-0000-0000C8000000}"/>
    <cellStyle name="Percent 2 13" xfId="212" xr:uid="{00000000-0005-0000-0000-0000C9000000}"/>
    <cellStyle name="Percent 2 14" xfId="213" xr:uid="{00000000-0005-0000-0000-0000CA000000}"/>
    <cellStyle name="Percent 2 15" xfId="214" xr:uid="{00000000-0005-0000-0000-0000CB000000}"/>
    <cellStyle name="Percent 2 16" xfId="215" xr:uid="{00000000-0005-0000-0000-0000CC000000}"/>
    <cellStyle name="Percent 2 17" xfId="216" xr:uid="{00000000-0005-0000-0000-0000CD000000}"/>
    <cellStyle name="Percent 2 18" xfId="217" xr:uid="{00000000-0005-0000-0000-0000CE000000}"/>
    <cellStyle name="Percent 2 19" xfId="218" xr:uid="{00000000-0005-0000-0000-0000CF000000}"/>
    <cellStyle name="Percent 2 2" xfId="28" xr:uid="{00000000-0005-0000-0000-0000D0000000}"/>
    <cellStyle name="Percent 2 20" xfId="219" xr:uid="{00000000-0005-0000-0000-0000D1000000}"/>
    <cellStyle name="Percent 2 21" xfId="220" xr:uid="{00000000-0005-0000-0000-0000D2000000}"/>
    <cellStyle name="Percent 2 22" xfId="221" xr:uid="{00000000-0005-0000-0000-0000D3000000}"/>
    <cellStyle name="Percent 2 23" xfId="222" xr:uid="{00000000-0005-0000-0000-0000D4000000}"/>
    <cellStyle name="Percent 2 24" xfId="223" xr:uid="{00000000-0005-0000-0000-0000D5000000}"/>
    <cellStyle name="Percent 2 25" xfId="309" xr:uid="{00000000-0005-0000-0000-00001A010000}"/>
    <cellStyle name="Percent 2 26" xfId="256" xr:uid="{00000000-0005-0000-0000-000009010000}"/>
    <cellStyle name="Percent 2 27" xfId="343" xr:uid="{00000000-0005-0000-0000-000009010000}"/>
    <cellStyle name="Percent 2 28" xfId="389" xr:uid="{00000000-0005-0000-0000-000009010000}"/>
    <cellStyle name="Percent 2 29" xfId="431" xr:uid="{8D0A7E72-52E8-4FAD-B7D0-5784575CCB60}"/>
    <cellStyle name="Percent 2 3" xfId="40" xr:uid="{00000000-0005-0000-0000-0000D6000000}"/>
    <cellStyle name="Percent 2 4" xfId="22" xr:uid="{00000000-0005-0000-0000-0000D7000000}"/>
    <cellStyle name="Percent 2 5" xfId="55" xr:uid="{00000000-0005-0000-0000-0000D8000000}"/>
    <cellStyle name="Percent 2 6" xfId="59" xr:uid="{00000000-0005-0000-0000-0000D9000000}"/>
    <cellStyle name="Percent 2 7" xfId="63" xr:uid="{00000000-0005-0000-0000-0000DA000000}"/>
    <cellStyle name="Percent 2 8" xfId="224" xr:uid="{00000000-0005-0000-0000-0000DB000000}"/>
    <cellStyle name="Percent 2 9" xfId="225" xr:uid="{00000000-0005-0000-0000-0000DC000000}"/>
    <cellStyle name="Percent 20" xfId="226" xr:uid="{00000000-0005-0000-0000-0000DD000000}"/>
    <cellStyle name="Percent 3" xfId="18" xr:uid="{00000000-0005-0000-0000-0000DE000000}"/>
    <cellStyle name="Percent 3 2" xfId="29" xr:uid="{00000000-0005-0000-0000-0000DF000000}"/>
    <cellStyle name="Percent 3 3" xfId="41" xr:uid="{00000000-0005-0000-0000-0000E0000000}"/>
    <cellStyle name="Percent 3 4" xfId="45" xr:uid="{00000000-0005-0000-0000-0000E1000000}"/>
    <cellStyle name="Percent 3 5" xfId="56" xr:uid="{00000000-0005-0000-0000-0000E2000000}"/>
    <cellStyle name="Percent 3 6" xfId="60" xr:uid="{00000000-0005-0000-0000-0000E3000000}"/>
    <cellStyle name="Percent 3 7" xfId="64" xr:uid="{00000000-0005-0000-0000-0000E4000000}"/>
    <cellStyle name="Percent 5" xfId="227" xr:uid="{00000000-0005-0000-0000-0000E5000000}"/>
    <cellStyle name="Percent 6" xfId="228" xr:uid="{00000000-0005-0000-0000-0000E6000000}"/>
    <cellStyle name="Percent 8" xfId="229" xr:uid="{00000000-0005-0000-0000-0000E7000000}"/>
    <cellStyle name="Percent 9" xfId="230" xr:uid="{00000000-0005-0000-0000-0000E8000000}"/>
    <cellStyle name="Title 2" xfId="258" xr:uid="{00000000-0005-0000-0000-00002E010000}"/>
    <cellStyle name="Total" xfId="19" builtinId="25" customBuiltin="1"/>
    <cellStyle name="Total 10" xfId="231" xr:uid="{00000000-0005-0000-0000-0000EA000000}"/>
    <cellStyle name="Total 11" xfId="232" xr:uid="{00000000-0005-0000-0000-0000EB000000}"/>
    <cellStyle name="Total 12" xfId="233" xr:uid="{00000000-0005-0000-0000-0000EC000000}"/>
    <cellStyle name="Total 13" xfId="234" xr:uid="{00000000-0005-0000-0000-0000ED000000}"/>
    <cellStyle name="Total 14" xfId="235" xr:uid="{00000000-0005-0000-0000-0000EE000000}"/>
    <cellStyle name="Total 15" xfId="236" xr:uid="{00000000-0005-0000-0000-0000EF000000}"/>
    <cellStyle name="Total 16" xfId="237" xr:uid="{00000000-0005-0000-0000-0000F0000000}"/>
    <cellStyle name="Total 17" xfId="238" xr:uid="{00000000-0005-0000-0000-0000F1000000}"/>
    <cellStyle name="Total 18" xfId="239" xr:uid="{00000000-0005-0000-0000-0000F2000000}"/>
    <cellStyle name="Total 19" xfId="240" xr:uid="{00000000-0005-0000-0000-0000F3000000}"/>
    <cellStyle name="Total 2" xfId="241" xr:uid="{00000000-0005-0000-0000-0000F4000000}"/>
    <cellStyle name="Total 20" xfId="273" xr:uid="{00000000-0005-0000-0000-00003A010000}"/>
    <cellStyle name="Total 3" xfId="242" xr:uid="{00000000-0005-0000-0000-0000F5000000}"/>
    <cellStyle name="Total 4" xfId="243" xr:uid="{00000000-0005-0000-0000-0000F6000000}"/>
    <cellStyle name="Total 5" xfId="244" xr:uid="{00000000-0005-0000-0000-0000F7000000}"/>
    <cellStyle name="Total 6" xfId="245" xr:uid="{00000000-0005-0000-0000-0000F8000000}"/>
    <cellStyle name="Total 7" xfId="246" xr:uid="{00000000-0005-0000-0000-0000F9000000}"/>
    <cellStyle name="Total 8" xfId="247" xr:uid="{00000000-0005-0000-0000-0000FA000000}"/>
    <cellStyle name="Total 9" xfId="248" xr:uid="{00000000-0005-0000-0000-0000FB000000}"/>
    <cellStyle name="Warning Text 2" xfId="271" xr:uid="{00000000-0005-0000-0000-000042010000}"/>
  </cellStyles>
  <dxfs count="275">
    <dxf>
      <fill>
        <patternFill>
          <bgColor rgb="FFFFFF00"/>
        </patternFill>
      </fill>
    </dxf>
    <dxf>
      <font>
        <color theme="0"/>
      </font>
      <fill>
        <patternFill>
          <bgColor rgb="FFFF0000"/>
        </patternFill>
      </fill>
    </dxf>
    <dxf>
      <font>
        <color theme="0"/>
      </font>
      <fill>
        <patternFill>
          <bgColor theme="1"/>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86280116382583E-2"/>
          <c:y val="2.2756441595117857E-2"/>
          <c:w val="0.81817565434558237"/>
          <c:h val="0.87476675249294067"/>
        </c:manualLayout>
      </c:layout>
      <c:lineChart>
        <c:grouping val="standard"/>
        <c:varyColors val="0"/>
        <c:ser>
          <c:idx val="1"/>
          <c:order val="1"/>
          <c:tx>
            <c:strRef>
              <c:f>'RW History'!$A$115</c:f>
              <c:strCache>
                <c:ptCount val="1"/>
                <c:pt idx="0">
                  <c:v> Average </c:v>
                </c:pt>
              </c:strCache>
            </c:strRef>
          </c:tx>
          <c:marker>
            <c:symbol val="none"/>
          </c:marker>
          <c:cat>
            <c:numRef>
              <c:f>'RW History'!$B$113:$T$113</c:f>
              <c:numCache>
                <c:formatCode>0</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'RW History'!$B$115:$T$115</c:f>
              <c:numCache>
                <c:formatCode>0.0</c:formatCode>
                <c:ptCount val="19"/>
                <c:pt idx="0">
                  <c:v>5.4446268656716414</c:v>
                </c:pt>
                <c:pt idx="1">
                  <c:v>5.0350746268656712</c:v>
                </c:pt>
                <c:pt idx="2">
                  <c:v>5.0146268656716408</c:v>
                </c:pt>
                <c:pt idx="3">
                  <c:v>4.9522388059701496</c:v>
                </c:pt>
                <c:pt idx="4">
                  <c:v>5.2252238805970146</c:v>
                </c:pt>
                <c:pt idx="5">
                  <c:v>5.4278053445841774</c:v>
                </c:pt>
                <c:pt idx="6">
                  <c:v>5.4642647058823526</c:v>
                </c:pt>
                <c:pt idx="7">
                  <c:v>5.4575362318840588</c:v>
                </c:pt>
                <c:pt idx="8">
                  <c:v>5.6313043478260871</c:v>
                </c:pt>
                <c:pt idx="9">
                  <c:v>6.7436231884057971</c:v>
                </c:pt>
                <c:pt idx="10">
                  <c:v>6.7669565217391296</c:v>
                </c:pt>
                <c:pt idx="11">
                  <c:v>6.9792753623188402</c:v>
                </c:pt>
                <c:pt idx="12">
                  <c:v>7.0721739130434784</c:v>
                </c:pt>
                <c:pt idx="13">
                  <c:v>5.9559701492537318</c:v>
                </c:pt>
                <c:pt idx="14">
                  <c:v>5.9444776119402984</c:v>
                </c:pt>
                <c:pt idx="15">
                  <c:v>6.1743283582089568</c:v>
                </c:pt>
                <c:pt idx="16">
                  <c:v>6.5104477611940315</c:v>
                </c:pt>
                <c:pt idx="17">
                  <c:v>6.9798507462686565</c:v>
                </c:pt>
                <c:pt idx="18">
                  <c:v>7.64776119402985</c:v>
                </c:pt>
              </c:numCache>
            </c:numRef>
          </c:val>
          <c:smooth val="0"/>
          <c:extLst>
            <c:ext xmlns:c16="http://schemas.microsoft.com/office/drawing/2014/chart" uri="{C3380CC4-5D6E-409C-BE32-E72D297353CC}">
              <c16:uniqueId val="{00000000-228D-4BD1-B832-D8F6669E5096}"/>
            </c:ext>
          </c:extLst>
        </c:ser>
        <c:dLbls>
          <c:showLegendKey val="0"/>
          <c:showVal val="0"/>
          <c:showCatName val="0"/>
          <c:showSerName val="0"/>
          <c:showPercent val="0"/>
          <c:showBubbleSize val="0"/>
        </c:dLbls>
        <c:marker val="1"/>
        <c:smooth val="0"/>
        <c:axId val="786066080"/>
        <c:axId val="786066640"/>
      </c:lineChart>
      <c:lineChart>
        <c:grouping val="standard"/>
        <c:varyColors val="0"/>
        <c:ser>
          <c:idx val="0"/>
          <c:order val="0"/>
          <c:tx>
            <c:strRef>
              <c:f>'RW History'!$A$114</c:f>
              <c:strCache>
                <c:ptCount val="1"/>
                <c:pt idx="0">
                  <c:v> Total </c:v>
                </c:pt>
              </c:strCache>
            </c:strRef>
          </c:tx>
          <c:marker>
            <c:symbol val="none"/>
          </c:marker>
          <c:cat>
            <c:numRef>
              <c:f>'RW History'!$B$113:$T$113</c:f>
              <c:numCache>
                <c:formatCode>0</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'RW History'!$B$114:$T$114</c:f>
              <c:numCache>
                <c:formatCode>0</c:formatCode>
                <c:ptCount val="19"/>
                <c:pt idx="0">
                  <c:v>364.78999999999996</c:v>
                </c:pt>
                <c:pt idx="1">
                  <c:v>337.34999999999997</c:v>
                </c:pt>
                <c:pt idx="2">
                  <c:v>335.97999999999996</c:v>
                </c:pt>
                <c:pt idx="3">
                  <c:v>331.8</c:v>
                </c:pt>
                <c:pt idx="4">
                  <c:v>350.09</c:v>
                </c:pt>
                <c:pt idx="5">
                  <c:v>363.66295808713988</c:v>
                </c:pt>
                <c:pt idx="6">
                  <c:v>371.57</c:v>
                </c:pt>
                <c:pt idx="7">
                  <c:v>376.57000000000005</c:v>
                </c:pt>
                <c:pt idx="8">
                  <c:v>388.56</c:v>
                </c:pt>
                <c:pt idx="9">
                  <c:v>465.31</c:v>
                </c:pt>
                <c:pt idx="10">
                  <c:v>466.91999999999996</c:v>
                </c:pt>
                <c:pt idx="11">
                  <c:v>481.57</c:v>
                </c:pt>
                <c:pt idx="12">
                  <c:v>487.98</c:v>
                </c:pt>
                <c:pt idx="13">
                  <c:v>399.05</c:v>
                </c:pt>
                <c:pt idx="14">
                  <c:v>398.28</c:v>
                </c:pt>
                <c:pt idx="15">
                  <c:v>413.68000000000012</c:v>
                </c:pt>
                <c:pt idx="16">
                  <c:v>436.2000000000001</c:v>
                </c:pt>
                <c:pt idx="17">
                  <c:v>467.65</c:v>
                </c:pt>
                <c:pt idx="18">
                  <c:v>512.4</c:v>
                </c:pt>
              </c:numCache>
            </c:numRef>
          </c:val>
          <c:smooth val="0"/>
          <c:extLst>
            <c:ext xmlns:c16="http://schemas.microsoft.com/office/drawing/2014/chart" uri="{C3380CC4-5D6E-409C-BE32-E72D297353CC}">
              <c16:uniqueId val="{00000001-228D-4BD1-B832-D8F6669E5096}"/>
            </c:ext>
          </c:extLst>
        </c:ser>
        <c:dLbls>
          <c:showLegendKey val="0"/>
          <c:showVal val="0"/>
          <c:showCatName val="0"/>
          <c:showSerName val="0"/>
          <c:showPercent val="0"/>
          <c:showBubbleSize val="0"/>
        </c:dLbls>
        <c:marker val="1"/>
        <c:smooth val="0"/>
        <c:axId val="207876256"/>
        <c:axId val="786067200"/>
      </c:lineChart>
      <c:catAx>
        <c:axId val="786066080"/>
        <c:scaling>
          <c:orientation val="minMax"/>
        </c:scaling>
        <c:delete val="0"/>
        <c:axPos val="b"/>
        <c:numFmt formatCode="0" sourceLinked="1"/>
        <c:majorTickMark val="out"/>
        <c:minorTickMark val="none"/>
        <c:tickLblPos val="nextTo"/>
        <c:crossAx val="786066640"/>
        <c:crosses val="autoZero"/>
        <c:auto val="1"/>
        <c:lblAlgn val="ctr"/>
        <c:lblOffset val="100"/>
        <c:noMultiLvlLbl val="0"/>
      </c:catAx>
      <c:valAx>
        <c:axId val="786066640"/>
        <c:scaling>
          <c:orientation val="minMax"/>
        </c:scaling>
        <c:delete val="0"/>
        <c:axPos val="l"/>
        <c:majorGridlines/>
        <c:numFmt formatCode="0.0" sourceLinked="1"/>
        <c:majorTickMark val="out"/>
        <c:minorTickMark val="none"/>
        <c:tickLblPos val="nextTo"/>
        <c:crossAx val="786066080"/>
        <c:crosses val="autoZero"/>
        <c:crossBetween val="between"/>
      </c:valAx>
      <c:valAx>
        <c:axId val="786067200"/>
        <c:scaling>
          <c:orientation val="minMax"/>
          <c:min val="0"/>
        </c:scaling>
        <c:delete val="0"/>
        <c:axPos val="r"/>
        <c:numFmt formatCode="0" sourceLinked="1"/>
        <c:majorTickMark val="out"/>
        <c:minorTickMark val="none"/>
        <c:tickLblPos val="nextTo"/>
        <c:crossAx val="207876256"/>
        <c:crosses val="max"/>
        <c:crossBetween val="between"/>
      </c:valAx>
      <c:catAx>
        <c:axId val="207876256"/>
        <c:scaling>
          <c:orientation val="minMax"/>
        </c:scaling>
        <c:delete val="1"/>
        <c:axPos val="b"/>
        <c:numFmt formatCode="0" sourceLinked="1"/>
        <c:majorTickMark val="out"/>
        <c:minorTickMark val="none"/>
        <c:tickLblPos val="none"/>
        <c:crossAx val="786067200"/>
        <c:crosses val="autoZero"/>
        <c:auto val="1"/>
        <c:lblAlgn val="ctr"/>
        <c:lblOffset val="100"/>
        <c:noMultiLvlLbl val="0"/>
      </c:catAx>
    </c:plotArea>
    <c:legend>
      <c:legendPos val="b"/>
      <c:layout>
        <c:manualLayout>
          <c:xMode val="edge"/>
          <c:yMode val="edge"/>
          <c:x val="0.38690463952109289"/>
          <c:y val="0.80648959079483551"/>
          <c:w val="0.20281715104477238"/>
          <c:h val="6.5434133348833315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3284568773909"/>
          <c:y val="3.7957332256545025E-2"/>
          <c:w val="0.7896921546152188"/>
          <c:h val="0.86809098862642164"/>
        </c:manualLayout>
      </c:layout>
      <c:lineChart>
        <c:grouping val="standard"/>
        <c:varyColors val="0"/>
        <c:ser>
          <c:idx val="0"/>
          <c:order val="0"/>
          <c:tx>
            <c:strRef>
              <c:f>'RW History'!$W$114</c:f>
              <c:strCache>
                <c:ptCount val="1"/>
                <c:pt idx="0">
                  <c:v> Total </c:v>
                </c:pt>
              </c:strCache>
            </c:strRef>
          </c:tx>
          <c:marker>
            <c:symbol val="none"/>
          </c:marker>
          <c:cat>
            <c:numRef>
              <c:f>'RW History'!$X$113:$AO$113</c:f>
              <c:numCache>
                <c:formatCode>0</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'RW History'!$X$114:$AO$114</c:f>
              <c:numCache>
                <c:formatCode>0%</c:formatCode>
                <c:ptCount val="18"/>
                <c:pt idx="0">
                  <c:v>-7.5221360234655532E-2</c:v>
                </c:pt>
                <c:pt idx="1">
                  <c:v>-4.0610641766711808E-3</c:v>
                </c:pt>
                <c:pt idx="2">
                  <c:v>-1.2441216739091487E-2</c:v>
                </c:pt>
                <c:pt idx="3">
                  <c:v>5.5123568414707558E-2</c:v>
                </c:pt>
                <c:pt idx="4">
                  <c:v>3.8769910843325706E-2</c:v>
                </c:pt>
                <c:pt idx="5">
                  <c:v>2.174277510816891E-2</c:v>
                </c:pt>
                <c:pt idx="6">
                  <c:v>1.3456414672874617E-2</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-0.1822410754539121</c:v>
                </c:pt>
                <c:pt idx="13" formatCode="0.0%">
                  <c:v>-1.9295827590528614E-3</c:v>
                </c:pt>
                <c:pt idx="14" formatCode="0.0%">
                  <c:v>3.8666264939239081E-2</c:v>
                </c:pt>
                <c:pt idx="15" formatCode="0.0%">
                  <c:v>5.44382131115837E-2</c:v>
                </c:pt>
                <c:pt idx="16" formatCode="0.0%">
                  <c:v>7.2099954149472456E-2</c:v>
                </c:pt>
                <c:pt idx="17" formatCode="0.0%">
                  <c:v>9.5691222067785686E-2</c:v>
                </c:pt>
              </c:numCache>
            </c:numRef>
          </c:val>
          <c:smooth val="0"/>
          <c:extLst>
            <c:ext xmlns:c16="http://schemas.microsoft.com/office/drawing/2014/chart" uri="{C3380CC4-5D6E-409C-BE32-E72D297353CC}">
              <c16:uniqueId val="{00000000-DB33-4CBB-9C5C-FC4242918AF6}"/>
            </c:ext>
          </c:extLst>
        </c:ser>
        <c:ser>
          <c:idx val="1"/>
          <c:order val="1"/>
          <c:tx>
            <c:strRef>
              <c:f>'RW History'!$W$115</c:f>
              <c:strCache>
                <c:ptCount val="1"/>
                <c:pt idx="0">
                  <c:v> Average </c:v>
                </c:pt>
              </c:strCache>
            </c:strRef>
          </c:tx>
          <c:marker>
            <c:symbol val="none"/>
          </c:marker>
          <c:cat>
            <c:numRef>
              <c:f>'RW History'!$X$113:$AO$113</c:f>
              <c:numCache>
                <c:formatCode>0</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'RW History'!$X$115:$AO$115</c:f>
              <c:numCache>
                <c:formatCode>0%</c:formatCode>
                <c:ptCount val="18"/>
                <c:pt idx="0">
                  <c:v>-7.5221360234655532E-2</c:v>
                </c:pt>
                <c:pt idx="1">
                  <c:v>-4.0610641766711808E-3</c:v>
                </c:pt>
                <c:pt idx="2">
                  <c:v>-1.2441216739091376E-2</c:v>
                </c:pt>
                <c:pt idx="3">
                  <c:v>5.5123568414707558E-2</c:v>
                </c:pt>
                <c:pt idx="4">
                  <c:v>3.8769910843325706E-2</c:v>
                </c:pt>
                <c:pt idx="5">
                  <c:v>6.7171460624604329E-3</c:v>
                </c:pt>
                <c:pt idx="6">
                  <c:v>-1.2313594528190475E-3</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-0.15783036128835715</c:v>
                </c:pt>
                <c:pt idx="13" formatCode="0.0%">
                  <c:v>-1.9295827590528614E-3</c:v>
                </c:pt>
                <c:pt idx="14" formatCode="0.0%">
                  <c:v>3.8666264939239081E-2</c:v>
                </c:pt>
                <c:pt idx="15" formatCode="0.0%">
                  <c:v>5.4438213111583922E-2</c:v>
                </c:pt>
                <c:pt idx="16" formatCode="0.0%">
                  <c:v>7.2099954149472456E-2</c:v>
                </c:pt>
                <c:pt idx="17" formatCode="0.0%">
                  <c:v>9.5691222067785686E-2</c:v>
                </c:pt>
              </c:numCache>
            </c:numRef>
          </c:val>
          <c:smooth val="0"/>
          <c:extLst>
            <c:ext xmlns:c16="http://schemas.microsoft.com/office/drawing/2014/chart" uri="{C3380CC4-5D6E-409C-BE32-E72D297353CC}">
              <c16:uniqueId val="{00000001-DB33-4CBB-9C5C-FC4242918AF6}"/>
            </c:ext>
          </c:extLst>
        </c:ser>
        <c:dLbls>
          <c:showLegendKey val="0"/>
          <c:showVal val="0"/>
          <c:showCatName val="0"/>
          <c:showSerName val="0"/>
          <c:showPercent val="0"/>
          <c:showBubbleSize val="0"/>
        </c:dLbls>
        <c:smooth val="0"/>
        <c:axId val="786068880"/>
        <c:axId val="786068320"/>
      </c:lineChart>
      <c:catAx>
        <c:axId val="786068880"/>
        <c:scaling>
          <c:orientation val="minMax"/>
        </c:scaling>
        <c:delete val="0"/>
        <c:axPos val="b"/>
        <c:numFmt formatCode="0" sourceLinked="1"/>
        <c:majorTickMark val="out"/>
        <c:minorTickMark val="none"/>
        <c:tickLblPos val="nextTo"/>
        <c:crossAx val="786068320"/>
        <c:crossesAt val="-0.4"/>
        <c:auto val="1"/>
        <c:lblAlgn val="ctr"/>
        <c:lblOffset val="100"/>
        <c:noMultiLvlLbl val="0"/>
      </c:catAx>
      <c:valAx>
        <c:axId val="786068320"/>
        <c:scaling>
          <c:orientation val="minMax"/>
        </c:scaling>
        <c:delete val="0"/>
        <c:axPos val="l"/>
        <c:majorGridlines/>
        <c:numFmt formatCode="0%" sourceLinked="1"/>
        <c:majorTickMark val="out"/>
        <c:minorTickMark val="none"/>
        <c:tickLblPos val="nextTo"/>
        <c:crossAx val="786068880"/>
        <c:crosses val="autoZero"/>
        <c:crossBetween val="between"/>
      </c:valAx>
    </c:plotArea>
    <c:legend>
      <c:legendPos val="b"/>
      <c:layout>
        <c:manualLayout>
          <c:xMode val="edge"/>
          <c:yMode val="edge"/>
          <c:x val="0.13042460592490493"/>
          <c:y val="0.82851007260456078"/>
          <c:w val="0.75320426864696721"/>
          <c:h val="6.1821926105390702E-2"/>
        </c:manualLayout>
      </c:layou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trlProps/ctrlProp1.xml><?xml version="1.0" encoding="utf-8"?>
<formControlPr xmlns="http://schemas.microsoft.com/office/spreadsheetml/2009/9/main" objectType="Drop" dropStyle="combo" dx="16" fmlaLink="$A$3" fmlaRange="$A$137:$A$157" noThreeD="1" sel="21" val="13"/>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1414993</xdr:colOff>
      <xdr:row>117</xdr:row>
      <xdr:rowOff>142875</xdr:rowOff>
    </xdr:from>
    <xdr:to>
      <xdr:col>17</xdr:col>
      <xdr:colOff>123265</xdr:colOff>
      <xdr:row>137</xdr:row>
      <xdr:rowOff>66675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974910</xdr:colOff>
      <xdr:row>117</xdr:row>
      <xdr:rowOff>28575</xdr:rowOff>
    </xdr:from>
    <xdr:to>
      <xdr:col>38</xdr:col>
      <xdr:colOff>590551</xdr:colOff>
      <xdr:row>137</xdr:row>
      <xdr:rowOff>76200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xdr:col>
          <xdr:colOff>514350</xdr:colOff>
          <xdr:row>3</xdr:row>
          <xdr:rowOff>171450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anetg\Local%20Settings\Temporary%20Internet%20Files\OLK17F\FY2006C2swrk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Midwestern State University</v>
          </cell>
        </row>
        <row r="2">
          <cell r="A2" t="str">
            <v>SCHEDULE C-2:  EXPENSES BY OBJECT AND FUND GROUP</v>
          </cell>
        </row>
        <row r="3">
          <cell r="A3" t="str">
            <v>For the year ended August 31, 2006</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E6" t="str">
            <v>Depreciation</v>
          </cell>
          <cell r="AG6" t="str">
            <v>Federal Sponsored</v>
          </cell>
          <cell r="AI6" t="str">
            <v>State Sponsored</v>
          </cell>
          <cell r="AK6" t="str">
            <v>Other</v>
          </cell>
          <cell r="AM6" t="str">
            <v>Subtotal</v>
          </cell>
          <cell r="AO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E7" t="str">
            <v>and Amortization</v>
          </cell>
          <cell r="AG7" t="str">
            <v>Pass-Throughs</v>
          </cell>
          <cell r="AI7" t="str">
            <v>Pass-Throughs</v>
          </cell>
          <cell r="AK7" t="str">
            <v>Expenses</v>
          </cell>
          <cell r="AM7" t="str">
            <v>Operating Expenses</v>
          </cell>
          <cell r="AO7" t="str">
            <v>Outlay</v>
          </cell>
          <cell r="AQ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thecb.state.tx.us/ExpenditureStud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mailto:daniellemcdonald@uttyler.edu" TargetMode="External"/><Relationship Id="rId13" Type="http://schemas.openxmlformats.org/officeDocument/2006/relationships/hyperlink" Target="mailto:mhefner@tarleton.edu" TargetMode="External"/><Relationship Id="rId18" Type="http://schemas.openxmlformats.org/officeDocument/2006/relationships/hyperlink" Target="mailto:janet.coleman@angelo.edu" TargetMode="External"/><Relationship Id="rId3" Type="http://schemas.openxmlformats.org/officeDocument/2006/relationships/hyperlink" Target="mailto:paul.turcotte@tamuct.edu" TargetMode="External"/><Relationship Id="rId21" Type="http://schemas.openxmlformats.org/officeDocument/2006/relationships/hyperlink" Target="mailto:nicolas.valcik@ttu.edu" TargetMode="External"/><Relationship Id="rId7" Type="http://schemas.openxmlformats.org/officeDocument/2006/relationships/hyperlink" Target="mailto:joanna.demurat@uta.edu" TargetMode="External"/><Relationship Id="rId12" Type="http://schemas.openxmlformats.org/officeDocument/2006/relationships/hyperlink" Target="mailto:david-j-martin@tamu.edu" TargetMode="External"/><Relationship Id="rId17" Type="http://schemas.openxmlformats.org/officeDocument/2006/relationships/hyperlink" Target="mailto:lori.eppler@ttu.edu" TargetMode="External"/><Relationship Id="rId25" Type="http://schemas.openxmlformats.org/officeDocument/2006/relationships/printerSettings" Target="../printerSettings/printerSettings44.bin"/><Relationship Id="rId2" Type="http://schemas.openxmlformats.org/officeDocument/2006/relationships/hyperlink" Target="mailto:marcelo.paredes@utrgv.edu" TargetMode="External"/><Relationship Id="rId16" Type="http://schemas.openxmlformats.org/officeDocument/2006/relationships/hyperlink" Target="mailto:KLDraper@Central.uh.edu" TargetMode="External"/><Relationship Id="rId20" Type="http://schemas.openxmlformats.org/officeDocument/2006/relationships/hyperlink" Target="mailto:kproff@txstate.edu" TargetMode="External"/><Relationship Id="rId1" Type="http://schemas.openxmlformats.org/officeDocument/2006/relationships/hyperlink" Target="mailto:brody.du@untdallas.edu" TargetMode="External"/><Relationship Id="rId6" Type="http://schemas.openxmlformats.org/officeDocument/2006/relationships/hyperlink" Target="mailto:semoreno@Central.uh.edu" TargetMode="External"/><Relationship Id="rId11" Type="http://schemas.openxmlformats.org/officeDocument/2006/relationships/hyperlink" Target="mailto:burns_f@utpb.edu" TargetMode="External"/><Relationship Id="rId24" Type="http://schemas.openxmlformats.org/officeDocument/2006/relationships/hyperlink" Target="mailto:victor.aimuyo@untsystem.edu" TargetMode="External"/><Relationship Id="rId5" Type="http://schemas.openxmlformats.org/officeDocument/2006/relationships/hyperlink" Target="mailto:sallie.moseley@tsu.edu" TargetMode="External"/><Relationship Id="rId15" Type="http://schemas.openxmlformats.org/officeDocument/2006/relationships/hyperlink" Target="mailto:jhampton@wtamu.edu" TargetMode="External"/><Relationship Id="rId23" Type="http://schemas.openxmlformats.org/officeDocument/2006/relationships/hyperlink" Target="mailto:mlowther@austin.utexas.edu" TargetMode="External"/><Relationship Id="rId10" Type="http://schemas.openxmlformats.org/officeDocument/2006/relationships/hyperlink" Target="mailto:lilia.stclair@utrgv.edu" TargetMode="External"/><Relationship Id="rId19" Type="http://schemas.openxmlformats.org/officeDocument/2006/relationships/hyperlink" Target="mailto:salesdl@sfasu.edu" TargetMode="External"/><Relationship Id="rId4" Type="http://schemas.openxmlformats.org/officeDocument/2006/relationships/hyperlink" Target="mailto:Jane.Mims@tamusa.edu" TargetMode="External"/><Relationship Id="rId9" Type="http://schemas.openxmlformats.org/officeDocument/2006/relationships/hyperlink" Target="mailto:cramirez@sulross.edu" TargetMode="External"/><Relationship Id="rId14" Type="http://schemas.openxmlformats.org/officeDocument/2006/relationships/hyperlink" Target="mailto:Paige.Bussell@tamuc.edu" TargetMode="External"/><Relationship Id="rId22" Type="http://schemas.openxmlformats.org/officeDocument/2006/relationships/hyperlink" Target="mailto:shari.schwartz@unt.ed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externalLinkPath" Target="file:///\\THECB-AUVFS41\UserFile\PA\Resource\FINANCEFILES\Cost%20Study%20University\Cost%20Study%202009%20(FY2008)\Attempted%20Semester%20Credit%20Hours%20FY2008\04%20Discipline%20Analysis%20FY%202008%20ASCH.xl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dimension ref="A1:V26"/>
  <sheetViews>
    <sheetView tabSelected="1" workbookViewId="0"/>
  </sheetViews>
  <sheetFormatPr defaultRowHeight="12.75" x14ac:dyDescent="0.2"/>
  <cols>
    <col min="1" max="1" width="22.85546875" customWidth="1"/>
    <col min="2" max="2" width="15.28515625" customWidth="1"/>
    <col min="8" max="8" width="7.140625" customWidth="1"/>
  </cols>
  <sheetData>
    <row r="1" spans="1:22" ht="14.25" x14ac:dyDescent="0.2">
      <c r="A1" s="284" t="s">
        <v>861</v>
      </c>
      <c r="B1" s="285"/>
      <c r="C1" s="285"/>
      <c r="D1" s="285"/>
      <c r="E1" s="285"/>
      <c r="F1" s="285"/>
    </row>
    <row r="2" spans="1:22" ht="14.25" x14ac:dyDescent="0.2">
      <c r="A2" s="1"/>
    </row>
    <row r="3" spans="1:22" ht="14.25" x14ac:dyDescent="0.2">
      <c r="A3" s="290" t="s">
        <v>716</v>
      </c>
      <c r="B3" s="1" t="s">
        <v>873</v>
      </c>
    </row>
    <row r="4" spans="1:22" ht="14.25" x14ac:dyDescent="0.2">
      <c r="A4" s="1"/>
    </row>
    <row r="5" spans="1:22" ht="14.25" x14ac:dyDescent="0.2">
      <c r="A5" s="287" t="s">
        <v>864</v>
      </c>
      <c r="B5" s="1" t="s">
        <v>878</v>
      </c>
    </row>
    <row r="6" spans="1:22" ht="14.25" x14ac:dyDescent="0.2">
      <c r="A6" s="1"/>
    </row>
    <row r="7" spans="1:22" ht="14.25" x14ac:dyDescent="0.2">
      <c r="A7" s="288" t="s">
        <v>865</v>
      </c>
      <c r="B7" s="4" t="s">
        <v>874</v>
      </c>
    </row>
    <row r="8" spans="1:22" ht="14.25" x14ac:dyDescent="0.2">
      <c r="A8" s="1"/>
    </row>
    <row r="9" spans="1:22" ht="14.25" x14ac:dyDescent="0.2">
      <c r="A9" s="288" t="s">
        <v>868</v>
      </c>
      <c r="B9" s="4" t="s">
        <v>872</v>
      </c>
      <c r="C9" s="4"/>
    </row>
    <row r="10" spans="1:22" ht="14.25" x14ac:dyDescent="0.2">
      <c r="A10" s="1"/>
      <c r="B10" s="289"/>
    </row>
    <row r="11" spans="1:22" ht="14.25" x14ac:dyDescent="0.2">
      <c r="A11" s="286" t="s">
        <v>866</v>
      </c>
      <c r="B11" s="4" t="s">
        <v>877</v>
      </c>
    </row>
    <row r="12" spans="1:22" ht="14.25" x14ac:dyDescent="0.2">
      <c r="A12" s="1"/>
      <c r="B12" s="289"/>
    </row>
    <row r="13" spans="1:22" ht="45.75" customHeight="1" x14ac:dyDescent="0.2">
      <c r="A13" s="293" t="s">
        <v>867</v>
      </c>
      <c r="B13" s="355" t="s">
        <v>875</v>
      </c>
      <c r="C13" s="356"/>
      <c r="D13" s="356"/>
      <c r="E13" s="356"/>
      <c r="F13" s="356"/>
      <c r="G13" s="356"/>
      <c r="H13" s="356"/>
      <c r="I13" s="356"/>
      <c r="J13" s="356"/>
      <c r="K13" s="356"/>
      <c r="L13" s="356"/>
      <c r="M13" s="356"/>
      <c r="N13" s="356"/>
      <c r="O13" s="356"/>
      <c r="P13" s="356"/>
      <c r="Q13" s="356"/>
      <c r="R13" s="356"/>
      <c r="S13" s="356"/>
      <c r="T13" s="356"/>
      <c r="U13" s="356"/>
      <c r="V13" s="356"/>
    </row>
    <row r="14" spans="1:22" ht="14.25" x14ac:dyDescent="0.2">
      <c r="A14" s="1"/>
      <c r="B14" s="289"/>
    </row>
    <row r="15" spans="1:22" ht="14.25" x14ac:dyDescent="0.2">
      <c r="A15" s="286" t="s">
        <v>862</v>
      </c>
      <c r="B15" s="4" t="s">
        <v>876</v>
      </c>
    </row>
    <row r="16" spans="1:22" ht="14.25" x14ac:dyDescent="0.2">
      <c r="A16" s="1"/>
      <c r="B16" s="289"/>
    </row>
    <row r="17" spans="1:8" ht="14.25" x14ac:dyDescent="0.2">
      <c r="A17" s="286" t="s">
        <v>863</v>
      </c>
      <c r="B17" s="4" t="s">
        <v>871</v>
      </c>
    </row>
    <row r="21" spans="1:8" ht="14.25" x14ac:dyDescent="0.2">
      <c r="A21" s="287" t="s">
        <v>869</v>
      </c>
      <c r="B21" s="291"/>
      <c r="C21" s="291"/>
      <c r="D21" s="291"/>
      <c r="E21" s="291"/>
      <c r="F21" s="291"/>
      <c r="G21" s="289"/>
      <c r="H21" s="289"/>
    </row>
    <row r="22" spans="1:8" ht="14.25" x14ac:dyDescent="0.2">
      <c r="A22" s="4"/>
      <c r="G22" s="289"/>
      <c r="H22" s="289"/>
    </row>
    <row r="23" spans="1:8" ht="14.25" x14ac:dyDescent="0.2">
      <c r="A23" s="286" t="s">
        <v>907</v>
      </c>
      <c r="B23" s="292"/>
      <c r="C23" s="292"/>
      <c r="D23" s="292"/>
      <c r="E23" s="292"/>
      <c r="F23" s="292"/>
      <c r="G23" s="289"/>
      <c r="H23" s="289"/>
    </row>
    <row r="25" spans="1:8" ht="14.25" x14ac:dyDescent="0.2">
      <c r="A25" s="1" t="s">
        <v>870</v>
      </c>
    </row>
    <row r="26" spans="1:8" x14ac:dyDescent="0.2">
      <c r="A26" s="304" t="s">
        <v>900</v>
      </c>
    </row>
  </sheetData>
  <mergeCells count="1">
    <mergeCell ref="B13:V13"/>
  </mergeCells>
  <hyperlinks>
    <hyperlink ref="A26"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pageSetUpPr fitToPage="1"/>
  </sheetPr>
  <dimension ref="B1:I363"/>
  <sheetViews>
    <sheetView showGridLines="0" showZeros="0" topLeftCell="A346" zoomScale="70" zoomScaleNormal="70" workbookViewId="0">
      <selection activeCell="L39" sqref="L39"/>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124</v>
      </c>
      <c r="C3" s="6"/>
      <c r="D3" s="6"/>
      <c r="E3" s="6"/>
      <c r="F3" s="6"/>
      <c r="G3" s="6"/>
      <c r="H3" s="6"/>
    </row>
    <row r="4" spans="2:8" x14ac:dyDescent="0.2">
      <c r="B4" s="83" t="s">
        <v>138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Data!$G5</f>
        <v>111108986</v>
      </c>
    </row>
    <row r="14" spans="2:8" x14ac:dyDescent="0.2">
      <c r="B14" s="372" t="s">
        <v>14</v>
      </c>
      <c r="C14" s="372"/>
      <c r="D14" s="372"/>
      <c r="E14" s="372"/>
      <c r="F14" s="341"/>
      <c r="G14" s="339"/>
      <c r="H14" s="345">
        <f>Data!$H5</f>
        <v>97211532</v>
      </c>
    </row>
    <row r="15" spans="2:8" x14ac:dyDescent="0.2">
      <c r="B15" s="372" t="s">
        <v>15</v>
      </c>
      <c r="C15" s="372"/>
      <c r="D15" s="372"/>
      <c r="E15" s="372"/>
      <c r="F15" s="341"/>
      <c r="G15" s="339"/>
      <c r="H15" s="345">
        <f>Data!$I5</f>
        <v>26078854</v>
      </c>
    </row>
    <row r="16" spans="2:8" x14ac:dyDescent="0.2">
      <c r="B16" s="372" t="s">
        <v>19</v>
      </c>
      <c r="C16" s="372"/>
      <c r="D16" s="372"/>
      <c r="E16" s="372"/>
      <c r="F16" s="341"/>
      <c r="G16" s="339"/>
      <c r="H16" s="345">
        <f>Data!$J5</f>
        <v>20067759</v>
      </c>
    </row>
    <row r="17" spans="2:9" x14ac:dyDescent="0.2">
      <c r="B17" s="372" t="s">
        <v>16</v>
      </c>
      <c r="C17" s="372"/>
      <c r="D17" s="372"/>
      <c r="E17" s="372"/>
      <c r="F17" s="341"/>
      <c r="G17" s="339"/>
      <c r="H17" s="345">
        <f>Data!$K5</f>
        <v>32403436</v>
      </c>
    </row>
    <row r="18" spans="2:9" x14ac:dyDescent="0.2">
      <c r="B18" s="372" t="s">
        <v>1</v>
      </c>
      <c r="C18" s="372"/>
      <c r="D18" s="372"/>
      <c r="E18" s="372"/>
      <c r="F18" s="342"/>
      <c r="G18" s="339"/>
      <c r="H18" s="343">
        <f>SUM(H13:H17)</f>
        <v>286870567</v>
      </c>
    </row>
    <row r="19" spans="2:9" ht="13.5" customHeight="1" x14ac:dyDescent="0.2">
      <c r="B19" s="27"/>
      <c r="D19" s="27"/>
      <c r="E19" s="27"/>
      <c r="F19" s="27"/>
      <c r="G19" s="27"/>
      <c r="H19" s="5"/>
    </row>
    <row r="20" spans="2:9" ht="13.5" customHeight="1" x14ac:dyDescent="0.2">
      <c r="B20" s="27"/>
      <c r="D20" s="374" t="s">
        <v>23</v>
      </c>
      <c r="E20" s="374"/>
      <c r="F20" s="374"/>
      <c r="G20" s="31" t="s">
        <v>24</v>
      </c>
      <c r="H20" s="31" t="s">
        <v>25</v>
      </c>
    </row>
    <row r="21" spans="2:9" ht="28.5" x14ac:dyDescent="0.2">
      <c r="B21" s="386" t="s">
        <v>22</v>
      </c>
      <c r="C21" s="387"/>
      <c r="D21" s="385" t="str">
        <f>Data!L5</f>
        <v>Joanne Richardson</v>
      </c>
      <c r="E21" s="385"/>
      <c r="F21" s="385"/>
      <c r="G21" s="87" t="str">
        <f>Data!M5</f>
        <v>(915) 747-7892</v>
      </c>
      <c r="H21" s="78" t="str">
        <f>Data!N5</f>
        <v>jrichardson@utep.edu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Data!O5</f>
        <v>8392</v>
      </c>
      <c r="D25" s="80">
        <f>Data!P5</f>
        <v>13087</v>
      </c>
      <c r="E25" s="80">
        <f>Data!Q5</f>
        <v>2622</v>
      </c>
      <c r="F25" s="80">
        <f>Data!R5</f>
        <v>786</v>
      </c>
      <c r="G25" s="80">
        <f>Data!S5</f>
        <v>257</v>
      </c>
      <c r="H25" s="68">
        <f>SUM(C25:G25)</f>
        <v>25144</v>
      </c>
    </row>
    <row r="26" spans="2:9" x14ac:dyDescent="0.2">
      <c r="C26" s="2"/>
      <c r="D26" s="2"/>
      <c r="E26" s="2"/>
      <c r="F26" s="2"/>
      <c r="G26" s="2"/>
      <c r="H26" s="2"/>
      <c r="I26" s="2"/>
    </row>
    <row r="27" spans="2:9" ht="13.5" customHeight="1" x14ac:dyDescent="0.2">
      <c r="B27" s="27"/>
      <c r="D27" s="374" t="s">
        <v>23</v>
      </c>
      <c r="E27" s="374"/>
      <c r="F27" s="374"/>
      <c r="G27" s="31" t="s">
        <v>24</v>
      </c>
      <c r="H27" s="31" t="s">
        <v>25</v>
      </c>
    </row>
    <row r="28" spans="2:9" x14ac:dyDescent="0.2">
      <c r="B28" s="386" t="s">
        <v>39</v>
      </c>
      <c r="C28" s="387"/>
      <c r="D28" s="385" t="str">
        <f>Data!T5</f>
        <v>Lester, Cathe</v>
      </c>
      <c r="E28" s="385"/>
      <c r="F28" s="385"/>
      <c r="G28" s="87" t="str">
        <f>Data!U5</f>
        <v>(915) 747-5117</v>
      </c>
      <c r="H28" s="78" t="str">
        <f>Data!V5</f>
        <v>clester@utep.edu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Data!W5</f>
        <v>168511</v>
      </c>
      <c r="D32" s="81">
        <f>Data!AQ5</f>
        <v>70318</v>
      </c>
      <c r="E32" s="81">
        <f>Data!BK5</f>
        <v>8623</v>
      </c>
      <c r="F32" s="81">
        <f>Data!CE5</f>
        <v>1134</v>
      </c>
      <c r="G32" s="81">
        <f>Data!CY5</f>
        <v>0</v>
      </c>
      <c r="H32" s="22">
        <f>SUM(C32:G32)</f>
        <v>248586</v>
      </c>
      <c r="I32" s="1"/>
    </row>
    <row r="33" spans="2:9" x14ac:dyDescent="0.2">
      <c r="B33" s="7" t="s">
        <v>46</v>
      </c>
      <c r="C33" s="81">
        <f>Data!X5</f>
        <v>66928</v>
      </c>
      <c r="D33" s="81">
        <f>Data!AR5</f>
        <v>26161</v>
      </c>
      <c r="E33" s="81">
        <f>Data!BL5</f>
        <v>3455</v>
      </c>
      <c r="F33" s="81">
        <f>Data!CF5</f>
        <v>2113</v>
      </c>
      <c r="G33" s="81">
        <f>Data!CZ5</f>
        <v>0</v>
      </c>
      <c r="H33" s="22">
        <f t="shared" ref="H33:H52" si="0">SUM(C33:G33)</f>
        <v>98657</v>
      </c>
      <c r="I33" s="1"/>
    </row>
    <row r="34" spans="2:9" x14ac:dyDescent="0.2">
      <c r="B34" s="7" t="s">
        <v>47</v>
      </c>
      <c r="C34" s="81">
        <f>Data!Y5</f>
        <v>23296</v>
      </c>
      <c r="D34" s="81">
        <f>Data!AS5</f>
        <v>10664</v>
      </c>
      <c r="E34" s="81">
        <f>Data!BM5</f>
        <v>610</v>
      </c>
      <c r="F34" s="81">
        <f>Data!CG5</f>
        <v>0</v>
      </c>
      <c r="G34" s="81">
        <f>Data!DA5</f>
        <v>0</v>
      </c>
      <c r="H34" s="22">
        <f t="shared" si="0"/>
        <v>34570</v>
      </c>
      <c r="I34" s="1"/>
    </row>
    <row r="35" spans="2:9" x14ac:dyDescent="0.2">
      <c r="B35" s="7" t="s">
        <v>48</v>
      </c>
      <c r="C35" s="81">
        <f>Data!Z5</f>
        <v>535</v>
      </c>
      <c r="D35" s="81">
        <f>Data!AT5</f>
        <v>11270</v>
      </c>
      <c r="E35" s="81">
        <f>Data!BN5</f>
        <v>6594</v>
      </c>
      <c r="F35" s="81">
        <f>Data!CH5</f>
        <v>1350</v>
      </c>
      <c r="G35" s="81">
        <f>Data!DB5</f>
        <v>0</v>
      </c>
      <c r="H35" s="22">
        <f t="shared" si="0"/>
        <v>19749</v>
      </c>
      <c r="I35" s="1"/>
    </row>
    <row r="36" spans="2:9" x14ac:dyDescent="0.2">
      <c r="B36" s="7" t="s">
        <v>49</v>
      </c>
      <c r="C36" s="81">
        <f>Data!AA5</f>
        <v>0</v>
      </c>
      <c r="D36" s="81">
        <f>Data!AU5</f>
        <v>0</v>
      </c>
      <c r="E36" s="81">
        <f>Data!BO5</f>
        <v>0</v>
      </c>
      <c r="F36" s="81">
        <f>Data!CI5</f>
        <v>0</v>
      </c>
      <c r="G36" s="81">
        <f>Data!DC5</f>
        <v>0</v>
      </c>
      <c r="H36" s="22">
        <f t="shared" si="0"/>
        <v>0</v>
      </c>
      <c r="I36" s="1"/>
    </row>
    <row r="37" spans="2:9" x14ac:dyDescent="0.2">
      <c r="B37" s="7" t="s">
        <v>50</v>
      </c>
      <c r="C37" s="81">
        <f>Data!AB5</f>
        <v>20276</v>
      </c>
      <c r="D37" s="81">
        <f>Data!AV5</f>
        <v>32572</v>
      </c>
      <c r="E37" s="81">
        <f>Data!BP5</f>
        <v>7089</v>
      </c>
      <c r="F37" s="81">
        <f>Data!CJ5</f>
        <v>3352</v>
      </c>
      <c r="G37" s="81">
        <f>Data!DD5</f>
        <v>0</v>
      </c>
      <c r="H37" s="22">
        <f t="shared" si="0"/>
        <v>63289</v>
      </c>
      <c r="I37" s="1"/>
    </row>
    <row r="38" spans="2:9" x14ac:dyDescent="0.2">
      <c r="B38" s="7" t="s">
        <v>51</v>
      </c>
      <c r="C38" s="81">
        <f>Data!AC5</f>
        <v>0</v>
      </c>
      <c r="D38" s="81">
        <f>Data!AW5</f>
        <v>0</v>
      </c>
      <c r="E38" s="81">
        <f>Data!BQ5</f>
        <v>0</v>
      </c>
      <c r="F38" s="81">
        <f>Data!CK5</f>
        <v>0</v>
      </c>
      <c r="G38" s="81">
        <f>Data!DE5</f>
        <v>0</v>
      </c>
      <c r="H38" s="22">
        <f t="shared" si="0"/>
        <v>0</v>
      </c>
      <c r="I38" s="1"/>
    </row>
    <row r="39" spans="2:9" x14ac:dyDescent="0.2">
      <c r="B39" s="7" t="s">
        <v>52</v>
      </c>
      <c r="C39" s="81">
        <f>Data!AD5</f>
        <v>0</v>
      </c>
      <c r="D39" s="81">
        <f>Data!AX5</f>
        <v>0</v>
      </c>
      <c r="E39" s="81">
        <f>Data!BR5</f>
        <v>0</v>
      </c>
      <c r="F39" s="81">
        <f>Data!CL5</f>
        <v>0</v>
      </c>
      <c r="G39" s="81">
        <f>Data!DF5</f>
        <v>0</v>
      </c>
      <c r="H39" s="22">
        <f t="shared" si="0"/>
        <v>0</v>
      </c>
      <c r="I39" s="1"/>
    </row>
    <row r="40" spans="2:9" x14ac:dyDescent="0.2">
      <c r="B40" s="7" t="s">
        <v>53</v>
      </c>
      <c r="C40" s="81">
        <f>Data!AE5</f>
        <v>417</v>
      </c>
      <c r="D40" s="81">
        <f>Data!AY5</f>
        <v>1462</v>
      </c>
      <c r="E40" s="81">
        <f>Data!BS5</f>
        <v>2034</v>
      </c>
      <c r="F40" s="81">
        <f>Data!CM5</f>
        <v>0</v>
      </c>
      <c r="G40" s="81">
        <f>Data!DG5</f>
        <v>0</v>
      </c>
      <c r="H40" s="22">
        <f t="shared" si="0"/>
        <v>3913</v>
      </c>
      <c r="I40" s="1"/>
    </row>
    <row r="41" spans="2:9" x14ac:dyDescent="0.2">
      <c r="B41" s="7" t="s">
        <v>54</v>
      </c>
      <c r="C41" s="81">
        <f>Data!AF5</f>
        <v>0</v>
      </c>
      <c r="D41" s="81">
        <f>Data!AZ5</f>
        <v>0</v>
      </c>
      <c r="E41" s="81">
        <f>Data!BT5</f>
        <v>0</v>
      </c>
      <c r="F41" s="81">
        <f>Data!CN5</f>
        <v>0</v>
      </c>
      <c r="G41" s="81">
        <f>Data!DH5</f>
        <v>0</v>
      </c>
      <c r="H41" s="22">
        <f t="shared" si="0"/>
        <v>0</v>
      </c>
      <c r="I41" s="1"/>
    </row>
    <row r="42" spans="2:9" x14ac:dyDescent="0.2">
      <c r="B42" s="7" t="s">
        <v>55</v>
      </c>
      <c r="C42" s="81">
        <f>Data!AG5</f>
        <v>0</v>
      </c>
      <c r="D42" s="81">
        <f>Data!BA5</f>
        <v>0</v>
      </c>
      <c r="E42" s="81">
        <f>Data!BU5</f>
        <v>0</v>
      </c>
      <c r="F42" s="81">
        <f>Data!CO5</f>
        <v>0</v>
      </c>
      <c r="G42" s="81">
        <f>Data!DI5</f>
        <v>0</v>
      </c>
      <c r="H42" s="22">
        <f t="shared" si="0"/>
        <v>0</v>
      </c>
      <c r="I42" s="1"/>
    </row>
    <row r="43" spans="2:9" x14ac:dyDescent="0.2">
      <c r="B43" s="7" t="s">
        <v>56</v>
      </c>
      <c r="C43" s="81">
        <f>Data!AH5</f>
        <v>0</v>
      </c>
      <c r="D43" s="81">
        <f>Data!BB5</f>
        <v>0</v>
      </c>
      <c r="E43" s="81">
        <f>Data!BV5</f>
        <v>0</v>
      </c>
      <c r="F43" s="81">
        <f>Data!CP5</f>
        <v>0</v>
      </c>
      <c r="G43" s="81">
        <f>Data!DJ5</f>
        <v>0</v>
      </c>
      <c r="H43" s="22">
        <f t="shared" si="0"/>
        <v>0</v>
      </c>
      <c r="I43" s="1"/>
    </row>
    <row r="44" spans="2:9" x14ac:dyDescent="0.2">
      <c r="B44" s="7" t="s">
        <v>57</v>
      </c>
      <c r="C44" s="81">
        <f>Data!AI5</f>
        <v>695</v>
      </c>
      <c r="D44" s="81">
        <f>Data!BC5</f>
        <v>0</v>
      </c>
      <c r="E44" s="81">
        <f>Data!BW5</f>
        <v>0</v>
      </c>
      <c r="F44" s="81">
        <f>Data!CQ5</f>
        <v>0</v>
      </c>
      <c r="G44" s="81">
        <f>Data!DK5</f>
        <v>0</v>
      </c>
      <c r="H44" s="22">
        <f t="shared" si="0"/>
        <v>695</v>
      </c>
      <c r="I44" s="1"/>
    </row>
    <row r="45" spans="2:9" x14ac:dyDescent="0.2">
      <c r="B45" s="7" t="s">
        <v>58</v>
      </c>
      <c r="C45" s="81">
        <f>Data!AJ5</f>
        <v>2170</v>
      </c>
      <c r="D45" s="81">
        <f>Data!BD5</f>
        <v>15267</v>
      </c>
      <c r="E45" s="81">
        <f>Data!BX5</f>
        <v>4695</v>
      </c>
      <c r="F45" s="81">
        <f>Data!CR5</f>
        <v>312</v>
      </c>
      <c r="G45" s="81">
        <f>Data!DL5</f>
        <v>2971</v>
      </c>
      <c r="H45" s="22">
        <f t="shared" si="0"/>
        <v>25415</v>
      </c>
      <c r="I45" s="1"/>
    </row>
    <row r="46" spans="2:9" x14ac:dyDescent="0.2">
      <c r="B46" s="7" t="s">
        <v>59</v>
      </c>
      <c r="C46" s="81">
        <f>Data!AK5</f>
        <v>0</v>
      </c>
      <c r="D46" s="81">
        <f>Data!BE5</f>
        <v>0</v>
      </c>
      <c r="E46" s="81">
        <f>Data!BY5</f>
        <v>0</v>
      </c>
      <c r="F46" s="81">
        <f>Data!CS5</f>
        <v>0</v>
      </c>
      <c r="G46" s="81">
        <f>Data!DM5</f>
        <v>6352</v>
      </c>
      <c r="H46" s="22">
        <f t="shared" si="0"/>
        <v>6352</v>
      </c>
      <c r="I46" s="1"/>
    </row>
    <row r="47" spans="2:9" x14ac:dyDescent="0.2">
      <c r="B47" s="7" t="s">
        <v>60</v>
      </c>
      <c r="C47" s="81">
        <f>Data!AL5</f>
        <v>9403</v>
      </c>
      <c r="D47" s="81">
        <f>Data!BF5</f>
        <v>37204</v>
      </c>
      <c r="E47" s="81">
        <f>Data!BZ5</f>
        <v>6757</v>
      </c>
      <c r="F47" s="81">
        <f>Data!CT5</f>
        <v>330</v>
      </c>
      <c r="G47" s="81">
        <f>Data!DN5</f>
        <v>0</v>
      </c>
      <c r="H47" s="22">
        <f t="shared" si="0"/>
        <v>53694</v>
      </c>
      <c r="I47" s="1"/>
    </row>
    <row r="48" spans="2:9" x14ac:dyDescent="0.2">
      <c r="B48" s="7" t="s">
        <v>61</v>
      </c>
      <c r="C48" s="81">
        <f>Data!AM5</f>
        <v>0</v>
      </c>
      <c r="D48" s="81">
        <f>Data!BG5</f>
        <v>0</v>
      </c>
      <c r="E48" s="81">
        <f>Data!CA5</f>
        <v>0</v>
      </c>
      <c r="F48" s="81">
        <f>Data!CU5</f>
        <v>0</v>
      </c>
      <c r="G48" s="81">
        <f>Data!DO5</f>
        <v>0</v>
      </c>
      <c r="H48" s="22">
        <f t="shared" si="0"/>
        <v>0</v>
      </c>
      <c r="I48" s="1"/>
    </row>
    <row r="49" spans="2:9" x14ac:dyDescent="0.2">
      <c r="B49" s="7" t="s">
        <v>62</v>
      </c>
      <c r="C49" s="81">
        <f>Data!AN5</f>
        <v>0</v>
      </c>
      <c r="D49" s="81">
        <f>Data!BH5</f>
        <v>543</v>
      </c>
      <c r="E49" s="81">
        <f>Data!CB5</f>
        <v>0</v>
      </c>
      <c r="F49" s="81">
        <f>Data!CV5</f>
        <v>0</v>
      </c>
      <c r="G49" s="81">
        <f>Data!DP5</f>
        <v>0</v>
      </c>
      <c r="H49" s="22">
        <f t="shared" si="0"/>
        <v>543</v>
      </c>
      <c r="I49" s="1"/>
    </row>
    <row r="50" spans="2:9" x14ac:dyDescent="0.2">
      <c r="B50" s="7" t="s">
        <v>63</v>
      </c>
      <c r="C50" s="81">
        <f>Data!AO5</f>
        <v>39</v>
      </c>
      <c r="D50" s="81">
        <f>Data!BI5</f>
        <v>816</v>
      </c>
      <c r="E50" s="81">
        <f>Data!CC5</f>
        <v>495</v>
      </c>
      <c r="F50" s="81">
        <f>Data!CW5</f>
        <v>0</v>
      </c>
      <c r="G50" s="81">
        <f>Data!DQ5</f>
        <v>0</v>
      </c>
      <c r="H50" s="22">
        <f t="shared" si="0"/>
        <v>1350</v>
      </c>
      <c r="I50" s="1"/>
    </row>
    <row r="51" spans="2:9" x14ac:dyDescent="0.2">
      <c r="B51" s="7" t="s">
        <v>0</v>
      </c>
      <c r="C51" s="81">
        <f>Data!AP5</f>
        <v>5142</v>
      </c>
      <c r="D51" s="81">
        <f>Data!BJ5</f>
        <v>14648</v>
      </c>
      <c r="E51" s="81">
        <f>Data!CD5</f>
        <v>6713</v>
      </c>
      <c r="F51" s="81">
        <f>Data!CX5</f>
        <v>414</v>
      </c>
      <c r="G51" s="81">
        <f>Data!DR5</f>
        <v>0</v>
      </c>
      <c r="H51" s="22">
        <f t="shared" si="0"/>
        <v>26917</v>
      </c>
      <c r="I51" s="1"/>
    </row>
    <row r="52" spans="2:9" x14ac:dyDescent="0.2">
      <c r="B52" s="8" t="s">
        <v>34</v>
      </c>
      <c r="C52" s="22">
        <f>SUM(C32:C51)</f>
        <v>297412</v>
      </c>
      <c r="D52" s="22">
        <f>SUM(D32:D51)</f>
        <v>220925</v>
      </c>
      <c r="E52" s="22">
        <f>SUM(E32:E51)</f>
        <v>47065</v>
      </c>
      <c r="F52" s="22">
        <f>SUM(F32:F51)</f>
        <v>9005</v>
      </c>
      <c r="G52" s="22">
        <f>SUM(G32:G51)</f>
        <v>9323</v>
      </c>
      <c r="H52" s="22">
        <f t="shared" si="0"/>
        <v>583730</v>
      </c>
      <c r="I52" s="1"/>
    </row>
    <row r="53" spans="2:9" x14ac:dyDescent="0.2">
      <c r="B53" s="14"/>
      <c r="C53" s="18"/>
      <c r="D53" s="18"/>
      <c r="E53" s="18"/>
      <c r="F53" s="18"/>
      <c r="G53" s="18"/>
      <c r="H53" s="18"/>
      <c r="I53" s="1"/>
    </row>
    <row r="54" spans="2:9" ht="13.5" customHeight="1" x14ac:dyDescent="0.2">
      <c r="B54" s="27"/>
      <c r="D54" s="374" t="s">
        <v>23</v>
      </c>
      <c r="E54" s="374"/>
      <c r="F54" s="374"/>
      <c r="G54" s="31" t="s">
        <v>24</v>
      </c>
      <c r="H54" s="31" t="s">
        <v>25</v>
      </c>
    </row>
    <row r="55" spans="2:9" x14ac:dyDescent="0.2">
      <c r="B55" s="386" t="s">
        <v>40</v>
      </c>
      <c r="C55" s="387"/>
      <c r="D55" s="385" t="str">
        <f>Data!T5</f>
        <v>Lester, Cathe</v>
      </c>
      <c r="E55" s="385"/>
      <c r="F55" s="385"/>
      <c r="G55" s="87" t="str">
        <f>Data!U5</f>
        <v>(915) 747-5117</v>
      </c>
      <c r="H55" s="78" t="str">
        <f>Data!V5</f>
        <v>clester@utep.edu</v>
      </c>
    </row>
    <row r="56" spans="2:9" ht="13.5" customHeight="1" x14ac:dyDescent="0.2">
      <c r="B56" s="27"/>
      <c r="C56" s="27"/>
      <c r="D56" s="27"/>
      <c r="E56" s="27"/>
      <c r="F56" s="27"/>
      <c r="G56" s="27"/>
      <c r="H56" s="5"/>
    </row>
    <row r="57" spans="2:9" x14ac:dyDescent="0.2">
      <c r="B57" s="3" t="s">
        <v>10</v>
      </c>
      <c r="C57" s="1"/>
      <c r="D57" s="1"/>
      <c r="E57" s="1"/>
      <c r="F57" s="1"/>
      <c r="G57" s="1"/>
      <c r="H57" s="1"/>
      <c r="I57" s="1"/>
    </row>
    <row r="58" spans="2:9" ht="31.5" customHeight="1" x14ac:dyDescent="0.2">
      <c r="B58" s="392" t="s">
        <v>42</v>
      </c>
      <c r="C58" s="392"/>
      <c r="D58" s="392"/>
      <c r="E58" s="392"/>
      <c r="F58" s="392"/>
      <c r="G58" s="392"/>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Data!DS5</f>
        <v>7981482.4882025002</v>
      </c>
      <c r="D61" s="82">
        <f>Data!EM5</f>
        <v>5509960.96248281</v>
      </c>
      <c r="E61" s="82">
        <f>Data!FG5</f>
        <v>3817177.59132089</v>
      </c>
      <c r="F61" s="82">
        <f>Data!GA5</f>
        <v>739338.58874093799</v>
      </c>
      <c r="G61" s="82">
        <f>Data!GU5</f>
        <v>0</v>
      </c>
      <c r="H61" s="21">
        <f>SUM(C61:G61)</f>
        <v>18047959.630747139</v>
      </c>
      <c r="I61" s="1"/>
    </row>
    <row r="62" spans="2:9" x14ac:dyDescent="0.2">
      <c r="B62" s="9" t="str">
        <f>$B$33</f>
        <v>Science</v>
      </c>
      <c r="C62" s="82">
        <f>Data!DT5</f>
        <v>2156127.6595852701</v>
      </c>
      <c r="D62" s="82">
        <f>Data!EN5</f>
        <v>1977818.4743481399</v>
      </c>
      <c r="E62" s="82">
        <f>Data!FH5</f>
        <v>1473245.4597704101</v>
      </c>
      <c r="F62" s="82">
        <f>Data!GB5</f>
        <v>1511811.48589131</v>
      </c>
      <c r="G62" s="82">
        <f>Data!GV5</f>
        <v>0</v>
      </c>
      <c r="H62" s="22">
        <f t="shared" ref="H62:H81" si="1">SUM(C62:G62)</f>
        <v>7119003.0795951299</v>
      </c>
      <c r="I62" s="1"/>
    </row>
    <row r="63" spans="2:9" x14ac:dyDescent="0.2">
      <c r="B63" s="9" t="str">
        <f>$B$34</f>
        <v>Fine Arts</v>
      </c>
      <c r="C63" s="82">
        <f>Data!DU5</f>
        <v>1828284.19596646</v>
      </c>
      <c r="D63" s="82">
        <f>Data!EO5</f>
        <v>1567741.0001572799</v>
      </c>
      <c r="E63" s="82">
        <f>Data!FI5</f>
        <v>300979.621490522</v>
      </c>
      <c r="F63" s="82">
        <f>Data!GC5</f>
        <v>0</v>
      </c>
      <c r="G63" s="82">
        <f>Data!GW5</f>
        <v>0</v>
      </c>
      <c r="H63" s="22">
        <f t="shared" si="1"/>
        <v>3697004.8176142615</v>
      </c>
      <c r="I63" s="1"/>
    </row>
    <row r="64" spans="2:9" x14ac:dyDescent="0.2">
      <c r="B64" s="9" t="str">
        <f>$B$35</f>
        <v>Teacher Education</v>
      </c>
      <c r="C64" s="82">
        <f>Data!DV5</f>
        <v>45343.101105592003</v>
      </c>
      <c r="D64" s="82">
        <f>Data!EP5</f>
        <v>1023486.8748319</v>
      </c>
      <c r="E64" s="82">
        <f>Data!FJ5</f>
        <v>1315419.25340152</v>
      </c>
      <c r="F64" s="82">
        <f>Data!GD5</f>
        <v>619885.85366643197</v>
      </c>
      <c r="G64" s="82">
        <f>Data!GX5</f>
        <v>0</v>
      </c>
      <c r="H64" s="22">
        <f t="shared" si="1"/>
        <v>3004135.0830054441</v>
      </c>
      <c r="I64" s="1"/>
    </row>
    <row r="65" spans="2:9" x14ac:dyDescent="0.2">
      <c r="B65" s="9" t="str">
        <f>$B$36</f>
        <v>Agriculture</v>
      </c>
      <c r="C65" s="82">
        <f>Data!DW5</f>
        <v>0</v>
      </c>
      <c r="D65" s="82">
        <f>Data!EQ5</f>
        <v>0</v>
      </c>
      <c r="E65" s="82">
        <f>Data!FK5</f>
        <v>0</v>
      </c>
      <c r="F65" s="82">
        <f>Data!GE5</f>
        <v>0</v>
      </c>
      <c r="G65" s="82">
        <f>Data!GY5</f>
        <v>0</v>
      </c>
      <c r="H65" s="22">
        <f t="shared" si="1"/>
        <v>0</v>
      </c>
      <c r="I65" s="1"/>
    </row>
    <row r="66" spans="2:9" x14ac:dyDescent="0.2">
      <c r="B66" s="9" t="str">
        <f>$B$37</f>
        <v>Engineering</v>
      </c>
      <c r="C66" s="82">
        <f>Data!DX5</f>
        <v>1268144.27419753</v>
      </c>
      <c r="D66" s="82">
        <f>Data!ER5</f>
        <v>3461227.9350774498</v>
      </c>
      <c r="E66" s="82">
        <f>Data!FL5</f>
        <v>2158851.7485398101</v>
      </c>
      <c r="F66" s="82">
        <f>Data!GF5</f>
        <v>2651352.08899314</v>
      </c>
      <c r="G66" s="82">
        <f>Data!GZ5</f>
        <v>0</v>
      </c>
      <c r="H66" s="22">
        <f t="shared" si="1"/>
        <v>9539576.0468079299</v>
      </c>
      <c r="I66" s="1"/>
    </row>
    <row r="67" spans="2:9" x14ac:dyDescent="0.2">
      <c r="B67" s="9" t="str">
        <f>$B$38</f>
        <v>Home Economics</v>
      </c>
      <c r="C67" s="82">
        <f>Data!DY5</f>
        <v>0</v>
      </c>
      <c r="D67" s="82">
        <f>Data!ES5</f>
        <v>0</v>
      </c>
      <c r="E67" s="82">
        <f>Data!FM5</f>
        <v>0</v>
      </c>
      <c r="F67" s="82">
        <f>Data!GG5</f>
        <v>0</v>
      </c>
      <c r="G67" s="82">
        <f>Data!HA5</f>
        <v>0</v>
      </c>
      <c r="H67" s="22">
        <f t="shared" si="1"/>
        <v>0</v>
      </c>
      <c r="I67" s="1"/>
    </row>
    <row r="68" spans="2:9" x14ac:dyDescent="0.2">
      <c r="B68" s="9" t="str">
        <f>$B$39</f>
        <v>Law</v>
      </c>
      <c r="C68" s="82">
        <f>Data!DZ5</f>
        <v>0</v>
      </c>
      <c r="D68" s="82">
        <f>Data!ET5</f>
        <v>0</v>
      </c>
      <c r="E68" s="82">
        <f>Data!FN5</f>
        <v>0</v>
      </c>
      <c r="F68" s="82">
        <f>Data!GH5</f>
        <v>0</v>
      </c>
      <c r="G68" s="82">
        <f>Data!HB5</f>
        <v>0</v>
      </c>
      <c r="H68" s="22">
        <f t="shared" si="1"/>
        <v>0</v>
      </c>
      <c r="I68" s="1"/>
    </row>
    <row r="69" spans="2:9" x14ac:dyDescent="0.2">
      <c r="B69" s="9" t="str">
        <f>$B$40</f>
        <v>Social Service</v>
      </c>
      <c r="C69" s="82">
        <f>Data!EA5</f>
        <v>33482.504756757698</v>
      </c>
      <c r="D69" s="82">
        <f>Data!EU5</f>
        <v>181469.69661393299</v>
      </c>
      <c r="E69" s="82">
        <f>Data!FO5</f>
        <v>379603.55495983298</v>
      </c>
      <c r="F69" s="82">
        <f>Data!GI5</f>
        <v>0</v>
      </c>
      <c r="G69" s="82">
        <f>Data!HC5</f>
        <v>0</v>
      </c>
      <c r="H69" s="22">
        <f t="shared" si="1"/>
        <v>594555.75633052364</v>
      </c>
      <c r="I69" s="1"/>
    </row>
    <row r="70" spans="2:9" x14ac:dyDescent="0.2">
      <c r="B70" s="9" t="str">
        <f>$B$41</f>
        <v>Library Science</v>
      </c>
      <c r="C70" s="82">
        <f>Data!EB5</f>
        <v>0</v>
      </c>
      <c r="D70" s="82">
        <f>Data!EV5</f>
        <v>0</v>
      </c>
      <c r="E70" s="82">
        <f>Data!FP5</f>
        <v>0</v>
      </c>
      <c r="F70" s="82">
        <f>Data!GJ5</f>
        <v>0</v>
      </c>
      <c r="G70" s="82">
        <f>Data!HD5</f>
        <v>0</v>
      </c>
      <c r="H70" s="22">
        <f t="shared" si="1"/>
        <v>0</v>
      </c>
      <c r="I70" s="1"/>
    </row>
    <row r="71" spans="2:9" x14ac:dyDescent="0.2">
      <c r="B71" s="9" t="str">
        <f>$B$42</f>
        <v>Veterinary Science</v>
      </c>
      <c r="C71" s="82">
        <f>Data!EC5</f>
        <v>0</v>
      </c>
      <c r="D71" s="82">
        <f>Data!EW5</f>
        <v>0</v>
      </c>
      <c r="E71" s="82">
        <f>Data!FQ5</f>
        <v>0</v>
      </c>
      <c r="F71" s="82">
        <f>Data!GK5</f>
        <v>0</v>
      </c>
      <c r="G71" s="82">
        <f>Data!HE5</f>
        <v>0</v>
      </c>
      <c r="H71" s="22">
        <f t="shared" si="1"/>
        <v>0</v>
      </c>
      <c r="I71" s="1"/>
    </row>
    <row r="72" spans="2:9" x14ac:dyDescent="0.2">
      <c r="B72" s="9" t="str">
        <f>$B$43</f>
        <v>Vocational Training</v>
      </c>
      <c r="C72" s="82">
        <f>Data!ED5</f>
        <v>0</v>
      </c>
      <c r="D72" s="82">
        <f>Data!EX5</f>
        <v>0</v>
      </c>
      <c r="E72" s="82">
        <f>Data!FR5</f>
        <v>0</v>
      </c>
      <c r="F72" s="82">
        <f>Data!GL5</f>
        <v>0</v>
      </c>
      <c r="G72" s="82">
        <f>Data!HF5</f>
        <v>0</v>
      </c>
      <c r="H72" s="22">
        <f t="shared" si="1"/>
        <v>0</v>
      </c>
      <c r="I72" s="1"/>
    </row>
    <row r="73" spans="2:9" x14ac:dyDescent="0.2">
      <c r="B73" s="9" t="str">
        <f>$B$44</f>
        <v>Physical Training</v>
      </c>
      <c r="C73" s="82">
        <f>Data!EE5</f>
        <v>47236.793103448297</v>
      </c>
      <c r="D73" s="82">
        <f>Data!EY5</f>
        <v>0</v>
      </c>
      <c r="E73" s="82">
        <f>Data!FS5</f>
        <v>0</v>
      </c>
      <c r="F73" s="82">
        <f>Data!GM5</f>
        <v>0</v>
      </c>
      <c r="G73" s="82">
        <f>Data!HG5</f>
        <v>0</v>
      </c>
      <c r="H73" s="22">
        <f t="shared" si="1"/>
        <v>47236.793103448297</v>
      </c>
      <c r="I73" s="1"/>
    </row>
    <row r="74" spans="2:9" x14ac:dyDescent="0.2">
      <c r="B74" s="9" t="str">
        <f>$B$45</f>
        <v>Health Services</v>
      </c>
      <c r="C74" s="82">
        <f>Data!EF5</f>
        <v>129849.120411404</v>
      </c>
      <c r="D74" s="82">
        <f>Data!EZ5</f>
        <v>1312352.7658182499</v>
      </c>
      <c r="E74" s="82">
        <f>Data!FT5</f>
        <v>1341196.97649136</v>
      </c>
      <c r="F74" s="82">
        <f>Data!GN5</f>
        <v>387703.41561466298</v>
      </c>
      <c r="G74" s="82">
        <f>Data!HH5</f>
        <v>583343.06886481401</v>
      </c>
      <c r="H74" s="22">
        <f t="shared" si="1"/>
        <v>3754445.347200491</v>
      </c>
      <c r="I74" s="1"/>
    </row>
    <row r="75" spans="2:9" x14ac:dyDescent="0.2">
      <c r="B75" s="9" t="str">
        <f>$B$46</f>
        <v>Pharmacy</v>
      </c>
      <c r="C75" s="82">
        <f>Data!EG5</f>
        <v>0</v>
      </c>
      <c r="D75" s="82">
        <f>Data!FA5</f>
        <v>0</v>
      </c>
      <c r="E75" s="82">
        <f>Data!FU5</f>
        <v>0</v>
      </c>
      <c r="F75" s="82">
        <f>Data!GO5</f>
        <v>0</v>
      </c>
      <c r="G75" s="82">
        <f>Data!HI5</f>
        <v>1699498.84834093</v>
      </c>
      <c r="H75" s="22">
        <f t="shared" si="1"/>
        <v>1699498.84834093</v>
      </c>
      <c r="I75" s="1"/>
    </row>
    <row r="76" spans="2:9" x14ac:dyDescent="0.2">
      <c r="B76" s="9" t="str">
        <f>$B$47</f>
        <v>Business Administration</v>
      </c>
      <c r="C76" s="82">
        <f>Data!EH5</f>
        <v>546614.91142748296</v>
      </c>
      <c r="D76" s="82">
        <f>Data!FB5</f>
        <v>3338405.1401985702</v>
      </c>
      <c r="E76" s="82">
        <f>Data!FV5</f>
        <v>1343259.9911140499</v>
      </c>
      <c r="F76" s="82">
        <f>Data!GP5</f>
        <v>535235.53008690197</v>
      </c>
      <c r="G76" s="82">
        <f>Data!HJ5</f>
        <v>0</v>
      </c>
      <c r="H76" s="22">
        <f t="shared" si="1"/>
        <v>5763515.5728270048</v>
      </c>
      <c r="I76" s="1"/>
    </row>
    <row r="77" spans="2:9" x14ac:dyDescent="0.2">
      <c r="B77" s="9" t="str">
        <f>$B$48</f>
        <v>Optometry</v>
      </c>
      <c r="C77" s="82">
        <f>Data!EI5</f>
        <v>0</v>
      </c>
      <c r="D77" s="82">
        <f>Data!FC5</f>
        <v>0</v>
      </c>
      <c r="E77" s="82">
        <f>Data!FW5</f>
        <v>0</v>
      </c>
      <c r="F77" s="82">
        <f>Data!GQ5</f>
        <v>0</v>
      </c>
      <c r="G77" s="82">
        <f>Data!HK5</f>
        <v>0</v>
      </c>
      <c r="H77" s="22">
        <f t="shared" si="1"/>
        <v>0</v>
      </c>
      <c r="I77" s="1"/>
    </row>
    <row r="78" spans="2:9" x14ac:dyDescent="0.2">
      <c r="B78" s="9" t="str">
        <f>$B$49</f>
        <v>Teacher Ed-Practice Teaching</v>
      </c>
      <c r="C78" s="82">
        <f>Data!EJ5</f>
        <v>0</v>
      </c>
      <c r="D78" s="82">
        <f>Data!FD5</f>
        <v>58361.049554351397</v>
      </c>
      <c r="E78" s="82">
        <f>Data!FX5</f>
        <v>0</v>
      </c>
      <c r="F78" s="82">
        <f>Data!GR5</f>
        <v>0</v>
      </c>
      <c r="G78" s="82">
        <f>Data!HL5</f>
        <v>0</v>
      </c>
      <c r="H78" s="22">
        <f t="shared" si="1"/>
        <v>58361.049554351397</v>
      </c>
      <c r="I78" s="1"/>
    </row>
    <row r="79" spans="2:9" x14ac:dyDescent="0.2">
      <c r="B79" s="9" t="str">
        <f>$B$50</f>
        <v>Technology</v>
      </c>
      <c r="C79" s="82">
        <f>Data!EK5</f>
        <v>3091.1448252116602</v>
      </c>
      <c r="D79" s="82">
        <f>Data!FE5</f>
        <v>65645.752834320403</v>
      </c>
      <c r="E79" s="82">
        <f>Data!FY5</f>
        <v>93988.5873724337</v>
      </c>
      <c r="F79" s="82">
        <f>Data!GS5</f>
        <v>0</v>
      </c>
      <c r="G79" s="82">
        <f>Data!HM5</f>
        <v>0</v>
      </c>
      <c r="H79" s="22">
        <f t="shared" si="1"/>
        <v>162725.48503196577</v>
      </c>
      <c r="I79" s="1"/>
    </row>
    <row r="80" spans="2:9" x14ac:dyDescent="0.2">
      <c r="B80" s="9" t="str">
        <f>$B$51</f>
        <v>Nursing</v>
      </c>
      <c r="C80" s="82">
        <f>Data!EL5</f>
        <v>255280.95487993499</v>
      </c>
      <c r="D80" s="82">
        <f>Data!FF5</f>
        <v>1939865.9285567999</v>
      </c>
      <c r="E80" s="82">
        <f>Data!FZ5</f>
        <v>1670241.0113239901</v>
      </c>
      <c r="F80" s="82">
        <f>Data!GT5</f>
        <v>190753.97635874801</v>
      </c>
      <c r="G80" s="82">
        <f>Data!HN5</f>
        <v>0</v>
      </c>
      <c r="H80" s="22">
        <f t="shared" si="1"/>
        <v>4056141.8711194731</v>
      </c>
      <c r="I80" s="1"/>
    </row>
    <row r="81" spans="2:9" x14ac:dyDescent="0.2">
      <c r="B81" s="35" t="str">
        <f>$B$52</f>
        <v>Totals</v>
      </c>
      <c r="C81" s="21">
        <f>SUM(C61:C80)</f>
        <v>14294937.148461591</v>
      </c>
      <c r="D81" s="21">
        <f>SUM(D61:D80)</f>
        <v>20436335.580473807</v>
      </c>
      <c r="E81" s="21">
        <f>SUM(E61:E80)</f>
        <v>13893963.79578482</v>
      </c>
      <c r="F81" s="21">
        <f>SUM(F61:F80)</f>
        <v>6636080.9393521324</v>
      </c>
      <c r="G81" s="21">
        <f>SUM(G61:G80)</f>
        <v>2282841.917205744</v>
      </c>
      <c r="H81" s="21">
        <f t="shared" si="1"/>
        <v>57544159.381278098</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Data!T5</f>
        <v>Lester, Cathe</v>
      </c>
      <c r="E84" s="385"/>
      <c r="F84" s="385"/>
      <c r="G84" s="87" t="str">
        <f>Data!U5</f>
        <v>(915) 747-5117</v>
      </c>
      <c r="H84" s="78" t="str">
        <f>Data!V5</f>
        <v>clester@utep.edu</v>
      </c>
    </row>
    <row r="85" spans="2:9" ht="13.5" customHeight="1" x14ac:dyDescent="0.2">
      <c r="B85" s="27"/>
      <c r="C85" s="27"/>
      <c r="D85" s="27"/>
      <c r="E85" s="27"/>
      <c r="F85" s="27"/>
      <c r="G85" s="27"/>
      <c r="H85" s="5"/>
    </row>
    <row r="86" spans="2:9" x14ac:dyDescent="0.2">
      <c r="B86" s="28" t="s">
        <v>33</v>
      </c>
      <c r="C86" s="13"/>
      <c r="D86" s="13"/>
      <c r="E86" s="13"/>
      <c r="F86" s="13"/>
      <c r="G86" s="13"/>
      <c r="H86" s="17">
        <f>H13+H14</f>
        <v>208320518</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Data!HR5</f>
        <v>1336659</v>
      </c>
      <c r="D91" s="159">
        <f>Data!IL5</f>
        <v>922753</v>
      </c>
      <c r="E91" s="159">
        <f>Data!JF5</f>
        <v>639263</v>
      </c>
      <c r="F91" s="159">
        <f>Data!JZ5</f>
        <v>123817</v>
      </c>
      <c r="G91" s="159">
        <f>Data!KT5</f>
        <v>0</v>
      </c>
      <c r="H91" s="36">
        <f t="shared" ref="H91:H111" si="2">SUM(C91:G91)</f>
        <v>3022492</v>
      </c>
    </row>
    <row r="92" spans="2:9" x14ac:dyDescent="0.2">
      <c r="B92" s="9" t="str">
        <f>$B$33</f>
        <v>Science</v>
      </c>
      <c r="C92" s="159">
        <f>Data!HS5</f>
        <v>1542171</v>
      </c>
      <c r="D92" s="159">
        <f>Data!IM5</f>
        <v>1414635</v>
      </c>
      <c r="E92" s="159">
        <f>Data!JG5</f>
        <v>1053739</v>
      </c>
      <c r="F92" s="159">
        <f>Data!KA5</f>
        <v>1081323</v>
      </c>
      <c r="G92" s="159">
        <f>Data!KU5</f>
        <v>0</v>
      </c>
      <c r="H92" s="69">
        <f t="shared" si="2"/>
        <v>5091868</v>
      </c>
    </row>
    <row r="93" spans="2:9" x14ac:dyDescent="0.2">
      <c r="B93" s="9" t="str">
        <f>$B$34</f>
        <v>Fine Arts</v>
      </c>
      <c r="C93" s="159">
        <f>Data!HT5</f>
        <v>408293</v>
      </c>
      <c r="D93" s="159">
        <f>Data!IN5</f>
        <v>350109</v>
      </c>
      <c r="E93" s="159">
        <f>Data!JH5</f>
        <v>67215</v>
      </c>
      <c r="F93" s="159">
        <f>Data!KB5</f>
        <v>0</v>
      </c>
      <c r="G93" s="159">
        <f>Data!KV5</f>
        <v>0</v>
      </c>
      <c r="H93" s="69">
        <f t="shared" si="2"/>
        <v>825617</v>
      </c>
    </row>
    <row r="94" spans="2:9" x14ac:dyDescent="0.2">
      <c r="B94" s="9" t="str">
        <f>$B$35</f>
        <v>Teacher Education</v>
      </c>
      <c r="C94" s="159">
        <f>Data!HU5</f>
        <v>4017</v>
      </c>
      <c r="D94" s="159">
        <f>Data!IO5</f>
        <v>90662</v>
      </c>
      <c r="E94" s="159">
        <f>Data!JI5</f>
        <v>116522</v>
      </c>
      <c r="F94" s="159">
        <f>Data!KC5</f>
        <v>54911</v>
      </c>
      <c r="G94" s="159">
        <f>Data!KW5</f>
        <v>0</v>
      </c>
      <c r="H94" s="69">
        <f t="shared" si="2"/>
        <v>266112</v>
      </c>
    </row>
    <row r="95" spans="2:9" x14ac:dyDescent="0.2">
      <c r="B95" s="9" t="str">
        <f>$B$36</f>
        <v>Agriculture</v>
      </c>
      <c r="C95" s="159">
        <f>Data!HV5</f>
        <v>0</v>
      </c>
      <c r="D95" s="159">
        <f>Data!IP5</f>
        <v>0</v>
      </c>
      <c r="E95" s="159">
        <f>Data!JJ5</f>
        <v>0</v>
      </c>
      <c r="F95" s="159">
        <f>Data!KD5</f>
        <v>0</v>
      </c>
      <c r="G95" s="159">
        <f>Data!KX5</f>
        <v>0</v>
      </c>
      <c r="H95" s="69">
        <f t="shared" si="2"/>
        <v>0</v>
      </c>
    </row>
    <row r="96" spans="2:9" x14ac:dyDescent="0.2">
      <c r="B96" s="9" t="str">
        <f>$B$37</f>
        <v>Engineering</v>
      </c>
      <c r="C96" s="159">
        <f>Data!HW5</f>
        <v>396156</v>
      </c>
      <c r="D96" s="159">
        <f>Data!IQ5</f>
        <v>1081253</v>
      </c>
      <c r="E96" s="159">
        <f>Data!JK5</f>
        <v>674404</v>
      </c>
      <c r="F96" s="159">
        <f>Data!KE5</f>
        <v>828256</v>
      </c>
      <c r="G96" s="159">
        <f>Data!KY5</f>
        <v>0</v>
      </c>
      <c r="H96" s="69">
        <f t="shared" si="2"/>
        <v>2980069</v>
      </c>
    </row>
    <row r="97" spans="2:8" x14ac:dyDescent="0.2">
      <c r="B97" s="9" t="str">
        <f>$B$38</f>
        <v>Home Economics</v>
      </c>
      <c r="C97" s="159">
        <f>Data!HX5</f>
        <v>0</v>
      </c>
      <c r="D97" s="159">
        <f>Data!IR5</f>
        <v>0</v>
      </c>
      <c r="E97" s="159">
        <f>Data!JL5</f>
        <v>0</v>
      </c>
      <c r="F97" s="159">
        <f>Data!KF5</f>
        <v>0</v>
      </c>
      <c r="G97" s="159">
        <f>Data!KZ5</f>
        <v>0</v>
      </c>
      <c r="H97" s="69">
        <f t="shared" si="2"/>
        <v>0</v>
      </c>
    </row>
    <row r="98" spans="2:8" x14ac:dyDescent="0.2">
      <c r="B98" s="9" t="str">
        <f>$B$39</f>
        <v>Law</v>
      </c>
      <c r="C98" s="159">
        <f>Data!HY5</f>
        <v>0</v>
      </c>
      <c r="D98" s="159">
        <f>Data!IS5</f>
        <v>0</v>
      </c>
      <c r="E98" s="159">
        <f>Data!JM5</f>
        <v>0</v>
      </c>
      <c r="F98" s="159">
        <f>Data!KG5</f>
        <v>0</v>
      </c>
      <c r="G98" s="159">
        <f>Data!LA5</f>
        <v>0</v>
      </c>
      <c r="H98" s="69">
        <f t="shared" si="2"/>
        <v>0</v>
      </c>
    </row>
    <row r="99" spans="2:8" x14ac:dyDescent="0.2">
      <c r="B99" s="9" t="str">
        <f>$B$40</f>
        <v>Social Service</v>
      </c>
      <c r="C99" s="159">
        <f>Data!HZ5</f>
        <v>5607</v>
      </c>
      <c r="D99" s="159">
        <f>Data!IT5</f>
        <v>30391</v>
      </c>
      <c r="E99" s="159">
        <f>Data!JN5</f>
        <v>63572</v>
      </c>
      <c r="F99" s="159">
        <f>Data!KH5</f>
        <v>0</v>
      </c>
      <c r="G99" s="159">
        <f>Data!LB5</f>
        <v>0</v>
      </c>
      <c r="H99" s="69">
        <f t="shared" si="2"/>
        <v>99570</v>
      </c>
    </row>
    <row r="100" spans="2:8" x14ac:dyDescent="0.2">
      <c r="B100" s="9" t="str">
        <f>$B$41</f>
        <v>Library Science</v>
      </c>
      <c r="C100" s="159">
        <f>Data!IA5</f>
        <v>0</v>
      </c>
      <c r="D100" s="159">
        <f>Data!IU5</f>
        <v>0</v>
      </c>
      <c r="E100" s="159">
        <f>Data!JO5</f>
        <v>0</v>
      </c>
      <c r="F100" s="159">
        <f>Data!KI5</f>
        <v>0</v>
      </c>
      <c r="G100" s="159">
        <f>Data!LC5</f>
        <v>0</v>
      </c>
      <c r="H100" s="69">
        <f t="shared" si="2"/>
        <v>0</v>
      </c>
    </row>
    <row r="101" spans="2:8" x14ac:dyDescent="0.2">
      <c r="B101" s="9" t="str">
        <f>$B$42</f>
        <v>Veterinary Science</v>
      </c>
      <c r="C101" s="159">
        <f>Data!IB5</f>
        <v>0</v>
      </c>
      <c r="D101" s="159">
        <f>Data!IV5</f>
        <v>0</v>
      </c>
      <c r="E101" s="159">
        <f>Data!JP5</f>
        <v>0</v>
      </c>
      <c r="F101" s="159">
        <f>Data!KJ5</f>
        <v>0</v>
      </c>
      <c r="G101" s="159">
        <f>Data!LD5</f>
        <v>0</v>
      </c>
      <c r="H101" s="69">
        <f t="shared" si="2"/>
        <v>0</v>
      </c>
    </row>
    <row r="102" spans="2:8" x14ac:dyDescent="0.2">
      <c r="B102" s="9" t="str">
        <f>$B$43</f>
        <v>Vocational Training</v>
      </c>
      <c r="C102" s="159">
        <f>Data!IC5</f>
        <v>0</v>
      </c>
      <c r="D102" s="159">
        <f>Data!IW5</f>
        <v>0</v>
      </c>
      <c r="E102" s="159">
        <f>Data!JQ5</f>
        <v>0</v>
      </c>
      <c r="F102" s="159">
        <f>Data!KK5</f>
        <v>0</v>
      </c>
      <c r="G102" s="159">
        <f>Data!LE5</f>
        <v>0</v>
      </c>
      <c r="H102" s="69">
        <f t="shared" si="2"/>
        <v>0</v>
      </c>
    </row>
    <row r="103" spans="2:8" x14ac:dyDescent="0.2">
      <c r="B103" s="9" t="str">
        <f>$B$44</f>
        <v>Physical Training</v>
      </c>
      <c r="C103" s="159">
        <f>Data!ID5</f>
        <v>6106</v>
      </c>
      <c r="D103" s="159">
        <f>Data!IX5</f>
        <v>0</v>
      </c>
      <c r="E103" s="159">
        <f>Data!JR5</f>
        <v>0</v>
      </c>
      <c r="F103" s="159">
        <f>Data!KL5</f>
        <v>0</v>
      </c>
      <c r="G103" s="159">
        <f>Data!LF5</f>
        <v>0</v>
      </c>
      <c r="H103" s="69">
        <f t="shared" si="2"/>
        <v>6106</v>
      </c>
    </row>
    <row r="104" spans="2:8" x14ac:dyDescent="0.2">
      <c r="B104" s="9" t="str">
        <f>$B$45</f>
        <v>Health Services</v>
      </c>
      <c r="C104" s="159">
        <f>Data!IE5</f>
        <v>17157</v>
      </c>
      <c r="D104" s="159">
        <f>Data!IY5</f>
        <v>173398</v>
      </c>
      <c r="E104" s="159">
        <f>Data!JS5</f>
        <v>177209</v>
      </c>
      <c r="F104" s="159">
        <f>Data!KM5</f>
        <v>51226</v>
      </c>
      <c r="G104" s="159">
        <f>Data!LG5</f>
        <v>77076</v>
      </c>
      <c r="H104" s="69">
        <f t="shared" si="2"/>
        <v>496066</v>
      </c>
    </row>
    <row r="105" spans="2:8" x14ac:dyDescent="0.2">
      <c r="B105" s="9" t="str">
        <f>$B$46</f>
        <v>Pharmacy</v>
      </c>
      <c r="C105" s="159">
        <f>Data!IF5</f>
        <v>0</v>
      </c>
      <c r="D105" s="159">
        <f>Data!IZ5</f>
        <v>0</v>
      </c>
      <c r="E105" s="159">
        <f>Data!JT5</f>
        <v>0</v>
      </c>
      <c r="F105" s="159">
        <f>Data!KN5</f>
        <v>0</v>
      </c>
      <c r="G105" s="159">
        <f>Data!LH5</f>
        <v>417625</v>
      </c>
      <c r="H105" s="69">
        <f t="shared" si="2"/>
        <v>417625</v>
      </c>
    </row>
    <row r="106" spans="2:8" x14ac:dyDescent="0.2">
      <c r="B106" s="9" t="str">
        <f>$B$47</f>
        <v>Business Administration</v>
      </c>
      <c r="C106" s="159">
        <f>Data!IG5</f>
        <v>143479</v>
      </c>
      <c r="D106" s="159">
        <f>Data!JA5</f>
        <v>876286</v>
      </c>
      <c r="E106" s="159">
        <f>Data!JU5</f>
        <v>352588</v>
      </c>
      <c r="F106" s="159">
        <f>Data!KO5</f>
        <v>140492</v>
      </c>
      <c r="G106" s="159">
        <f>Data!LI5</f>
        <v>0</v>
      </c>
      <c r="H106" s="69">
        <f t="shared" si="2"/>
        <v>1512845</v>
      </c>
    </row>
    <row r="107" spans="2:8" x14ac:dyDescent="0.2">
      <c r="B107" s="9" t="str">
        <f>$B$48</f>
        <v>Optometry</v>
      </c>
      <c r="C107" s="159">
        <f>Data!IH5</f>
        <v>0</v>
      </c>
      <c r="D107" s="159">
        <f>Data!JB5</f>
        <v>0</v>
      </c>
      <c r="E107" s="159">
        <f>Data!JV5</f>
        <v>0</v>
      </c>
      <c r="F107" s="159">
        <f>Data!KP5</f>
        <v>0</v>
      </c>
      <c r="G107" s="159">
        <f>Data!LJ5</f>
        <v>0</v>
      </c>
      <c r="H107" s="69">
        <f t="shared" si="2"/>
        <v>0</v>
      </c>
    </row>
    <row r="108" spans="2:8" x14ac:dyDescent="0.2">
      <c r="B108" s="9" t="str">
        <f>$B$49</f>
        <v>Teacher Ed-Practice Teaching</v>
      </c>
      <c r="C108" s="159">
        <f>Data!II5</f>
        <v>0</v>
      </c>
      <c r="D108" s="159">
        <f>Data!JC5</f>
        <v>920</v>
      </c>
      <c r="E108" s="159">
        <f>Data!JW5</f>
        <v>0</v>
      </c>
      <c r="F108" s="159">
        <f>Data!KQ5</f>
        <v>0</v>
      </c>
      <c r="G108" s="159">
        <f>Data!LK5</f>
        <v>0</v>
      </c>
      <c r="H108" s="69">
        <f t="shared" si="2"/>
        <v>920</v>
      </c>
    </row>
    <row r="109" spans="2:8" x14ac:dyDescent="0.2">
      <c r="B109" s="9" t="str">
        <f>$B$50</f>
        <v>Technology</v>
      </c>
      <c r="C109" s="159">
        <f>Data!IJ5</f>
        <v>49</v>
      </c>
      <c r="D109" s="159">
        <f>Data!JD5</f>
        <v>1035</v>
      </c>
      <c r="E109" s="159">
        <f>Data!JX5</f>
        <v>1482</v>
      </c>
      <c r="F109" s="159">
        <f>Data!KR5</f>
        <v>0</v>
      </c>
      <c r="G109" s="159">
        <f>Data!LL5</f>
        <v>0</v>
      </c>
      <c r="H109" s="69">
        <f t="shared" si="2"/>
        <v>2566</v>
      </c>
    </row>
    <row r="110" spans="2:8" x14ac:dyDescent="0.2">
      <c r="B110" s="9" t="str">
        <f>$B$51</f>
        <v>Nursing</v>
      </c>
      <c r="C110" s="159">
        <f>Data!IK5</f>
        <v>42438</v>
      </c>
      <c r="D110" s="159">
        <f>Data!JE5</f>
        <v>322481</v>
      </c>
      <c r="E110" s="159">
        <f>Data!JY5</f>
        <v>277659</v>
      </c>
      <c r="F110" s="159">
        <f>Data!KS5</f>
        <v>31711</v>
      </c>
      <c r="G110" s="159">
        <f>Data!HPM5</f>
        <v>0</v>
      </c>
      <c r="H110" s="69">
        <f t="shared" si="2"/>
        <v>674289</v>
      </c>
    </row>
    <row r="111" spans="2:8" x14ac:dyDescent="0.2">
      <c r="B111" s="35" t="str">
        <f>$B$52</f>
        <v>Totals</v>
      </c>
      <c r="C111" s="36">
        <f>SUM(C91:C110)</f>
        <v>3902132</v>
      </c>
      <c r="D111" s="36">
        <f>SUM(D91:D110)</f>
        <v>5263923</v>
      </c>
      <c r="E111" s="36">
        <f>SUM(E91:E110)</f>
        <v>3423653</v>
      </c>
      <c r="F111" s="36">
        <f>SUM(F91:F110)</f>
        <v>2311736</v>
      </c>
      <c r="G111" s="36">
        <f>SUM(G91:G110)</f>
        <v>494701</v>
      </c>
      <c r="H111" s="36">
        <f t="shared" si="2"/>
        <v>15396145</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9318141.4882025011</v>
      </c>
      <c r="D116" s="21">
        <f t="shared" si="3"/>
        <v>6432713.96248281</v>
      </c>
      <c r="E116" s="21">
        <f t="shared" si="3"/>
        <v>4456440.59132089</v>
      </c>
      <c r="F116" s="21">
        <f t="shared" si="3"/>
        <v>863155.58874093799</v>
      </c>
      <c r="G116" s="21">
        <f t="shared" si="3"/>
        <v>0</v>
      </c>
      <c r="H116" s="36">
        <f t="shared" ref="H116:H136" si="4">SUM(C116:G116)</f>
        <v>21070451.630747139</v>
      </c>
      <c r="I116" s="1"/>
    </row>
    <row r="117" spans="2:9" x14ac:dyDescent="0.2">
      <c r="B117" s="9" t="str">
        <f>$B$33</f>
        <v>Science</v>
      </c>
      <c r="C117" s="22">
        <f t="shared" si="3"/>
        <v>3698298.6595852701</v>
      </c>
      <c r="D117" s="22">
        <f t="shared" si="3"/>
        <v>3392453.4743481399</v>
      </c>
      <c r="E117" s="22">
        <f t="shared" si="3"/>
        <v>2526984.4597704103</v>
      </c>
      <c r="F117" s="22">
        <f t="shared" si="3"/>
        <v>2593134.48589131</v>
      </c>
      <c r="G117" s="22">
        <f t="shared" si="3"/>
        <v>0</v>
      </c>
      <c r="H117" s="69">
        <f t="shared" si="4"/>
        <v>12210871.079595132</v>
      </c>
      <c r="I117" s="1"/>
    </row>
    <row r="118" spans="2:9" x14ac:dyDescent="0.2">
      <c r="B118" s="9" t="str">
        <f>$B$34</f>
        <v>Fine Arts</v>
      </c>
      <c r="C118" s="22">
        <f t="shared" si="3"/>
        <v>2236577.1959664598</v>
      </c>
      <c r="D118" s="22">
        <f t="shared" si="3"/>
        <v>1917850.0001572799</v>
      </c>
      <c r="E118" s="22">
        <f t="shared" si="3"/>
        <v>368194.621490522</v>
      </c>
      <c r="F118" s="22">
        <f t="shared" si="3"/>
        <v>0</v>
      </c>
      <c r="G118" s="22">
        <f t="shared" si="3"/>
        <v>0</v>
      </c>
      <c r="H118" s="69">
        <f t="shared" si="4"/>
        <v>4522621.817614262</v>
      </c>
      <c r="I118" s="1"/>
    </row>
    <row r="119" spans="2:9" x14ac:dyDescent="0.2">
      <c r="B119" s="9" t="str">
        <f>$B$35</f>
        <v>Teacher Education</v>
      </c>
      <c r="C119" s="22">
        <f t="shared" si="3"/>
        <v>49360.101105592003</v>
      </c>
      <c r="D119" s="22">
        <f t="shared" si="3"/>
        <v>1114148.8748319</v>
      </c>
      <c r="E119" s="22">
        <f t="shared" si="3"/>
        <v>1431941.25340152</v>
      </c>
      <c r="F119" s="22">
        <f t="shared" si="3"/>
        <v>674796.85366643197</v>
      </c>
      <c r="G119" s="22">
        <f t="shared" si="3"/>
        <v>0</v>
      </c>
      <c r="H119" s="69">
        <f t="shared" si="4"/>
        <v>3270247.0830054441</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1664300.27419753</v>
      </c>
      <c r="D121" s="22">
        <f t="shared" si="3"/>
        <v>4542480.9350774493</v>
      </c>
      <c r="E121" s="22">
        <f t="shared" si="3"/>
        <v>2833255.7485398101</v>
      </c>
      <c r="F121" s="22">
        <f t="shared" si="3"/>
        <v>3479608.08899314</v>
      </c>
      <c r="G121" s="22">
        <f t="shared" si="3"/>
        <v>0</v>
      </c>
      <c r="H121" s="69">
        <f t="shared" si="4"/>
        <v>12519645.04680793</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39089.504756757698</v>
      </c>
      <c r="D124" s="22">
        <f t="shared" si="3"/>
        <v>211860.69661393299</v>
      </c>
      <c r="E124" s="22">
        <f t="shared" si="3"/>
        <v>443175.55495983298</v>
      </c>
      <c r="F124" s="22">
        <f t="shared" si="3"/>
        <v>0</v>
      </c>
      <c r="G124" s="22">
        <f t="shared" si="3"/>
        <v>0</v>
      </c>
      <c r="H124" s="69">
        <f t="shared" si="4"/>
        <v>694125.75633052364</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53342.793103448297</v>
      </c>
      <c r="D128" s="22">
        <f t="shared" si="3"/>
        <v>0</v>
      </c>
      <c r="E128" s="22">
        <f t="shared" si="3"/>
        <v>0</v>
      </c>
      <c r="F128" s="22">
        <f t="shared" si="3"/>
        <v>0</v>
      </c>
      <c r="G128" s="22">
        <f t="shared" si="3"/>
        <v>0</v>
      </c>
      <c r="H128" s="69">
        <f t="shared" si="4"/>
        <v>53342.793103448297</v>
      </c>
      <c r="I128" s="1"/>
    </row>
    <row r="129" spans="2:9" x14ac:dyDescent="0.2">
      <c r="B129" s="9" t="str">
        <f>$B$45</f>
        <v>Health Services</v>
      </c>
      <c r="C129" s="22">
        <f t="shared" si="3"/>
        <v>147006.120411404</v>
      </c>
      <c r="D129" s="22">
        <f t="shared" si="3"/>
        <v>1485750.7658182499</v>
      </c>
      <c r="E129" s="22">
        <f t="shared" si="3"/>
        <v>1518405.97649136</v>
      </c>
      <c r="F129" s="22">
        <f t="shared" si="3"/>
        <v>438929.41561466298</v>
      </c>
      <c r="G129" s="22">
        <f t="shared" si="3"/>
        <v>660419.06886481401</v>
      </c>
      <c r="H129" s="69">
        <f t="shared" si="4"/>
        <v>4250511.3472004905</v>
      </c>
      <c r="I129" s="1"/>
    </row>
    <row r="130" spans="2:9" x14ac:dyDescent="0.2">
      <c r="B130" s="9" t="str">
        <f>$B$46</f>
        <v>Pharmacy</v>
      </c>
      <c r="C130" s="22">
        <f t="shared" si="3"/>
        <v>0</v>
      </c>
      <c r="D130" s="22">
        <f t="shared" si="3"/>
        <v>0</v>
      </c>
      <c r="E130" s="22">
        <f t="shared" si="3"/>
        <v>0</v>
      </c>
      <c r="F130" s="22">
        <f t="shared" si="3"/>
        <v>0</v>
      </c>
      <c r="G130" s="22">
        <f t="shared" si="3"/>
        <v>2117123.84834093</v>
      </c>
      <c r="H130" s="69">
        <f t="shared" si="4"/>
        <v>2117123.84834093</v>
      </c>
      <c r="I130" s="1"/>
    </row>
    <row r="131" spans="2:9" x14ac:dyDescent="0.2">
      <c r="B131" s="9" t="str">
        <f>$B$47</f>
        <v>Business Administration</v>
      </c>
      <c r="C131" s="22">
        <f t="shared" si="3"/>
        <v>690093.91142748296</v>
      </c>
      <c r="D131" s="22">
        <f t="shared" si="3"/>
        <v>4214691.1401985697</v>
      </c>
      <c r="E131" s="22">
        <f t="shared" si="3"/>
        <v>1695847.9911140499</v>
      </c>
      <c r="F131" s="22">
        <f t="shared" si="3"/>
        <v>675727.53008690197</v>
      </c>
      <c r="G131" s="22">
        <f t="shared" si="3"/>
        <v>0</v>
      </c>
      <c r="H131" s="69">
        <f t="shared" si="4"/>
        <v>7276360.5728270048</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59281.049554351397</v>
      </c>
      <c r="E133" s="22">
        <f t="shared" si="5"/>
        <v>0</v>
      </c>
      <c r="F133" s="22">
        <f t="shared" si="5"/>
        <v>0</v>
      </c>
      <c r="G133" s="22">
        <f t="shared" si="5"/>
        <v>0</v>
      </c>
      <c r="H133" s="69">
        <f t="shared" si="4"/>
        <v>59281.049554351397</v>
      </c>
      <c r="I133" s="1"/>
    </row>
    <row r="134" spans="2:9" x14ac:dyDescent="0.2">
      <c r="B134" s="9" t="str">
        <f>$B$50</f>
        <v>Technology</v>
      </c>
      <c r="C134" s="22">
        <f t="shared" si="5"/>
        <v>3140.1448252116602</v>
      </c>
      <c r="D134" s="22">
        <f t="shared" si="5"/>
        <v>66680.752834320403</v>
      </c>
      <c r="E134" s="22">
        <f t="shared" si="5"/>
        <v>95470.5873724337</v>
      </c>
      <c r="F134" s="22">
        <f t="shared" si="5"/>
        <v>0</v>
      </c>
      <c r="G134" s="22">
        <f t="shared" si="5"/>
        <v>0</v>
      </c>
      <c r="H134" s="69">
        <f t="shared" si="4"/>
        <v>165291.48503196577</v>
      </c>
      <c r="I134" s="1"/>
    </row>
    <row r="135" spans="2:9" x14ac:dyDescent="0.2">
      <c r="B135" s="9" t="str">
        <f>$B$51</f>
        <v>Nursing</v>
      </c>
      <c r="C135" s="22">
        <f t="shared" si="5"/>
        <v>297718.95487993502</v>
      </c>
      <c r="D135" s="22">
        <f t="shared" si="5"/>
        <v>2262346.9285567999</v>
      </c>
      <c r="E135" s="22">
        <f t="shared" si="5"/>
        <v>1947900.0113239901</v>
      </c>
      <c r="F135" s="22">
        <f t="shared" si="5"/>
        <v>222464.97635874801</v>
      </c>
      <c r="G135" s="22">
        <f t="shared" si="5"/>
        <v>0</v>
      </c>
      <c r="H135" s="69">
        <f t="shared" si="4"/>
        <v>4730430.8711194731</v>
      </c>
      <c r="I135" s="1"/>
    </row>
    <row r="136" spans="2:9" x14ac:dyDescent="0.2">
      <c r="B136" s="35" t="str">
        <f>$B$52</f>
        <v>Totals</v>
      </c>
      <c r="C136" s="36">
        <f>SUM(C116:C135)</f>
        <v>18197069.148461591</v>
      </c>
      <c r="D136" s="36">
        <f>SUM(D116:D135)</f>
        <v>25700258.580473803</v>
      </c>
      <c r="E136" s="36">
        <f>SUM(E116:E135)</f>
        <v>17317616.79578482</v>
      </c>
      <c r="F136" s="36">
        <f>SUM(F116:F135)</f>
        <v>8947816.9393521305</v>
      </c>
      <c r="G136" s="36">
        <f>SUM(G116:G135)</f>
        <v>2777542.917205744</v>
      </c>
      <c r="H136" s="36">
        <f t="shared" si="4"/>
        <v>72940304.381278083</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135380213.6187219</v>
      </c>
    </row>
    <row r="139" spans="2:9" ht="152.25" customHeight="1" thickBot="1" x14ac:dyDescent="0.25">
      <c r="B139" s="365" t="s">
        <v>939</v>
      </c>
      <c r="C139" s="365"/>
      <c r="D139" s="365"/>
      <c r="E139" s="365"/>
      <c r="F139" s="365"/>
      <c r="G139" s="365"/>
      <c r="H139" s="34"/>
    </row>
    <row r="140" spans="2:9" ht="36.75" customHeight="1" thickTop="1" x14ac:dyDescent="0.2">
      <c r="B140" s="414" t="s">
        <v>941</v>
      </c>
      <c r="C140" s="378"/>
      <c r="D140" s="378"/>
      <c r="E140" s="378"/>
      <c r="F140" s="379"/>
      <c r="G140" s="323" t="s">
        <v>2</v>
      </c>
      <c r="H140" s="74">
        <v>1</v>
      </c>
      <c r="I140" s="366" t="str">
        <f>IF(H140+H141=1,"","Error, the two cells on the left must equal 100%")</f>
        <v/>
      </c>
    </row>
    <row r="141" spans="2:9" ht="37.5" customHeight="1" thickBot="1" x14ac:dyDescent="0.25">
      <c r="B141" s="380"/>
      <c r="C141" s="381"/>
      <c r="D141" s="381"/>
      <c r="E141" s="381"/>
      <c r="F141" s="382"/>
      <c r="G141" s="323" t="s">
        <v>3</v>
      </c>
      <c r="H141" s="324">
        <f>1-H140</f>
        <v>0</v>
      </c>
      <c r="I141" s="366"/>
    </row>
    <row r="142" spans="2:9" ht="43.5" thickBot="1" x14ac:dyDescent="0.25">
      <c r="B142" s="65" t="s">
        <v>32</v>
      </c>
      <c r="C142" s="66" t="s">
        <v>26</v>
      </c>
      <c r="D142" s="66" t="s">
        <v>27</v>
      </c>
      <c r="E142" s="66" t="s">
        <v>28</v>
      </c>
      <c r="F142" s="66" t="s">
        <v>29</v>
      </c>
      <c r="G142" s="322" t="s">
        <v>30</v>
      </c>
      <c r="H142" s="73" t="s">
        <v>6</v>
      </c>
      <c r="I142" s="67" t="s">
        <v>7</v>
      </c>
    </row>
    <row r="143" spans="2:9" x14ac:dyDescent="0.2">
      <c r="B143" s="9" t="str">
        <f>$B$32</f>
        <v>Liberal Arts</v>
      </c>
      <c r="C143" s="159">
        <f>Data!LN5</f>
        <v>553888.97841571667</v>
      </c>
      <c r="D143" s="159">
        <f>Data!MH5</f>
        <v>382373.40658594854</v>
      </c>
      <c r="E143" s="159">
        <f>Data!NB5</f>
        <v>264899.73505714611</v>
      </c>
      <c r="F143" s="159">
        <f>Data!NV5</f>
        <v>51307.698316238668</v>
      </c>
      <c r="G143" s="159">
        <f>Data!OP5</f>
        <v>0</v>
      </c>
      <c r="H143" s="160">
        <f>Data!PJ5</f>
        <v>25758038.579999998</v>
      </c>
      <c r="I143" s="70">
        <f t="shared" ref="I143:I162" si="6">SUM(C143:H143)</f>
        <v>27010508.398375049</v>
      </c>
    </row>
    <row r="144" spans="2:9" x14ac:dyDescent="0.2">
      <c r="B144" s="9" t="str">
        <f>$B$33</f>
        <v>Science</v>
      </c>
      <c r="C144" s="159">
        <f>Data!LO5</f>
        <v>543405.90346501721</v>
      </c>
      <c r="D144" s="159">
        <f>Data!MI5</f>
        <v>498466.88351917069</v>
      </c>
      <c r="E144" s="159">
        <f>Data!NC5</f>
        <v>371300.03714449058</v>
      </c>
      <c r="F144" s="159">
        <f>Data!NW5</f>
        <v>381019.77993157314</v>
      </c>
      <c r="G144" s="159">
        <f>Data!OQ5</f>
        <v>0</v>
      </c>
      <c r="H144" s="160">
        <f>Data!PK5</f>
        <v>31602789</v>
      </c>
      <c r="I144" s="70">
        <f t="shared" si="6"/>
        <v>33396981.604060251</v>
      </c>
    </row>
    <row r="145" spans="2:9" x14ac:dyDescent="0.2">
      <c r="B145" s="9" t="str">
        <f>$B$34</f>
        <v>Fine Arts</v>
      </c>
      <c r="C145" s="159">
        <f>Data!LP5</f>
        <v>107246.51333635932</v>
      </c>
      <c r="D145" s="159">
        <f>Data!MJ5</f>
        <v>91963.140332483337</v>
      </c>
      <c r="E145" s="159">
        <f>Data!ND5</f>
        <v>17655.359632473577</v>
      </c>
      <c r="F145" s="159">
        <f>Data!NX5</f>
        <v>0</v>
      </c>
      <c r="G145" s="159">
        <f>Data!OR5</f>
        <v>0</v>
      </c>
      <c r="H145" s="160">
        <f>Data!PL5</f>
        <v>2402360</v>
      </c>
      <c r="I145" s="70">
        <f t="shared" si="6"/>
        <v>2619225.0133013162</v>
      </c>
    </row>
    <row r="146" spans="2:9" x14ac:dyDescent="0.2">
      <c r="B146" s="9" t="str">
        <f>$B$35</f>
        <v>Teacher Education</v>
      </c>
      <c r="C146" s="159">
        <f>Data!LQ5</f>
        <v>2659.5285586259079</v>
      </c>
      <c r="D146" s="159">
        <f>Data!MK5</f>
        <v>60031.019198608017</v>
      </c>
      <c r="E146" s="159">
        <f>Data!NE5</f>
        <v>77153.855508049222</v>
      </c>
      <c r="F146" s="159">
        <f>Data!NY5</f>
        <v>36358.433603271122</v>
      </c>
      <c r="G146" s="159">
        <f>Data!OS5</f>
        <v>0</v>
      </c>
      <c r="H146" s="160">
        <f>Data!PN5</f>
        <v>5619283</v>
      </c>
      <c r="I146" s="70">
        <f t="shared" si="6"/>
        <v>5795485.8368685544</v>
      </c>
    </row>
    <row r="147" spans="2:9" x14ac:dyDescent="0.2">
      <c r="B147" s="9" t="str">
        <f>$B$36</f>
        <v>Agriculture</v>
      </c>
      <c r="C147" s="159">
        <f>Data!LR5</f>
        <v>0</v>
      </c>
      <c r="D147" s="159">
        <f>Data!ML5</f>
        <v>0</v>
      </c>
      <c r="E147" s="159">
        <f>Data!NF5</f>
        <v>0</v>
      </c>
      <c r="F147" s="159">
        <f>Data!NZ5</f>
        <v>0</v>
      </c>
      <c r="G147" s="159">
        <f>Data!OT5</f>
        <v>0</v>
      </c>
      <c r="H147" s="160">
        <f>Data!PM5</f>
        <v>0</v>
      </c>
      <c r="I147" s="70">
        <f t="shared" si="6"/>
        <v>0</v>
      </c>
    </row>
    <row r="148" spans="2:9" x14ac:dyDescent="0.2">
      <c r="B148" s="9" t="str">
        <f>$B$37</f>
        <v>Engineering</v>
      </c>
      <c r="C148" s="159">
        <f>Data!LS5</f>
        <v>163897.36863397385</v>
      </c>
      <c r="D148" s="159">
        <f>Data!MM5</f>
        <v>447335.65600063157</v>
      </c>
      <c r="E148" s="159">
        <f>Data!NG5</f>
        <v>279014.09015975619</v>
      </c>
      <c r="F148" s="159">
        <f>Data!OA5</f>
        <v>342665.76725518412</v>
      </c>
      <c r="G148" s="159">
        <f>Data!OU5</f>
        <v>0</v>
      </c>
      <c r="H148" s="160">
        <f>Data!PO5</f>
        <v>33691868</v>
      </c>
      <c r="I148" s="70">
        <f t="shared" si="6"/>
        <v>34924780.882049546</v>
      </c>
    </row>
    <row r="149" spans="2:9" x14ac:dyDescent="0.2">
      <c r="B149" s="9" t="str">
        <f>$B$38</f>
        <v>Home Economics</v>
      </c>
      <c r="C149" s="159">
        <f>Data!LT5</f>
        <v>0</v>
      </c>
      <c r="D149" s="159">
        <f>Data!MN5</f>
        <v>0</v>
      </c>
      <c r="E149" s="159">
        <f>Data!NH5</f>
        <v>0</v>
      </c>
      <c r="F149" s="159">
        <f>Data!OB5</f>
        <v>0</v>
      </c>
      <c r="G149" s="159">
        <f>Data!OV5</f>
        <v>0</v>
      </c>
      <c r="H149" s="160">
        <f>Data!PP5</f>
        <v>0</v>
      </c>
      <c r="I149" s="70">
        <f t="shared" si="6"/>
        <v>0</v>
      </c>
    </row>
    <row r="150" spans="2:9" x14ac:dyDescent="0.2">
      <c r="B150" s="9" t="str">
        <f>$B$39</f>
        <v>Law</v>
      </c>
      <c r="C150" s="159">
        <f>Data!LU5</f>
        <v>0</v>
      </c>
      <c r="D150" s="159">
        <f>Data!MO5</f>
        <v>0</v>
      </c>
      <c r="E150" s="159">
        <f>Data!NI5</f>
        <v>0</v>
      </c>
      <c r="F150" s="159">
        <f>Data!OC5</f>
        <v>0</v>
      </c>
      <c r="G150" s="159">
        <f>Data!OW5</f>
        <v>0</v>
      </c>
      <c r="H150" s="160">
        <f>Data!PQ5</f>
        <v>0</v>
      </c>
      <c r="I150" s="70">
        <f t="shared" si="6"/>
        <v>0</v>
      </c>
    </row>
    <row r="151" spans="2:9" x14ac:dyDescent="0.2">
      <c r="B151" s="9" t="str">
        <f>$B$40</f>
        <v>Social Service</v>
      </c>
      <c r="C151" s="159">
        <f>Data!LV5</f>
        <v>1908.2475509178207</v>
      </c>
      <c r="D151" s="159">
        <f>Data!MP5</f>
        <v>10342.389455180972</v>
      </c>
      <c r="E151" s="159">
        <f>Data!NJ5</f>
        <v>21634.509106598431</v>
      </c>
      <c r="F151" s="159">
        <f>Data!OD5</f>
        <v>0</v>
      </c>
      <c r="G151" s="159">
        <f>Data!OX5</f>
        <v>0</v>
      </c>
      <c r="H151" s="160">
        <f>Data!PR5</f>
        <v>375369</v>
      </c>
      <c r="I151" s="70">
        <f t="shared" si="6"/>
        <v>409254.1461126972</v>
      </c>
    </row>
    <row r="152" spans="2:9" x14ac:dyDescent="0.2">
      <c r="B152" s="9" t="str">
        <f>$B$41</f>
        <v>Library Science</v>
      </c>
      <c r="C152" s="159">
        <f>Data!LW5</f>
        <v>0</v>
      </c>
      <c r="D152" s="159">
        <f>Data!MQ5</f>
        <v>0</v>
      </c>
      <c r="E152" s="159">
        <f>Data!NK5</f>
        <v>0</v>
      </c>
      <c r="F152" s="159">
        <f>Data!OE5</f>
        <v>0</v>
      </c>
      <c r="G152" s="159">
        <f>Data!OY5</f>
        <v>0</v>
      </c>
      <c r="H152" s="160">
        <f>Data!PS5</f>
        <v>0</v>
      </c>
      <c r="I152" s="70">
        <f t="shared" si="6"/>
        <v>0</v>
      </c>
    </row>
    <row r="153" spans="2:9" x14ac:dyDescent="0.2">
      <c r="B153" s="9" t="str">
        <f>$B$42</f>
        <v>Veterinary Science</v>
      </c>
      <c r="C153" s="159">
        <f>Data!LX5</f>
        <v>0</v>
      </c>
      <c r="D153" s="159">
        <f>Data!MR5</f>
        <v>0</v>
      </c>
      <c r="E153" s="159">
        <f>Data!NL5</f>
        <v>0</v>
      </c>
      <c r="F153" s="159">
        <f>Data!OF5</f>
        <v>0</v>
      </c>
      <c r="G153" s="159">
        <f>Data!OZ5</f>
        <v>0</v>
      </c>
      <c r="H153" s="160">
        <f>Data!PT5</f>
        <v>0</v>
      </c>
      <c r="I153" s="70">
        <f t="shared" si="6"/>
        <v>0</v>
      </c>
    </row>
    <row r="154" spans="2:9" x14ac:dyDescent="0.2">
      <c r="B154" s="9" t="str">
        <f>$B$43</f>
        <v>Vocational Training</v>
      </c>
      <c r="C154" s="159">
        <f>Data!LY5</f>
        <v>0</v>
      </c>
      <c r="D154" s="159">
        <f>Data!MS5</f>
        <v>0</v>
      </c>
      <c r="E154" s="159">
        <f>Data!NM5</f>
        <v>0</v>
      </c>
      <c r="F154" s="159">
        <f>Data!OG5</f>
        <v>0</v>
      </c>
      <c r="G154" s="159">
        <f>Data!PA5</f>
        <v>0</v>
      </c>
      <c r="H154" s="160">
        <f>Data!PU5</f>
        <v>0</v>
      </c>
      <c r="I154" s="70">
        <f t="shared" si="6"/>
        <v>0</v>
      </c>
    </row>
    <row r="155" spans="2:9" x14ac:dyDescent="0.2">
      <c r="B155" s="9" t="str">
        <f>$B$44</f>
        <v>Physical Training</v>
      </c>
      <c r="C155" s="159">
        <f>Data!LZ5</f>
        <v>3388.5011584081167</v>
      </c>
      <c r="D155" s="159">
        <f>Data!MT5</f>
        <v>0</v>
      </c>
      <c r="E155" s="159">
        <f>Data!NN5</f>
        <v>0</v>
      </c>
      <c r="F155" s="159">
        <f>Data!OH5</f>
        <v>0</v>
      </c>
      <c r="G155" s="159">
        <f>Data!PB5</f>
        <v>0</v>
      </c>
      <c r="H155" s="160">
        <f>Data!PV5</f>
        <v>37537</v>
      </c>
      <c r="I155" s="70">
        <f t="shared" si="6"/>
        <v>40925.501158408115</v>
      </c>
    </row>
    <row r="156" spans="2:9" x14ac:dyDescent="0.2">
      <c r="B156" s="9" t="str">
        <f>$B$45</f>
        <v>Health Services</v>
      </c>
      <c r="C156" s="159">
        <f>Data!MA5</f>
        <v>9443.1485333075452</v>
      </c>
      <c r="D156" s="159">
        <f>Data!MU5</f>
        <v>95439.55366393314</v>
      </c>
      <c r="E156" s="159">
        <f>Data!NO5</f>
        <v>97537.22028538736</v>
      </c>
      <c r="F156" s="159">
        <f>Data!OI5</f>
        <v>28195.346483058587</v>
      </c>
      <c r="G156" s="159">
        <f>Data!PC5</f>
        <v>42423.046284124845</v>
      </c>
      <c r="H156" s="160">
        <f>Data!PW5</f>
        <v>10233501</v>
      </c>
      <c r="I156" s="70">
        <f t="shared" si="6"/>
        <v>10506539.315249812</v>
      </c>
    </row>
    <row r="157" spans="2:9" x14ac:dyDescent="0.2">
      <c r="B157" s="9" t="str">
        <f>$B$46</f>
        <v>Pharmacy</v>
      </c>
      <c r="C157" s="159">
        <f>Data!MB5</f>
        <v>0</v>
      </c>
      <c r="D157" s="159">
        <f>Data!MV5</f>
        <v>0</v>
      </c>
      <c r="E157" s="159">
        <f>Data!NP5</f>
        <v>0</v>
      </c>
      <c r="F157" s="159">
        <f>Data!OJ5</f>
        <v>0</v>
      </c>
      <c r="G157" s="159">
        <f>Data!PD5</f>
        <v>185778.63342157469</v>
      </c>
      <c r="H157" s="160">
        <f>Data!PX5</f>
        <v>2414349</v>
      </c>
      <c r="I157" s="70">
        <f t="shared" si="6"/>
        <v>2600127.6334215747</v>
      </c>
    </row>
    <row r="158" spans="2:9" x14ac:dyDescent="0.2">
      <c r="B158" s="9" t="str">
        <f>$B$47</f>
        <v>Business Administration</v>
      </c>
      <c r="C158" s="159">
        <f>Data!MC5</f>
        <v>32136.865295604435</v>
      </c>
      <c r="D158" s="159">
        <f>Data!MW5</f>
        <v>196273.23376989149</v>
      </c>
      <c r="E158" s="159">
        <f>Data!NQ5</f>
        <v>78973.632970738981</v>
      </c>
      <c r="F158" s="159">
        <f>Data!OK5</f>
        <v>31467.842849190478</v>
      </c>
      <c r="G158" s="159">
        <f>Data!PE5</f>
        <v>0</v>
      </c>
      <c r="H158" s="160">
        <f>Data!PY5</f>
        <v>13813163</v>
      </c>
      <c r="I158" s="70">
        <f t="shared" si="6"/>
        <v>14152014.574885426</v>
      </c>
    </row>
    <row r="159" spans="2:9" x14ac:dyDescent="0.2">
      <c r="B159" s="9" t="str">
        <f>$B$48</f>
        <v>Optometry</v>
      </c>
      <c r="C159" s="159">
        <f>Data!MD5</f>
        <v>0</v>
      </c>
      <c r="D159" s="159">
        <f>Data!MX5</f>
        <v>0</v>
      </c>
      <c r="E159" s="159">
        <f>Data!NR5</f>
        <v>0</v>
      </c>
      <c r="F159" s="159">
        <f>Data!OL5</f>
        <v>0</v>
      </c>
      <c r="G159" s="159">
        <f>Data!PF5</f>
        <v>0</v>
      </c>
      <c r="H159" s="160">
        <f>Data!PZ5</f>
        <v>0</v>
      </c>
      <c r="I159" s="70">
        <f t="shared" si="6"/>
        <v>0</v>
      </c>
    </row>
    <row r="160" spans="2:9" x14ac:dyDescent="0.2">
      <c r="B160" s="9" t="str">
        <f>$B$49</f>
        <v>Teacher Ed-Practice Teaching</v>
      </c>
      <c r="C160" s="159">
        <f>Data!ME5</f>
        <v>0</v>
      </c>
      <c r="D160" s="159">
        <f>Data!MY5</f>
        <v>3388.5188771904627</v>
      </c>
      <c r="E160" s="159">
        <f>Data!NS5</f>
        <v>0</v>
      </c>
      <c r="F160" s="159">
        <f>Data!OM5</f>
        <v>0</v>
      </c>
      <c r="G160" s="159">
        <f>Data!PG5</f>
        <v>0</v>
      </c>
      <c r="H160" s="160">
        <f>Data!QA5</f>
        <v>37537</v>
      </c>
      <c r="I160" s="70">
        <f t="shared" si="6"/>
        <v>40925.518877190465</v>
      </c>
    </row>
    <row r="161" spans="2:9" x14ac:dyDescent="0.2">
      <c r="B161" s="9" t="str">
        <f>$B$50</f>
        <v>Technology</v>
      </c>
      <c r="C161" s="159">
        <f>Data!MF5</f>
        <v>193.10604452690581</v>
      </c>
      <c r="D161" s="159">
        <f>Data!MZ5</f>
        <v>4100.9374800025817</v>
      </c>
      <c r="E161" s="159">
        <f>Data!NT5</f>
        <v>5871.5347757668997</v>
      </c>
      <c r="F161" s="159">
        <f>Data!ON5</f>
        <v>0</v>
      </c>
      <c r="G161" s="159">
        <f>Data!PH5</f>
        <v>0</v>
      </c>
      <c r="H161" s="160">
        <f>Data!QB5</f>
        <v>112611</v>
      </c>
      <c r="I161" s="70">
        <f t="shared" si="6"/>
        <v>122776.57830029639</v>
      </c>
    </row>
    <row r="162" spans="2:9" x14ac:dyDescent="0.2">
      <c r="B162" s="9" t="str">
        <f>$B$51</f>
        <v>Nursing</v>
      </c>
      <c r="C162" s="159">
        <f>Data!MG5</f>
        <v>17622.99703760929</v>
      </c>
      <c r="D162" s="159">
        <f>Data!NA5</f>
        <v>133916.18473220742</v>
      </c>
      <c r="E162" s="159">
        <f>Data!NU5</f>
        <v>115302.97044094054</v>
      </c>
      <c r="F162" s="159">
        <f>Data!OO5</f>
        <v>13168.458892138977</v>
      </c>
      <c r="G162" s="159">
        <f>Data!PI5</f>
        <v>0</v>
      </c>
      <c r="H162" s="160">
        <f>Data!QC5</f>
        <v>3480658</v>
      </c>
      <c r="I162" s="70">
        <f t="shared" si="6"/>
        <v>3760668.6111028963</v>
      </c>
    </row>
    <row r="163" spans="2:9" ht="15" thickBot="1" x14ac:dyDescent="0.25">
      <c r="B163" s="35" t="str">
        <f>$B$52</f>
        <v>Totals</v>
      </c>
      <c r="C163" s="36">
        <f t="shared" ref="C163:H163" si="7">SUM(C143:C162)</f>
        <v>1435791.1580300669</v>
      </c>
      <c r="D163" s="36">
        <f t="shared" si="7"/>
        <v>1923630.9236152484</v>
      </c>
      <c r="E163" s="36">
        <f t="shared" si="7"/>
        <v>1329342.9450813478</v>
      </c>
      <c r="F163" s="36">
        <f t="shared" si="7"/>
        <v>884183.32733065519</v>
      </c>
      <c r="G163" s="37">
        <f t="shared" si="7"/>
        <v>228201.67970569953</v>
      </c>
      <c r="H163" s="71">
        <f t="shared" si="7"/>
        <v>129579063.58</v>
      </c>
      <c r="I163" s="70">
        <f>SUM(I143:I162)</f>
        <v>135380213.613763</v>
      </c>
    </row>
    <row r="164" spans="2:9" ht="15" thickTop="1" x14ac:dyDescent="0.2">
      <c r="B164" s="14"/>
      <c r="C164" s="42"/>
      <c r="D164" s="42"/>
      <c r="E164" s="42"/>
      <c r="F164" s="42"/>
      <c r="G164" s="42"/>
      <c r="H164" s="43"/>
      <c r="I164" s="44"/>
    </row>
    <row r="165" spans="2:9" x14ac:dyDescent="0.2">
      <c r="B165" s="391" t="s">
        <v>67</v>
      </c>
      <c r="C165" s="391"/>
      <c r="D165" s="391"/>
      <c r="E165" s="391"/>
      <c r="F165" s="391"/>
      <c r="G165" s="391"/>
      <c r="H165" s="72"/>
      <c r="I165" s="72"/>
    </row>
    <row r="166" spans="2:9" ht="43.5" customHeight="1" thickBot="1" x14ac:dyDescent="0.25">
      <c r="B166" s="367" t="s">
        <v>43</v>
      </c>
      <c r="C166" s="367"/>
      <c r="D166" s="367"/>
      <c r="E166" s="367"/>
      <c r="F166" s="367"/>
      <c r="G166" s="367"/>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11945056.67397535</v>
      </c>
      <c r="D168" s="21">
        <f t="shared" si="8"/>
        <v>8246186.5475414619</v>
      </c>
      <c r="E168" s="21">
        <f t="shared" si="8"/>
        <v>5712773.8809162192</v>
      </c>
      <c r="F168" s="21">
        <f t="shared" si="8"/>
        <v>1106491.2959420157</v>
      </c>
      <c r="G168" s="21">
        <f t="shared" si="8"/>
        <v>0</v>
      </c>
      <c r="H168" s="36">
        <f t="shared" ref="H168:H188" si="9">SUM(C168:G168)</f>
        <v>27010508.398375046</v>
      </c>
      <c r="I168" s="52"/>
    </row>
    <row r="169" spans="2:9" x14ac:dyDescent="0.2">
      <c r="B169" s="9" t="str">
        <f>$B$33</f>
        <v>Science</v>
      </c>
      <c r="C169" s="22">
        <f t="shared" si="8"/>
        <v>10114922.254428845</v>
      </c>
      <c r="D169" s="22">
        <f t="shared" si="8"/>
        <v>9278429.4794141632</v>
      </c>
      <c r="E169" s="22">
        <f t="shared" si="8"/>
        <v>6911354.0732445195</v>
      </c>
      <c r="F169" s="22">
        <f t="shared" si="8"/>
        <v>7092275.79697272</v>
      </c>
      <c r="G169" s="22">
        <f t="shared" si="8"/>
        <v>0</v>
      </c>
      <c r="H169" s="69">
        <f t="shared" si="9"/>
        <v>33396981.604060248</v>
      </c>
      <c r="I169" s="52"/>
    </row>
    <row r="170" spans="2:9" x14ac:dyDescent="0.2">
      <c r="B170" s="9" t="str">
        <f>$B$34</f>
        <v>Fine Arts</v>
      </c>
      <c r="C170" s="22">
        <f t="shared" si="8"/>
        <v>1295288.2752133983</v>
      </c>
      <c r="D170" s="22">
        <f t="shared" si="8"/>
        <v>1110701.0123414863</v>
      </c>
      <c r="E170" s="22">
        <f t="shared" si="8"/>
        <v>213235.72574643136</v>
      </c>
      <c r="F170" s="22">
        <f t="shared" si="8"/>
        <v>0</v>
      </c>
      <c r="G170" s="22">
        <f t="shared" si="8"/>
        <v>0</v>
      </c>
      <c r="H170" s="69">
        <f t="shared" si="9"/>
        <v>2619225.0133013157</v>
      </c>
      <c r="I170" s="52"/>
    </row>
    <row r="171" spans="2:9" x14ac:dyDescent="0.2">
      <c r="B171" s="9" t="str">
        <f>$B$35</f>
        <v>Teacher Education</v>
      </c>
      <c r="C171" s="22">
        <f t="shared" si="8"/>
        <v>87475.253481167674</v>
      </c>
      <c r="D171" s="22">
        <f t="shared" si="8"/>
        <v>1974478.9715711416</v>
      </c>
      <c r="E171" s="22">
        <f t="shared" si="8"/>
        <v>2537666.146476266</v>
      </c>
      <c r="F171" s="22">
        <f t="shared" si="8"/>
        <v>1195865.4653399787</v>
      </c>
      <c r="G171" s="22">
        <f t="shared" si="8"/>
        <v>0</v>
      </c>
      <c r="H171" s="69">
        <f t="shared" si="9"/>
        <v>5795485.8368685544</v>
      </c>
      <c r="I171" s="52"/>
    </row>
    <row r="172" spans="2:9" x14ac:dyDescent="0.2">
      <c r="B172" s="9" t="str">
        <f>$B$36</f>
        <v>Agriculture</v>
      </c>
      <c r="C172" s="22">
        <f t="shared" si="8"/>
        <v>0</v>
      </c>
      <c r="D172" s="22">
        <f t="shared" si="8"/>
        <v>0</v>
      </c>
      <c r="E172" s="22">
        <f t="shared" si="8"/>
        <v>0</v>
      </c>
      <c r="F172" s="22">
        <f t="shared" si="8"/>
        <v>0</v>
      </c>
      <c r="G172" s="22">
        <f t="shared" si="8"/>
        <v>0</v>
      </c>
      <c r="H172" s="69">
        <f t="shared" si="9"/>
        <v>0</v>
      </c>
      <c r="I172" s="52"/>
    </row>
    <row r="173" spans="2:9" x14ac:dyDescent="0.2">
      <c r="B173" s="9" t="str">
        <f>$B$37</f>
        <v>Engineering</v>
      </c>
      <c r="C173" s="22">
        <f t="shared" si="8"/>
        <v>4642729.2317564609</v>
      </c>
      <c r="D173" s="22">
        <f t="shared" si="8"/>
        <v>12671697.248118374</v>
      </c>
      <c r="E173" s="22">
        <f t="shared" si="8"/>
        <v>7903645.4861099813</v>
      </c>
      <c r="F173" s="22">
        <f t="shared" si="8"/>
        <v>9706708.9160647262</v>
      </c>
      <c r="G173" s="22">
        <f t="shared" si="8"/>
        <v>0</v>
      </c>
      <c r="H173" s="69">
        <f t="shared" si="9"/>
        <v>34924780.882049538</v>
      </c>
      <c r="I173" s="52"/>
    </row>
    <row r="174" spans="2:9" x14ac:dyDescent="0.2">
      <c r="B174" s="9" t="str">
        <f>$B$38</f>
        <v>Home Economics</v>
      </c>
      <c r="C174" s="22">
        <f t="shared" si="8"/>
        <v>0</v>
      </c>
      <c r="D174" s="22">
        <f t="shared" si="8"/>
        <v>0</v>
      </c>
      <c r="E174" s="22">
        <f t="shared" si="8"/>
        <v>0</v>
      </c>
      <c r="F174" s="22">
        <f t="shared" si="8"/>
        <v>0</v>
      </c>
      <c r="G174" s="22">
        <f t="shared" si="8"/>
        <v>0</v>
      </c>
      <c r="H174" s="69">
        <f t="shared" si="9"/>
        <v>0</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23047.051546043607</v>
      </c>
      <c r="D176" s="22">
        <f t="shared" si="8"/>
        <v>124912.31731333601</v>
      </c>
      <c r="E176" s="22">
        <f t="shared" si="8"/>
        <v>261294.77725331765</v>
      </c>
      <c r="F176" s="22">
        <f t="shared" si="8"/>
        <v>0</v>
      </c>
      <c r="G176" s="22">
        <f t="shared" si="8"/>
        <v>0</v>
      </c>
      <c r="H176" s="69">
        <f t="shared" si="9"/>
        <v>409254.14611269726</v>
      </c>
      <c r="I176" s="52"/>
    </row>
    <row r="177" spans="2:9" x14ac:dyDescent="0.2">
      <c r="B177" s="9" t="str">
        <f>$B$41</f>
        <v>Library Science</v>
      </c>
      <c r="C177" s="22">
        <f t="shared" si="8"/>
        <v>0</v>
      </c>
      <c r="D177" s="22">
        <f t="shared" si="8"/>
        <v>0</v>
      </c>
      <c r="E177" s="22">
        <f t="shared" si="8"/>
        <v>0</v>
      </c>
      <c r="F177" s="22">
        <f t="shared" si="8"/>
        <v>0</v>
      </c>
      <c r="G177" s="22">
        <f t="shared" si="8"/>
        <v>0</v>
      </c>
      <c r="H177" s="69">
        <f t="shared" si="9"/>
        <v>0</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40925.501158408115</v>
      </c>
      <c r="D180" s="22">
        <f t="shared" si="8"/>
        <v>0</v>
      </c>
      <c r="E180" s="22">
        <f t="shared" si="8"/>
        <v>0</v>
      </c>
      <c r="F180" s="22">
        <f t="shared" si="8"/>
        <v>0</v>
      </c>
      <c r="G180" s="22">
        <f t="shared" si="8"/>
        <v>0</v>
      </c>
      <c r="H180" s="69">
        <f t="shared" si="9"/>
        <v>40925.501158408115</v>
      </c>
      <c r="I180" s="52"/>
    </row>
    <row r="181" spans="2:9" x14ac:dyDescent="0.2">
      <c r="B181" s="9" t="str">
        <f>$B$45</f>
        <v>Health Services</v>
      </c>
      <c r="C181" s="22">
        <f t="shared" si="8"/>
        <v>363374.04233672156</v>
      </c>
      <c r="D181" s="22">
        <f t="shared" si="8"/>
        <v>3672522.5692794318</v>
      </c>
      <c r="E181" s="22">
        <f t="shared" si="8"/>
        <v>3753240.6897195964</v>
      </c>
      <c r="F181" s="22">
        <f t="shared" si="8"/>
        <v>1084958.6972221381</v>
      </c>
      <c r="G181" s="22">
        <f t="shared" si="8"/>
        <v>1632443.3166919241</v>
      </c>
      <c r="H181" s="69">
        <f t="shared" si="9"/>
        <v>10506539.315249812</v>
      </c>
      <c r="I181" s="52"/>
    </row>
    <row r="182" spans="2:9" x14ac:dyDescent="0.2">
      <c r="B182" s="9" t="str">
        <f>$B$46</f>
        <v>Pharmacy</v>
      </c>
      <c r="C182" s="22">
        <f t="shared" si="8"/>
        <v>0</v>
      </c>
      <c r="D182" s="22">
        <f t="shared" si="8"/>
        <v>0</v>
      </c>
      <c r="E182" s="22">
        <f t="shared" si="8"/>
        <v>0</v>
      </c>
      <c r="F182" s="22">
        <f t="shared" si="8"/>
        <v>0</v>
      </c>
      <c r="G182" s="22">
        <f t="shared" si="8"/>
        <v>2600127.6334215747</v>
      </c>
      <c r="H182" s="69">
        <f t="shared" si="9"/>
        <v>2600127.6334215747</v>
      </c>
      <c r="I182" s="52"/>
    </row>
    <row r="183" spans="2:9" x14ac:dyDescent="0.2">
      <c r="B183" s="9" t="str">
        <f>$B$47</f>
        <v>Business Administration</v>
      </c>
      <c r="C183" s="22">
        <f t="shared" si="8"/>
        <v>1342184.5997981117</v>
      </c>
      <c r="D183" s="22">
        <f t="shared" si="8"/>
        <v>8197280.761026036</v>
      </c>
      <c r="E183" s="22">
        <f t="shared" si="8"/>
        <v>3298306.2223918615</v>
      </c>
      <c r="F183" s="22">
        <f t="shared" si="8"/>
        <v>1314242.991669416</v>
      </c>
      <c r="G183" s="22">
        <f t="shared" si="8"/>
        <v>0</v>
      </c>
      <c r="H183" s="69">
        <f t="shared" si="9"/>
        <v>14152014.574885424</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40925.518877190465</v>
      </c>
      <c r="E185" s="22">
        <f t="shared" si="10"/>
        <v>0</v>
      </c>
      <c r="F185" s="22">
        <f t="shared" si="10"/>
        <v>0</v>
      </c>
      <c r="G185" s="22">
        <f t="shared" si="10"/>
        <v>0</v>
      </c>
      <c r="H185" s="69">
        <f t="shared" si="9"/>
        <v>40925.518877190465</v>
      </c>
      <c r="I185" s="52"/>
    </row>
    <row r="186" spans="2:9" x14ac:dyDescent="0.2">
      <c r="B186" s="9" t="str">
        <f>$B$50</f>
        <v>Technology</v>
      </c>
      <c r="C186" s="22">
        <f t="shared" si="10"/>
        <v>2332.447032621511</v>
      </c>
      <c r="D186" s="22">
        <f t="shared" si="10"/>
        <v>49529.691755962354</v>
      </c>
      <c r="E186" s="22">
        <f t="shared" si="10"/>
        <v>70914.439511712524</v>
      </c>
      <c r="F186" s="22">
        <f t="shared" si="10"/>
        <v>0</v>
      </c>
      <c r="G186" s="22">
        <f t="shared" si="10"/>
        <v>0</v>
      </c>
      <c r="H186" s="69">
        <f t="shared" si="9"/>
        <v>122776.57830029639</v>
      </c>
      <c r="I186" s="52"/>
    </row>
    <row r="187" spans="2:9" x14ac:dyDescent="0.2">
      <c r="B187" s="9" t="str">
        <f>$B$51</f>
        <v>Nursing</v>
      </c>
      <c r="C187" s="22">
        <f t="shared" si="10"/>
        <v>236685.04239612242</v>
      </c>
      <c r="D187" s="22">
        <f t="shared" si="10"/>
        <v>1798554.3858170772</v>
      </c>
      <c r="E187" s="22">
        <f t="shared" si="10"/>
        <v>1548570.6668379987</v>
      </c>
      <c r="F187" s="22">
        <f t="shared" si="10"/>
        <v>176858.51605169754</v>
      </c>
      <c r="G187" s="22">
        <f t="shared" si="10"/>
        <v>0</v>
      </c>
      <c r="H187" s="69">
        <f t="shared" si="9"/>
        <v>3760668.6111028958</v>
      </c>
      <c r="I187" s="52"/>
    </row>
    <row r="188" spans="2:9" x14ac:dyDescent="0.2">
      <c r="B188" s="35" t="str">
        <f>$B$52</f>
        <v>Totals</v>
      </c>
      <c r="C188" s="36">
        <f>SUM(C168:C187)</f>
        <v>30094020.373123255</v>
      </c>
      <c r="D188" s="36">
        <f>SUM(D168:D187)</f>
        <v>47165218.503055662</v>
      </c>
      <c r="E188" s="36">
        <f>SUM(E168:E187)</f>
        <v>32211002.1082079</v>
      </c>
      <c r="F188" s="36">
        <f>SUM(F168:F187)</f>
        <v>21677401.679262698</v>
      </c>
      <c r="G188" s="36">
        <f>SUM(G168:G187)</f>
        <v>4232570.9501134986</v>
      </c>
      <c r="H188" s="36">
        <f t="shared" si="9"/>
        <v>135380213.613763</v>
      </c>
      <c r="I188" s="52"/>
    </row>
    <row r="189" spans="2:9" x14ac:dyDescent="0.2">
      <c r="B189" s="46"/>
      <c r="C189" s="42"/>
      <c r="D189" s="42"/>
      <c r="E189" s="42"/>
      <c r="F189" s="42"/>
      <c r="G189" s="42"/>
      <c r="H189" s="43"/>
      <c r="I189" s="1"/>
    </row>
    <row r="190" spans="2:9" x14ac:dyDescent="0.2">
      <c r="B190" s="383" t="s">
        <v>35</v>
      </c>
      <c r="C190" s="383"/>
      <c r="D190" s="383"/>
      <c r="E190" s="383"/>
      <c r="F190" s="383"/>
      <c r="G190" s="383"/>
      <c r="H190" s="17">
        <f>H15</f>
        <v>26078854</v>
      </c>
    </row>
    <row r="191" spans="2:9" ht="43.5" customHeight="1" thickBot="1" x14ac:dyDescent="0.25">
      <c r="B191" s="365" t="s">
        <v>233</v>
      </c>
      <c r="C191" s="365"/>
      <c r="D191" s="365"/>
      <c r="E191" s="365"/>
      <c r="F191" s="365"/>
      <c r="G191" s="365"/>
      <c r="H191" s="365"/>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3331579.8923996445</v>
      </c>
      <c r="D193" s="38">
        <f t="shared" si="11"/>
        <v>2299932.933847337</v>
      </c>
      <c r="E193" s="38">
        <f t="shared" si="11"/>
        <v>1593342.1792871156</v>
      </c>
      <c r="F193" s="38">
        <f t="shared" si="11"/>
        <v>308610.01704068482</v>
      </c>
      <c r="G193" s="38">
        <f t="shared" si="11"/>
        <v>0</v>
      </c>
      <c r="H193" s="38">
        <f>SUM(C193:G193)</f>
        <v>7533465.0225747824</v>
      </c>
      <c r="I193" s="1"/>
    </row>
    <row r="194" spans="2:9" x14ac:dyDescent="0.2">
      <c r="B194" s="9" t="str">
        <f>$B$33</f>
        <v>Science</v>
      </c>
      <c r="C194" s="39">
        <f t="shared" si="11"/>
        <v>1322278.4249372496</v>
      </c>
      <c r="D194" s="39">
        <f t="shared" si="11"/>
        <v>1212927.4700699798</v>
      </c>
      <c r="E194" s="39">
        <f t="shared" si="11"/>
        <v>903490.31781030609</v>
      </c>
      <c r="F194" s="39">
        <f t="shared" si="11"/>
        <v>927141.396427767</v>
      </c>
      <c r="G194" s="39">
        <f t="shared" si="11"/>
        <v>0</v>
      </c>
      <c r="H194" s="39">
        <f t="shared" ref="H194:H213" si="12">SUM(C194:G194)</f>
        <v>4365837.6092453031</v>
      </c>
      <c r="I194" s="1"/>
    </row>
    <row r="195" spans="2:9" x14ac:dyDescent="0.2">
      <c r="B195" s="9" t="str">
        <f>$B$34</f>
        <v>Fine Arts</v>
      </c>
      <c r="C195" s="39">
        <f t="shared" si="11"/>
        <v>799658.9902949438</v>
      </c>
      <c r="D195" s="39">
        <f t="shared" si="11"/>
        <v>685702.24065090879</v>
      </c>
      <c r="E195" s="39">
        <f t="shared" si="11"/>
        <v>131643.18217324573</v>
      </c>
      <c r="F195" s="39">
        <f t="shared" si="11"/>
        <v>0</v>
      </c>
      <c r="G195" s="39">
        <f t="shared" si="11"/>
        <v>0</v>
      </c>
      <c r="H195" s="39">
        <f t="shared" si="12"/>
        <v>1617004.4131190984</v>
      </c>
      <c r="I195" s="1"/>
    </row>
    <row r="196" spans="2:9" x14ac:dyDescent="0.2">
      <c r="B196" s="9" t="str">
        <f>$B$35</f>
        <v>Teacher Education</v>
      </c>
      <c r="C196" s="39">
        <f t="shared" si="11"/>
        <v>17648.060027678988</v>
      </c>
      <c r="D196" s="39">
        <f t="shared" si="11"/>
        <v>398349.39115586225</v>
      </c>
      <c r="E196" s="39">
        <f t="shared" si="11"/>
        <v>511971.90909475205</v>
      </c>
      <c r="F196" s="39">
        <f t="shared" si="11"/>
        <v>241264.80929442329</v>
      </c>
      <c r="G196" s="39">
        <f t="shared" si="11"/>
        <v>0</v>
      </c>
      <c r="H196" s="39">
        <f t="shared" si="12"/>
        <v>1169234.1695727166</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595048.84482080396</v>
      </c>
      <c r="D198" s="39">
        <f t="shared" si="11"/>
        <v>1624104.7814173179</v>
      </c>
      <c r="E198" s="39">
        <f t="shared" si="11"/>
        <v>1012993.6204351184</v>
      </c>
      <c r="F198" s="39">
        <f t="shared" si="11"/>
        <v>1244088.4652157116</v>
      </c>
      <c r="G198" s="39">
        <f t="shared" si="11"/>
        <v>0</v>
      </c>
      <c r="H198" s="39">
        <f t="shared" si="12"/>
        <v>4476235.7118889522</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13975.942328881285</v>
      </c>
      <c r="D201" s="39">
        <f t="shared" si="11"/>
        <v>75748.027406795431</v>
      </c>
      <c r="E201" s="39">
        <f t="shared" si="11"/>
        <v>158451.63647456589</v>
      </c>
      <c r="F201" s="39">
        <f t="shared" si="11"/>
        <v>0</v>
      </c>
      <c r="G201" s="39">
        <f t="shared" si="11"/>
        <v>0</v>
      </c>
      <c r="H201" s="39">
        <f t="shared" si="12"/>
        <v>248175.60621024261</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19072.019579535779</v>
      </c>
      <c r="D205" s="39">
        <f t="shared" si="11"/>
        <v>0</v>
      </c>
      <c r="E205" s="39">
        <f t="shared" si="11"/>
        <v>0</v>
      </c>
      <c r="F205" s="39">
        <f t="shared" si="11"/>
        <v>0</v>
      </c>
      <c r="G205" s="39">
        <f t="shared" si="11"/>
        <v>0</v>
      </c>
      <c r="H205" s="39">
        <f t="shared" si="12"/>
        <v>19072.019579535779</v>
      </c>
      <c r="I205" s="1"/>
    </row>
    <row r="206" spans="2:9" x14ac:dyDescent="0.2">
      <c r="B206" s="9" t="str">
        <f>$B$45</f>
        <v>Health Services</v>
      </c>
      <c r="C206" s="39">
        <f t="shared" si="11"/>
        <v>52560.120002727206</v>
      </c>
      <c r="D206" s="39">
        <f t="shared" si="11"/>
        <v>531210.79807431693</v>
      </c>
      <c r="E206" s="39">
        <f t="shared" si="11"/>
        <v>542886.24251764815</v>
      </c>
      <c r="F206" s="39">
        <f t="shared" si="11"/>
        <v>156933.48476152247</v>
      </c>
      <c r="G206" s="39">
        <f t="shared" si="11"/>
        <v>236124.21996092092</v>
      </c>
      <c r="H206" s="39">
        <f t="shared" si="12"/>
        <v>1519714.8653171358</v>
      </c>
      <c r="I206" s="1"/>
    </row>
    <row r="207" spans="2:9" x14ac:dyDescent="0.2">
      <c r="B207" s="9" t="str">
        <f>$B$46</f>
        <v>Pharmacy</v>
      </c>
      <c r="C207" s="39">
        <f t="shared" si="11"/>
        <v>0</v>
      </c>
      <c r="D207" s="39">
        <f t="shared" si="11"/>
        <v>0</v>
      </c>
      <c r="E207" s="39">
        <f t="shared" si="11"/>
        <v>0</v>
      </c>
      <c r="F207" s="39">
        <f t="shared" si="11"/>
        <v>0</v>
      </c>
      <c r="G207" s="39">
        <f t="shared" si="11"/>
        <v>756950.00465302158</v>
      </c>
      <c r="H207" s="39">
        <f t="shared" si="12"/>
        <v>756950.00465302158</v>
      </c>
      <c r="I207" s="1"/>
    </row>
    <row r="208" spans="2:9" x14ac:dyDescent="0.2">
      <c r="B208" s="9" t="str">
        <f>$B$47</f>
        <v>Business Administration</v>
      </c>
      <c r="C208" s="39">
        <f t="shared" si="11"/>
        <v>246734.07267855597</v>
      </c>
      <c r="D208" s="39">
        <f t="shared" si="11"/>
        <v>1506907.8177379286</v>
      </c>
      <c r="E208" s="39">
        <f t="shared" si="11"/>
        <v>606328.31932366092</v>
      </c>
      <c r="F208" s="39">
        <f t="shared" si="11"/>
        <v>241597.56050373835</v>
      </c>
      <c r="G208" s="39">
        <f t="shared" si="11"/>
        <v>0</v>
      </c>
      <c r="H208" s="39">
        <f t="shared" si="12"/>
        <v>2601567.7702438841</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21195.165682520914</v>
      </c>
      <c r="E210" s="39">
        <f t="shared" si="13"/>
        <v>0</v>
      </c>
      <c r="F210" s="39">
        <f t="shared" si="13"/>
        <v>0</v>
      </c>
      <c r="G210" s="39">
        <f t="shared" si="13"/>
        <v>0</v>
      </c>
      <c r="H210" s="39">
        <f t="shared" si="12"/>
        <v>21195.165682520914</v>
      </c>
      <c r="I210" s="1"/>
    </row>
    <row r="211" spans="2:9" x14ac:dyDescent="0.2">
      <c r="B211" s="9" t="str">
        <f>$B$50</f>
        <v>Technology</v>
      </c>
      <c r="C211" s="39">
        <f t="shared" si="13"/>
        <v>1122.717805062654</v>
      </c>
      <c r="D211" s="39">
        <f t="shared" si="13"/>
        <v>23840.833028147797</v>
      </c>
      <c r="E211" s="39">
        <f t="shared" si="13"/>
        <v>34134.262675479054</v>
      </c>
      <c r="F211" s="39">
        <f t="shared" si="13"/>
        <v>0</v>
      </c>
      <c r="G211" s="39">
        <f t="shared" si="13"/>
        <v>0</v>
      </c>
      <c r="H211" s="39">
        <f t="shared" si="12"/>
        <v>59097.813508689505</v>
      </c>
      <c r="I211" s="1"/>
    </row>
    <row r="212" spans="2:9" x14ac:dyDescent="0.2">
      <c r="B212" s="9" t="str">
        <f>$B$51</f>
        <v>Nursing</v>
      </c>
      <c r="C212" s="39">
        <f t="shared" si="13"/>
        <v>106445.52724596632</v>
      </c>
      <c r="D212" s="39">
        <f t="shared" si="13"/>
        <v>808872.62190154591</v>
      </c>
      <c r="E212" s="39">
        <f t="shared" si="13"/>
        <v>696446.2300071714</v>
      </c>
      <c r="F212" s="39">
        <f t="shared" si="13"/>
        <v>79539.44924943817</v>
      </c>
      <c r="G212" s="39">
        <f t="shared" si="13"/>
        <v>0</v>
      </c>
      <c r="H212" s="39">
        <f t="shared" si="12"/>
        <v>1691303.8284041218</v>
      </c>
      <c r="I212" s="1"/>
    </row>
    <row r="213" spans="2:9" x14ac:dyDescent="0.2">
      <c r="B213" s="35" t="str">
        <f>$B$52</f>
        <v>Totals</v>
      </c>
      <c r="C213" s="38">
        <f>SUM(C193:C212)</f>
        <v>6506124.6121210502</v>
      </c>
      <c r="D213" s="38">
        <f>SUM(D193:D212)</f>
        <v>9188792.0809726622</v>
      </c>
      <c r="E213" s="38">
        <f>SUM(E193:E212)</f>
        <v>6191687.8997990629</v>
      </c>
      <c r="F213" s="38">
        <f>SUM(F193:F212)</f>
        <v>3199175.1824932857</v>
      </c>
      <c r="G213" s="38">
        <f>SUM(G193:G212)</f>
        <v>993074.22461394244</v>
      </c>
      <c r="H213" s="38">
        <f t="shared" si="12"/>
        <v>26078854.000000004</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32403436</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6127621.6222051503</v>
      </c>
      <c r="D218" s="38">
        <f t="shared" si="14"/>
        <v>5368073.3951503504</v>
      </c>
      <c r="E218" s="38">
        <f t="shared" si="14"/>
        <v>619084.18085512007</v>
      </c>
      <c r="F218" s="38">
        <f t="shared" si="14"/>
        <v>127558.25805609109</v>
      </c>
      <c r="G218" s="38">
        <f t="shared" si="14"/>
        <v>0</v>
      </c>
      <c r="H218" s="38">
        <f>SUM(C218:G218)</f>
        <v>12242337.456266712</v>
      </c>
      <c r="I218" s="1"/>
    </row>
    <row r="219" spans="2:9" x14ac:dyDescent="0.2">
      <c r="B219" s="9" t="str">
        <f>$B$33</f>
        <v>Science</v>
      </c>
      <c r="C219" s="39">
        <f t="shared" si="14"/>
        <v>2433725.1569983345</v>
      </c>
      <c r="D219" s="39">
        <f t="shared" si="14"/>
        <v>1997129.7262511493</v>
      </c>
      <c r="E219" s="39">
        <f t="shared" si="14"/>
        <v>248050.08058151917</v>
      </c>
      <c r="F219" s="39">
        <f t="shared" si="14"/>
        <v>237681.30447312209</v>
      </c>
      <c r="G219" s="39">
        <f t="shared" si="14"/>
        <v>0</v>
      </c>
      <c r="H219" s="39">
        <f t="shared" ref="H219:H238" si="15">SUM(C219:G219)</f>
        <v>4916586.2683041245</v>
      </c>
      <c r="I219" s="1"/>
    </row>
    <row r="220" spans="2:9" x14ac:dyDescent="0.2">
      <c r="B220" s="9" t="str">
        <f>$B$34</f>
        <v>Fine Arts</v>
      </c>
      <c r="C220" s="39">
        <f t="shared" si="14"/>
        <v>847120.20764751977</v>
      </c>
      <c r="D220" s="39">
        <f t="shared" si="14"/>
        <v>814089.34676588268</v>
      </c>
      <c r="E220" s="39">
        <f t="shared" si="14"/>
        <v>43794.659668517139</v>
      </c>
      <c r="F220" s="39">
        <f t="shared" si="14"/>
        <v>0</v>
      </c>
      <c r="G220" s="39">
        <f t="shared" si="14"/>
        <v>0</v>
      </c>
      <c r="H220" s="39">
        <f t="shared" si="15"/>
        <v>1705004.2140819195</v>
      </c>
      <c r="I220" s="1"/>
    </row>
    <row r="221" spans="2:9" x14ac:dyDescent="0.2">
      <c r="B221" s="9" t="str">
        <f>$B$35</f>
        <v>Teacher Education</v>
      </c>
      <c r="C221" s="39">
        <f t="shared" si="14"/>
        <v>19454.383202756828</v>
      </c>
      <c r="D221" s="39">
        <f t="shared" si="14"/>
        <v>860351.36328314862</v>
      </c>
      <c r="E221" s="39">
        <f t="shared" si="14"/>
        <v>473413.09156426555</v>
      </c>
      <c r="F221" s="39">
        <f t="shared" si="14"/>
        <v>151855.06911439417</v>
      </c>
      <c r="G221" s="39">
        <f t="shared" si="14"/>
        <v>0</v>
      </c>
      <c r="H221" s="39">
        <f t="shared" si="15"/>
        <v>1505073.9071645653</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737302.94171793922</v>
      </c>
      <c r="D223" s="39">
        <f t="shared" si="14"/>
        <v>2486545.2178224237</v>
      </c>
      <c r="E223" s="39">
        <f t="shared" si="14"/>
        <v>508951.3809674065</v>
      </c>
      <c r="F223" s="39">
        <f t="shared" si="14"/>
        <v>377050.51234922162</v>
      </c>
      <c r="G223" s="39">
        <f t="shared" si="14"/>
        <v>0</v>
      </c>
      <c r="H223" s="39">
        <f t="shared" si="15"/>
        <v>4109850.0528569911</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15163.509898223545</v>
      </c>
      <c r="D226" s="39">
        <f t="shared" si="14"/>
        <v>111609.02334693553</v>
      </c>
      <c r="E226" s="39">
        <f t="shared" si="14"/>
        <v>146030.0619110883</v>
      </c>
      <c r="F226" s="39">
        <f t="shared" si="14"/>
        <v>0</v>
      </c>
      <c r="G226" s="39">
        <f t="shared" si="14"/>
        <v>0</v>
      </c>
      <c r="H226" s="39">
        <f t="shared" si="15"/>
        <v>272802.59515624738</v>
      </c>
      <c r="I226" s="1"/>
    </row>
    <row r="227" spans="2:9"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25272.516497039247</v>
      </c>
      <c r="D230" s="39">
        <f t="shared" si="14"/>
        <v>0</v>
      </c>
      <c r="E230" s="39">
        <f t="shared" si="14"/>
        <v>0</v>
      </c>
      <c r="F230" s="39">
        <f t="shared" si="14"/>
        <v>0</v>
      </c>
      <c r="G230" s="39">
        <f t="shared" si="14"/>
        <v>0</v>
      </c>
      <c r="H230" s="39">
        <f t="shared" si="15"/>
        <v>25272.516497039247</v>
      </c>
      <c r="I230" s="1"/>
    </row>
    <row r="231" spans="2:9" x14ac:dyDescent="0.2">
      <c r="B231" s="9" t="str">
        <f>$B$45</f>
        <v>Health Services</v>
      </c>
      <c r="C231" s="39">
        <f t="shared" si="14"/>
        <v>78908.432803705262</v>
      </c>
      <c r="D231" s="39">
        <f t="shared" si="14"/>
        <v>1165482.1883978555</v>
      </c>
      <c r="E231" s="39">
        <f t="shared" si="14"/>
        <v>337075.29039948847</v>
      </c>
      <c r="F231" s="39">
        <f t="shared" si="14"/>
        <v>35095.393750882205</v>
      </c>
      <c r="G231" s="39">
        <f t="shared" si="14"/>
        <v>105544.7868907166</v>
      </c>
      <c r="H231" s="39">
        <f t="shared" si="15"/>
        <v>1722106.0922426481</v>
      </c>
      <c r="I231" s="1"/>
    </row>
    <row r="232" spans="2:9" x14ac:dyDescent="0.2">
      <c r="B232" s="9" t="str">
        <f>$B$46</f>
        <v>Pharmacy</v>
      </c>
      <c r="C232" s="39">
        <f t="shared" si="14"/>
        <v>0</v>
      </c>
      <c r="D232" s="39">
        <f t="shared" si="14"/>
        <v>0</v>
      </c>
      <c r="E232" s="39">
        <f t="shared" si="14"/>
        <v>0</v>
      </c>
      <c r="F232" s="39">
        <f t="shared" si="14"/>
        <v>0</v>
      </c>
      <c r="G232" s="39">
        <f t="shared" si="14"/>
        <v>225654.8254223601</v>
      </c>
      <c r="H232" s="39">
        <f t="shared" si="15"/>
        <v>225654.8254223601</v>
      </c>
      <c r="I232" s="1"/>
    </row>
    <row r="233" spans="2:9" x14ac:dyDescent="0.2">
      <c r="B233" s="9" t="str">
        <f>$B$47</f>
        <v>Business Administration</v>
      </c>
      <c r="C233" s="39">
        <f t="shared" si="14"/>
        <v>341924.42103835969</v>
      </c>
      <c r="D233" s="39">
        <f t="shared" si="14"/>
        <v>2840151.9183306359</v>
      </c>
      <c r="E233" s="39">
        <f t="shared" si="14"/>
        <v>485115.59898388566</v>
      </c>
      <c r="F233" s="39">
        <f t="shared" si="14"/>
        <v>37120.128005740793</v>
      </c>
      <c r="G233" s="39">
        <f t="shared" si="14"/>
        <v>0</v>
      </c>
      <c r="H233" s="39">
        <f t="shared" si="15"/>
        <v>3704312.0663586222</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41452.598958540344</v>
      </c>
      <c r="E235" s="39">
        <f t="shared" si="16"/>
        <v>0</v>
      </c>
      <c r="F235" s="39">
        <f t="shared" si="16"/>
        <v>0</v>
      </c>
      <c r="G235" s="39">
        <f t="shared" si="16"/>
        <v>0</v>
      </c>
      <c r="H235" s="39">
        <f t="shared" si="15"/>
        <v>41452.598958540344</v>
      </c>
      <c r="I235" s="1"/>
    </row>
    <row r="236" spans="2:9" x14ac:dyDescent="0.2">
      <c r="B236" s="9" t="str">
        <f>$B$50</f>
        <v>Technology</v>
      </c>
      <c r="C236" s="39">
        <f t="shared" si="16"/>
        <v>1418.1699904813388</v>
      </c>
      <c r="D236" s="39">
        <f t="shared" si="16"/>
        <v>62293.408379684945</v>
      </c>
      <c r="E236" s="39">
        <f t="shared" si="16"/>
        <v>35538.289403140952</v>
      </c>
      <c r="F236" s="39">
        <f t="shared" si="16"/>
        <v>0</v>
      </c>
      <c r="G236" s="39">
        <f t="shared" si="16"/>
        <v>0</v>
      </c>
      <c r="H236" s="39">
        <f t="shared" si="15"/>
        <v>99249.867773307225</v>
      </c>
      <c r="I236" s="1"/>
    </row>
    <row r="237" spans="2:9" x14ac:dyDescent="0.2">
      <c r="B237" s="9" t="str">
        <f>$B$51</f>
        <v>Nursing</v>
      </c>
      <c r="C237" s="39">
        <f t="shared" si="16"/>
        <v>186980.25874500113</v>
      </c>
      <c r="D237" s="39">
        <f t="shared" si="16"/>
        <v>1118227.7523843443</v>
      </c>
      <c r="E237" s="39">
        <f t="shared" si="16"/>
        <v>481956.63992582867</v>
      </c>
      <c r="F237" s="39">
        <f t="shared" si="16"/>
        <v>46568.887861747535</v>
      </c>
      <c r="G237" s="39">
        <f t="shared" si="16"/>
        <v>0</v>
      </c>
      <c r="H237" s="39">
        <f t="shared" si="15"/>
        <v>1833733.5389169217</v>
      </c>
      <c r="I237" s="1"/>
    </row>
    <row r="238" spans="2:9" x14ac:dyDescent="0.2">
      <c r="B238" s="35" t="str">
        <f>$B$52</f>
        <v>Totals</v>
      </c>
      <c r="C238" s="38">
        <f>SUM(C218:C237)</f>
        <v>10814891.620744513</v>
      </c>
      <c r="D238" s="38">
        <f>SUM(D218:D237)</f>
        <v>16865405.939070955</v>
      </c>
      <c r="E238" s="38">
        <f>SUM(E218:E237)</f>
        <v>3379009.2742602606</v>
      </c>
      <c r="F238" s="38">
        <f>SUM(F218:F237)</f>
        <v>1012929.5536111995</v>
      </c>
      <c r="G238" s="38">
        <f>SUM(G218:G237)</f>
        <v>331199.61231307668</v>
      </c>
      <c r="H238" s="38">
        <f t="shared" si="15"/>
        <v>32403436.000000004</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20067759</v>
      </c>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3794894.8981090155</v>
      </c>
      <c r="D243" s="38">
        <f t="shared" si="17"/>
        <v>3324499.3891446884</v>
      </c>
      <c r="E243" s="38">
        <f t="shared" si="17"/>
        <v>383404.77664507448</v>
      </c>
      <c r="F243" s="38">
        <f t="shared" si="17"/>
        <v>78998.053821497349</v>
      </c>
      <c r="G243" s="38">
        <f t="shared" si="17"/>
        <v>0</v>
      </c>
      <c r="H243" s="38">
        <f>SUM(C243:G243)</f>
        <v>7581797.1177202761</v>
      </c>
      <c r="I243" s="1"/>
    </row>
    <row r="244" spans="2:9" x14ac:dyDescent="0.2">
      <c r="B244" s="9" t="str">
        <f>$B$33</f>
        <v>Science</v>
      </c>
      <c r="C244" s="39">
        <f t="shared" si="17"/>
        <v>1507229.3544079626</v>
      </c>
      <c r="D244" s="39">
        <f t="shared" si="17"/>
        <v>1236841.6126655224</v>
      </c>
      <c r="E244" s="39">
        <f t="shared" si="17"/>
        <v>153619.79627841033</v>
      </c>
      <c r="F244" s="39">
        <f t="shared" si="17"/>
        <v>147198.31369032088</v>
      </c>
      <c r="G244" s="39">
        <f t="shared" si="17"/>
        <v>0</v>
      </c>
      <c r="H244" s="39">
        <f t="shared" ref="H244:H263" si="18">SUM(C244:G244)</f>
        <v>3044889.0770422164</v>
      </c>
      <c r="I244" s="1"/>
    </row>
    <row r="245" spans="2:9" x14ac:dyDescent="0.2">
      <c r="B245" s="9" t="str">
        <f>$B$34</f>
        <v>Fine Arts</v>
      </c>
      <c r="C245" s="39">
        <f t="shared" si="17"/>
        <v>524629.67726942245</v>
      </c>
      <c r="D245" s="39">
        <f t="shared" si="17"/>
        <v>504173.34801670921</v>
      </c>
      <c r="E245" s="39">
        <f t="shared" si="17"/>
        <v>27122.453177953779</v>
      </c>
      <c r="F245" s="39">
        <f t="shared" si="17"/>
        <v>0</v>
      </c>
      <c r="G245" s="39">
        <f t="shared" si="17"/>
        <v>0</v>
      </c>
      <c r="H245" s="39">
        <f t="shared" si="18"/>
        <v>1055925.4784640854</v>
      </c>
      <c r="I245" s="1"/>
    </row>
    <row r="246" spans="2:9" x14ac:dyDescent="0.2">
      <c r="B246" s="9" t="str">
        <f>$B$35</f>
        <v>Teacher Education</v>
      </c>
      <c r="C246" s="39">
        <f t="shared" si="17"/>
        <v>12048.286286879335</v>
      </c>
      <c r="D246" s="39">
        <f t="shared" si="17"/>
        <v>532823.8589786489</v>
      </c>
      <c r="E246" s="39">
        <f t="shared" si="17"/>
        <v>293189.27254988067</v>
      </c>
      <c r="F246" s="39">
        <f t="shared" si="17"/>
        <v>94045.302168449212</v>
      </c>
      <c r="G246" s="39">
        <f t="shared" si="17"/>
        <v>0</v>
      </c>
      <c r="H246" s="39">
        <f t="shared" si="18"/>
        <v>932106.71998385806</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456618.79019208485</v>
      </c>
      <c r="D248" s="39">
        <f t="shared" si="17"/>
        <v>1539941.3251688157</v>
      </c>
      <c r="E248" s="39">
        <f t="shared" si="17"/>
        <v>315198.47635822021</v>
      </c>
      <c r="F248" s="39">
        <f t="shared" si="17"/>
        <v>233511.00212491982</v>
      </c>
      <c r="G248" s="39">
        <f t="shared" si="17"/>
        <v>0</v>
      </c>
      <c r="H248" s="39">
        <f t="shared" si="18"/>
        <v>2545269.5938440408</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9390.9072553807146</v>
      </c>
      <c r="D251" s="39">
        <f t="shared" si="17"/>
        <v>69120.539647452068</v>
      </c>
      <c r="E251" s="39">
        <f t="shared" si="17"/>
        <v>90437.819285177029</v>
      </c>
      <c r="F251" s="39">
        <f t="shared" si="17"/>
        <v>0</v>
      </c>
      <c r="G251" s="39">
        <f t="shared" si="17"/>
        <v>0</v>
      </c>
      <c r="H251" s="39">
        <f t="shared" si="18"/>
        <v>168949.26618800982</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15651.512092301193</v>
      </c>
      <c r="D255" s="39">
        <f t="shared" si="17"/>
        <v>0</v>
      </c>
      <c r="E255" s="39">
        <f t="shared" si="17"/>
        <v>0</v>
      </c>
      <c r="F255" s="39">
        <f t="shared" si="17"/>
        <v>0</v>
      </c>
      <c r="G255" s="39">
        <f t="shared" si="17"/>
        <v>0</v>
      </c>
      <c r="H255" s="39">
        <f t="shared" si="18"/>
        <v>15651.512092301193</v>
      </c>
      <c r="I255" s="1"/>
    </row>
    <row r="256" spans="2:9" x14ac:dyDescent="0.2">
      <c r="B256" s="9" t="str">
        <f>$B$45</f>
        <v>Health Services</v>
      </c>
      <c r="C256" s="39">
        <f t="shared" si="17"/>
        <v>48868.749986033938</v>
      </c>
      <c r="D256" s="39">
        <f t="shared" si="17"/>
        <v>721794.30834312632</v>
      </c>
      <c r="E256" s="39">
        <f t="shared" si="17"/>
        <v>208753.96339425081</v>
      </c>
      <c r="F256" s="39">
        <f t="shared" si="17"/>
        <v>21734.914278930486</v>
      </c>
      <c r="G256" s="39">
        <f t="shared" si="17"/>
        <v>65364.899791159798</v>
      </c>
      <c r="H256" s="39">
        <f t="shared" si="18"/>
        <v>1066516.8357935015</v>
      </c>
      <c r="I256" s="1"/>
    </row>
    <row r="257" spans="2:9" x14ac:dyDescent="0.2">
      <c r="B257" s="9" t="str">
        <f>$B$46</f>
        <v>Pharmacy</v>
      </c>
      <c r="C257" s="39">
        <f t="shared" si="17"/>
        <v>0</v>
      </c>
      <c r="D257" s="39">
        <f t="shared" si="17"/>
        <v>0</v>
      </c>
      <c r="E257" s="39">
        <f t="shared" si="17"/>
        <v>0</v>
      </c>
      <c r="F257" s="39">
        <f t="shared" si="17"/>
        <v>0</v>
      </c>
      <c r="G257" s="39">
        <f t="shared" si="17"/>
        <v>139750.19975545173</v>
      </c>
      <c r="H257" s="39">
        <f t="shared" si="18"/>
        <v>139750.19975545173</v>
      </c>
      <c r="I257" s="1"/>
    </row>
    <row r="258" spans="2:9" x14ac:dyDescent="0.2">
      <c r="B258" s="9" t="str">
        <f>$B$47</f>
        <v>Business Administration</v>
      </c>
      <c r="C258" s="39">
        <f t="shared" si="17"/>
        <v>211757.07655238576</v>
      </c>
      <c r="D258" s="39">
        <f t="shared" si="17"/>
        <v>1758933.3495511673</v>
      </c>
      <c r="E258" s="39">
        <f t="shared" si="17"/>
        <v>300436.74774333386</v>
      </c>
      <c r="F258" s="39">
        <f t="shared" si="17"/>
        <v>22988.851641176476</v>
      </c>
      <c r="G258" s="39">
        <f t="shared" si="17"/>
        <v>0</v>
      </c>
      <c r="H258" s="39">
        <f t="shared" si="18"/>
        <v>2294116.0254880632</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25671.992495599501</v>
      </c>
      <c r="E260" s="39">
        <f t="shared" si="19"/>
        <v>0</v>
      </c>
      <c r="F260" s="39">
        <f t="shared" si="19"/>
        <v>0</v>
      </c>
      <c r="G260" s="39">
        <f t="shared" si="19"/>
        <v>0</v>
      </c>
      <c r="H260" s="39">
        <f t="shared" si="18"/>
        <v>25671.992495599501</v>
      </c>
      <c r="I260" s="1"/>
    </row>
    <row r="261" spans="2:9" x14ac:dyDescent="0.2">
      <c r="B261" s="9" t="str">
        <f>$B$50</f>
        <v>Technology</v>
      </c>
      <c r="C261" s="39">
        <f t="shared" si="19"/>
        <v>878.2862900715777</v>
      </c>
      <c r="D261" s="39">
        <f t="shared" si="19"/>
        <v>38578.905849740688</v>
      </c>
      <c r="E261" s="39">
        <f t="shared" si="19"/>
        <v>22009.203808339542</v>
      </c>
      <c r="F261" s="39">
        <f t="shared" si="19"/>
        <v>0</v>
      </c>
      <c r="G261" s="39">
        <f t="shared" si="19"/>
        <v>0</v>
      </c>
      <c r="H261" s="39">
        <f t="shared" si="18"/>
        <v>61466.39594815181</v>
      </c>
      <c r="I261" s="1"/>
    </row>
    <row r="262" spans="2:9" x14ac:dyDescent="0.2">
      <c r="B262" s="9" t="str">
        <f>$B$51</f>
        <v>Nursing</v>
      </c>
      <c r="C262" s="39">
        <f t="shared" si="19"/>
        <v>115798.66932174492</v>
      </c>
      <c r="D262" s="39">
        <f t="shared" si="19"/>
        <v>692529.18245956081</v>
      </c>
      <c r="E262" s="39">
        <f t="shared" si="19"/>
        <v>298480.37407148146</v>
      </c>
      <c r="F262" s="39">
        <f t="shared" si="19"/>
        <v>28840.559331657758</v>
      </c>
      <c r="G262" s="39">
        <f t="shared" si="19"/>
        <v>0</v>
      </c>
      <c r="H262" s="39">
        <f t="shared" si="18"/>
        <v>1135648.7851844451</v>
      </c>
      <c r="I262" s="1"/>
    </row>
    <row r="263" spans="2:9" x14ac:dyDescent="0.2">
      <c r="B263" s="35" t="str">
        <f>$B$52</f>
        <v>Totals</v>
      </c>
      <c r="C263" s="38">
        <f>SUM(C243:C262)</f>
        <v>6697766.2077632826</v>
      </c>
      <c r="D263" s="38">
        <f>SUM(D243:D262)</f>
        <v>10444907.812321031</v>
      </c>
      <c r="E263" s="38">
        <f>SUM(E243:E262)</f>
        <v>2092652.883312122</v>
      </c>
      <c r="F263" s="38">
        <f>SUM(F243:F262)</f>
        <v>627316.99705695198</v>
      </c>
      <c r="G263" s="38">
        <f>SUM(G243:G262)</f>
        <v>205115.09954661154</v>
      </c>
      <c r="H263" s="38">
        <f t="shared" si="18"/>
        <v>20067759</v>
      </c>
      <c r="I263" s="50"/>
    </row>
    <row r="264" spans="2:9" x14ac:dyDescent="0.2">
      <c r="B264" s="375"/>
      <c r="C264" s="375"/>
      <c r="D264" s="375"/>
      <c r="E264" s="375"/>
      <c r="F264" s="375"/>
      <c r="G264" s="375"/>
      <c r="H264" s="376"/>
      <c r="I264" s="49"/>
    </row>
    <row r="265" spans="2:9" x14ac:dyDescent="0.2">
      <c r="B265" s="164" t="s">
        <v>236</v>
      </c>
      <c r="C265" s="11"/>
      <c r="D265" s="11"/>
      <c r="E265" s="11"/>
      <c r="F265" s="11"/>
      <c r="G265" s="11"/>
      <c r="H265" s="17"/>
    </row>
    <row r="266" spans="2:9" ht="45" customHeight="1" thickBot="1" x14ac:dyDescent="0.25">
      <c r="B266" s="365" t="s">
        <v>237</v>
      </c>
      <c r="C266" s="365"/>
      <c r="D266" s="365"/>
      <c r="E266" s="365"/>
      <c r="F266" s="365"/>
      <c r="G266" s="365"/>
      <c r="H266" s="365"/>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34517294.574891657</v>
      </c>
      <c r="D268" s="38">
        <f t="shared" si="20"/>
        <v>25671406.228166647</v>
      </c>
      <c r="E268" s="38">
        <f t="shared" si="20"/>
        <v>12765045.60902442</v>
      </c>
      <c r="F268" s="38">
        <f t="shared" si="20"/>
        <v>2484813.2136012269</v>
      </c>
      <c r="G268" s="38">
        <f t="shared" si="20"/>
        <v>0</v>
      </c>
      <c r="H268" s="38">
        <f>SUM(C268:G268)</f>
        <v>75438559.625683963</v>
      </c>
      <c r="I268" s="1"/>
    </row>
    <row r="269" spans="2:9" x14ac:dyDescent="0.2">
      <c r="B269" s="9" t="str">
        <f>$B$33</f>
        <v>Science</v>
      </c>
      <c r="C269" s="39">
        <f t="shared" si="20"/>
        <v>19076453.850357663</v>
      </c>
      <c r="D269" s="39">
        <f t="shared" si="20"/>
        <v>17117781.762748953</v>
      </c>
      <c r="E269" s="39">
        <f t="shared" si="20"/>
        <v>10743498.727685165</v>
      </c>
      <c r="F269" s="39">
        <f t="shared" si="20"/>
        <v>10997431.29745524</v>
      </c>
      <c r="G269" s="39">
        <f t="shared" si="20"/>
        <v>0</v>
      </c>
      <c r="H269" s="39">
        <f t="shared" ref="H269:H288" si="21">SUM(C269:G269)</f>
        <v>57935165.638247013</v>
      </c>
      <c r="I269" s="1"/>
    </row>
    <row r="270" spans="2:9" x14ac:dyDescent="0.2">
      <c r="B270" s="9" t="str">
        <f>$B$34</f>
        <v>Fine Arts</v>
      </c>
      <c r="C270" s="39">
        <f t="shared" si="20"/>
        <v>5703274.346391744</v>
      </c>
      <c r="D270" s="39">
        <f t="shared" si="20"/>
        <v>5032515.9479322666</v>
      </c>
      <c r="E270" s="39">
        <f t="shared" si="20"/>
        <v>783990.64225666993</v>
      </c>
      <c r="F270" s="39">
        <f t="shared" si="20"/>
        <v>0</v>
      </c>
      <c r="G270" s="39">
        <f t="shared" si="20"/>
        <v>0</v>
      </c>
      <c r="H270" s="39">
        <f t="shared" si="21"/>
        <v>11519780.93658068</v>
      </c>
      <c r="I270" s="1"/>
    </row>
    <row r="271" spans="2:9" x14ac:dyDescent="0.2">
      <c r="B271" s="9" t="str">
        <f>$B$35</f>
        <v>Teacher Education</v>
      </c>
      <c r="C271" s="39">
        <f t="shared" si="20"/>
        <v>185986.08410407483</v>
      </c>
      <c r="D271" s="39">
        <f t="shared" si="20"/>
        <v>4880152.4598207017</v>
      </c>
      <c r="E271" s="39">
        <f t="shared" si="20"/>
        <v>5248181.6730866842</v>
      </c>
      <c r="F271" s="39">
        <f t="shared" si="20"/>
        <v>2357827.4995836774</v>
      </c>
      <c r="G271" s="39">
        <f t="shared" si="20"/>
        <v>0</v>
      </c>
      <c r="H271" s="39">
        <f t="shared" si="21"/>
        <v>12672147.716595139</v>
      </c>
      <c r="I271" s="1"/>
    </row>
    <row r="272" spans="2:9"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9" x14ac:dyDescent="0.2">
      <c r="B273" s="9" t="str">
        <f>$B$37</f>
        <v>Engineering</v>
      </c>
      <c r="C273" s="39">
        <f t="shared" si="20"/>
        <v>8096000.0826848187</v>
      </c>
      <c r="D273" s="39">
        <f t="shared" si="20"/>
        <v>22864769.507604383</v>
      </c>
      <c r="E273" s="39">
        <f t="shared" si="20"/>
        <v>12574044.712410536</v>
      </c>
      <c r="F273" s="39">
        <f t="shared" si="20"/>
        <v>15040966.984747719</v>
      </c>
      <c r="G273" s="39">
        <f t="shared" si="20"/>
        <v>0</v>
      </c>
      <c r="H273" s="39">
        <f t="shared" si="21"/>
        <v>58575781.287447453</v>
      </c>
      <c r="I273" s="1"/>
    </row>
    <row r="274" spans="2:9"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100666.91578528685</v>
      </c>
      <c r="D276" s="39">
        <f t="shared" si="20"/>
        <v>593250.60432845203</v>
      </c>
      <c r="E276" s="39">
        <f t="shared" si="20"/>
        <v>1099389.8498839817</v>
      </c>
      <c r="F276" s="39">
        <f t="shared" si="20"/>
        <v>0</v>
      </c>
      <c r="G276" s="39">
        <f t="shared" si="20"/>
        <v>0</v>
      </c>
      <c r="H276" s="39">
        <f t="shared" si="21"/>
        <v>1793307.3699977207</v>
      </c>
      <c r="I276" s="1"/>
    </row>
    <row r="277" spans="2:9"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154264.34243073262</v>
      </c>
      <c r="D280" s="39">
        <f t="shared" si="20"/>
        <v>0</v>
      </c>
      <c r="E280" s="39">
        <f t="shared" si="20"/>
        <v>0</v>
      </c>
      <c r="F280" s="39">
        <f t="shared" si="20"/>
        <v>0</v>
      </c>
      <c r="G280" s="39">
        <f t="shared" si="20"/>
        <v>0</v>
      </c>
      <c r="H280" s="39">
        <f t="shared" si="21"/>
        <v>154264.34243073262</v>
      </c>
      <c r="I280" s="1"/>
    </row>
    <row r="281" spans="2:9" x14ac:dyDescent="0.2">
      <c r="B281" s="9" t="str">
        <f>$B$45</f>
        <v>Health Services</v>
      </c>
      <c r="C281" s="39">
        <f t="shared" si="20"/>
        <v>690717.46554059186</v>
      </c>
      <c r="D281" s="39">
        <f t="shared" si="20"/>
        <v>7576760.6299129799</v>
      </c>
      <c r="E281" s="39">
        <f t="shared" si="20"/>
        <v>6360362.1625223439</v>
      </c>
      <c r="F281" s="39">
        <f t="shared" si="20"/>
        <v>1737651.9056281361</v>
      </c>
      <c r="G281" s="39">
        <f t="shared" si="20"/>
        <v>2699896.2921995353</v>
      </c>
      <c r="H281" s="39">
        <f t="shared" si="21"/>
        <v>19065388.455803588</v>
      </c>
      <c r="I281" s="1"/>
    </row>
    <row r="282" spans="2:9" x14ac:dyDescent="0.2">
      <c r="B282" s="9" t="str">
        <f>$B$46</f>
        <v>Pharmacy</v>
      </c>
      <c r="C282" s="39">
        <f t="shared" si="20"/>
        <v>0</v>
      </c>
      <c r="D282" s="39">
        <f t="shared" si="20"/>
        <v>0</v>
      </c>
      <c r="E282" s="39">
        <f t="shared" si="20"/>
        <v>0</v>
      </c>
      <c r="F282" s="39">
        <f t="shared" si="20"/>
        <v>0</v>
      </c>
      <c r="G282" s="39">
        <f t="shared" si="20"/>
        <v>5839606.5115933381</v>
      </c>
      <c r="H282" s="39">
        <f t="shared" si="21"/>
        <v>5839606.5115933381</v>
      </c>
      <c r="I282" s="1"/>
    </row>
    <row r="283" spans="2:9" x14ac:dyDescent="0.2">
      <c r="B283" s="9" t="str">
        <f>$B$47</f>
        <v>Business Administration</v>
      </c>
      <c r="C283" s="39">
        <f t="shared" si="20"/>
        <v>2832694.0814948962</v>
      </c>
      <c r="D283" s="39">
        <f t="shared" si="20"/>
        <v>18517964.986844338</v>
      </c>
      <c r="E283" s="39">
        <f t="shared" si="20"/>
        <v>6386034.8795567919</v>
      </c>
      <c r="F283" s="39">
        <f t="shared" si="20"/>
        <v>2291677.0619069738</v>
      </c>
      <c r="G283" s="39">
        <f t="shared" si="20"/>
        <v>0</v>
      </c>
      <c r="H283" s="39">
        <f t="shared" si="21"/>
        <v>30028371.009803001</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188526.32556820265</v>
      </c>
      <c r="E285" s="39">
        <f t="shared" si="22"/>
        <v>0</v>
      </c>
      <c r="F285" s="39">
        <f t="shared" si="22"/>
        <v>0</v>
      </c>
      <c r="G285" s="39">
        <f t="shared" si="22"/>
        <v>0</v>
      </c>
      <c r="H285" s="39">
        <f t="shared" si="21"/>
        <v>188526.32556820265</v>
      </c>
      <c r="I285" s="1"/>
    </row>
    <row r="286" spans="2:9" x14ac:dyDescent="0.2">
      <c r="B286" s="9" t="str">
        <f>$B$50</f>
        <v>Technology</v>
      </c>
      <c r="C286" s="39">
        <f t="shared" si="22"/>
        <v>8891.7659434487414</v>
      </c>
      <c r="D286" s="39">
        <f t="shared" si="22"/>
        <v>240923.59184785618</v>
      </c>
      <c r="E286" s="39">
        <f t="shared" si="22"/>
        <v>258066.78277110576</v>
      </c>
      <c r="F286" s="39">
        <f t="shared" si="22"/>
        <v>0</v>
      </c>
      <c r="G286" s="39">
        <f t="shared" si="22"/>
        <v>0</v>
      </c>
      <c r="H286" s="39">
        <f t="shared" si="21"/>
        <v>507882.1405624107</v>
      </c>
      <c r="I286" s="1"/>
    </row>
    <row r="287" spans="2:9" x14ac:dyDescent="0.2">
      <c r="B287" s="9" t="str">
        <f>$B$51</f>
        <v>Nursing</v>
      </c>
      <c r="C287" s="39">
        <f t="shared" si="22"/>
        <v>943628.45258876972</v>
      </c>
      <c r="D287" s="39">
        <f t="shared" si="22"/>
        <v>6680530.8711193278</v>
      </c>
      <c r="E287" s="39">
        <f t="shared" si="22"/>
        <v>4973353.9221664704</v>
      </c>
      <c r="F287" s="39">
        <f t="shared" si="22"/>
        <v>554272.38885328907</v>
      </c>
      <c r="G287" s="39">
        <f t="shared" si="22"/>
        <v>0</v>
      </c>
      <c r="H287" s="39">
        <f t="shared" si="21"/>
        <v>13151785.634727858</v>
      </c>
      <c r="I287" s="1"/>
    </row>
    <row r="288" spans="2:9" x14ac:dyDescent="0.2">
      <c r="B288" s="35" t="str">
        <f>$B$52</f>
        <v>Totals</v>
      </c>
      <c r="C288" s="38">
        <f>SUM(C268:C287)</f>
        <v>72309871.96221368</v>
      </c>
      <c r="D288" s="38">
        <f>SUM(D268:D287)</f>
        <v>109364582.91589409</v>
      </c>
      <c r="E288" s="38">
        <f>SUM(E268:E287)</f>
        <v>61191968.961364165</v>
      </c>
      <c r="F288" s="38">
        <f>SUM(F268:F287)</f>
        <v>35464640.351776265</v>
      </c>
      <c r="G288" s="38">
        <f>SUM(G268:G287)</f>
        <v>8539502.8037928734</v>
      </c>
      <c r="H288" s="38">
        <f t="shared" si="21"/>
        <v>286870566.99504107</v>
      </c>
      <c r="I288" s="85"/>
    </row>
    <row r="289" spans="2:9" x14ac:dyDescent="0.2">
      <c r="H289" s="54"/>
    </row>
    <row r="290" spans="2:9" x14ac:dyDescent="0.2">
      <c r="B290" s="164" t="s">
        <v>226</v>
      </c>
      <c r="C290" s="11"/>
      <c r="D290" s="11"/>
      <c r="E290" s="11"/>
      <c r="F290" s="11"/>
      <c r="G290" s="11"/>
      <c r="H290" s="17"/>
    </row>
    <row r="291" spans="2:9" ht="30" customHeight="1" thickBot="1" x14ac:dyDescent="0.25">
      <c r="B291" s="365" t="s">
        <v>238</v>
      </c>
      <c r="C291" s="365"/>
      <c r="D291" s="365"/>
      <c r="E291" s="365"/>
      <c r="F291" s="365"/>
      <c r="G291" s="365"/>
      <c r="H291" s="365"/>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204.83704075634029</v>
      </c>
      <c r="D293" s="36">
        <f t="shared" si="23"/>
        <v>365.07588708675797</v>
      </c>
      <c r="E293" s="36">
        <f t="shared" si="23"/>
        <v>1480.3485572334941</v>
      </c>
      <c r="F293" s="36">
        <f t="shared" si="23"/>
        <v>2191.1933100539918</v>
      </c>
      <c r="G293" s="37">
        <f t="shared" si="23"/>
        <v>0</v>
      </c>
      <c r="H293" s="38">
        <f t="shared" si="23"/>
        <v>303.47066860436212</v>
      </c>
      <c r="I293" s="1"/>
    </row>
    <row r="294" spans="2:9" x14ac:dyDescent="0.2">
      <c r="B294" s="9" t="str">
        <f>$B$33</f>
        <v>Science</v>
      </c>
      <c r="C294" s="69">
        <f t="shared" si="23"/>
        <v>285.02949214615205</v>
      </c>
      <c r="D294" s="69">
        <f t="shared" si="23"/>
        <v>654.32444336030551</v>
      </c>
      <c r="E294" s="69">
        <f t="shared" si="23"/>
        <v>3109.5510065658941</v>
      </c>
      <c r="F294" s="69">
        <f t="shared" si="23"/>
        <v>5204.6527673711498</v>
      </c>
      <c r="G294" s="88">
        <f t="shared" si="23"/>
        <v>0</v>
      </c>
      <c r="H294" s="39">
        <f t="shared" si="23"/>
        <v>587.23826629886389</v>
      </c>
      <c r="I294" s="1"/>
    </row>
    <row r="295" spans="2:9" x14ac:dyDescent="0.2">
      <c r="B295" s="9" t="str">
        <f>$B$34</f>
        <v>Fine Arts</v>
      </c>
      <c r="C295" s="69">
        <f t="shared" si="23"/>
        <v>244.81775181970056</v>
      </c>
      <c r="D295" s="69">
        <f t="shared" si="23"/>
        <v>471.91634920595146</v>
      </c>
      <c r="E295" s="69">
        <f t="shared" si="23"/>
        <v>1285.2305610765081</v>
      </c>
      <c r="F295" s="69">
        <f t="shared" si="23"/>
        <v>0</v>
      </c>
      <c r="G295" s="88">
        <f t="shared" si="23"/>
        <v>0</v>
      </c>
      <c r="H295" s="39">
        <f t="shared" si="23"/>
        <v>333.23057380910268</v>
      </c>
      <c r="I295" s="1"/>
    </row>
    <row r="296" spans="2:9" x14ac:dyDescent="0.2">
      <c r="B296" s="9" t="str">
        <f>$B$35</f>
        <v>Teacher Education</v>
      </c>
      <c r="C296" s="69">
        <f t="shared" si="23"/>
        <v>347.63754038144828</v>
      </c>
      <c r="D296" s="69">
        <f t="shared" si="23"/>
        <v>433.0215137374181</v>
      </c>
      <c r="E296" s="69">
        <f t="shared" si="23"/>
        <v>795.90258918512041</v>
      </c>
      <c r="F296" s="69">
        <f t="shared" si="23"/>
        <v>1746.5388885805019</v>
      </c>
      <c r="G296" s="88">
        <f t="shared" si="23"/>
        <v>0</v>
      </c>
      <c r="H296" s="39">
        <f t="shared" si="23"/>
        <v>641.66022161097465</v>
      </c>
      <c r="I296" s="1"/>
    </row>
    <row r="297" spans="2:9"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9" x14ac:dyDescent="0.2">
      <c r="B298" s="9" t="str">
        <f>$B$37</f>
        <v>Engineering</v>
      </c>
      <c r="C298" s="69">
        <f t="shared" si="23"/>
        <v>399.28980482761978</v>
      </c>
      <c r="D298" s="69">
        <f t="shared" si="23"/>
        <v>701.97622214185139</v>
      </c>
      <c r="E298" s="69">
        <f t="shared" si="23"/>
        <v>1773.7402613077354</v>
      </c>
      <c r="F298" s="69">
        <f t="shared" si="23"/>
        <v>4487.1619882898922</v>
      </c>
      <c r="G298" s="88">
        <f t="shared" si="23"/>
        <v>0</v>
      </c>
      <c r="H298" s="39">
        <f t="shared" si="23"/>
        <v>925.52862720926942</v>
      </c>
      <c r="I298" s="1"/>
    </row>
    <row r="299" spans="2:9"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241.40747190716272</v>
      </c>
      <c r="D301" s="69">
        <f t="shared" si="23"/>
        <v>405.78016711932423</v>
      </c>
      <c r="E301" s="69">
        <f t="shared" si="23"/>
        <v>540.50631754374717</v>
      </c>
      <c r="F301" s="69">
        <f t="shared" si="23"/>
        <v>0</v>
      </c>
      <c r="G301" s="88">
        <f t="shared" si="23"/>
        <v>0</v>
      </c>
      <c r="H301" s="39">
        <f t="shared" si="23"/>
        <v>458.29475338556625</v>
      </c>
      <c r="I301" s="1"/>
    </row>
    <row r="302" spans="2:9"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9" x14ac:dyDescent="0.2">
      <c r="B305" s="9" t="str">
        <f>$B$44</f>
        <v>Physical Training</v>
      </c>
      <c r="C305" s="69">
        <f t="shared" si="23"/>
        <v>221.96308263414767</v>
      </c>
      <c r="D305" s="69">
        <f t="shared" si="23"/>
        <v>0</v>
      </c>
      <c r="E305" s="69">
        <f t="shared" si="23"/>
        <v>0</v>
      </c>
      <c r="F305" s="69">
        <f t="shared" si="23"/>
        <v>0</v>
      </c>
      <c r="G305" s="88">
        <f t="shared" si="23"/>
        <v>0</v>
      </c>
      <c r="H305" s="39">
        <f t="shared" si="23"/>
        <v>221.96308263414767</v>
      </c>
      <c r="I305" s="1"/>
    </row>
    <row r="306" spans="2:9" x14ac:dyDescent="0.2">
      <c r="B306" s="9" t="str">
        <f>$B$45</f>
        <v>Health Services</v>
      </c>
      <c r="C306" s="69">
        <f t="shared" si="23"/>
        <v>318.30297951179347</v>
      </c>
      <c r="D306" s="69">
        <f t="shared" si="23"/>
        <v>496.28352851987819</v>
      </c>
      <c r="E306" s="69">
        <f t="shared" si="23"/>
        <v>1354.7097257768571</v>
      </c>
      <c r="F306" s="69">
        <f t="shared" si="23"/>
        <v>5569.397133423513</v>
      </c>
      <c r="G306" s="88">
        <f t="shared" si="23"/>
        <v>908.75001420381534</v>
      </c>
      <c r="H306" s="39">
        <f t="shared" si="23"/>
        <v>750.16283516834892</v>
      </c>
      <c r="I306" s="1"/>
    </row>
    <row r="307" spans="2:9" x14ac:dyDescent="0.2">
      <c r="B307" s="9" t="str">
        <f>$B$46</f>
        <v>Pharmacy</v>
      </c>
      <c r="C307" s="69">
        <f t="shared" si="23"/>
        <v>0</v>
      </c>
      <c r="D307" s="69">
        <f t="shared" si="23"/>
        <v>0</v>
      </c>
      <c r="E307" s="69">
        <f t="shared" si="23"/>
        <v>0</v>
      </c>
      <c r="F307" s="69">
        <f t="shared" si="23"/>
        <v>0</v>
      </c>
      <c r="G307" s="88">
        <f t="shared" si="23"/>
        <v>919.33351882766658</v>
      </c>
      <c r="H307" s="39">
        <f t="shared" si="23"/>
        <v>919.33351882766658</v>
      </c>
      <c r="I307" s="1"/>
    </row>
    <row r="308" spans="2:9" x14ac:dyDescent="0.2">
      <c r="B308" s="9" t="str">
        <f>$B$47</f>
        <v>Business Administration</v>
      </c>
      <c r="C308" s="69">
        <f t="shared" si="23"/>
        <v>301.25428921566481</v>
      </c>
      <c r="D308" s="69">
        <f t="shared" si="23"/>
        <v>497.74123714773515</v>
      </c>
      <c r="E308" s="69">
        <f t="shared" si="23"/>
        <v>945.09913860541542</v>
      </c>
      <c r="F308" s="69">
        <f t="shared" si="23"/>
        <v>6944.4759451726477</v>
      </c>
      <c r="G308" s="88">
        <f t="shared" si="23"/>
        <v>0</v>
      </c>
      <c r="H308" s="39">
        <f t="shared" si="23"/>
        <v>559.25002811865386</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347.19396973886307</v>
      </c>
      <c r="E310" s="69">
        <f t="shared" si="24"/>
        <v>0</v>
      </c>
      <c r="F310" s="69">
        <f t="shared" si="24"/>
        <v>0</v>
      </c>
      <c r="G310" s="88">
        <f t="shared" si="24"/>
        <v>0</v>
      </c>
      <c r="H310" s="39">
        <f t="shared" si="24"/>
        <v>347.19396973886307</v>
      </c>
      <c r="I310" s="1"/>
    </row>
    <row r="311" spans="2:9" x14ac:dyDescent="0.2">
      <c r="B311" s="9" t="str">
        <f>$B$50</f>
        <v>Technology</v>
      </c>
      <c r="C311" s="69">
        <f t="shared" si="24"/>
        <v>227.99399854996773</v>
      </c>
      <c r="D311" s="69">
        <f t="shared" si="24"/>
        <v>295.24949981354922</v>
      </c>
      <c r="E311" s="69">
        <f t="shared" si="24"/>
        <v>521.34703590122376</v>
      </c>
      <c r="F311" s="69">
        <f t="shared" si="24"/>
        <v>0</v>
      </c>
      <c r="G311" s="88">
        <f t="shared" si="24"/>
        <v>0</v>
      </c>
      <c r="H311" s="39">
        <f t="shared" si="24"/>
        <v>376.20899300919314</v>
      </c>
      <c r="I311" s="1"/>
    </row>
    <row r="312" spans="2:9" x14ac:dyDescent="0.2">
      <c r="B312" s="9" t="str">
        <f>$B$51</f>
        <v>Nursing</v>
      </c>
      <c r="C312" s="69">
        <f t="shared" si="24"/>
        <v>183.51389587490661</v>
      </c>
      <c r="D312" s="69">
        <f t="shared" si="24"/>
        <v>456.07119546145054</v>
      </c>
      <c r="E312" s="69">
        <f t="shared" si="24"/>
        <v>740.85415196878751</v>
      </c>
      <c r="F312" s="69">
        <f t="shared" si="24"/>
        <v>1338.8221952977997</v>
      </c>
      <c r="G312" s="88">
        <f t="shared" si="24"/>
        <v>0</v>
      </c>
      <c r="H312" s="39">
        <f t="shared" si="24"/>
        <v>488.60518017341673</v>
      </c>
      <c r="I312" s="1"/>
    </row>
    <row r="313" spans="2:9" x14ac:dyDescent="0.2">
      <c r="B313" s="35" t="str">
        <f>$B$52</f>
        <v>Totals</v>
      </c>
      <c r="C313" s="38">
        <f t="shared" si="24"/>
        <v>243.13031068757709</v>
      </c>
      <c r="D313" s="38">
        <f t="shared" si="24"/>
        <v>495.03036286474639</v>
      </c>
      <c r="E313" s="38">
        <f t="shared" si="24"/>
        <v>1300.1586946003222</v>
      </c>
      <c r="F313" s="38">
        <f t="shared" si="24"/>
        <v>3938.3276348446711</v>
      </c>
      <c r="G313" s="38">
        <f t="shared" si="24"/>
        <v>915.96082846646721</v>
      </c>
      <c r="H313" s="38">
        <f t="shared" si="24"/>
        <v>491.44393297421936</v>
      </c>
      <c r="I313" s="50"/>
    </row>
    <row r="315" spans="2:9" x14ac:dyDescent="0.2">
      <c r="B315" s="28" t="s">
        <v>38</v>
      </c>
      <c r="C315" s="11"/>
      <c r="D315" s="11"/>
      <c r="E315" s="11"/>
      <c r="F315" s="11"/>
      <c r="G315" s="11"/>
      <c r="H315" s="17"/>
    </row>
    <row r="316" spans="2:9" ht="55.5" customHeight="1" thickBot="1" x14ac:dyDescent="0.25">
      <c r="B316" s="365" t="s">
        <v>239</v>
      </c>
      <c r="C316" s="365"/>
      <c r="D316" s="365"/>
      <c r="E316" s="365"/>
      <c r="F316" s="365"/>
      <c r="G316" s="365"/>
      <c r="H316" s="365"/>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1.782274757235077</v>
      </c>
      <c r="E318" s="55">
        <f t="shared" si="25"/>
        <v>7.2269573499375657</v>
      </c>
      <c r="F318" s="55">
        <f t="shared" si="25"/>
        <v>10.697251346549578</v>
      </c>
      <c r="G318" s="55">
        <f t="shared" si="25"/>
        <v>0</v>
      </c>
      <c r="H318" s="55">
        <f t="shared" si="25"/>
        <v>1.4815224213541995</v>
      </c>
      <c r="I318" s="1"/>
    </row>
    <row r="319" spans="2:9" x14ac:dyDescent="0.2">
      <c r="B319" s="9" t="str">
        <f>$B$33</f>
        <v>Science</v>
      </c>
      <c r="C319" s="55">
        <f t="shared" ref="C319:H334" si="26">IF($C$293=0,"",C294/$C$293)</f>
        <v>1.3914938972644262</v>
      </c>
      <c r="D319" s="55">
        <f t="shared" si="26"/>
        <v>3.1943658282910059</v>
      </c>
      <c r="E319" s="55">
        <f t="shared" si="26"/>
        <v>15.180608912744434</v>
      </c>
      <c r="F319" s="55">
        <f t="shared" si="26"/>
        <v>25.408748086544747</v>
      </c>
      <c r="G319" s="55">
        <f t="shared" si="26"/>
        <v>0</v>
      </c>
      <c r="H319" s="55">
        <f t="shared" si="26"/>
        <v>2.8668558388197045</v>
      </c>
      <c r="I319" s="1"/>
    </row>
    <row r="320" spans="2:9" x14ac:dyDescent="0.2">
      <c r="B320" s="9" t="str">
        <f>$B$34</f>
        <v>Fine Arts</v>
      </c>
      <c r="C320" s="55">
        <f t="shared" si="26"/>
        <v>1.1951830143402555</v>
      </c>
      <c r="D320" s="55">
        <f t="shared" si="26"/>
        <v>2.3038623652414012</v>
      </c>
      <c r="E320" s="55">
        <f t="shared" si="26"/>
        <v>6.2744050408603975</v>
      </c>
      <c r="F320" s="55">
        <f t="shared" si="26"/>
        <v>0</v>
      </c>
      <c r="G320" s="55">
        <f t="shared" si="26"/>
        <v>0</v>
      </c>
      <c r="H320" s="55">
        <f t="shared" si="26"/>
        <v>1.6268081816583666</v>
      </c>
      <c r="I320" s="1"/>
    </row>
    <row r="321" spans="2:9" x14ac:dyDescent="0.2">
      <c r="B321" s="9" t="str">
        <f>$B$35</f>
        <v>Teacher Education</v>
      </c>
      <c r="C321" s="55">
        <f t="shared" si="26"/>
        <v>1.6971419773388223</v>
      </c>
      <c r="D321" s="55">
        <f t="shared" si="26"/>
        <v>2.1139805190434773</v>
      </c>
      <c r="E321" s="55">
        <f t="shared" si="26"/>
        <v>3.8855403605047685</v>
      </c>
      <c r="F321" s="55">
        <f t="shared" si="26"/>
        <v>8.5264797916020552</v>
      </c>
      <c r="G321" s="55">
        <f t="shared" si="26"/>
        <v>0</v>
      </c>
      <c r="H321" s="55">
        <f t="shared" si="26"/>
        <v>3.1325399900413933</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1.949304692907504</v>
      </c>
      <c r="D323" s="55">
        <f t="shared" si="26"/>
        <v>3.4269984547222241</v>
      </c>
      <c r="E323" s="55">
        <f t="shared" si="26"/>
        <v>8.6592749766271613</v>
      </c>
      <c r="F323" s="55">
        <f t="shared" si="26"/>
        <v>21.906008658011732</v>
      </c>
      <c r="G323" s="55">
        <f t="shared" si="26"/>
        <v>0</v>
      </c>
      <c r="H323" s="55">
        <f t="shared" si="26"/>
        <v>4.518365544590214</v>
      </c>
      <c r="I323" s="1"/>
    </row>
    <row r="324" spans="2:9" x14ac:dyDescent="0.2">
      <c r="B324" s="9" t="str">
        <f>$B$38</f>
        <v>Home Economics</v>
      </c>
      <c r="C324" s="55">
        <f t="shared" si="26"/>
        <v>0</v>
      </c>
      <c r="D324" s="55">
        <f t="shared" si="26"/>
        <v>0</v>
      </c>
      <c r="E324" s="55">
        <f t="shared" si="26"/>
        <v>0</v>
      </c>
      <c r="F324" s="55">
        <f t="shared" si="26"/>
        <v>0</v>
      </c>
      <c r="G324" s="55">
        <f t="shared" si="26"/>
        <v>0</v>
      </c>
      <c r="H324" s="55">
        <f t="shared" si="26"/>
        <v>0</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1.1785342680981417</v>
      </c>
      <c r="D326" s="55">
        <f t="shared" si="26"/>
        <v>1.9809901842997808</v>
      </c>
      <c r="E326" s="55">
        <f t="shared" si="26"/>
        <v>2.6387137577655957</v>
      </c>
      <c r="F326" s="55">
        <f t="shared" si="26"/>
        <v>0</v>
      </c>
      <c r="G326" s="55">
        <f t="shared" si="26"/>
        <v>0</v>
      </c>
      <c r="H326" s="55">
        <f t="shared" si="26"/>
        <v>2.2373626942342004</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1.0836081297336224</v>
      </c>
      <c r="D330" s="55">
        <f t="shared" si="26"/>
        <v>0</v>
      </c>
      <c r="E330" s="55">
        <f t="shared" si="26"/>
        <v>0</v>
      </c>
      <c r="F330" s="55">
        <f t="shared" si="26"/>
        <v>0</v>
      </c>
      <c r="G330" s="55">
        <f t="shared" si="26"/>
        <v>0</v>
      </c>
      <c r="H330" s="55">
        <f t="shared" si="26"/>
        <v>1.0836081297336224</v>
      </c>
      <c r="I330" s="1"/>
    </row>
    <row r="331" spans="2:9" x14ac:dyDescent="0.2">
      <c r="B331" s="9" t="str">
        <f>$B$45</f>
        <v>Health Services</v>
      </c>
      <c r="C331" s="55">
        <f t="shared" si="26"/>
        <v>1.553932718108461</v>
      </c>
      <c r="D331" s="55">
        <f t="shared" si="26"/>
        <v>2.4228212177221509</v>
      </c>
      <c r="E331" s="55">
        <f t="shared" si="26"/>
        <v>6.6135974273731302</v>
      </c>
      <c r="F331" s="55">
        <f t="shared" si="26"/>
        <v>27.189404381449133</v>
      </c>
      <c r="G331" s="55">
        <f t="shared" si="26"/>
        <v>4.4364535381313202</v>
      </c>
      <c r="H331" s="55">
        <f t="shared" si="26"/>
        <v>3.6622421042524715</v>
      </c>
      <c r="I331" s="1"/>
    </row>
    <row r="332" spans="2:9" x14ac:dyDescent="0.2">
      <c r="B332" s="9" t="str">
        <f>$B$46</f>
        <v>Pharmacy</v>
      </c>
      <c r="C332" s="55">
        <f t="shared" si="26"/>
        <v>0</v>
      </c>
      <c r="D332" s="55">
        <f t="shared" si="26"/>
        <v>0</v>
      </c>
      <c r="E332" s="55">
        <f t="shared" si="26"/>
        <v>0</v>
      </c>
      <c r="F332" s="55">
        <f t="shared" si="26"/>
        <v>0</v>
      </c>
      <c r="G332" s="55">
        <f t="shared" si="26"/>
        <v>4.4881214619832406</v>
      </c>
      <c r="H332" s="55">
        <f t="shared" si="26"/>
        <v>4.4881214619832406</v>
      </c>
      <c r="I332" s="1"/>
    </row>
    <row r="333" spans="2:9" x14ac:dyDescent="0.2">
      <c r="B333" s="9" t="str">
        <f>$B$47</f>
        <v>Business Administration</v>
      </c>
      <c r="C333" s="55">
        <f t="shared" si="26"/>
        <v>1.4707022133463434</v>
      </c>
      <c r="D333" s="55">
        <f t="shared" si="26"/>
        <v>2.4299376485320985</v>
      </c>
      <c r="E333" s="55">
        <f t="shared" si="26"/>
        <v>4.613907402273199</v>
      </c>
      <c r="F333" s="55">
        <f t="shared" si="26"/>
        <v>33.902442251317751</v>
      </c>
      <c r="G333" s="55">
        <f t="shared" si="26"/>
        <v>0</v>
      </c>
      <c r="H333" s="55">
        <f t="shared" si="26"/>
        <v>2.7302192320962999</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1.6949764967160434</v>
      </c>
      <c r="E335" s="55">
        <f t="shared" si="27"/>
        <v>0</v>
      </c>
      <c r="F335" s="55">
        <f t="shared" si="27"/>
        <v>0</v>
      </c>
      <c r="G335" s="55">
        <f t="shared" si="27"/>
        <v>0</v>
      </c>
      <c r="H335" s="55">
        <f t="shared" si="27"/>
        <v>1.6949764967160434</v>
      </c>
      <c r="I335" s="1"/>
    </row>
    <row r="336" spans="2:9" x14ac:dyDescent="0.2">
      <c r="B336" s="9" t="str">
        <f>$B$50</f>
        <v>Technology</v>
      </c>
      <c r="C336" s="55">
        <f t="shared" si="27"/>
        <v>1.1130506362917698</v>
      </c>
      <c r="D336" s="55">
        <f t="shared" si="27"/>
        <v>1.4413872545872073</v>
      </c>
      <c r="E336" s="55">
        <f t="shared" si="27"/>
        <v>2.5451794947642377</v>
      </c>
      <c r="F336" s="55">
        <f t="shared" si="27"/>
        <v>0</v>
      </c>
      <c r="G336" s="55">
        <f t="shared" si="27"/>
        <v>0</v>
      </c>
      <c r="H336" s="55">
        <f t="shared" si="27"/>
        <v>1.8366257959013617</v>
      </c>
      <c r="I336" s="1"/>
    </row>
    <row r="337" spans="2:9" x14ac:dyDescent="0.2">
      <c r="B337" s="9" t="str">
        <f>$B$51</f>
        <v>Nursing</v>
      </c>
      <c r="C337" s="55">
        <f t="shared" si="27"/>
        <v>0.8959019091337187</v>
      </c>
      <c r="D337" s="55">
        <f t="shared" si="27"/>
        <v>2.2265074411222368</v>
      </c>
      <c r="E337" s="55">
        <f t="shared" si="27"/>
        <v>3.6167977687690547</v>
      </c>
      <c r="F337" s="55">
        <f t="shared" si="27"/>
        <v>6.5360356230217569</v>
      </c>
      <c r="G337" s="55">
        <f t="shared" si="27"/>
        <v>0</v>
      </c>
      <c r="H337" s="55">
        <f t="shared" si="27"/>
        <v>2.3853360621169442</v>
      </c>
      <c r="I337" s="1"/>
    </row>
    <row r="338" spans="2:9" x14ac:dyDescent="0.2">
      <c r="B338" s="35" t="str">
        <f>$B$52</f>
        <v>Totals</v>
      </c>
      <c r="C338" s="55">
        <f t="shared" si="27"/>
        <v>1.1869450456316042</v>
      </c>
      <c r="D338" s="55">
        <f t="shared" si="27"/>
        <v>2.4167033512927949</v>
      </c>
      <c r="E338" s="55">
        <f t="shared" si="27"/>
        <v>6.3472831368761051</v>
      </c>
      <c r="F338" s="55">
        <f t="shared" si="27"/>
        <v>19.226638015774835</v>
      </c>
      <c r="G338" s="55">
        <f t="shared" si="27"/>
        <v>4.4716562252821728</v>
      </c>
      <c r="H338" s="55">
        <f t="shared" si="27"/>
        <v>2.3991946532697983</v>
      </c>
      <c r="I338" s="50"/>
    </row>
    <row r="340" spans="2:9" x14ac:dyDescent="0.2">
      <c r="B340" s="164" t="s">
        <v>240</v>
      </c>
      <c r="C340" s="11"/>
      <c r="D340" s="11"/>
      <c r="E340" s="11"/>
      <c r="F340" s="11"/>
      <c r="G340" s="11"/>
      <c r="H340" s="17"/>
    </row>
    <row r="341" spans="2:9" ht="55.5" customHeight="1" thickBot="1" x14ac:dyDescent="0.25">
      <c r="B341" s="365" t="s">
        <v>241</v>
      </c>
      <c r="C341" s="365"/>
      <c r="D341" s="365"/>
      <c r="E341" s="365"/>
      <c r="F341" s="365"/>
      <c r="G341" s="365"/>
      <c r="H341" s="365"/>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6145.1112226902087</v>
      </c>
      <c r="D343" s="38">
        <f t="shared" si="28"/>
        <v>10952.27661260274</v>
      </c>
      <c r="E343" s="38">
        <f>E293*24</f>
        <v>35528.365373603861</v>
      </c>
      <c r="F343" s="38">
        <f>F293*18</f>
        <v>39441.479580971849</v>
      </c>
      <c r="G343" s="38">
        <f>G293*24</f>
        <v>0</v>
      </c>
      <c r="H343" s="38">
        <f>IF((C32/30+D32/30+E32/24+F32/18+G32/24)=0,0,H268/(C32/30+D32/30+E32/24+F32/18+G32/24))</f>
        <v>8998.7158484341071</v>
      </c>
      <c r="I343" s="1"/>
    </row>
    <row r="344" spans="2:9" x14ac:dyDescent="0.2">
      <c r="B344" s="9" t="str">
        <f>$B$33</f>
        <v>Science</v>
      </c>
      <c r="C344" s="39">
        <f t="shared" si="28"/>
        <v>8550.884764384562</v>
      </c>
      <c r="D344" s="39">
        <f t="shared" si="28"/>
        <v>19629.733300809166</v>
      </c>
      <c r="E344" s="39">
        <f>E294*24</f>
        <v>74629.224157581455</v>
      </c>
      <c r="F344" s="39">
        <f>F294*18</f>
        <v>93683.749812680704</v>
      </c>
      <c r="G344" s="39">
        <f>G294*24</f>
        <v>0</v>
      </c>
      <c r="H344" s="39">
        <f t="shared" ref="H344:H363" si="29">IF((C33/30+D33/30+E33/24+F33/18+G33/24)=0,0,H269/(C33/30+D33/30+E33/24+F33/18+G33/24))</f>
        <v>17220.499499046713</v>
      </c>
      <c r="I344" s="1"/>
    </row>
    <row r="345" spans="2:9" x14ac:dyDescent="0.2">
      <c r="B345" s="9" t="str">
        <f>$B$34</f>
        <v>Fine Arts</v>
      </c>
      <c r="C345" s="39">
        <f t="shared" si="28"/>
        <v>7344.5325545910164</v>
      </c>
      <c r="D345" s="39">
        <f t="shared" si="28"/>
        <v>14157.490476178544</v>
      </c>
      <c r="E345" s="39">
        <f t="shared" ref="E345:E363" si="30">E295*24</f>
        <v>30845.533465836197</v>
      </c>
      <c r="F345" s="39">
        <f t="shared" ref="F345:F363" si="31">F295*18</f>
        <v>0</v>
      </c>
      <c r="G345" s="39">
        <f t="shared" ref="G345:G363" si="32">G295*24</f>
        <v>0</v>
      </c>
      <c r="H345" s="39">
        <f t="shared" si="29"/>
        <v>9953.011105116866</v>
      </c>
      <c r="I345" s="1"/>
    </row>
    <row r="346" spans="2:9" x14ac:dyDescent="0.2">
      <c r="B346" s="9" t="str">
        <f>$B$35</f>
        <v>Teacher Education</v>
      </c>
      <c r="C346" s="39">
        <f t="shared" si="28"/>
        <v>10429.126211443448</v>
      </c>
      <c r="D346" s="39">
        <f t="shared" si="28"/>
        <v>12990.645412122543</v>
      </c>
      <c r="E346" s="39">
        <f t="shared" si="30"/>
        <v>19101.662140442888</v>
      </c>
      <c r="F346" s="39">
        <f t="shared" si="31"/>
        <v>31437.699994449034</v>
      </c>
      <c r="G346" s="39">
        <f t="shared" si="32"/>
        <v>0</v>
      </c>
      <c r="H346" s="39">
        <f t="shared" si="29"/>
        <v>17049.643749203013</v>
      </c>
      <c r="I346" s="1"/>
    </row>
    <row r="347" spans="2:9"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9" x14ac:dyDescent="0.2">
      <c r="B348" s="9" t="str">
        <f>$B$37</f>
        <v>Engineering</v>
      </c>
      <c r="C348" s="39">
        <f t="shared" si="28"/>
        <v>11978.694144828592</v>
      </c>
      <c r="D348" s="39">
        <f t="shared" si="28"/>
        <v>21059.286664255542</v>
      </c>
      <c r="E348" s="39">
        <f t="shared" si="30"/>
        <v>42569.766271385648</v>
      </c>
      <c r="F348" s="39">
        <f t="shared" si="31"/>
        <v>80768.915789218066</v>
      </c>
      <c r="G348" s="39">
        <f t="shared" si="32"/>
        <v>0</v>
      </c>
      <c r="H348" s="39">
        <f t="shared" si="29"/>
        <v>26112.630983654388</v>
      </c>
      <c r="I348" s="1"/>
    </row>
    <row r="349" spans="2:9" x14ac:dyDescent="0.2">
      <c r="B349" s="9" t="str">
        <f>$B$38</f>
        <v>Home Economics</v>
      </c>
      <c r="C349" s="39">
        <f t="shared" si="28"/>
        <v>0</v>
      </c>
      <c r="D349" s="39">
        <f t="shared" si="28"/>
        <v>0</v>
      </c>
      <c r="E349" s="39">
        <f t="shared" si="30"/>
        <v>0</v>
      </c>
      <c r="F349" s="39">
        <f t="shared" si="31"/>
        <v>0</v>
      </c>
      <c r="G349" s="39">
        <f t="shared" si="32"/>
        <v>0</v>
      </c>
      <c r="H349" s="39">
        <f t="shared" si="29"/>
        <v>0</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7242.2241572148814</v>
      </c>
      <c r="D351" s="39">
        <f t="shared" si="28"/>
        <v>12173.405013579726</v>
      </c>
      <c r="E351" s="39">
        <f t="shared" si="30"/>
        <v>12972.151621049932</v>
      </c>
      <c r="F351" s="39">
        <f t="shared" si="31"/>
        <v>0</v>
      </c>
      <c r="G351" s="39">
        <f t="shared" si="32"/>
        <v>0</v>
      </c>
      <c r="H351" s="39">
        <f t="shared" si="29"/>
        <v>12167.640189965312</v>
      </c>
      <c r="I351" s="1"/>
    </row>
    <row r="352" spans="2:9"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6658.89247902443</v>
      </c>
      <c r="D355" s="39">
        <f t="shared" si="28"/>
        <v>0</v>
      </c>
      <c r="E355" s="39">
        <f t="shared" si="30"/>
        <v>0</v>
      </c>
      <c r="F355" s="39">
        <f t="shared" si="31"/>
        <v>0</v>
      </c>
      <c r="G355" s="39">
        <f t="shared" si="32"/>
        <v>0</v>
      </c>
      <c r="H355" s="39">
        <f t="shared" si="29"/>
        <v>6658.8924790244291</v>
      </c>
      <c r="I355" s="1"/>
    </row>
    <row r="356" spans="2:9" x14ac:dyDescent="0.2">
      <c r="B356" s="9" t="str">
        <f>$B$45</f>
        <v>Health Services</v>
      </c>
      <c r="C356" s="39">
        <f t="shared" si="28"/>
        <v>9549.0893853538037</v>
      </c>
      <c r="D356" s="39">
        <f t="shared" si="28"/>
        <v>14888.505855596346</v>
      </c>
      <c r="E356" s="39">
        <f t="shared" si="30"/>
        <v>32513.033418644569</v>
      </c>
      <c r="F356" s="39">
        <f t="shared" si="31"/>
        <v>100249.14840162323</v>
      </c>
      <c r="G356" s="39">
        <f t="shared" si="32"/>
        <v>21810.000340891569</v>
      </c>
      <c r="H356" s="39">
        <f t="shared" si="29"/>
        <v>20768.774076294329</v>
      </c>
      <c r="I356" s="1"/>
    </row>
    <row r="357" spans="2:9" x14ac:dyDescent="0.2">
      <c r="B357" s="9" t="str">
        <f>$B$46</f>
        <v>Pharmacy</v>
      </c>
      <c r="C357" s="39">
        <f t="shared" si="28"/>
        <v>0</v>
      </c>
      <c r="D357" s="39">
        <f t="shared" si="28"/>
        <v>0</v>
      </c>
      <c r="E357" s="39">
        <f t="shared" si="30"/>
        <v>0</v>
      </c>
      <c r="F357" s="39">
        <f t="shared" si="31"/>
        <v>0</v>
      </c>
      <c r="G357" s="39">
        <f t="shared" si="32"/>
        <v>22064.004451863999</v>
      </c>
      <c r="H357" s="39">
        <f t="shared" si="29"/>
        <v>22064.004451863995</v>
      </c>
      <c r="I357" s="1"/>
    </row>
    <row r="358" spans="2:9" x14ac:dyDescent="0.2">
      <c r="B358" s="9" t="str">
        <f>$B$47</f>
        <v>Business Administration</v>
      </c>
      <c r="C358" s="39">
        <f t="shared" si="28"/>
        <v>9037.6286764699435</v>
      </c>
      <c r="D358" s="39">
        <f t="shared" si="28"/>
        <v>14932.237114432055</v>
      </c>
      <c r="E358" s="39">
        <f t="shared" si="30"/>
        <v>22682.379326529968</v>
      </c>
      <c r="F358" s="39">
        <f t="shared" si="31"/>
        <v>125000.56701310766</v>
      </c>
      <c r="G358" s="39">
        <f t="shared" si="32"/>
        <v>0</v>
      </c>
      <c r="H358" s="39">
        <f t="shared" si="29"/>
        <v>16201.411433577892</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10415.819092165892</v>
      </c>
      <c r="E360" s="39">
        <f t="shared" si="30"/>
        <v>0</v>
      </c>
      <c r="F360" s="39">
        <f t="shared" si="31"/>
        <v>0</v>
      </c>
      <c r="G360" s="39">
        <f t="shared" si="32"/>
        <v>0</v>
      </c>
      <c r="H360" s="39">
        <f t="shared" si="29"/>
        <v>10415.819092165892</v>
      </c>
      <c r="I360" s="1"/>
    </row>
    <row r="361" spans="2:9" x14ac:dyDescent="0.2">
      <c r="B361" s="9" t="str">
        <f>$B$50</f>
        <v>Technology</v>
      </c>
      <c r="C361" s="39">
        <f t="shared" si="33"/>
        <v>6839.8199564990318</v>
      </c>
      <c r="D361" s="39">
        <f t="shared" si="33"/>
        <v>8857.4849944064772</v>
      </c>
      <c r="E361" s="39">
        <f t="shared" si="30"/>
        <v>12512.32886162937</v>
      </c>
      <c r="F361" s="39">
        <f t="shared" si="31"/>
        <v>0</v>
      </c>
      <c r="G361" s="39">
        <f t="shared" si="32"/>
        <v>0</v>
      </c>
      <c r="H361" s="39">
        <f t="shared" si="29"/>
        <v>10338.56774681752</v>
      </c>
      <c r="I361" s="1"/>
    </row>
    <row r="362" spans="2:9" x14ac:dyDescent="0.2">
      <c r="B362" s="9" t="str">
        <f>$B$51</f>
        <v>Nursing</v>
      </c>
      <c r="C362" s="39">
        <f t="shared" si="33"/>
        <v>5505.4168762471982</v>
      </c>
      <c r="D362" s="39">
        <f t="shared" si="33"/>
        <v>13682.135863843516</v>
      </c>
      <c r="E362" s="39">
        <f t="shared" si="30"/>
        <v>17780.499647250901</v>
      </c>
      <c r="F362" s="39">
        <f t="shared" si="31"/>
        <v>24098.799515360395</v>
      </c>
      <c r="G362" s="39">
        <f t="shared" si="32"/>
        <v>0</v>
      </c>
      <c r="H362" s="39">
        <f t="shared" si="29"/>
        <v>13665.967668245599</v>
      </c>
      <c r="I362" s="1"/>
    </row>
    <row r="363" spans="2:9" x14ac:dyDescent="0.2">
      <c r="B363" s="35" t="str">
        <f>$B$52</f>
        <v>Totals</v>
      </c>
      <c r="C363" s="38">
        <f t="shared" si="33"/>
        <v>7293.9093206273128</v>
      </c>
      <c r="D363" s="38">
        <f t="shared" si="33"/>
        <v>14850.910885942392</v>
      </c>
      <c r="E363" s="38">
        <f t="shared" si="30"/>
        <v>31203.808670407732</v>
      </c>
      <c r="F363" s="38">
        <f t="shared" si="31"/>
        <v>70889.89742720408</v>
      </c>
      <c r="G363" s="38">
        <f t="shared" si="32"/>
        <v>21983.059883195212</v>
      </c>
      <c r="H363" s="38">
        <f t="shared" si="29"/>
        <v>14252.541707109611</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54" priority="6" stopIfTrue="1">
      <formula>C32=0</formula>
    </cfRule>
  </conditionalFormatting>
  <conditionalFormatting sqref="C91:G110">
    <cfRule type="expression" dxfId="253" priority="5" stopIfTrue="1">
      <formula>C32=0</formula>
    </cfRule>
  </conditionalFormatting>
  <conditionalFormatting sqref="C143:H162">
    <cfRule type="expression" dxfId="252" priority="3" stopIfTrue="1">
      <formula>C32=0</formula>
    </cfRule>
  </conditionalFormatting>
  <conditionalFormatting sqref="H143:H162">
    <cfRule type="expression" dxfId="251" priority="4" stopIfTrue="1">
      <formula>OR(AND(#REF!&gt;0,H143&gt;0,H61=0),AND(#REF!&gt;0,H143&gt;0,H32=0))</formula>
    </cfRule>
  </conditionalFormatting>
  <conditionalFormatting sqref="H143:H162">
    <cfRule type="expression" dxfId="250" priority="2" stopIfTrue="1">
      <formula>OR(AND(#REF!&gt;0,H143&gt;0,H61=0),AND(#REF!&gt;0,H143&gt;0,H32=0))</formula>
    </cfRule>
  </conditionalFormatting>
  <conditionalFormatting sqref="H143:H162">
    <cfRule type="expression" dxfId="249"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363"/>
  <sheetViews>
    <sheetView showGridLines="0" showZeros="0" topLeftCell="A22" zoomScale="70" zoomScaleNormal="70" workbookViewId="0">
      <selection activeCell="I25" sqref="I25"/>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834</v>
      </c>
      <c r="C3" s="6"/>
      <c r="D3" s="6"/>
      <c r="E3" s="6"/>
      <c r="F3" s="6"/>
      <c r="G3" s="6"/>
      <c r="H3" s="6"/>
    </row>
    <row r="4" spans="2:8" x14ac:dyDescent="0.2">
      <c r="B4" s="83" t="s">
        <v>139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Data!$G6</f>
        <v>139218943</v>
      </c>
    </row>
    <row r="14" spans="2:8" x14ac:dyDescent="0.2">
      <c r="B14" s="372" t="s">
        <v>14</v>
      </c>
      <c r="C14" s="372"/>
      <c r="D14" s="372"/>
      <c r="E14" s="372"/>
      <c r="F14" s="341"/>
      <c r="G14" s="339"/>
      <c r="H14" s="345">
        <f>Data!$H6</f>
        <v>29647425</v>
      </c>
    </row>
    <row r="15" spans="2:8" x14ac:dyDescent="0.2">
      <c r="B15" s="372" t="s">
        <v>15</v>
      </c>
      <c r="C15" s="372"/>
      <c r="D15" s="372"/>
      <c r="E15" s="372"/>
      <c r="F15" s="341"/>
      <c r="G15" s="339"/>
      <c r="H15" s="345">
        <f>Data!$I6</f>
        <v>52761776</v>
      </c>
    </row>
    <row r="16" spans="2:8" x14ac:dyDescent="0.2">
      <c r="B16" s="372" t="s">
        <v>19</v>
      </c>
      <c r="C16" s="372"/>
      <c r="D16" s="372"/>
      <c r="E16" s="372"/>
      <c r="F16" s="341"/>
      <c r="G16" s="339"/>
      <c r="H16" s="345">
        <f>Data!$J6</f>
        <v>25521698</v>
      </c>
    </row>
    <row r="17" spans="2:15" x14ac:dyDescent="0.2">
      <c r="B17" s="372" t="s">
        <v>16</v>
      </c>
      <c r="C17" s="372"/>
      <c r="D17" s="372"/>
      <c r="E17" s="372"/>
      <c r="F17" s="341"/>
      <c r="G17" s="339"/>
      <c r="H17" s="345">
        <f>Data!$K6</f>
        <v>40097088</v>
      </c>
    </row>
    <row r="18" spans="2:15" x14ac:dyDescent="0.2">
      <c r="B18" s="372" t="s">
        <v>1</v>
      </c>
      <c r="C18" s="372"/>
      <c r="D18" s="372"/>
      <c r="E18" s="372"/>
      <c r="F18" s="342"/>
      <c r="G18" s="339"/>
      <c r="H18" s="343">
        <f>SUM(H13:H17)</f>
        <v>287246930</v>
      </c>
    </row>
    <row r="19" spans="2:15" ht="13.5" customHeight="1" x14ac:dyDescent="0.2">
      <c r="B19" s="27"/>
      <c r="D19" s="27"/>
      <c r="E19" s="27"/>
      <c r="F19" s="27"/>
      <c r="G19" s="27"/>
      <c r="H19" s="5"/>
    </row>
    <row r="20" spans="2:15" ht="13.5" customHeight="1" x14ac:dyDescent="0.2">
      <c r="B20" s="27"/>
      <c r="D20" s="374" t="s">
        <v>23</v>
      </c>
      <c r="E20" s="374"/>
      <c r="F20" s="374"/>
      <c r="G20" s="31" t="s">
        <v>24</v>
      </c>
      <c r="H20" s="31" t="s">
        <v>25</v>
      </c>
    </row>
    <row r="21" spans="2:15" x14ac:dyDescent="0.2">
      <c r="B21" s="386" t="s">
        <v>22</v>
      </c>
      <c r="C21" s="387"/>
      <c r="D21" s="385" t="str">
        <f>Data!L6</f>
        <v>Lilia St. Clair</v>
      </c>
      <c r="E21" s="385"/>
      <c r="F21" s="385"/>
      <c r="G21" s="87" t="str">
        <f>Data!M6</f>
        <v>956-665-7906</v>
      </c>
      <c r="H21" s="78" t="str">
        <f>Data!N6</f>
        <v>lilia.stclair@utrgv.edu</v>
      </c>
    </row>
    <row r="22" spans="2:15" ht="13.5" customHeight="1" x14ac:dyDescent="0.2">
      <c r="B22" s="27"/>
      <c r="C22" s="27"/>
      <c r="D22" s="27"/>
      <c r="E22" s="27"/>
      <c r="F22" s="27"/>
      <c r="G22" s="27"/>
      <c r="H22" s="5"/>
    </row>
    <row r="23" spans="2:15" ht="13.5" customHeight="1" thickBot="1" x14ac:dyDescent="0.25">
      <c r="B23" s="3" t="s">
        <v>66</v>
      </c>
      <c r="C23" s="27"/>
      <c r="D23" s="27"/>
      <c r="E23" s="27"/>
      <c r="F23" s="27"/>
      <c r="G23" s="27"/>
      <c r="H23" s="5"/>
    </row>
    <row r="24" spans="2:15" s="33" customFormat="1" x14ac:dyDescent="0.2">
      <c r="B24" s="57"/>
      <c r="C24" s="59" t="s">
        <v>26</v>
      </c>
      <c r="D24" s="60" t="s">
        <v>27</v>
      </c>
      <c r="E24" s="60" t="s">
        <v>28</v>
      </c>
      <c r="F24" s="60" t="s">
        <v>29</v>
      </c>
      <c r="G24" s="60" t="s">
        <v>30</v>
      </c>
      <c r="H24" s="61" t="s">
        <v>31</v>
      </c>
    </row>
    <row r="25" spans="2:15" s="33" customFormat="1" ht="15" thickBot="1" x14ac:dyDescent="0.25">
      <c r="B25" s="56" t="s">
        <v>684</v>
      </c>
      <c r="C25" s="79">
        <f>Data!O6</f>
        <v>10116</v>
      </c>
      <c r="D25" s="80">
        <f>Data!P6</f>
        <v>15204</v>
      </c>
      <c r="E25" s="80">
        <f>Data!Q6</f>
        <v>3263</v>
      </c>
      <c r="F25" s="80">
        <f>Data!R6</f>
        <v>326</v>
      </c>
      <c r="G25" s="80">
        <f>Data!S6</f>
        <v>0</v>
      </c>
      <c r="H25" s="68">
        <f>SUM(C25:G25)</f>
        <v>28909</v>
      </c>
    </row>
    <row r="26" spans="2:15" x14ac:dyDescent="0.2">
      <c r="C26" s="2"/>
      <c r="D26" s="2"/>
      <c r="E26" s="2"/>
      <c r="F26" s="2"/>
      <c r="G26" s="2"/>
      <c r="H26" s="2"/>
      <c r="I26" s="2"/>
    </row>
    <row r="27" spans="2:15" ht="13.5" customHeight="1" x14ac:dyDescent="0.2">
      <c r="B27" s="27"/>
      <c r="D27" s="374" t="s">
        <v>23</v>
      </c>
      <c r="E27" s="374"/>
      <c r="F27" s="374"/>
      <c r="G27" s="31" t="s">
        <v>24</v>
      </c>
      <c r="H27" s="31" t="s">
        <v>25</v>
      </c>
    </row>
    <row r="28" spans="2:15" ht="28.5" x14ac:dyDescent="0.2">
      <c r="B28" s="386" t="s">
        <v>39</v>
      </c>
      <c r="C28" s="387"/>
      <c r="D28" s="385" t="str">
        <f>Data!T6</f>
        <v>Paredes, Marcelo</v>
      </c>
      <c r="E28" s="385"/>
      <c r="F28" s="385"/>
      <c r="G28" s="87" t="str">
        <f>Data!U6</f>
        <v>(956) 665-2383</v>
      </c>
      <c r="H28" s="78" t="str">
        <f>Data!V6</f>
        <v>marcelo.paredes@utrgv.edu</v>
      </c>
    </row>
    <row r="29" spans="2:15" ht="13.5" customHeight="1" x14ac:dyDescent="0.2">
      <c r="B29" s="27"/>
      <c r="C29" s="27"/>
      <c r="D29" s="27"/>
      <c r="E29" s="27"/>
      <c r="F29" s="27"/>
      <c r="G29" s="27"/>
      <c r="H29" s="5"/>
    </row>
    <row r="30" spans="2:15" ht="15" thickBot="1" x14ac:dyDescent="0.25">
      <c r="B30" s="3" t="s">
        <v>9</v>
      </c>
      <c r="C30" s="1"/>
      <c r="D30" s="1"/>
      <c r="E30" s="1"/>
      <c r="F30" s="1"/>
      <c r="G30" s="1"/>
      <c r="H30" s="1"/>
      <c r="I30" s="1"/>
    </row>
    <row r="31" spans="2:15" ht="15" thickBot="1" x14ac:dyDescent="0.25">
      <c r="B31" s="62" t="s">
        <v>32</v>
      </c>
      <c r="C31" s="63" t="s">
        <v>26</v>
      </c>
      <c r="D31" s="63" t="s">
        <v>27</v>
      </c>
      <c r="E31" s="63" t="s">
        <v>28</v>
      </c>
      <c r="F31" s="63" t="s">
        <v>29</v>
      </c>
      <c r="G31" s="63" t="s">
        <v>30</v>
      </c>
      <c r="H31" s="64" t="s">
        <v>31</v>
      </c>
      <c r="I31" s="1"/>
    </row>
    <row r="32" spans="2:15" x14ac:dyDescent="0.2">
      <c r="B32" s="9" t="s">
        <v>45</v>
      </c>
      <c r="C32" s="81">
        <f>Data!W6</f>
        <v>222219</v>
      </c>
      <c r="D32" s="81">
        <f>Data!AQ6</f>
        <v>104846</v>
      </c>
      <c r="E32" s="81">
        <f>Data!BK6</f>
        <v>17662</v>
      </c>
      <c r="F32" s="81">
        <f>Data!CE6</f>
        <v>303</v>
      </c>
      <c r="G32" s="81">
        <f>Data!CY6</f>
        <v>0</v>
      </c>
      <c r="H32" s="22">
        <f>SUM(C32:G32)</f>
        <v>345030</v>
      </c>
      <c r="I32" s="1"/>
      <c r="O32" s="18"/>
    </row>
    <row r="33" spans="2:15" x14ac:dyDescent="0.2">
      <c r="B33" s="7" t="s">
        <v>46</v>
      </c>
      <c r="C33" s="81">
        <f>Data!X6</f>
        <v>83232</v>
      </c>
      <c r="D33" s="81">
        <f>Data!AR6</f>
        <v>37745</v>
      </c>
      <c r="E33" s="81">
        <f>Data!BL6</f>
        <v>9748</v>
      </c>
      <c r="F33" s="81">
        <f>Data!CF6</f>
        <v>258</v>
      </c>
      <c r="G33" s="81">
        <f>Data!CZ6</f>
        <v>0</v>
      </c>
      <c r="H33" s="22">
        <f t="shared" ref="H33:H52" si="0">SUM(C33:G33)</f>
        <v>130983</v>
      </c>
      <c r="I33" s="1"/>
      <c r="O33" s="18"/>
    </row>
    <row r="34" spans="2:15" x14ac:dyDescent="0.2">
      <c r="B34" s="7" t="s">
        <v>47</v>
      </c>
      <c r="C34" s="81">
        <f>Data!Y6</f>
        <v>34410</v>
      </c>
      <c r="D34" s="81">
        <f>Data!AS6</f>
        <v>12126</v>
      </c>
      <c r="E34" s="81">
        <f>Data!BM6</f>
        <v>671</v>
      </c>
      <c r="F34" s="81">
        <f>Data!CG6</f>
        <v>0</v>
      </c>
      <c r="G34" s="81">
        <f>Data!DA6</f>
        <v>0</v>
      </c>
      <c r="H34" s="22">
        <f t="shared" si="0"/>
        <v>47207</v>
      </c>
      <c r="I34" s="1"/>
      <c r="O34" s="18"/>
    </row>
    <row r="35" spans="2:15" x14ac:dyDescent="0.2">
      <c r="B35" s="7" t="s">
        <v>48</v>
      </c>
      <c r="C35" s="81">
        <f>Data!Z6</f>
        <v>5535</v>
      </c>
      <c r="D35" s="81">
        <f>Data!AT6</f>
        <v>28629</v>
      </c>
      <c r="E35" s="81">
        <f>Data!BN6</f>
        <v>9683</v>
      </c>
      <c r="F35" s="81">
        <f>Data!CH6</f>
        <v>3312</v>
      </c>
      <c r="G35" s="81">
        <f>Data!DB6</f>
        <v>0</v>
      </c>
      <c r="H35" s="22">
        <f t="shared" si="0"/>
        <v>47159</v>
      </c>
      <c r="I35" s="1"/>
      <c r="O35" s="18"/>
    </row>
    <row r="36" spans="2:15" x14ac:dyDescent="0.2">
      <c r="B36" s="7" t="s">
        <v>49</v>
      </c>
      <c r="C36" s="81">
        <f>Data!AA6</f>
        <v>51</v>
      </c>
      <c r="D36" s="81">
        <f>Data!AU6</f>
        <v>216</v>
      </c>
      <c r="E36" s="81">
        <f>Data!BO6</f>
        <v>111</v>
      </c>
      <c r="F36" s="81">
        <f>Data!CI6</f>
        <v>0</v>
      </c>
      <c r="G36" s="81">
        <f>Data!DC6</f>
        <v>0</v>
      </c>
      <c r="H36" s="22">
        <f t="shared" si="0"/>
        <v>378</v>
      </c>
      <c r="I36" s="1"/>
      <c r="O36" s="18"/>
    </row>
    <row r="37" spans="2:15" x14ac:dyDescent="0.2">
      <c r="B37" s="7" t="s">
        <v>50</v>
      </c>
      <c r="C37" s="81">
        <f>Data!AB6</f>
        <v>17443</v>
      </c>
      <c r="D37" s="81">
        <f>Data!AV6</f>
        <v>25675</v>
      </c>
      <c r="E37" s="81">
        <f>Data!BP6</f>
        <v>4698</v>
      </c>
      <c r="F37" s="81">
        <f>Data!CJ6</f>
        <v>0</v>
      </c>
      <c r="G37" s="81">
        <f>Data!DD6</f>
        <v>0</v>
      </c>
      <c r="H37" s="22">
        <f t="shared" si="0"/>
        <v>47816</v>
      </c>
      <c r="I37" s="1"/>
      <c r="O37" s="18"/>
    </row>
    <row r="38" spans="2:15" x14ac:dyDescent="0.2">
      <c r="B38" s="7" t="s">
        <v>51</v>
      </c>
      <c r="C38" s="81">
        <f>Data!AC6</f>
        <v>128</v>
      </c>
      <c r="D38" s="81">
        <f>Data!AW6</f>
        <v>680</v>
      </c>
      <c r="E38" s="81">
        <f>Data!BQ6</f>
        <v>0</v>
      </c>
      <c r="F38" s="81">
        <f>Data!CK6</f>
        <v>0</v>
      </c>
      <c r="G38" s="81">
        <f>Data!DE6</f>
        <v>0</v>
      </c>
      <c r="H38" s="22">
        <f t="shared" si="0"/>
        <v>808</v>
      </c>
      <c r="I38" s="1"/>
      <c r="O38" s="18"/>
    </row>
    <row r="39" spans="2:15" x14ac:dyDescent="0.2">
      <c r="B39" s="7" t="s">
        <v>52</v>
      </c>
      <c r="C39" s="81">
        <f>Data!AD6</f>
        <v>0</v>
      </c>
      <c r="D39" s="81">
        <f>Data!AX6</f>
        <v>0</v>
      </c>
      <c r="E39" s="81">
        <f>Data!BR6</f>
        <v>0</v>
      </c>
      <c r="F39" s="81">
        <f>Data!CL6</f>
        <v>0</v>
      </c>
      <c r="G39" s="81">
        <f>Data!DF6</f>
        <v>0</v>
      </c>
      <c r="H39" s="22">
        <f t="shared" si="0"/>
        <v>0</v>
      </c>
      <c r="I39" s="1"/>
      <c r="O39" s="18"/>
    </row>
    <row r="40" spans="2:15" x14ac:dyDescent="0.2">
      <c r="B40" s="7" t="s">
        <v>53</v>
      </c>
      <c r="C40" s="81">
        <f>Data!AE6</f>
        <v>1662</v>
      </c>
      <c r="D40" s="81">
        <f>Data!AY6</f>
        <v>4680</v>
      </c>
      <c r="E40" s="81">
        <f>Data!BS6</f>
        <v>4911</v>
      </c>
      <c r="F40" s="81">
        <f>Data!CM6</f>
        <v>0</v>
      </c>
      <c r="G40" s="81">
        <f>Data!DG6</f>
        <v>0</v>
      </c>
      <c r="H40" s="22">
        <f t="shared" si="0"/>
        <v>11253</v>
      </c>
      <c r="I40" s="1"/>
      <c r="O40" s="18"/>
    </row>
    <row r="41" spans="2:15" x14ac:dyDescent="0.2">
      <c r="B41" s="7" t="s">
        <v>54</v>
      </c>
      <c r="C41" s="81">
        <f>Data!AF6</f>
        <v>3</v>
      </c>
      <c r="D41" s="81">
        <f>Data!AZ6</f>
        <v>33</v>
      </c>
      <c r="E41" s="81">
        <f>Data!BT6</f>
        <v>0</v>
      </c>
      <c r="F41" s="81">
        <f>Data!CN6</f>
        <v>0</v>
      </c>
      <c r="G41" s="81">
        <f>Data!DH6</f>
        <v>0</v>
      </c>
      <c r="H41" s="22">
        <f t="shared" si="0"/>
        <v>36</v>
      </c>
      <c r="I41" s="1"/>
      <c r="O41" s="18"/>
    </row>
    <row r="42" spans="2:15" x14ac:dyDescent="0.2">
      <c r="B42" s="7" t="s">
        <v>55</v>
      </c>
      <c r="C42" s="81">
        <f>Data!AG6</f>
        <v>0</v>
      </c>
      <c r="D42" s="81">
        <f>Data!BA6</f>
        <v>0</v>
      </c>
      <c r="E42" s="81">
        <f>Data!BU6</f>
        <v>0</v>
      </c>
      <c r="F42" s="81">
        <f>Data!CO6</f>
        <v>0</v>
      </c>
      <c r="G42" s="81">
        <f>Data!DI6</f>
        <v>0</v>
      </c>
      <c r="H42" s="22">
        <f t="shared" si="0"/>
        <v>0</v>
      </c>
      <c r="I42" s="1"/>
      <c r="O42" s="18"/>
    </row>
    <row r="43" spans="2:15" x14ac:dyDescent="0.2">
      <c r="B43" s="7" t="s">
        <v>56</v>
      </c>
      <c r="C43" s="81">
        <f>Data!AH6</f>
        <v>0</v>
      </c>
      <c r="D43" s="81">
        <f>Data!BB6</f>
        <v>0</v>
      </c>
      <c r="E43" s="81">
        <f>Data!BV6</f>
        <v>0</v>
      </c>
      <c r="F43" s="81">
        <f>Data!CP6</f>
        <v>0</v>
      </c>
      <c r="G43" s="81">
        <f>Data!DJ6</f>
        <v>0</v>
      </c>
      <c r="H43" s="22">
        <f t="shared" si="0"/>
        <v>0</v>
      </c>
      <c r="I43" s="1"/>
      <c r="O43" s="18"/>
    </row>
    <row r="44" spans="2:15" x14ac:dyDescent="0.2">
      <c r="B44" s="7" t="s">
        <v>57</v>
      </c>
      <c r="C44" s="81">
        <f>Data!AI6</f>
        <v>2126</v>
      </c>
      <c r="D44" s="81">
        <f>Data!BC6</f>
        <v>0</v>
      </c>
      <c r="E44" s="81">
        <f>Data!BW6</f>
        <v>0</v>
      </c>
      <c r="F44" s="81">
        <f>Data!CQ6</f>
        <v>0</v>
      </c>
      <c r="G44" s="81">
        <f>Data!DK6</f>
        <v>0</v>
      </c>
      <c r="H44" s="22">
        <f t="shared" si="0"/>
        <v>2126</v>
      </c>
      <c r="I44" s="1"/>
      <c r="O44" s="18"/>
    </row>
    <row r="45" spans="2:15" x14ac:dyDescent="0.2">
      <c r="B45" s="7" t="s">
        <v>58</v>
      </c>
      <c r="C45" s="81">
        <f>Data!AJ6</f>
        <v>18933</v>
      </c>
      <c r="D45" s="81">
        <f>Data!BD6</f>
        <v>27867</v>
      </c>
      <c r="E45" s="81">
        <f>Data!BX6</f>
        <v>15523</v>
      </c>
      <c r="F45" s="81">
        <f>Data!CR6</f>
        <v>407</v>
      </c>
      <c r="G45" s="81">
        <f>Data!DL6</f>
        <v>0</v>
      </c>
      <c r="H45" s="22">
        <f t="shared" si="0"/>
        <v>62730</v>
      </c>
      <c r="I45" s="1"/>
      <c r="O45" s="18"/>
    </row>
    <row r="46" spans="2:15" x14ac:dyDescent="0.2">
      <c r="B46" s="7" t="s">
        <v>59</v>
      </c>
      <c r="C46" s="81">
        <f>Data!AK6</f>
        <v>0</v>
      </c>
      <c r="D46" s="81">
        <f>Data!BE6</f>
        <v>0</v>
      </c>
      <c r="E46" s="81">
        <f>Data!BY6</f>
        <v>0</v>
      </c>
      <c r="F46" s="81">
        <f>Data!CS6</f>
        <v>0</v>
      </c>
      <c r="G46" s="81">
        <f>Data!DM6</f>
        <v>0</v>
      </c>
      <c r="H46" s="22">
        <f t="shared" si="0"/>
        <v>0</v>
      </c>
      <c r="I46" s="1"/>
      <c r="O46" s="18"/>
    </row>
    <row r="47" spans="2:15" x14ac:dyDescent="0.2">
      <c r="B47" s="7" t="s">
        <v>60</v>
      </c>
      <c r="C47" s="81">
        <f>Data!AL6</f>
        <v>15531</v>
      </c>
      <c r="D47" s="81">
        <f>Data!BF6</f>
        <v>41118</v>
      </c>
      <c r="E47" s="81">
        <f>Data!BZ6</f>
        <v>9021</v>
      </c>
      <c r="F47" s="81">
        <f>Data!CT6</f>
        <v>564</v>
      </c>
      <c r="G47" s="81">
        <f>Data!DN6</f>
        <v>0</v>
      </c>
      <c r="H47" s="22">
        <f t="shared" si="0"/>
        <v>66234</v>
      </c>
      <c r="I47" s="1"/>
      <c r="O47" s="18"/>
    </row>
    <row r="48" spans="2:15" x14ac:dyDescent="0.2">
      <c r="B48" s="7" t="s">
        <v>61</v>
      </c>
      <c r="C48" s="81">
        <f>Data!AM6</f>
        <v>0</v>
      </c>
      <c r="D48" s="81">
        <f>Data!BG6</f>
        <v>0</v>
      </c>
      <c r="E48" s="81">
        <f>Data!CA6</f>
        <v>0</v>
      </c>
      <c r="F48" s="81">
        <f>Data!CU6</f>
        <v>0</v>
      </c>
      <c r="G48" s="81">
        <f>Data!DO6</f>
        <v>0</v>
      </c>
      <c r="H48" s="22">
        <f t="shared" si="0"/>
        <v>0</v>
      </c>
      <c r="I48" s="1"/>
      <c r="O48" s="18"/>
    </row>
    <row r="49" spans="2:15" x14ac:dyDescent="0.2">
      <c r="B49" s="7" t="s">
        <v>62</v>
      </c>
      <c r="C49" s="81">
        <f>Data!AN6</f>
        <v>3</v>
      </c>
      <c r="D49" s="81">
        <f>Data!BH6</f>
        <v>1946</v>
      </c>
      <c r="E49" s="81">
        <f>Data!CB6</f>
        <v>0</v>
      </c>
      <c r="F49" s="81">
        <f>Data!CV6</f>
        <v>0</v>
      </c>
      <c r="G49" s="81">
        <f>Data!DP6</f>
        <v>0</v>
      </c>
      <c r="H49" s="22">
        <f t="shared" si="0"/>
        <v>1949</v>
      </c>
      <c r="I49" s="1"/>
      <c r="O49" s="18"/>
    </row>
    <row r="50" spans="2:15" x14ac:dyDescent="0.2">
      <c r="B50" s="7" t="s">
        <v>63</v>
      </c>
      <c r="C50" s="81">
        <f>Data!AO6</f>
        <v>4299</v>
      </c>
      <c r="D50" s="81">
        <f>Data!BI6</f>
        <v>1410</v>
      </c>
      <c r="E50" s="81">
        <f>Data!CC6</f>
        <v>258</v>
      </c>
      <c r="F50" s="81">
        <f>Data!CW6</f>
        <v>0</v>
      </c>
      <c r="G50" s="81">
        <f>Data!DQ6</f>
        <v>0</v>
      </c>
      <c r="H50" s="22">
        <f t="shared" si="0"/>
        <v>5967</v>
      </c>
      <c r="I50" s="1"/>
      <c r="O50" s="18"/>
    </row>
    <row r="51" spans="2:15" x14ac:dyDescent="0.2">
      <c r="B51" s="7" t="s">
        <v>0</v>
      </c>
      <c r="C51" s="81">
        <f>Data!AP6</f>
        <v>93</v>
      </c>
      <c r="D51" s="81">
        <f>Data!BJ6</f>
        <v>6142</v>
      </c>
      <c r="E51" s="81">
        <f>Data!CD6</f>
        <v>2265</v>
      </c>
      <c r="F51" s="81">
        <f>Data!CX6</f>
        <v>0</v>
      </c>
      <c r="G51" s="81">
        <f>Data!DR6</f>
        <v>0</v>
      </c>
      <c r="H51" s="22">
        <f t="shared" si="0"/>
        <v>8500</v>
      </c>
      <c r="I51" s="1"/>
      <c r="O51" s="18"/>
    </row>
    <row r="52" spans="2:15" x14ac:dyDescent="0.2">
      <c r="B52" s="8" t="s">
        <v>34</v>
      </c>
      <c r="C52" s="22">
        <f>SUM(C32:C51)</f>
        <v>405668</v>
      </c>
      <c r="D52" s="22">
        <f>SUM(D32:D51)</f>
        <v>293113</v>
      </c>
      <c r="E52" s="22">
        <f>SUM(E32:E51)</f>
        <v>74551</v>
      </c>
      <c r="F52" s="22">
        <f>SUM(F32:F51)</f>
        <v>4844</v>
      </c>
      <c r="G52" s="22">
        <f>SUM(G32:G51)</f>
        <v>0</v>
      </c>
      <c r="H52" s="22">
        <f t="shared" si="0"/>
        <v>778176</v>
      </c>
      <c r="I52" s="1"/>
    </row>
    <row r="53" spans="2:15" x14ac:dyDescent="0.2">
      <c r="B53" s="14"/>
      <c r="C53" s="18"/>
      <c r="D53" s="18"/>
      <c r="E53" s="18"/>
      <c r="F53" s="18"/>
      <c r="G53" s="18"/>
      <c r="H53" s="18"/>
      <c r="I53" s="1"/>
    </row>
    <row r="54" spans="2:15" ht="13.5" customHeight="1" x14ac:dyDescent="0.2">
      <c r="B54" s="27"/>
      <c r="D54" s="374" t="s">
        <v>23</v>
      </c>
      <c r="E54" s="374"/>
      <c r="F54" s="374"/>
      <c r="G54" s="31" t="s">
        <v>24</v>
      </c>
      <c r="H54" s="31" t="s">
        <v>25</v>
      </c>
    </row>
    <row r="55" spans="2:15" ht="28.5" x14ac:dyDescent="0.2">
      <c r="B55" s="386" t="s">
        <v>40</v>
      </c>
      <c r="C55" s="387"/>
      <c r="D55" s="385" t="str">
        <f>Data!T6</f>
        <v>Paredes, Marcelo</v>
      </c>
      <c r="E55" s="385"/>
      <c r="F55" s="385"/>
      <c r="G55" s="87" t="str">
        <f>Data!U6</f>
        <v>(956) 665-2383</v>
      </c>
      <c r="H55" s="78" t="str">
        <f>Data!V6</f>
        <v>marcelo.paredes@utrgv.edu</v>
      </c>
    </row>
    <row r="56" spans="2:15" ht="13.5" customHeight="1" x14ac:dyDescent="0.2">
      <c r="B56" s="27"/>
      <c r="C56" s="27"/>
      <c r="D56" s="27"/>
      <c r="E56" s="27"/>
      <c r="F56" s="27"/>
      <c r="G56" s="27"/>
      <c r="H56" s="5"/>
    </row>
    <row r="57" spans="2:15" x14ac:dyDescent="0.2">
      <c r="B57" s="3" t="s">
        <v>10</v>
      </c>
      <c r="C57" s="1"/>
      <c r="D57" s="1"/>
      <c r="E57" s="1"/>
      <c r="F57" s="1"/>
      <c r="G57" s="1"/>
      <c r="H57" s="1"/>
      <c r="I57" s="1"/>
    </row>
    <row r="58" spans="2:15" ht="31.5" customHeight="1" x14ac:dyDescent="0.2">
      <c r="B58" s="392" t="s">
        <v>42</v>
      </c>
      <c r="C58" s="392"/>
      <c r="D58" s="392"/>
      <c r="E58" s="392"/>
      <c r="F58" s="392"/>
      <c r="G58" s="392"/>
      <c r="H58" s="34"/>
    </row>
    <row r="59" spans="2:15" ht="8.25" customHeight="1" thickBot="1" x14ac:dyDescent="0.25">
      <c r="B59" s="32"/>
      <c r="C59" s="1"/>
      <c r="D59" s="1"/>
      <c r="E59" s="1"/>
      <c r="F59" s="1"/>
      <c r="G59" s="1"/>
      <c r="H59" s="1"/>
      <c r="I59" s="1"/>
    </row>
    <row r="60" spans="2:15" ht="15" thickBot="1" x14ac:dyDescent="0.25">
      <c r="B60" s="62" t="s">
        <v>32</v>
      </c>
      <c r="C60" s="63" t="s">
        <v>26</v>
      </c>
      <c r="D60" s="63" t="s">
        <v>27</v>
      </c>
      <c r="E60" s="63" t="s">
        <v>28</v>
      </c>
      <c r="F60" s="63" t="s">
        <v>29</v>
      </c>
      <c r="G60" s="63" t="s">
        <v>30</v>
      </c>
      <c r="H60" s="64" t="s">
        <v>31</v>
      </c>
      <c r="I60" s="1"/>
    </row>
    <row r="61" spans="2:15" x14ac:dyDescent="0.2">
      <c r="B61" s="9" t="str">
        <f>$B$32</f>
        <v>Liberal Arts</v>
      </c>
      <c r="C61" s="82">
        <f>Data!DS6</f>
        <v>10370885.6602201</v>
      </c>
      <c r="D61" s="82">
        <f>Data!EM6</f>
        <v>6212723.6832247302</v>
      </c>
      <c r="E61" s="82">
        <f>Data!FG6</f>
        <v>3393734.4946642001</v>
      </c>
      <c r="F61" s="82">
        <f>Data!GA6</f>
        <v>87233.653442552895</v>
      </c>
      <c r="G61" s="82">
        <f>Data!GU6</f>
        <v>0</v>
      </c>
      <c r="H61" s="21">
        <f>SUM(C61:G61)</f>
        <v>20064577.491551585</v>
      </c>
      <c r="I61" s="1"/>
    </row>
    <row r="62" spans="2:15" x14ac:dyDescent="0.2">
      <c r="B62" s="9" t="str">
        <f>$B$33</f>
        <v>Science</v>
      </c>
      <c r="C62" s="82">
        <f>Data!DT6</f>
        <v>4445124.7729847701</v>
      </c>
      <c r="D62" s="82">
        <f>Data!EN6</f>
        <v>3528358.5566907199</v>
      </c>
      <c r="E62" s="82">
        <f>Data!FH6</f>
        <v>2393169.0691615199</v>
      </c>
      <c r="F62" s="82">
        <f>Data!GB6</f>
        <v>170348.49191689299</v>
      </c>
      <c r="G62" s="82">
        <f>Data!GV6</f>
        <v>0</v>
      </c>
      <c r="H62" s="22">
        <f t="shared" ref="H62:H81" si="1">SUM(C62:G62)</f>
        <v>10537000.890753902</v>
      </c>
      <c r="I62" s="1"/>
    </row>
    <row r="63" spans="2:15" x14ac:dyDescent="0.2">
      <c r="B63" s="9" t="str">
        <f>$B$34</f>
        <v>Fine Arts</v>
      </c>
      <c r="C63" s="82">
        <f>Data!DU6</f>
        <v>2432862.7340051699</v>
      </c>
      <c r="D63" s="82">
        <f>Data!EO6</f>
        <v>1484937.01362763</v>
      </c>
      <c r="E63" s="82">
        <f>Data!FI6</f>
        <v>210123.127627454</v>
      </c>
      <c r="F63" s="82">
        <f>Data!GC6</f>
        <v>0</v>
      </c>
      <c r="G63" s="82">
        <f>Data!GW6</f>
        <v>0</v>
      </c>
      <c r="H63" s="22">
        <f t="shared" si="1"/>
        <v>4127922.8752602534</v>
      </c>
      <c r="I63" s="1"/>
    </row>
    <row r="64" spans="2:15" x14ac:dyDescent="0.2">
      <c r="B64" s="9" t="str">
        <f>$B$35</f>
        <v>Teacher Education</v>
      </c>
      <c r="C64" s="82">
        <f>Data!DV6</f>
        <v>336739.53933005797</v>
      </c>
      <c r="D64" s="82">
        <f>Data!EP6</f>
        <v>1673834.86581864</v>
      </c>
      <c r="E64" s="82">
        <f>Data!FJ6</f>
        <v>1167314.22331256</v>
      </c>
      <c r="F64" s="82">
        <f>Data!GD6</f>
        <v>1115881.13026677</v>
      </c>
      <c r="G64" s="82">
        <f>Data!GX6</f>
        <v>0</v>
      </c>
      <c r="H64" s="22">
        <f t="shared" si="1"/>
        <v>4293769.7587280283</v>
      </c>
      <c r="I64" s="1"/>
    </row>
    <row r="65" spans="2:9" x14ac:dyDescent="0.2">
      <c r="B65" s="9" t="str">
        <f>$B$36</f>
        <v>Agriculture</v>
      </c>
      <c r="C65" s="82">
        <f>Data!DW6</f>
        <v>5297.8254452301799</v>
      </c>
      <c r="D65" s="82">
        <f>Data!EQ6</f>
        <v>19161.131196890401</v>
      </c>
      <c r="E65" s="82">
        <f>Data!FK6</f>
        <v>16339.1380314502</v>
      </c>
      <c r="F65" s="82">
        <f>Data!GE6</f>
        <v>0</v>
      </c>
      <c r="G65" s="82">
        <f>Data!GY6</f>
        <v>0</v>
      </c>
      <c r="H65" s="22">
        <f t="shared" si="1"/>
        <v>40798.094673570784</v>
      </c>
      <c r="I65" s="1"/>
    </row>
    <row r="66" spans="2:9" x14ac:dyDescent="0.2">
      <c r="B66" s="9" t="str">
        <f>$B$37</f>
        <v>Engineering</v>
      </c>
      <c r="C66" s="82">
        <f>Data!DX6</f>
        <v>1681437.9962666901</v>
      </c>
      <c r="D66" s="82">
        <f>Data!ER6</f>
        <v>3077864.9315719302</v>
      </c>
      <c r="E66" s="82">
        <f>Data!FL6</f>
        <v>1160012.1559955201</v>
      </c>
      <c r="F66" s="82">
        <f>Data!GF6</f>
        <v>0</v>
      </c>
      <c r="G66" s="82">
        <f>Data!GZ6</f>
        <v>0</v>
      </c>
      <c r="H66" s="22">
        <f t="shared" si="1"/>
        <v>5919315.0838341396</v>
      </c>
      <c r="I66" s="1"/>
    </row>
    <row r="67" spans="2:9" x14ac:dyDescent="0.2">
      <c r="B67" s="9" t="str">
        <f>$B$38</f>
        <v>Home Economics</v>
      </c>
      <c r="C67" s="82">
        <f>Data!DY6</f>
        <v>4804.3925701153403</v>
      </c>
      <c r="D67" s="82">
        <f>Data!ES6</f>
        <v>33509.338728974399</v>
      </c>
      <c r="E67" s="82">
        <f>Data!FM6</f>
        <v>0</v>
      </c>
      <c r="F67" s="82">
        <f>Data!GG6</f>
        <v>0</v>
      </c>
      <c r="G67" s="82">
        <f>Data!HA6</f>
        <v>0</v>
      </c>
      <c r="H67" s="22">
        <f t="shared" si="1"/>
        <v>38313.731299089741</v>
      </c>
      <c r="I67" s="1"/>
    </row>
    <row r="68" spans="2:9" x14ac:dyDescent="0.2">
      <c r="B68" s="9" t="str">
        <f>$B$39</f>
        <v>Law</v>
      </c>
      <c r="C68" s="82">
        <f>Data!DZ6</f>
        <v>0</v>
      </c>
      <c r="D68" s="82">
        <f>Data!ET6</f>
        <v>0</v>
      </c>
      <c r="E68" s="82">
        <f>Data!FN6</f>
        <v>0</v>
      </c>
      <c r="F68" s="82">
        <f>Data!GH6</f>
        <v>0</v>
      </c>
      <c r="G68" s="82">
        <f>Data!HB6</f>
        <v>0</v>
      </c>
      <c r="H68" s="22">
        <f t="shared" si="1"/>
        <v>0</v>
      </c>
      <c r="I68" s="1"/>
    </row>
    <row r="69" spans="2:9" x14ac:dyDescent="0.2">
      <c r="B69" s="9" t="str">
        <f>$B$40</f>
        <v>Social Service</v>
      </c>
      <c r="C69" s="82">
        <f>Data!EA6</f>
        <v>132935.009539855</v>
      </c>
      <c r="D69" s="82">
        <f>Data!EU6</f>
        <v>341633.87196902197</v>
      </c>
      <c r="E69" s="82">
        <f>Data!FO6</f>
        <v>669622.69643984095</v>
      </c>
      <c r="F69" s="82">
        <f>Data!GI6</f>
        <v>0</v>
      </c>
      <c r="G69" s="82">
        <f>Data!HC6</f>
        <v>0</v>
      </c>
      <c r="H69" s="22">
        <f t="shared" si="1"/>
        <v>1144191.5779487179</v>
      </c>
      <c r="I69" s="1"/>
    </row>
    <row r="70" spans="2:9" x14ac:dyDescent="0.2">
      <c r="B70" s="9" t="str">
        <f>$B$41</f>
        <v>Library Science</v>
      </c>
      <c r="C70" s="82">
        <f>Data!EB6</f>
        <v>1078.7</v>
      </c>
      <c r="D70" s="82">
        <f>Data!EV6</f>
        <v>12754.0411764706</v>
      </c>
      <c r="E70" s="82">
        <f>Data!FP6</f>
        <v>0</v>
      </c>
      <c r="F70" s="82">
        <f>Data!GJ6</f>
        <v>0</v>
      </c>
      <c r="G70" s="82">
        <f>Data!HD6</f>
        <v>0</v>
      </c>
      <c r="H70" s="22">
        <f t="shared" si="1"/>
        <v>13832.741176470601</v>
      </c>
      <c r="I70" s="1"/>
    </row>
    <row r="71" spans="2:9" x14ac:dyDescent="0.2">
      <c r="B71" s="9" t="str">
        <f>$B$42</f>
        <v>Veterinary Science</v>
      </c>
      <c r="C71" s="82">
        <f>Data!EC6</f>
        <v>0</v>
      </c>
      <c r="D71" s="82">
        <f>Data!EW6</f>
        <v>0</v>
      </c>
      <c r="E71" s="82">
        <f>Data!FQ6</f>
        <v>0</v>
      </c>
      <c r="F71" s="82">
        <f>Data!GK6</f>
        <v>0</v>
      </c>
      <c r="G71" s="82">
        <f>Data!HE6</f>
        <v>0</v>
      </c>
      <c r="H71" s="22">
        <f t="shared" si="1"/>
        <v>0</v>
      </c>
      <c r="I71" s="1"/>
    </row>
    <row r="72" spans="2:9" x14ac:dyDescent="0.2">
      <c r="B72" s="9" t="str">
        <f>$B$43</f>
        <v>Vocational Training</v>
      </c>
      <c r="C72" s="82">
        <f>Data!ED6</f>
        <v>0</v>
      </c>
      <c r="D72" s="82">
        <f>Data!EX6</f>
        <v>0</v>
      </c>
      <c r="E72" s="82">
        <f>Data!FR6</f>
        <v>0</v>
      </c>
      <c r="F72" s="82">
        <f>Data!GL6</f>
        <v>0</v>
      </c>
      <c r="G72" s="82">
        <f>Data!HF6</f>
        <v>0</v>
      </c>
      <c r="H72" s="22">
        <f t="shared" si="1"/>
        <v>0</v>
      </c>
      <c r="I72" s="1"/>
    </row>
    <row r="73" spans="2:9" x14ac:dyDescent="0.2">
      <c r="B73" s="9" t="str">
        <f>$B$44</f>
        <v>Physical Training</v>
      </c>
      <c r="C73" s="82">
        <f>Data!EE6</f>
        <v>76710.191991908607</v>
      </c>
      <c r="D73" s="82">
        <f>Data!EY6</f>
        <v>0</v>
      </c>
      <c r="E73" s="82">
        <f>Data!FS6</f>
        <v>0</v>
      </c>
      <c r="F73" s="82">
        <f>Data!GM6</f>
        <v>0</v>
      </c>
      <c r="G73" s="82">
        <f>Data!HG6</f>
        <v>0</v>
      </c>
      <c r="H73" s="22">
        <f t="shared" si="1"/>
        <v>76710.191991908607</v>
      </c>
      <c r="I73" s="1"/>
    </row>
    <row r="74" spans="2:9" x14ac:dyDescent="0.2">
      <c r="B74" s="9" t="str">
        <f>$B$45</f>
        <v>Health Services</v>
      </c>
      <c r="C74" s="82">
        <f>Data!EF6</f>
        <v>733338.60860770894</v>
      </c>
      <c r="D74" s="82">
        <f>Data!EZ6</f>
        <v>1810585.7817259899</v>
      </c>
      <c r="E74" s="82">
        <f>Data!FT6</f>
        <v>2364875.5116421101</v>
      </c>
      <c r="F74" s="82">
        <f>Data!GN6</f>
        <v>257786.84505238201</v>
      </c>
      <c r="G74" s="82">
        <f>Data!HH6</f>
        <v>0</v>
      </c>
      <c r="H74" s="22">
        <f t="shared" si="1"/>
        <v>5166586.7470281906</v>
      </c>
      <c r="I74" s="1"/>
    </row>
    <row r="75" spans="2:9" x14ac:dyDescent="0.2">
      <c r="B75" s="9" t="str">
        <f>$B$46</f>
        <v>Pharmacy</v>
      </c>
      <c r="C75" s="82">
        <f>Data!EG6</f>
        <v>0</v>
      </c>
      <c r="D75" s="82">
        <f>Data!FA6</f>
        <v>0</v>
      </c>
      <c r="E75" s="82">
        <f>Data!FU6</f>
        <v>0</v>
      </c>
      <c r="F75" s="82">
        <f>Data!GO6</f>
        <v>0</v>
      </c>
      <c r="G75" s="82">
        <f>Data!HI6</f>
        <v>0</v>
      </c>
      <c r="H75" s="22">
        <f t="shared" si="1"/>
        <v>0</v>
      </c>
      <c r="I75" s="1"/>
    </row>
    <row r="76" spans="2:9" x14ac:dyDescent="0.2">
      <c r="B76" s="9" t="str">
        <f>$B$47</f>
        <v>Business Administration</v>
      </c>
      <c r="C76" s="82">
        <f>Data!EH6</f>
        <v>738625.36138675397</v>
      </c>
      <c r="D76" s="82">
        <f>Data!FB6</f>
        <v>3955644.76168912</v>
      </c>
      <c r="E76" s="82">
        <f>Data!FV6</f>
        <v>1637489.7437606601</v>
      </c>
      <c r="F76" s="82">
        <f>Data!GP6</f>
        <v>833992.37451893999</v>
      </c>
      <c r="G76" s="82">
        <f>Data!HJ6</f>
        <v>0</v>
      </c>
      <c r="H76" s="22">
        <f t="shared" si="1"/>
        <v>7165752.2413554741</v>
      </c>
      <c r="I76" s="1"/>
    </row>
    <row r="77" spans="2:9" x14ac:dyDescent="0.2">
      <c r="B77" s="9" t="str">
        <f>$B$48</f>
        <v>Optometry</v>
      </c>
      <c r="C77" s="82">
        <f>Data!EI6</f>
        <v>0</v>
      </c>
      <c r="D77" s="82">
        <f>Data!FC6</f>
        <v>0</v>
      </c>
      <c r="E77" s="82">
        <f>Data!FW6</f>
        <v>0</v>
      </c>
      <c r="F77" s="82">
        <f>Data!GQ6</f>
        <v>0</v>
      </c>
      <c r="G77" s="82">
        <f>Data!HK6</f>
        <v>0</v>
      </c>
      <c r="H77" s="22">
        <f t="shared" si="1"/>
        <v>0</v>
      </c>
      <c r="I77" s="1"/>
    </row>
    <row r="78" spans="2:9" x14ac:dyDescent="0.2">
      <c r="B78" s="9" t="str">
        <f>$B$49</f>
        <v>Teacher Ed-Practice Teaching</v>
      </c>
      <c r="C78" s="82">
        <f>Data!EJ6</f>
        <v>120</v>
      </c>
      <c r="D78" s="82">
        <f>Data!FD6</f>
        <v>351444.22984638799</v>
      </c>
      <c r="E78" s="82">
        <f>Data!FX6</f>
        <v>0</v>
      </c>
      <c r="F78" s="82">
        <f>Data!GR6</f>
        <v>0</v>
      </c>
      <c r="G78" s="82">
        <f>Data!HL6</f>
        <v>0</v>
      </c>
      <c r="H78" s="22">
        <f t="shared" si="1"/>
        <v>351564.22984638799</v>
      </c>
      <c r="I78" s="1"/>
    </row>
    <row r="79" spans="2:9" x14ac:dyDescent="0.2">
      <c r="B79" s="9" t="str">
        <f>$B$50</f>
        <v>Technology</v>
      </c>
      <c r="C79" s="82">
        <f>Data!EK6</f>
        <v>382690.59114429099</v>
      </c>
      <c r="D79" s="82">
        <f>Data!FE6</f>
        <v>144094.954851755</v>
      </c>
      <c r="E79" s="82">
        <f>Data!FY6</f>
        <v>23409.731156998601</v>
      </c>
      <c r="F79" s="82">
        <f>Data!GS6</f>
        <v>0</v>
      </c>
      <c r="G79" s="82">
        <f>Data!HM6</f>
        <v>0</v>
      </c>
      <c r="H79" s="22">
        <f t="shared" si="1"/>
        <v>550195.27715304447</v>
      </c>
      <c r="I79" s="1"/>
    </row>
    <row r="80" spans="2:9" x14ac:dyDescent="0.2">
      <c r="B80" s="9" t="str">
        <f>$B$51</f>
        <v>Nursing</v>
      </c>
      <c r="C80" s="82">
        <f>Data!EL6</f>
        <v>27699.8599452341</v>
      </c>
      <c r="D80" s="82">
        <f>Data!FF6</f>
        <v>1244761.7132028299</v>
      </c>
      <c r="E80" s="82">
        <f>Data!FZ6</f>
        <v>836884.25905612705</v>
      </c>
      <c r="F80" s="82">
        <f>Data!GT6</f>
        <v>0</v>
      </c>
      <c r="G80" s="82">
        <f>Data!HN6</f>
        <v>0</v>
      </c>
      <c r="H80" s="22">
        <f t="shared" si="1"/>
        <v>2109345.832204191</v>
      </c>
      <c r="I80" s="1"/>
    </row>
    <row r="81" spans="2:9" x14ac:dyDescent="0.2">
      <c r="B81" s="35" t="str">
        <f>$B$52</f>
        <v>Totals</v>
      </c>
      <c r="C81" s="21">
        <f>SUM(C61:C80)</f>
        <v>21370351.243437886</v>
      </c>
      <c r="D81" s="21">
        <f>SUM(D61:D80)</f>
        <v>23891308.875321086</v>
      </c>
      <c r="E81" s="21">
        <f>SUM(E61:E80)</f>
        <v>13872974.150848441</v>
      </c>
      <c r="F81" s="21">
        <f>SUM(F61:F80)</f>
        <v>2465242.4951975378</v>
      </c>
      <c r="G81" s="21">
        <f>SUM(G61:G80)</f>
        <v>0</v>
      </c>
      <c r="H81" s="21">
        <f t="shared" si="1"/>
        <v>61599876.764804952</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Data!T6</f>
        <v>Paredes, Marcelo</v>
      </c>
      <c r="E84" s="385"/>
      <c r="F84" s="385"/>
      <c r="G84" s="87" t="str">
        <f>Data!U6</f>
        <v>(956) 665-2383</v>
      </c>
      <c r="H84" s="78" t="str">
        <f>Data!V6</f>
        <v>marcelo.paredes@utrgv.edu</v>
      </c>
    </row>
    <row r="85" spans="2:9" ht="13.5" customHeight="1" x14ac:dyDescent="0.2">
      <c r="B85" s="27"/>
      <c r="C85" s="27"/>
      <c r="D85" s="27"/>
      <c r="E85" s="27"/>
      <c r="F85" s="27"/>
      <c r="G85" s="27"/>
      <c r="H85" s="5"/>
    </row>
    <row r="86" spans="2:9" x14ac:dyDescent="0.2">
      <c r="B86" s="28" t="s">
        <v>33</v>
      </c>
      <c r="C86" s="13"/>
      <c r="D86" s="13"/>
      <c r="E86" s="13"/>
      <c r="F86" s="13"/>
      <c r="G86" s="13"/>
      <c r="H86" s="17">
        <f>H13+H14</f>
        <v>168866368</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Data!HR6</f>
        <v>153000</v>
      </c>
      <c r="D91" s="159">
        <f>Data!IL6</f>
        <v>0</v>
      </c>
      <c r="E91" s="159">
        <f>Data!JF6</f>
        <v>0</v>
      </c>
      <c r="F91" s="159">
        <f>Data!JZ6</f>
        <v>0</v>
      </c>
      <c r="G91" s="159">
        <f>Data!KT6</f>
        <v>0</v>
      </c>
      <c r="H91" s="36">
        <f t="shared" ref="H91:H111" si="2">SUM(C91:G91)</f>
        <v>153000</v>
      </c>
    </row>
    <row r="92" spans="2:9" x14ac:dyDescent="0.2">
      <c r="B92" s="9" t="str">
        <f>$B$33</f>
        <v>Science</v>
      </c>
      <c r="C92" s="159">
        <f>Data!HS6</f>
        <v>569074</v>
      </c>
      <c r="D92" s="159">
        <f>Data!IM6</f>
        <v>137059</v>
      </c>
      <c r="E92" s="159">
        <f>Data!JG6</f>
        <v>13300</v>
      </c>
      <c r="F92" s="159">
        <f>Data!KA6</f>
        <v>0</v>
      </c>
      <c r="G92" s="159">
        <f>Data!KU6</f>
        <v>0</v>
      </c>
      <c r="H92" s="69">
        <f t="shared" si="2"/>
        <v>719433</v>
      </c>
    </row>
    <row r="93" spans="2:9" x14ac:dyDescent="0.2">
      <c r="B93" s="9" t="str">
        <f>$B$34</f>
        <v>Fine Arts</v>
      </c>
      <c r="C93" s="159">
        <f>Data!HT6</f>
        <v>65050</v>
      </c>
      <c r="D93" s="159">
        <f>Data!IN6</f>
        <v>5000</v>
      </c>
      <c r="E93" s="159">
        <f>Data!JH6</f>
        <v>0</v>
      </c>
      <c r="F93" s="159">
        <f>Data!KB6</f>
        <v>0</v>
      </c>
      <c r="G93" s="159">
        <f>Data!KV6</f>
        <v>0</v>
      </c>
      <c r="H93" s="69">
        <f t="shared" si="2"/>
        <v>70050</v>
      </c>
    </row>
    <row r="94" spans="2:9" x14ac:dyDescent="0.2">
      <c r="B94" s="9" t="str">
        <f>$B$35</f>
        <v>Teacher Education</v>
      </c>
      <c r="C94" s="159">
        <f>Data!HU6</f>
        <v>0</v>
      </c>
      <c r="D94" s="159">
        <f>Data!IO6</f>
        <v>0</v>
      </c>
      <c r="E94" s="159">
        <f>Data!JI6</f>
        <v>0</v>
      </c>
      <c r="F94" s="159">
        <f>Data!KC6</f>
        <v>0</v>
      </c>
      <c r="G94" s="159">
        <f>Data!KW6</f>
        <v>0</v>
      </c>
      <c r="H94" s="69">
        <f t="shared" si="2"/>
        <v>0</v>
      </c>
    </row>
    <row r="95" spans="2:9" x14ac:dyDescent="0.2">
      <c r="B95" s="9" t="str">
        <f>$B$36</f>
        <v>Agriculture</v>
      </c>
      <c r="C95" s="159">
        <f>Data!HV6</f>
        <v>0</v>
      </c>
      <c r="D95" s="159">
        <f>Data!IP6</f>
        <v>0</v>
      </c>
      <c r="E95" s="159">
        <f>Data!JJ6</f>
        <v>0</v>
      </c>
      <c r="F95" s="159">
        <f>Data!KD6</f>
        <v>0</v>
      </c>
      <c r="G95" s="159">
        <f>Data!KX6</f>
        <v>0</v>
      </c>
      <c r="H95" s="69">
        <f t="shared" si="2"/>
        <v>0</v>
      </c>
    </row>
    <row r="96" spans="2:9" x14ac:dyDescent="0.2">
      <c r="B96" s="9" t="str">
        <f>$B$37</f>
        <v>Engineering</v>
      </c>
      <c r="C96" s="159">
        <f>Data!HW6</f>
        <v>0</v>
      </c>
      <c r="D96" s="159">
        <f>Data!IQ6</f>
        <v>0</v>
      </c>
      <c r="E96" s="159">
        <f>Data!JK6</f>
        <v>198700</v>
      </c>
      <c r="F96" s="159">
        <f>Data!KE6</f>
        <v>0</v>
      </c>
      <c r="G96" s="159">
        <f>Data!KY6</f>
        <v>0</v>
      </c>
      <c r="H96" s="69">
        <f t="shared" si="2"/>
        <v>198700</v>
      </c>
    </row>
    <row r="97" spans="2:8" x14ac:dyDescent="0.2">
      <c r="B97" s="9" t="str">
        <f>$B$38</f>
        <v>Home Economics</v>
      </c>
      <c r="C97" s="159">
        <f>Data!HX6</f>
        <v>0</v>
      </c>
      <c r="D97" s="159">
        <f>Data!IR6</f>
        <v>0</v>
      </c>
      <c r="E97" s="159">
        <f>Data!JL6</f>
        <v>0</v>
      </c>
      <c r="F97" s="159">
        <f>Data!KF6</f>
        <v>0</v>
      </c>
      <c r="G97" s="159">
        <f>Data!KZ6</f>
        <v>0</v>
      </c>
      <c r="H97" s="69">
        <f t="shared" si="2"/>
        <v>0</v>
      </c>
    </row>
    <row r="98" spans="2:8" x14ac:dyDescent="0.2">
      <c r="B98" s="9" t="str">
        <f>$B$39</f>
        <v>Law</v>
      </c>
      <c r="C98" s="159">
        <f>Data!HY6</f>
        <v>0</v>
      </c>
      <c r="D98" s="159">
        <f>Data!IS6</f>
        <v>0</v>
      </c>
      <c r="E98" s="159">
        <f>Data!JM6</f>
        <v>0</v>
      </c>
      <c r="F98" s="159">
        <f>Data!KG6</f>
        <v>0</v>
      </c>
      <c r="G98" s="159">
        <f>Data!LA6</f>
        <v>0</v>
      </c>
      <c r="H98" s="69">
        <f t="shared" si="2"/>
        <v>0</v>
      </c>
    </row>
    <row r="99" spans="2:8" x14ac:dyDescent="0.2">
      <c r="B99" s="9" t="str">
        <f>$B$40</f>
        <v>Social Service</v>
      </c>
      <c r="C99" s="159">
        <f>Data!HZ6</f>
        <v>0</v>
      </c>
      <c r="D99" s="159">
        <f>Data!IT6</f>
        <v>0</v>
      </c>
      <c r="E99" s="159">
        <f>Data!JN6</f>
        <v>0</v>
      </c>
      <c r="F99" s="159">
        <f>Data!KH6</f>
        <v>0</v>
      </c>
      <c r="G99" s="159">
        <f>Data!LB6</f>
        <v>0</v>
      </c>
      <c r="H99" s="69">
        <f t="shared" si="2"/>
        <v>0</v>
      </c>
    </row>
    <row r="100" spans="2:8" x14ac:dyDescent="0.2">
      <c r="B100" s="9" t="str">
        <f>$B$41</f>
        <v>Library Science</v>
      </c>
      <c r="C100" s="159">
        <f>Data!IA6</f>
        <v>0</v>
      </c>
      <c r="D100" s="159">
        <f>Data!IU6</f>
        <v>0</v>
      </c>
      <c r="E100" s="159">
        <f>Data!JO6</f>
        <v>0</v>
      </c>
      <c r="F100" s="159">
        <f>Data!KI6</f>
        <v>0</v>
      </c>
      <c r="G100" s="159">
        <f>Data!LC6</f>
        <v>0</v>
      </c>
      <c r="H100" s="69">
        <f t="shared" si="2"/>
        <v>0</v>
      </c>
    </row>
    <row r="101" spans="2:8" x14ac:dyDescent="0.2">
      <c r="B101" s="9" t="str">
        <f>$B$42</f>
        <v>Veterinary Science</v>
      </c>
      <c r="C101" s="159">
        <f>Data!IB6</f>
        <v>0</v>
      </c>
      <c r="D101" s="159">
        <f>Data!IV6</f>
        <v>0</v>
      </c>
      <c r="E101" s="159">
        <f>Data!JP6</f>
        <v>0</v>
      </c>
      <c r="F101" s="159">
        <f>Data!KJ6</f>
        <v>0</v>
      </c>
      <c r="G101" s="159">
        <f>Data!LD6</f>
        <v>0</v>
      </c>
      <c r="H101" s="69">
        <f t="shared" si="2"/>
        <v>0</v>
      </c>
    </row>
    <row r="102" spans="2:8" x14ac:dyDescent="0.2">
      <c r="B102" s="9" t="str">
        <f>$B$43</f>
        <v>Vocational Training</v>
      </c>
      <c r="C102" s="159">
        <f>Data!IC6</f>
        <v>0</v>
      </c>
      <c r="D102" s="159">
        <f>Data!IW6</f>
        <v>0</v>
      </c>
      <c r="E102" s="159">
        <f>Data!JQ6</f>
        <v>0</v>
      </c>
      <c r="F102" s="159">
        <f>Data!KK6</f>
        <v>0</v>
      </c>
      <c r="G102" s="159">
        <f>Data!LE6</f>
        <v>0</v>
      </c>
      <c r="H102" s="69">
        <f t="shared" si="2"/>
        <v>0</v>
      </c>
    </row>
    <row r="103" spans="2:8" x14ac:dyDescent="0.2">
      <c r="B103" s="9" t="str">
        <f>$B$44</f>
        <v>Physical Training</v>
      </c>
      <c r="C103" s="159">
        <f>Data!ID6</f>
        <v>0</v>
      </c>
      <c r="D103" s="159">
        <f>Data!IX6</f>
        <v>0</v>
      </c>
      <c r="E103" s="159">
        <f>Data!JR6</f>
        <v>0</v>
      </c>
      <c r="F103" s="159">
        <f>Data!KL6</f>
        <v>0</v>
      </c>
      <c r="G103" s="159">
        <f>Data!LF6</f>
        <v>0</v>
      </c>
      <c r="H103" s="69">
        <f t="shared" si="2"/>
        <v>0</v>
      </c>
    </row>
    <row r="104" spans="2:8" x14ac:dyDescent="0.2">
      <c r="B104" s="9" t="str">
        <f>$B$45</f>
        <v>Health Services</v>
      </c>
      <c r="C104" s="159">
        <f>Data!IE6</f>
        <v>0</v>
      </c>
      <c r="D104" s="159">
        <f>Data!IY6</f>
        <v>5000</v>
      </c>
      <c r="E104" s="159">
        <f>Data!JS6</f>
        <v>0</v>
      </c>
      <c r="F104" s="159">
        <f>Data!KM6</f>
        <v>0</v>
      </c>
      <c r="G104" s="159">
        <f>Data!LG6</f>
        <v>0</v>
      </c>
      <c r="H104" s="69">
        <f t="shared" si="2"/>
        <v>5000</v>
      </c>
    </row>
    <row r="105" spans="2:8" x14ac:dyDescent="0.2">
      <c r="B105" s="9" t="str">
        <f>$B$46</f>
        <v>Pharmacy</v>
      </c>
      <c r="C105" s="159">
        <f>Data!IF6</f>
        <v>0</v>
      </c>
      <c r="D105" s="159">
        <f>Data!IZ6</f>
        <v>0</v>
      </c>
      <c r="E105" s="159">
        <f>Data!JT6</f>
        <v>0</v>
      </c>
      <c r="F105" s="159">
        <f>Data!KN6</f>
        <v>0</v>
      </c>
      <c r="G105" s="159">
        <f>Data!LH6</f>
        <v>0</v>
      </c>
      <c r="H105" s="69">
        <f t="shared" si="2"/>
        <v>0</v>
      </c>
    </row>
    <row r="106" spans="2:8" x14ac:dyDescent="0.2">
      <c r="B106" s="9" t="str">
        <f>$B$47</f>
        <v>Business Administration</v>
      </c>
      <c r="C106" s="159">
        <f>Data!IG6</f>
        <v>30600</v>
      </c>
      <c r="D106" s="159">
        <f>Data!JA6</f>
        <v>290671</v>
      </c>
      <c r="E106" s="159">
        <f>Data!JU6</f>
        <v>0</v>
      </c>
      <c r="F106" s="159">
        <f>Data!KO6</f>
        <v>0</v>
      </c>
      <c r="G106" s="159">
        <f>Data!LI6</f>
        <v>0</v>
      </c>
      <c r="H106" s="69">
        <f t="shared" si="2"/>
        <v>321271</v>
      </c>
    </row>
    <row r="107" spans="2:8" x14ac:dyDescent="0.2">
      <c r="B107" s="9" t="str">
        <f>$B$48</f>
        <v>Optometry</v>
      </c>
      <c r="C107" s="159">
        <f>Data!IH6</f>
        <v>0</v>
      </c>
      <c r="D107" s="159">
        <f>Data!JB6</f>
        <v>0</v>
      </c>
      <c r="E107" s="159">
        <f>Data!JV6</f>
        <v>0</v>
      </c>
      <c r="F107" s="159">
        <f>Data!KP6</f>
        <v>0</v>
      </c>
      <c r="G107" s="159">
        <f>Data!LJ6</f>
        <v>0</v>
      </c>
      <c r="H107" s="69">
        <f t="shared" si="2"/>
        <v>0</v>
      </c>
    </row>
    <row r="108" spans="2:8" x14ac:dyDescent="0.2">
      <c r="B108" s="9" t="str">
        <f>$B$49</f>
        <v>Teacher Ed-Practice Teaching</v>
      </c>
      <c r="C108" s="159">
        <f>Data!II6</f>
        <v>0</v>
      </c>
      <c r="D108" s="159">
        <f>Data!JC6</f>
        <v>0</v>
      </c>
      <c r="E108" s="159">
        <f>Data!JW6</f>
        <v>0</v>
      </c>
      <c r="F108" s="159">
        <f>Data!KQ6</f>
        <v>0</v>
      </c>
      <c r="G108" s="159">
        <f>Data!LK6</f>
        <v>0</v>
      </c>
      <c r="H108" s="69">
        <f t="shared" si="2"/>
        <v>0</v>
      </c>
    </row>
    <row r="109" spans="2:8" x14ac:dyDescent="0.2">
      <c r="B109" s="9" t="str">
        <f>$B$50</f>
        <v>Technology</v>
      </c>
      <c r="C109" s="159">
        <f>Data!IJ6</f>
        <v>0</v>
      </c>
      <c r="D109" s="159">
        <f>Data!JD6</f>
        <v>0</v>
      </c>
      <c r="E109" s="159">
        <f>Data!JX6</f>
        <v>0</v>
      </c>
      <c r="F109" s="159">
        <f>Data!KR6</f>
        <v>0</v>
      </c>
      <c r="G109" s="159">
        <f>Data!LL6</f>
        <v>0</v>
      </c>
      <c r="H109" s="69">
        <f t="shared" si="2"/>
        <v>0</v>
      </c>
    </row>
    <row r="110" spans="2:8" x14ac:dyDescent="0.2">
      <c r="B110" s="9" t="str">
        <f>$B$51</f>
        <v>Nursing</v>
      </c>
      <c r="C110" s="159">
        <f>Data!IK6</f>
        <v>0</v>
      </c>
      <c r="D110" s="159">
        <f>Data!JE6</f>
        <v>0</v>
      </c>
      <c r="E110" s="159">
        <f>Data!JY6</f>
        <v>0</v>
      </c>
      <c r="F110" s="159">
        <f>Data!KS6</f>
        <v>0</v>
      </c>
      <c r="G110" s="159">
        <f>Data!HPM6</f>
        <v>0</v>
      </c>
      <c r="H110" s="69">
        <f t="shared" si="2"/>
        <v>0</v>
      </c>
    </row>
    <row r="111" spans="2:8" x14ac:dyDescent="0.2">
      <c r="B111" s="35" t="str">
        <f>$B$52</f>
        <v>Totals</v>
      </c>
      <c r="C111" s="36">
        <f>SUM(C91:C110)</f>
        <v>817724</v>
      </c>
      <c r="D111" s="36">
        <f>SUM(D91:D110)</f>
        <v>437730</v>
      </c>
      <c r="E111" s="36">
        <f>SUM(E91:E110)</f>
        <v>212000</v>
      </c>
      <c r="F111" s="36">
        <f>SUM(F91:F110)</f>
        <v>0</v>
      </c>
      <c r="G111" s="36">
        <f>SUM(G91:G110)</f>
        <v>0</v>
      </c>
      <c r="H111" s="36">
        <f t="shared" si="2"/>
        <v>1467454</v>
      </c>
    </row>
    <row r="112" spans="2:8" x14ac:dyDescent="0.2">
      <c r="B112" s="40"/>
      <c r="C112" s="42"/>
      <c r="D112" s="42"/>
      <c r="E112" s="42"/>
      <c r="F112" s="42"/>
      <c r="G112" s="42"/>
      <c r="H112" s="45"/>
    </row>
    <row r="113" spans="2:9" ht="14.25" customHeight="1"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10523885.6602201</v>
      </c>
      <c r="D116" s="21">
        <f t="shared" si="3"/>
        <v>6212723.6832247302</v>
      </c>
      <c r="E116" s="21">
        <f t="shared" si="3"/>
        <v>3393734.4946642001</v>
      </c>
      <c r="F116" s="21">
        <f t="shared" si="3"/>
        <v>87233.653442552895</v>
      </c>
      <c r="G116" s="21">
        <f t="shared" si="3"/>
        <v>0</v>
      </c>
      <c r="H116" s="36">
        <f t="shared" ref="H116:H136" si="4">SUM(C116:G116)</f>
        <v>20217577.491551585</v>
      </c>
      <c r="I116" s="1"/>
    </row>
    <row r="117" spans="2:9" x14ac:dyDescent="0.2">
      <c r="B117" s="9" t="str">
        <f>$B$33</f>
        <v>Science</v>
      </c>
      <c r="C117" s="22">
        <f t="shared" si="3"/>
        <v>5014198.7729847701</v>
      </c>
      <c r="D117" s="22">
        <f t="shared" si="3"/>
        <v>3665417.5566907199</v>
      </c>
      <c r="E117" s="22">
        <f t="shared" si="3"/>
        <v>2406469.0691615199</v>
      </c>
      <c r="F117" s="22">
        <f t="shared" si="3"/>
        <v>170348.49191689299</v>
      </c>
      <c r="G117" s="22">
        <f t="shared" si="3"/>
        <v>0</v>
      </c>
      <c r="H117" s="69">
        <f t="shared" si="4"/>
        <v>11256433.890753902</v>
      </c>
      <c r="I117" s="1"/>
    </row>
    <row r="118" spans="2:9" x14ac:dyDescent="0.2">
      <c r="B118" s="9" t="str">
        <f>$B$34</f>
        <v>Fine Arts</v>
      </c>
      <c r="C118" s="22">
        <f t="shared" si="3"/>
        <v>2497912.7340051699</v>
      </c>
      <c r="D118" s="22">
        <f t="shared" si="3"/>
        <v>1489937.01362763</v>
      </c>
      <c r="E118" s="22">
        <f t="shared" si="3"/>
        <v>210123.127627454</v>
      </c>
      <c r="F118" s="22">
        <f t="shared" si="3"/>
        <v>0</v>
      </c>
      <c r="G118" s="22">
        <f t="shared" si="3"/>
        <v>0</v>
      </c>
      <c r="H118" s="69">
        <f t="shared" si="4"/>
        <v>4197972.8752602534</v>
      </c>
      <c r="I118" s="1"/>
    </row>
    <row r="119" spans="2:9" x14ac:dyDescent="0.2">
      <c r="B119" s="9" t="str">
        <f>$B$35</f>
        <v>Teacher Education</v>
      </c>
      <c r="C119" s="22">
        <f t="shared" si="3"/>
        <v>336739.53933005797</v>
      </c>
      <c r="D119" s="22">
        <f t="shared" si="3"/>
        <v>1673834.86581864</v>
      </c>
      <c r="E119" s="22">
        <f t="shared" si="3"/>
        <v>1167314.22331256</v>
      </c>
      <c r="F119" s="22">
        <f t="shared" si="3"/>
        <v>1115881.13026677</v>
      </c>
      <c r="G119" s="22">
        <f t="shared" si="3"/>
        <v>0</v>
      </c>
      <c r="H119" s="69">
        <f t="shared" si="4"/>
        <v>4293769.7587280283</v>
      </c>
      <c r="I119" s="1"/>
    </row>
    <row r="120" spans="2:9" x14ac:dyDescent="0.2">
      <c r="B120" s="9" t="str">
        <f>$B$36</f>
        <v>Agriculture</v>
      </c>
      <c r="C120" s="22">
        <f t="shared" si="3"/>
        <v>5297.8254452301799</v>
      </c>
      <c r="D120" s="22">
        <f t="shared" si="3"/>
        <v>19161.131196890401</v>
      </c>
      <c r="E120" s="22">
        <f t="shared" si="3"/>
        <v>16339.1380314502</v>
      </c>
      <c r="F120" s="22">
        <f t="shared" si="3"/>
        <v>0</v>
      </c>
      <c r="G120" s="22">
        <f t="shared" si="3"/>
        <v>0</v>
      </c>
      <c r="H120" s="69">
        <f t="shared" si="4"/>
        <v>40798.094673570784</v>
      </c>
      <c r="I120" s="1"/>
    </row>
    <row r="121" spans="2:9" x14ac:dyDescent="0.2">
      <c r="B121" s="9" t="str">
        <f>$B$37</f>
        <v>Engineering</v>
      </c>
      <c r="C121" s="22">
        <f t="shared" si="3"/>
        <v>1681437.9962666901</v>
      </c>
      <c r="D121" s="22">
        <f t="shared" si="3"/>
        <v>3077864.9315719302</v>
      </c>
      <c r="E121" s="22">
        <f t="shared" si="3"/>
        <v>1358712.1559955201</v>
      </c>
      <c r="F121" s="22">
        <f t="shared" si="3"/>
        <v>0</v>
      </c>
      <c r="G121" s="22">
        <f t="shared" si="3"/>
        <v>0</v>
      </c>
      <c r="H121" s="69">
        <f t="shared" si="4"/>
        <v>6118015.0838341396</v>
      </c>
      <c r="I121" s="1"/>
    </row>
    <row r="122" spans="2:9" x14ac:dyDescent="0.2">
      <c r="B122" s="9" t="str">
        <f>$B$38</f>
        <v>Home Economics</v>
      </c>
      <c r="C122" s="22">
        <f t="shared" si="3"/>
        <v>4804.3925701153403</v>
      </c>
      <c r="D122" s="22">
        <f t="shared" si="3"/>
        <v>33509.338728974399</v>
      </c>
      <c r="E122" s="22">
        <f t="shared" si="3"/>
        <v>0</v>
      </c>
      <c r="F122" s="22">
        <f t="shared" si="3"/>
        <v>0</v>
      </c>
      <c r="G122" s="22">
        <f t="shared" si="3"/>
        <v>0</v>
      </c>
      <c r="H122" s="69">
        <f t="shared" si="4"/>
        <v>38313.731299089741</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132935.009539855</v>
      </c>
      <c r="D124" s="22">
        <f t="shared" si="3"/>
        <v>341633.87196902197</v>
      </c>
      <c r="E124" s="22">
        <f t="shared" si="3"/>
        <v>669622.69643984095</v>
      </c>
      <c r="F124" s="22">
        <f t="shared" si="3"/>
        <v>0</v>
      </c>
      <c r="G124" s="22">
        <f t="shared" si="3"/>
        <v>0</v>
      </c>
      <c r="H124" s="69">
        <f t="shared" si="4"/>
        <v>1144191.5779487179</v>
      </c>
      <c r="I124" s="1"/>
    </row>
    <row r="125" spans="2:9" x14ac:dyDescent="0.2">
      <c r="B125" s="9" t="str">
        <f>$B$41</f>
        <v>Library Science</v>
      </c>
      <c r="C125" s="22">
        <f t="shared" si="3"/>
        <v>1078.7</v>
      </c>
      <c r="D125" s="22">
        <f t="shared" si="3"/>
        <v>12754.0411764706</v>
      </c>
      <c r="E125" s="22">
        <f t="shared" si="3"/>
        <v>0</v>
      </c>
      <c r="F125" s="22">
        <f t="shared" si="3"/>
        <v>0</v>
      </c>
      <c r="G125" s="22">
        <f t="shared" si="3"/>
        <v>0</v>
      </c>
      <c r="H125" s="69">
        <f t="shared" si="4"/>
        <v>13832.741176470601</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76710.191991908607</v>
      </c>
      <c r="D128" s="22">
        <f t="shared" si="3"/>
        <v>0</v>
      </c>
      <c r="E128" s="22">
        <f t="shared" si="3"/>
        <v>0</v>
      </c>
      <c r="F128" s="22">
        <f t="shared" si="3"/>
        <v>0</v>
      </c>
      <c r="G128" s="22">
        <f t="shared" si="3"/>
        <v>0</v>
      </c>
      <c r="H128" s="69">
        <f t="shared" si="4"/>
        <v>76710.191991908607</v>
      </c>
      <c r="I128" s="1"/>
    </row>
    <row r="129" spans="2:9" x14ac:dyDescent="0.2">
      <c r="B129" s="9" t="str">
        <f>$B$45</f>
        <v>Health Services</v>
      </c>
      <c r="C129" s="22">
        <f t="shared" si="3"/>
        <v>733338.60860770894</v>
      </c>
      <c r="D129" s="22">
        <f t="shared" si="3"/>
        <v>1815585.7817259899</v>
      </c>
      <c r="E129" s="22">
        <f t="shared" si="3"/>
        <v>2364875.5116421101</v>
      </c>
      <c r="F129" s="22">
        <f t="shared" si="3"/>
        <v>257786.84505238201</v>
      </c>
      <c r="G129" s="22">
        <f t="shared" si="3"/>
        <v>0</v>
      </c>
      <c r="H129" s="69">
        <f t="shared" si="4"/>
        <v>5171586.7470281906</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769225.36138675397</v>
      </c>
      <c r="D131" s="22">
        <f t="shared" si="3"/>
        <v>4246315.76168912</v>
      </c>
      <c r="E131" s="22">
        <f t="shared" si="3"/>
        <v>1637489.7437606601</v>
      </c>
      <c r="F131" s="22">
        <f t="shared" si="3"/>
        <v>833992.37451893999</v>
      </c>
      <c r="G131" s="22">
        <f t="shared" si="3"/>
        <v>0</v>
      </c>
      <c r="H131" s="69">
        <f t="shared" si="4"/>
        <v>7487023.2413554741</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120</v>
      </c>
      <c r="D133" s="22">
        <f t="shared" si="5"/>
        <v>351444.22984638799</v>
      </c>
      <c r="E133" s="22">
        <f t="shared" si="5"/>
        <v>0</v>
      </c>
      <c r="F133" s="22">
        <f t="shared" si="5"/>
        <v>0</v>
      </c>
      <c r="G133" s="22">
        <f t="shared" si="5"/>
        <v>0</v>
      </c>
      <c r="H133" s="69">
        <f t="shared" si="4"/>
        <v>351564.22984638799</v>
      </c>
      <c r="I133" s="1"/>
    </row>
    <row r="134" spans="2:9" x14ac:dyDescent="0.2">
      <c r="B134" s="9" t="str">
        <f>$B$50</f>
        <v>Technology</v>
      </c>
      <c r="C134" s="22">
        <f t="shared" si="5"/>
        <v>382690.59114429099</v>
      </c>
      <c r="D134" s="22">
        <f t="shared" si="5"/>
        <v>144094.954851755</v>
      </c>
      <c r="E134" s="22">
        <f t="shared" si="5"/>
        <v>23409.731156998601</v>
      </c>
      <c r="F134" s="22">
        <f t="shared" si="5"/>
        <v>0</v>
      </c>
      <c r="G134" s="22">
        <f t="shared" si="5"/>
        <v>0</v>
      </c>
      <c r="H134" s="69">
        <f t="shared" si="4"/>
        <v>550195.27715304447</v>
      </c>
      <c r="I134" s="1"/>
    </row>
    <row r="135" spans="2:9" x14ac:dyDescent="0.2">
      <c r="B135" s="9" t="str">
        <f>$B$51</f>
        <v>Nursing</v>
      </c>
      <c r="C135" s="22">
        <f t="shared" si="5"/>
        <v>27699.8599452341</v>
      </c>
      <c r="D135" s="22">
        <f t="shared" si="5"/>
        <v>1244761.7132028299</v>
      </c>
      <c r="E135" s="22">
        <f t="shared" si="5"/>
        <v>836884.25905612705</v>
      </c>
      <c r="F135" s="22">
        <f t="shared" si="5"/>
        <v>0</v>
      </c>
      <c r="G135" s="22">
        <f t="shared" si="5"/>
        <v>0</v>
      </c>
      <c r="H135" s="69">
        <f t="shared" si="4"/>
        <v>2109345.832204191</v>
      </c>
      <c r="I135" s="1"/>
    </row>
    <row r="136" spans="2:9" x14ac:dyDescent="0.2">
      <c r="B136" s="35" t="str">
        <f>$B$52</f>
        <v>Totals</v>
      </c>
      <c r="C136" s="36">
        <f>SUM(C116:C135)</f>
        <v>22188075.243437886</v>
      </c>
      <c r="D136" s="36">
        <f>SUM(D116:D135)</f>
        <v>24329038.875321086</v>
      </c>
      <c r="E136" s="36">
        <f>SUM(E116:E135)</f>
        <v>14084974.150848443</v>
      </c>
      <c r="F136" s="36">
        <f>SUM(F116:F135)</f>
        <v>2465242.4951975378</v>
      </c>
      <c r="G136" s="36">
        <f>SUM(G116:G135)</f>
        <v>0</v>
      </c>
      <c r="H136" s="36">
        <f t="shared" si="4"/>
        <v>63067330.764804952</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105799037.23519504</v>
      </c>
    </row>
    <row r="139" spans="2:9" ht="152.25" customHeight="1" thickBot="1" x14ac:dyDescent="0.25">
      <c r="B139" s="365" t="s">
        <v>939</v>
      </c>
      <c r="C139" s="365"/>
      <c r="D139" s="365"/>
      <c r="E139" s="365"/>
      <c r="F139" s="365"/>
      <c r="G139" s="365"/>
      <c r="H139" s="34"/>
    </row>
    <row r="140" spans="2:9" ht="36.75" customHeight="1" thickTop="1" x14ac:dyDescent="0.2">
      <c r="B140" s="414" t="s">
        <v>941</v>
      </c>
      <c r="C140" s="378"/>
      <c r="D140" s="378"/>
      <c r="E140" s="378"/>
      <c r="F140" s="379"/>
      <c r="G140" s="323" t="s">
        <v>2</v>
      </c>
      <c r="H140" s="74">
        <v>1</v>
      </c>
      <c r="I140" s="366" t="str">
        <f>IF(H140+H141=1,"","Error, the two cells on the left must equal 100%")</f>
        <v/>
      </c>
    </row>
    <row r="141" spans="2:9" ht="37.5" customHeight="1" thickBot="1" x14ac:dyDescent="0.25">
      <c r="B141" s="380"/>
      <c r="C141" s="381"/>
      <c r="D141" s="381"/>
      <c r="E141" s="381"/>
      <c r="F141" s="382"/>
      <c r="G141" s="323" t="s">
        <v>3</v>
      </c>
      <c r="H141" s="324">
        <f>1-H140</f>
        <v>0</v>
      </c>
      <c r="I141" s="366"/>
    </row>
    <row r="142" spans="2:9" ht="43.5" thickBot="1" x14ac:dyDescent="0.25">
      <c r="B142" s="65" t="s">
        <v>32</v>
      </c>
      <c r="C142" s="66" t="s">
        <v>26</v>
      </c>
      <c r="D142" s="66" t="s">
        <v>27</v>
      </c>
      <c r="E142" s="66" t="s">
        <v>28</v>
      </c>
      <c r="F142" s="66" t="s">
        <v>29</v>
      </c>
      <c r="G142" s="322" t="s">
        <v>30</v>
      </c>
      <c r="H142" s="73" t="s">
        <v>6</v>
      </c>
      <c r="I142" s="67" t="s">
        <v>7</v>
      </c>
    </row>
    <row r="143" spans="2:9" x14ac:dyDescent="0.2">
      <c r="B143" s="9" t="str">
        <f>$B$32</f>
        <v>Liberal Arts</v>
      </c>
      <c r="C143" s="159">
        <f>Data!LN6</f>
        <v>1096832.8449504902</v>
      </c>
      <c r="D143" s="159">
        <f>Data!MH6</f>
        <v>199783.16</v>
      </c>
      <c r="E143" s="159">
        <f>Data!NB6</f>
        <v>0</v>
      </c>
      <c r="F143" s="159">
        <f>Data!NV6</f>
        <v>0</v>
      </c>
      <c r="G143" s="159">
        <f>Data!OP6</f>
        <v>0</v>
      </c>
      <c r="H143" s="160">
        <f>Data!PJ6</f>
        <v>33333555.362500928</v>
      </c>
      <c r="I143" s="70">
        <f t="shared" ref="I143:I162" si="6">SUM(C143:H143)</f>
        <v>34630171.367451422</v>
      </c>
    </row>
    <row r="144" spans="2:9" x14ac:dyDescent="0.2">
      <c r="B144" s="9" t="str">
        <f>$B$33</f>
        <v>Science</v>
      </c>
      <c r="C144" s="159">
        <f>Data!LO6</f>
        <v>696149.33497689804</v>
      </c>
      <c r="D144" s="159">
        <f>Data!MI6</f>
        <v>891369.37639999995</v>
      </c>
      <c r="E144" s="159">
        <f>Data!NC6</f>
        <v>245041.19059999997</v>
      </c>
      <c r="F144" s="159">
        <f>Data!NW6</f>
        <v>113702.205</v>
      </c>
      <c r="G144" s="159">
        <f>Data!OQ6</f>
        <v>0</v>
      </c>
      <c r="H144" s="160">
        <f>Data!PK6</f>
        <v>17381950.532115802</v>
      </c>
      <c r="I144" s="70">
        <f t="shared" si="6"/>
        <v>19328212.639092699</v>
      </c>
    </row>
    <row r="145" spans="2:9" x14ac:dyDescent="0.2">
      <c r="B145" s="9" t="str">
        <f>$B$34</f>
        <v>Fine Arts</v>
      </c>
      <c r="C145" s="159">
        <f>Data!LP6</f>
        <v>93723.78730473046</v>
      </c>
      <c r="D145" s="159">
        <f>Data!MJ6</f>
        <v>0</v>
      </c>
      <c r="E145" s="159">
        <f>Data!ND6</f>
        <v>0</v>
      </c>
      <c r="F145" s="159">
        <f>Data!NX6</f>
        <v>0</v>
      </c>
      <c r="G145" s="159">
        <f>Data!OR6</f>
        <v>0</v>
      </c>
      <c r="H145" s="160">
        <f>Data!PL6</f>
        <v>6098048.634529708</v>
      </c>
      <c r="I145" s="70">
        <f t="shared" si="6"/>
        <v>6191772.4218344381</v>
      </c>
    </row>
    <row r="146" spans="2:9" x14ac:dyDescent="0.2">
      <c r="B146" s="9" t="str">
        <f>$B$35</f>
        <v>Teacher Education</v>
      </c>
      <c r="C146" s="159">
        <f>Data!LQ6</f>
        <v>0</v>
      </c>
      <c r="D146" s="159">
        <f>Data!MK6</f>
        <v>143434.06</v>
      </c>
      <c r="E146" s="159">
        <f>Data!NE6</f>
        <v>3437.0299999999997</v>
      </c>
      <c r="F146" s="159">
        <f>Data!NY6</f>
        <v>57054.080000000002</v>
      </c>
      <c r="G146" s="159">
        <f>Data!OS6</f>
        <v>0</v>
      </c>
      <c r="H146" s="160">
        <f>Data!PN6</f>
        <v>10333644.824281543</v>
      </c>
      <c r="I146" s="70">
        <f t="shared" si="6"/>
        <v>10537569.994281543</v>
      </c>
    </row>
    <row r="147" spans="2:9" x14ac:dyDescent="0.2">
      <c r="B147" s="9" t="str">
        <f>$B$36</f>
        <v>Agriculture</v>
      </c>
      <c r="C147" s="159">
        <f>Data!LR6</f>
        <v>0</v>
      </c>
      <c r="D147" s="159">
        <f>Data!ML6</f>
        <v>0</v>
      </c>
      <c r="E147" s="159">
        <f>Data!NF6</f>
        <v>0</v>
      </c>
      <c r="F147" s="159">
        <f>Data!NZ6</f>
        <v>0</v>
      </c>
      <c r="G147" s="159">
        <f>Data!OT6</f>
        <v>0</v>
      </c>
      <c r="H147" s="160">
        <f>Data!PM6</f>
        <v>162796.35523255897</v>
      </c>
      <c r="I147" s="70">
        <f t="shared" si="6"/>
        <v>162796.35523255897</v>
      </c>
    </row>
    <row r="148" spans="2:9" x14ac:dyDescent="0.2">
      <c r="B148" s="9" t="str">
        <f>$B$37</f>
        <v>Engineering</v>
      </c>
      <c r="C148" s="159">
        <f>Data!LS6</f>
        <v>53776.25686468646</v>
      </c>
      <c r="D148" s="159">
        <f>Data!MM6</f>
        <v>51236.676666666659</v>
      </c>
      <c r="E148" s="159">
        <f>Data!NG6</f>
        <v>67727.386666666658</v>
      </c>
      <c r="F148" s="159">
        <f>Data!OA6</f>
        <v>0</v>
      </c>
      <c r="G148" s="159">
        <f>Data!OU6</f>
        <v>0</v>
      </c>
      <c r="H148" s="160">
        <f>Data!PO6</f>
        <v>10152153.884125659</v>
      </c>
      <c r="I148" s="70">
        <f t="shared" si="6"/>
        <v>10324894.204323679</v>
      </c>
    </row>
    <row r="149" spans="2:9" x14ac:dyDescent="0.2">
      <c r="B149" s="9" t="str">
        <f>$B$38</f>
        <v>Home Economics</v>
      </c>
      <c r="C149" s="159">
        <f>Data!LT6</f>
        <v>0</v>
      </c>
      <c r="D149" s="159">
        <f>Data!MN6</f>
        <v>0</v>
      </c>
      <c r="E149" s="159">
        <f>Data!NH6</f>
        <v>0</v>
      </c>
      <c r="F149" s="159">
        <f>Data!OB6</f>
        <v>0</v>
      </c>
      <c r="G149" s="159">
        <f>Data!OV6</f>
        <v>0</v>
      </c>
      <c r="H149" s="160">
        <f>Data!PP6</f>
        <v>50335.609152781697</v>
      </c>
      <c r="I149" s="70">
        <f t="shared" si="6"/>
        <v>50335.609152781697</v>
      </c>
    </row>
    <row r="150" spans="2:9" x14ac:dyDescent="0.2">
      <c r="B150" s="9" t="str">
        <f>$B$39</f>
        <v>Law</v>
      </c>
      <c r="C150" s="159">
        <f>Data!LU6</f>
        <v>0</v>
      </c>
      <c r="D150" s="159">
        <f>Data!MO6</f>
        <v>0</v>
      </c>
      <c r="E150" s="159">
        <f>Data!NI6</f>
        <v>0</v>
      </c>
      <c r="F150" s="159">
        <f>Data!OC6</f>
        <v>0</v>
      </c>
      <c r="G150" s="159">
        <f>Data!OW6</f>
        <v>0</v>
      </c>
      <c r="H150" s="160">
        <f>Data!PQ6</f>
        <v>0</v>
      </c>
      <c r="I150" s="70">
        <f t="shared" si="6"/>
        <v>0</v>
      </c>
    </row>
    <row r="151" spans="2:9" x14ac:dyDescent="0.2">
      <c r="B151" s="9" t="str">
        <f>$B$40</f>
        <v>Social Service</v>
      </c>
      <c r="C151" s="159">
        <f>Data!LV6</f>
        <v>0</v>
      </c>
      <c r="D151" s="159">
        <f>Data!MP6</f>
        <v>0</v>
      </c>
      <c r="E151" s="159">
        <f>Data!NJ6</f>
        <v>0</v>
      </c>
      <c r="F151" s="159">
        <f>Data!OD6</f>
        <v>0</v>
      </c>
      <c r="G151" s="159">
        <f>Data!OX6</f>
        <v>0</v>
      </c>
      <c r="H151" s="160">
        <f>Data!PR6</f>
        <v>1509433.2548676499</v>
      </c>
      <c r="I151" s="70">
        <f t="shared" si="6"/>
        <v>1509433.2548676499</v>
      </c>
    </row>
    <row r="152" spans="2:9" x14ac:dyDescent="0.2">
      <c r="B152" s="9" t="str">
        <f>$B$41</f>
        <v>Library Science</v>
      </c>
      <c r="C152" s="159">
        <f>Data!LW6</f>
        <v>0</v>
      </c>
      <c r="D152" s="159">
        <f>Data!MQ6</f>
        <v>0</v>
      </c>
      <c r="E152" s="159">
        <f>Data!NK6</f>
        <v>0</v>
      </c>
      <c r="F152" s="159">
        <f>Data!OE6</f>
        <v>0</v>
      </c>
      <c r="G152" s="159">
        <f>Data!OY6</f>
        <v>0</v>
      </c>
      <c r="H152" s="160">
        <f>Data!PS6</f>
        <v>32.75058405301526</v>
      </c>
      <c r="I152" s="70">
        <f t="shared" si="6"/>
        <v>32.75058405301526</v>
      </c>
    </row>
    <row r="153" spans="2:9" x14ac:dyDescent="0.2">
      <c r="B153" s="9" t="str">
        <f>$B$42</f>
        <v>Veterinary Science</v>
      </c>
      <c r="C153" s="159">
        <f>Data!LX6</f>
        <v>0</v>
      </c>
      <c r="D153" s="159">
        <f>Data!MR6</f>
        <v>0</v>
      </c>
      <c r="E153" s="159">
        <f>Data!NL6</f>
        <v>0</v>
      </c>
      <c r="F153" s="159">
        <f>Data!OF6</f>
        <v>0</v>
      </c>
      <c r="G153" s="159">
        <f>Data!OZ6</f>
        <v>0</v>
      </c>
      <c r="H153" s="160">
        <f>Data!PT6</f>
        <v>0</v>
      </c>
      <c r="I153" s="70">
        <f t="shared" si="6"/>
        <v>0</v>
      </c>
    </row>
    <row r="154" spans="2:9" x14ac:dyDescent="0.2">
      <c r="B154" s="9" t="str">
        <f>$B$43</f>
        <v>Vocational Training</v>
      </c>
      <c r="C154" s="159">
        <f>Data!LY6</f>
        <v>0</v>
      </c>
      <c r="D154" s="159">
        <f>Data!MS6</f>
        <v>0</v>
      </c>
      <c r="E154" s="159">
        <f>Data!NM6</f>
        <v>0</v>
      </c>
      <c r="F154" s="159">
        <f>Data!OG6</f>
        <v>0</v>
      </c>
      <c r="G154" s="159">
        <f>Data!PA6</f>
        <v>0</v>
      </c>
      <c r="H154" s="160">
        <f>Data!PU6</f>
        <v>0</v>
      </c>
      <c r="I154" s="70">
        <f t="shared" si="6"/>
        <v>0</v>
      </c>
    </row>
    <row r="155" spans="2:9" x14ac:dyDescent="0.2">
      <c r="B155" s="9" t="str">
        <f>$B$44</f>
        <v>Physical Training</v>
      </c>
      <c r="C155" s="159">
        <f>Data!LZ6</f>
        <v>20583.955643564354</v>
      </c>
      <c r="D155" s="159">
        <f>Data!MT6</f>
        <v>0</v>
      </c>
      <c r="E155" s="159">
        <f>Data!NN6</f>
        <v>0</v>
      </c>
      <c r="F155" s="159">
        <f>Data!OH6</f>
        <v>0</v>
      </c>
      <c r="G155" s="159">
        <f>Data!PB6</f>
        <v>0</v>
      </c>
      <c r="H155" s="160">
        <f>Data!PV6</f>
        <v>152958.72972250011</v>
      </c>
      <c r="I155" s="70">
        <f t="shared" si="6"/>
        <v>173542.68536606446</v>
      </c>
    </row>
    <row r="156" spans="2:9" x14ac:dyDescent="0.2">
      <c r="B156" s="9" t="str">
        <f>$B$45</f>
        <v>Health Services</v>
      </c>
      <c r="C156" s="159">
        <f>Data!MA6</f>
        <v>18582.737733773374</v>
      </c>
      <c r="D156" s="159">
        <f>Data!MU6</f>
        <v>134074.66</v>
      </c>
      <c r="E156" s="159">
        <f>Data!NO6</f>
        <v>193711.1</v>
      </c>
      <c r="F156" s="159">
        <f>Data!OI6</f>
        <v>1166449.4099999999</v>
      </c>
      <c r="G156" s="159">
        <f>Data!PC6</f>
        <v>0</v>
      </c>
      <c r="H156" s="160">
        <f>Data!PW6</f>
        <v>7024335.4685516683</v>
      </c>
      <c r="I156" s="70">
        <f t="shared" si="6"/>
        <v>8537153.3762854412</v>
      </c>
    </row>
    <row r="157" spans="2:9" x14ac:dyDescent="0.2">
      <c r="B157" s="9" t="str">
        <f>$B$46</f>
        <v>Pharmacy</v>
      </c>
      <c r="C157" s="159">
        <f>Data!MB6</f>
        <v>0</v>
      </c>
      <c r="D157" s="159">
        <f>Data!MV6</f>
        <v>0</v>
      </c>
      <c r="E157" s="159">
        <f>Data!NP6</f>
        <v>0</v>
      </c>
      <c r="F157" s="159">
        <f>Data!OJ6</f>
        <v>0</v>
      </c>
      <c r="G157" s="159">
        <f>Data!PD6</f>
        <v>0</v>
      </c>
      <c r="H157" s="160">
        <f>Data!PX6</f>
        <v>0</v>
      </c>
      <c r="I157" s="70">
        <f t="shared" si="6"/>
        <v>0</v>
      </c>
    </row>
    <row r="158" spans="2:9" x14ac:dyDescent="0.2">
      <c r="B158" s="9" t="str">
        <f>$B$47</f>
        <v>Business Administration</v>
      </c>
      <c r="C158" s="159">
        <f>Data!MC6</f>
        <v>26587.609372937288</v>
      </c>
      <c r="D158" s="159">
        <f>Data!MW6</f>
        <v>0</v>
      </c>
      <c r="E158" s="159">
        <f>Data!NQ6</f>
        <v>119063.31</v>
      </c>
      <c r="F158" s="159">
        <f>Data!OK6</f>
        <v>628051.68999999994</v>
      </c>
      <c r="G158" s="159">
        <f>Data!PE6</f>
        <v>0</v>
      </c>
      <c r="H158" s="160">
        <f>Data!PY6</f>
        <v>8355952.0953734722</v>
      </c>
      <c r="I158" s="70">
        <f t="shared" si="6"/>
        <v>9129654.7047464103</v>
      </c>
    </row>
    <row r="159" spans="2:9" x14ac:dyDescent="0.2">
      <c r="B159" s="9" t="str">
        <f>$B$48</f>
        <v>Optometry</v>
      </c>
      <c r="C159" s="159">
        <f>Data!MD6</f>
        <v>0</v>
      </c>
      <c r="D159" s="159">
        <f>Data!MX6</f>
        <v>0</v>
      </c>
      <c r="E159" s="159">
        <f>Data!NR6</f>
        <v>0</v>
      </c>
      <c r="F159" s="159">
        <f>Data!OL6</f>
        <v>0</v>
      </c>
      <c r="G159" s="159">
        <f>Data!PF6</f>
        <v>0</v>
      </c>
      <c r="H159" s="160">
        <f>Data!PZ6</f>
        <v>0</v>
      </c>
      <c r="I159" s="70">
        <f t="shared" si="6"/>
        <v>0</v>
      </c>
    </row>
    <row r="160" spans="2:9" x14ac:dyDescent="0.2">
      <c r="B160" s="9" t="str">
        <f>$B$49</f>
        <v>Teacher Ed-Practice Teaching</v>
      </c>
      <c r="C160" s="159">
        <f>Data!ME6</f>
        <v>0</v>
      </c>
      <c r="D160" s="159">
        <f>Data!MY6</f>
        <v>187261.13</v>
      </c>
      <c r="E160" s="159">
        <f>Data!NS6</f>
        <v>0</v>
      </c>
      <c r="F160" s="159">
        <f>Data!OM6</f>
        <v>0</v>
      </c>
      <c r="G160" s="159">
        <f>Data!PG6</f>
        <v>0</v>
      </c>
      <c r="H160" s="160">
        <f>Data!QA6</f>
        <v>253899.64413795629</v>
      </c>
      <c r="I160" s="70">
        <f t="shared" si="6"/>
        <v>441160.77413795632</v>
      </c>
    </row>
    <row r="161" spans="2:9" x14ac:dyDescent="0.2">
      <c r="B161" s="9" t="str">
        <f>$B$50</f>
        <v>Technology</v>
      </c>
      <c r="C161" s="159">
        <f>Data!MF6</f>
        <v>4002.4358195819573</v>
      </c>
      <c r="D161" s="159">
        <f>Data!MZ6</f>
        <v>0</v>
      </c>
      <c r="E161" s="159">
        <f>Data!NT6</f>
        <v>0</v>
      </c>
      <c r="F161" s="159">
        <f>Data!ON6</f>
        <v>0</v>
      </c>
      <c r="G161" s="159">
        <f>Data!PH6</f>
        <v>0</v>
      </c>
      <c r="H161" s="160">
        <f>Data!QB6</f>
        <v>813344.01336214063</v>
      </c>
      <c r="I161" s="70">
        <f t="shared" si="6"/>
        <v>817346.44918172259</v>
      </c>
    </row>
    <row r="162" spans="2:9" x14ac:dyDescent="0.2">
      <c r="B162" s="9" t="str">
        <f>$B$51</f>
        <v>Nursing</v>
      </c>
      <c r="C162" s="159">
        <f>Data!MG6</f>
        <v>0</v>
      </c>
      <c r="D162" s="159">
        <f>Data!NA6</f>
        <v>0</v>
      </c>
      <c r="E162" s="159">
        <f>Data!NU6</f>
        <v>0</v>
      </c>
      <c r="F162" s="159">
        <f>Data!OO6</f>
        <v>0</v>
      </c>
      <c r="G162" s="159">
        <f>Data!PI6</f>
        <v>0</v>
      </c>
      <c r="H162" s="160">
        <f>Data!QC6</f>
        <v>3964960.643384825</v>
      </c>
      <c r="I162" s="70">
        <f t="shared" si="6"/>
        <v>3964960.643384825</v>
      </c>
    </row>
    <row r="163" spans="2:9" ht="15" thickBot="1" x14ac:dyDescent="0.25">
      <c r="B163" s="35" t="str">
        <f>$B$52</f>
        <v>Totals</v>
      </c>
      <c r="C163" s="36">
        <f t="shared" ref="C163:H163" si="7">SUM(C143:C162)</f>
        <v>2010238.9626666622</v>
      </c>
      <c r="D163" s="36">
        <f t="shared" si="7"/>
        <v>1607159.0630666665</v>
      </c>
      <c r="E163" s="36">
        <f t="shared" si="7"/>
        <v>628980.01726666652</v>
      </c>
      <c r="F163" s="36">
        <f t="shared" si="7"/>
        <v>1965257.3849999998</v>
      </c>
      <c r="G163" s="37">
        <f t="shared" si="7"/>
        <v>0</v>
      </c>
      <c r="H163" s="71">
        <f t="shared" si="7"/>
        <v>99587401.80192323</v>
      </c>
      <c r="I163" s="70">
        <f>SUM(I143:I162)</f>
        <v>105799037.22992322</v>
      </c>
    </row>
    <row r="164" spans="2:9" ht="15" thickTop="1" x14ac:dyDescent="0.2">
      <c r="B164" s="14"/>
      <c r="C164" s="42"/>
      <c r="D164" s="42"/>
      <c r="E164" s="42"/>
      <c r="F164" s="42"/>
      <c r="G164" s="42"/>
      <c r="H164" s="43"/>
      <c r="I164" s="44"/>
    </row>
    <row r="165" spans="2:9" ht="14.25" customHeight="1" x14ac:dyDescent="0.2">
      <c r="B165" s="391" t="s">
        <v>67</v>
      </c>
      <c r="C165" s="391"/>
      <c r="D165" s="391"/>
      <c r="E165" s="391"/>
      <c r="F165" s="391"/>
      <c r="G165" s="391"/>
      <c r="H165" s="72"/>
      <c r="I165" s="72"/>
    </row>
    <row r="166" spans="2:9" ht="43.5" customHeight="1" thickBot="1" x14ac:dyDescent="0.25">
      <c r="B166" s="367" t="s">
        <v>43</v>
      </c>
      <c r="C166" s="367"/>
      <c r="D166" s="367"/>
      <c r="E166" s="367"/>
      <c r="F166" s="367"/>
      <c r="G166" s="367"/>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18447997.960067082</v>
      </c>
      <c r="D168" s="21">
        <f t="shared" si="8"/>
        <v>10442957.394560535</v>
      </c>
      <c r="E168" s="21">
        <f t="shared" si="8"/>
        <v>5595390.2840629844</v>
      </c>
      <c r="F168" s="21">
        <f t="shared" si="8"/>
        <v>143825.72876081005</v>
      </c>
      <c r="G168" s="21">
        <f t="shared" si="8"/>
        <v>0</v>
      </c>
      <c r="H168" s="36">
        <f t="shared" ref="H168:H188" si="9">SUM(C168:G168)</f>
        <v>34630171.367451407</v>
      </c>
      <c r="I168" s="52"/>
    </row>
    <row r="169" spans="2:9" x14ac:dyDescent="0.2">
      <c r="B169" s="9" t="str">
        <f>$B$33</f>
        <v>Science</v>
      </c>
      <c r="C169" s="22">
        <f t="shared" si="8"/>
        <v>8438970.5407059975</v>
      </c>
      <c r="D169" s="22">
        <f t="shared" si="8"/>
        <v>6551430.74825955</v>
      </c>
      <c r="E169" s="22">
        <f t="shared" si="8"/>
        <v>3961060.5554532837</v>
      </c>
      <c r="F169" s="22">
        <f t="shared" si="8"/>
        <v>376750.79467386956</v>
      </c>
      <c r="G169" s="22">
        <f t="shared" si="8"/>
        <v>0</v>
      </c>
      <c r="H169" s="69">
        <f t="shared" si="9"/>
        <v>19328212.639092702</v>
      </c>
      <c r="I169" s="52"/>
    </row>
    <row r="170" spans="2:9" x14ac:dyDescent="0.2">
      <c r="B170" s="9" t="str">
        <f>$B$34</f>
        <v>Fine Arts</v>
      </c>
      <c r="C170" s="22">
        <f t="shared" si="8"/>
        <v>3722235.4021708136</v>
      </c>
      <c r="D170" s="22">
        <f t="shared" si="8"/>
        <v>2164308.4987594094</v>
      </c>
      <c r="E170" s="22">
        <f t="shared" si="8"/>
        <v>305228.52090421633</v>
      </c>
      <c r="F170" s="22">
        <f t="shared" si="8"/>
        <v>0</v>
      </c>
      <c r="G170" s="22">
        <f t="shared" si="8"/>
        <v>0</v>
      </c>
      <c r="H170" s="69">
        <f t="shared" si="9"/>
        <v>6191772.421834439</v>
      </c>
      <c r="I170" s="52"/>
    </row>
    <row r="171" spans="2:9" x14ac:dyDescent="0.2">
      <c r="B171" s="9" t="str">
        <f>$B$35</f>
        <v>Teacher Education</v>
      </c>
      <c r="C171" s="22">
        <f t="shared" si="8"/>
        <v>810417.65005113673</v>
      </c>
      <c r="D171" s="22">
        <f t="shared" si="8"/>
        <v>4171785.8277465617</v>
      </c>
      <c r="E171" s="22">
        <f t="shared" si="8"/>
        <v>2812765.7224675375</v>
      </c>
      <c r="F171" s="22">
        <f t="shared" si="8"/>
        <v>2742600.7940163068</v>
      </c>
      <c r="G171" s="22">
        <f t="shared" si="8"/>
        <v>0</v>
      </c>
      <c r="H171" s="69">
        <f t="shared" si="9"/>
        <v>10537569.994281543</v>
      </c>
      <c r="I171" s="52"/>
    </row>
    <row r="172" spans="2:9" x14ac:dyDescent="0.2">
      <c r="B172" s="9" t="str">
        <f>$B$36</f>
        <v>Agriculture</v>
      </c>
      <c r="C172" s="22">
        <f t="shared" si="8"/>
        <v>21139.876262419984</v>
      </c>
      <c r="D172" s="22">
        <f t="shared" si="8"/>
        <v>76458.529398123501</v>
      </c>
      <c r="E172" s="22">
        <f t="shared" si="8"/>
        <v>65197.949572015481</v>
      </c>
      <c r="F172" s="22">
        <f t="shared" si="8"/>
        <v>0</v>
      </c>
      <c r="G172" s="22">
        <f t="shared" si="8"/>
        <v>0</v>
      </c>
      <c r="H172" s="69">
        <f t="shared" si="9"/>
        <v>162796.35523255897</v>
      </c>
      <c r="I172" s="52"/>
    </row>
    <row r="173" spans="2:9" x14ac:dyDescent="0.2">
      <c r="B173" s="9" t="str">
        <f>$B$37</f>
        <v>Engineering</v>
      </c>
      <c r="C173" s="22">
        <f t="shared" si="8"/>
        <v>2843932.3860675413</v>
      </c>
      <c r="D173" s="22">
        <f t="shared" si="8"/>
        <v>5158605.3234745404</v>
      </c>
      <c r="E173" s="22">
        <f t="shared" si="8"/>
        <v>2322356.4947815989</v>
      </c>
      <c r="F173" s="22">
        <f t="shared" si="8"/>
        <v>0</v>
      </c>
      <c r="G173" s="22">
        <f t="shared" si="8"/>
        <v>0</v>
      </c>
      <c r="H173" s="69">
        <f t="shared" si="9"/>
        <v>10324894.204323681</v>
      </c>
      <c r="I173" s="52"/>
    </row>
    <row r="174" spans="2:9" x14ac:dyDescent="0.2">
      <c r="B174" s="9" t="str">
        <f>$B$38</f>
        <v>Home Economics</v>
      </c>
      <c r="C174" s="22">
        <f t="shared" si="8"/>
        <v>6311.8891954958081</v>
      </c>
      <c r="D174" s="22">
        <f t="shared" si="8"/>
        <v>44023.719957285888</v>
      </c>
      <c r="E174" s="22">
        <f t="shared" si="8"/>
        <v>0</v>
      </c>
      <c r="F174" s="22">
        <f t="shared" si="8"/>
        <v>0</v>
      </c>
      <c r="G174" s="22">
        <f t="shared" si="8"/>
        <v>0</v>
      </c>
      <c r="H174" s="69">
        <f t="shared" si="9"/>
        <v>50335.609152781697</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175369.69158201476</v>
      </c>
      <c r="D176" s="22">
        <f t="shared" si="8"/>
        <v>450688.09915882029</v>
      </c>
      <c r="E176" s="22">
        <f t="shared" si="8"/>
        <v>883375.46412681497</v>
      </c>
      <c r="F176" s="22">
        <f t="shared" si="8"/>
        <v>0</v>
      </c>
      <c r="G176" s="22">
        <f t="shared" si="8"/>
        <v>0</v>
      </c>
      <c r="H176" s="69">
        <f t="shared" si="9"/>
        <v>1509433.2548676501</v>
      </c>
      <c r="I176" s="52"/>
    </row>
    <row r="177" spans="2:9" x14ac:dyDescent="0.2">
      <c r="B177" s="9" t="str">
        <f>$B$41</f>
        <v>Library Science</v>
      </c>
      <c r="C177" s="22">
        <f t="shared" si="8"/>
        <v>2.5539446279874265</v>
      </c>
      <c r="D177" s="22">
        <f t="shared" si="8"/>
        <v>30.196639425027829</v>
      </c>
      <c r="E177" s="22">
        <f t="shared" si="8"/>
        <v>0</v>
      </c>
      <c r="F177" s="22">
        <f t="shared" si="8"/>
        <v>0</v>
      </c>
      <c r="G177" s="22">
        <f t="shared" si="8"/>
        <v>0</v>
      </c>
      <c r="H177" s="69">
        <f t="shared" si="9"/>
        <v>32.750584053015253</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173542.68536606446</v>
      </c>
      <c r="D180" s="22">
        <f t="shared" si="8"/>
        <v>0</v>
      </c>
      <c r="E180" s="22">
        <f t="shared" si="8"/>
        <v>0</v>
      </c>
      <c r="F180" s="22">
        <f t="shared" si="8"/>
        <v>0</v>
      </c>
      <c r="G180" s="22">
        <f t="shared" si="8"/>
        <v>0</v>
      </c>
      <c r="H180" s="69">
        <f t="shared" si="9"/>
        <v>173542.68536606446</v>
      </c>
      <c r="I180" s="52"/>
    </row>
    <row r="181" spans="2:9" x14ac:dyDescent="0.2">
      <c r="B181" s="9" t="str">
        <f>$B$45</f>
        <v>Health Services</v>
      </c>
      <c r="C181" s="22">
        <f t="shared" si="8"/>
        <v>1014643.8406170546</v>
      </c>
      <c r="D181" s="22">
        <f t="shared" si="8"/>
        <v>2600103.7970157424</v>
      </c>
      <c r="E181" s="22">
        <f t="shared" si="8"/>
        <v>3405815.9621455902</v>
      </c>
      <c r="F181" s="22">
        <f t="shared" si="8"/>
        <v>1516589.7765070552</v>
      </c>
      <c r="G181" s="22">
        <f t="shared" si="8"/>
        <v>0</v>
      </c>
      <c r="H181" s="69">
        <f t="shared" si="9"/>
        <v>8537153.3762854431</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885087.71857393242</v>
      </c>
      <c r="D183" s="22">
        <f t="shared" si="8"/>
        <v>4739134.6256966908</v>
      </c>
      <c r="E183" s="22">
        <f t="shared" si="8"/>
        <v>1946596.8189052406</v>
      </c>
      <c r="F183" s="22">
        <f t="shared" si="8"/>
        <v>1558835.5415705449</v>
      </c>
      <c r="G183" s="22">
        <f t="shared" si="8"/>
        <v>0</v>
      </c>
      <c r="H183" s="69">
        <f t="shared" si="9"/>
        <v>9129654.7047464084</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86.663985439779765</v>
      </c>
      <c r="D185" s="22">
        <f t="shared" si="10"/>
        <v>441074.11015251651</v>
      </c>
      <c r="E185" s="22">
        <f t="shared" si="10"/>
        <v>0</v>
      </c>
      <c r="F185" s="22">
        <f t="shared" si="10"/>
        <v>0</v>
      </c>
      <c r="G185" s="22">
        <f t="shared" si="10"/>
        <v>0</v>
      </c>
      <c r="H185" s="69">
        <f t="shared" si="9"/>
        <v>441160.77413795626</v>
      </c>
      <c r="I185" s="52"/>
    </row>
    <row r="186" spans="2:9" x14ac:dyDescent="0.2">
      <c r="B186" s="9" t="str">
        <f>$B$50</f>
        <v>Technology</v>
      </c>
      <c r="C186" s="22">
        <f t="shared" si="10"/>
        <v>569727.21427973348</v>
      </c>
      <c r="D186" s="22">
        <f t="shared" si="10"/>
        <v>213013.04055316781</v>
      </c>
      <c r="E186" s="22">
        <f t="shared" si="10"/>
        <v>34606.19434882154</v>
      </c>
      <c r="F186" s="22">
        <f t="shared" si="10"/>
        <v>0</v>
      </c>
      <c r="G186" s="22">
        <f t="shared" si="10"/>
        <v>0</v>
      </c>
      <c r="H186" s="69">
        <f t="shared" si="9"/>
        <v>817346.44918172283</v>
      </c>
      <c r="I186" s="52"/>
    </row>
    <row r="187" spans="2:9" x14ac:dyDescent="0.2">
      <c r="B187" s="9" t="str">
        <f>$B$51</f>
        <v>Nursing</v>
      </c>
      <c r="C187" s="22">
        <f t="shared" si="10"/>
        <v>52067.732485269007</v>
      </c>
      <c r="D187" s="22">
        <f t="shared" si="10"/>
        <v>2339792.33176958</v>
      </c>
      <c r="E187" s="22">
        <f t="shared" si="10"/>
        <v>1573100.579129976</v>
      </c>
      <c r="F187" s="22">
        <f t="shared" si="10"/>
        <v>0</v>
      </c>
      <c r="G187" s="22">
        <f t="shared" si="10"/>
        <v>0</v>
      </c>
      <c r="H187" s="69">
        <f t="shared" si="9"/>
        <v>3964960.6433848254</v>
      </c>
      <c r="I187" s="52"/>
    </row>
    <row r="188" spans="2:9" x14ac:dyDescent="0.2">
      <c r="B188" s="35" t="str">
        <f>$B$52</f>
        <v>Totals</v>
      </c>
      <c r="C188" s="36">
        <f>SUM(C168:C187)</f>
        <v>37161533.805354625</v>
      </c>
      <c r="D188" s="36">
        <f>SUM(D168:D187)</f>
        <v>39393406.243141942</v>
      </c>
      <c r="E188" s="36">
        <f>SUM(E168:E187)</f>
        <v>22905494.54589808</v>
      </c>
      <c r="F188" s="36">
        <f>SUM(F168:F187)</f>
        <v>6338602.6355285868</v>
      </c>
      <c r="G188" s="36">
        <f>SUM(G168:G187)</f>
        <v>0</v>
      </c>
      <c r="H188" s="36">
        <f t="shared" si="9"/>
        <v>105799037.22992325</v>
      </c>
      <c r="I188" s="52"/>
    </row>
    <row r="189" spans="2:9" x14ac:dyDescent="0.2">
      <c r="B189" s="46"/>
      <c r="C189" s="42"/>
      <c r="D189" s="42"/>
      <c r="E189" s="42"/>
      <c r="F189" s="42"/>
      <c r="G189" s="42"/>
      <c r="H189" s="43"/>
      <c r="I189" s="1"/>
    </row>
    <row r="190" spans="2:9" x14ac:dyDescent="0.2">
      <c r="B190" s="383" t="s">
        <v>35</v>
      </c>
      <c r="C190" s="383"/>
      <c r="D190" s="383"/>
      <c r="E190" s="383"/>
      <c r="F190" s="383"/>
      <c r="G190" s="383"/>
      <c r="H190" s="17">
        <f>H15</f>
        <v>52761776</v>
      </c>
    </row>
    <row r="191" spans="2:9" ht="43.5" customHeight="1" thickBot="1" x14ac:dyDescent="0.25">
      <c r="B191" s="365" t="s">
        <v>233</v>
      </c>
      <c r="C191" s="365"/>
      <c r="D191" s="365"/>
      <c r="E191" s="365"/>
      <c r="F191" s="365"/>
      <c r="G191" s="365"/>
      <c r="H191" s="365"/>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8804223.8528352324</v>
      </c>
      <c r="D193" s="38">
        <f t="shared" si="11"/>
        <v>5197529.8676684359</v>
      </c>
      <c r="E193" s="38">
        <f t="shared" si="11"/>
        <v>2839179.2872716724</v>
      </c>
      <c r="F193" s="38">
        <f t="shared" si="11"/>
        <v>72979.186320124252</v>
      </c>
      <c r="G193" s="38">
        <f t="shared" si="11"/>
        <v>0</v>
      </c>
      <c r="H193" s="38">
        <f>SUM(C193:G193)</f>
        <v>16913912.194095466</v>
      </c>
      <c r="I193" s="1"/>
    </row>
    <row r="194" spans="2:9" x14ac:dyDescent="0.2">
      <c r="B194" s="9" t="str">
        <f>$B$33</f>
        <v>Science</v>
      </c>
      <c r="C194" s="39">
        <f t="shared" si="11"/>
        <v>4194850.6345750606</v>
      </c>
      <c r="D194" s="39">
        <f t="shared" si="11"/>
        <v>3066467.8166545704</v>
      </c>
      <c r="E194" s="39">
        <f t="shared" si="11"/>
        <v>2013238.5569246993</v>
      </c>
      <c r="F194" s="39">
        <f t="shared" si="11"/>
        <v>142512.59508627653</v>
      </c>
      <c r="G194" s="39">
        <f t="shared" si="11"/>
        <v>0</v>
      </c>
      <c r="H194" s="39">
        <f t="shared" ref="H194:H213" si="12">SUM(C194:G194)</f>
        <v>9417069.6032406073</v>
      </c>
      <c r="I194" s="1"/>
    </row>
    <row r="195" spans="2:9" x14ac:dyDescent="0.2">
      <c r="B195" s="9" t="str">
        <f>$B$34</f>
        <v>Fine Arts</v>
      </c>
      <c r="C195" s="39">
        <f t="shared" si="11"/>
        <v>2089739.8152242217</v>
      </c>
      <c r="D195" s="39">
        <f t="shared" si="11"/>
        <v>1246472.9680774698</v>
      </c>
      <c r="E195" s="39">
        <f t="shared" si="11"/>
        <v>175787.83274725178</v>
      </c>
      <c r="F195" s="39">
        <f t="shared" si="11"/>
        <v>0</v>
      </c>
      <c r="G195" s="39">
        <f t="shared" si="11"/>
        <v>0</v>
      </c>
      <c r="H195" s="39">
        <f t="shared" si="12"/>
        <v>3512000.6160489433</v>
      </c>
      <c r="I195" s="1"/>
    </row>
    <row r="196" spans="2:9" x14ac:dyDescent="0.2">
      <c r="B196" s="9" t="str">
        <f>$B$35</f>
        <v>Teacher Education</v>
      </c>
      <c r="C196" s="39">
        <f t="shared" si="11"/>
        <v>281714.41424615774</v>
      </c>
      <c r="D196" s="39">
        <f t="shared" si="11"/>
        <v>1400320.8821483452</v>
      </c>
      <c r="E196" s="39">
        <f t="shared" si="11"/>
        <v>976568.54706147872</v>
      </c>
      <c r="F196" s="39">
        <f t="shared" si="11"/>
        <v>933539.90923329385</v>
      </c>
      <c r="G196" s="39">
        <f t="shared" si="11"/>
        <v>0</v>
      </c>
      <c r="H196" s="39">
        <f t="shared" si="12"/>
        <v>3592143.7526892754</v>
      </c>
      <c r="I196" s="1"/>
    </row>
    <row r="197" spans="2:9" x14ac:dyDescent="0.2">
      <c r="B197" s="9" t="str">
        <f>$B$36</f>
        <v>Agriculture</v>
      </c>
      <c r="C197" s="39">
        <f t="shared" si="11"/>
        <v>4432.1311214319549</v>
      </c>
      <c r="D197" s="39">
        <f t="shared" si="11"/>
        <v>16030.095135739013</v>
      </c>
      <c r="E197" s="39">
        <f t="shared" si="11"/>
        <v>13669.231445094641</v>
      </c>
      <c r="F197" s="39">
        <f t="shared" si="11"/>
        <v>0</v>
      </c>
      <c r="G197" s="39">
        <f t="shared" si="11"/>
        <v>0</v>
      </c>
      <c r="H197" s="39">
        <f t="shared" si="12"/>
        <v>34131.457702265609</v>
      </c>
      <c r="I197" s="1"/>
    </row>
    <row r="198" spans="2:9" x14ac:dyDescent="0.2">
      <c r="B198" s="9" t="str">
        <f>$B$37</f>
        <v>Engineering</v>
      </c>
      <c r="C198" s="39">
        <f t="shared" si="11"/>
        <v>1406681.6185349035</v>
      </c>
      <c r="D198" s="39">
        <f t="shared" si="11"/>
        <v>2574924.5783599596</v>
      </c>
      <c r="E198" s="39">
        <f t="shared" si="11"/>
        <v>1136690.9865022951</v>
      </c>
      <c r="F198" s="39">
        <f t="shared" si="11"/>
        <v>0</v>
      </c>
      <c r="G198" s="39">
        <f t="shared" si="11"/>
        <v>0</v>
      </c>
      <c r="H198" s="39">
        <f t="shared" si="12"/>
        <v>5118297.183397158</v>
      </c>
      <c r="I198" s="1"/>
    </row>
    <row r="199" spans="2:9" x14ac:dyDescent="0.2">
      <c r="B199" s="9" t="str">
        <f>$B$38</f>
        <v>Home Economics</v>
      </c>
      <c r="C199" s="39">
        <f t="shared" si="11"/>
        <v>4019.3279393068956</v>
      </c>
      <c r="D199" s="39">
        <f t="shared" si="11"/>
        <v>28033.725266091649</v>
      </c>
      <c r="E199" s="39">
        <f t="shared" si="11"/>
        <v>0</v>
      </c>
      <c r="F199" s="39">
        <f t="shared" si="11"/>
        <v>0</v>
      </c>
      <c r="G199" s="39">
        <f t="shared" si="11"/>
        <v>0</v>
      </c>
      <c r="H199" s="39">
        <f t="shared" si="12"/>
        <v>32053.053205398544</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111212.68509137268</v>
      </c>
      <c r="D201" s="39">
        <f t="shared" si="11"/>
        <v>285808.98554376868</v>
      </c>
      <c r="E201" s="39">
        <f t="shared" si="11"/>
        <v>560202.60070672352</v>
      </c>
      <c r="F201" s="39">
        <f t="shared" si="11"/>
        <v>0</v>
      </c>
      <c r="G201" s="39">
        <f t="shared" si="11"/>
        <v>0</v>
      </c>
      <c r="H201" s="39">
        <f t="shared" si="12"/>
        <v>957224.27134186495</v>
      </c>
      <c r="I201" s="1"/>
    </row>
    <row r="202" spans="2:9" x14ac:dyDescent="0.2">
      <c r="B202" s="9" t="str">
        <f>$B$41</f>
        <v>Library Science</v>
      </c>
      <c r="C202" s="39">
        <f t="shared" si="11"/>
        <v>902.43438371362345</v>
      </c>
      <c r="D202" s="39">
        <f t="shared" si="11"/>
        <v>10669.959478025792</v>
      </c>
      <c r="E202" s="39">
        <f t="shared" si="11"/>
        <v>0</v>
      </c>
      <c r="F202" s="39">
        <f t="shared" si="11"/>
        <v>0</v>
      </c>
      <c r="G202" s="39">
        <f t="shared" si="11"/>
        <v>0</v>
      </c>
      <c r="H202" s="39">
        <f t="shared" si="12"/>
        <v>11572.393861739416</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64175.317358646309</v>
      </c>
      <c r="D205" s="39">
        <f t="shared" si="11"/>
        <v>0</v>
      </c>
      <c r="E205" s="39">
        <f t="shared" si="11"/>
        <v>0</v>
      </c>
      <c r="F205" s="39">
        <f t="shared" si="11"/>
        <v>0</v>
      </c>
      <c r="G205" s="39">
        <f t="shared" si="11"/>
        <v>0</v>
      </c>
      <c r="H205" s="39">
        <f t="shared" si="12"/>
        <v>64175.317358646309</v>
      </c>
      <c r="I205" s="1"/>
    </row>
    <row r="206" spans="2:9" x14ac:dyDescent="0.2">
      <c r="B206" s="9" t="str">
        <f>$B$45</f>
        <v>Health Services</v>
      </c>
      <c r="C206" s="39">
        <f t="shared" si="11"/>
        <v>613506.97627913591</v>
      </c>
      <c r="D206" s="39">
        <f t="shared" si="11"/>
        <v>1518908.9051739231</v>
      </c>
      <c r="E206" s="39">
        <f t="shared" si="11"/>
        <v>1978441.6194569273</v>
      </c>
      <c r="F206" s="39">
        <f t="shared" si="11"/>
        <v>215663.03202403421</v>
      </c>
      <c r="G206" s="39">
        <f t="shared" si="11"/>
        <v>0</v>
      </c>
      <c r="H206" s="39">
        <f t="shared" si="12"/>
        <v>4326520.5329340203</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643529.63283576956</v>
      </c>
      <c r="D208" s="39">
        <f t="shared" si="11"/>
        <v>3552444.0043138657</v>
      </c>
      <c r="E208" s="39">
        <f t="shared" si="11"/>
        <v>1369914.7564179387</v>
      </c>
      <c r="F208" s="39">
        <f t="shared" si="11"/>
        <v>697713.35359308531</v>
      </c>
      <c r="G208" s="39">
        <f t="shared" si="11"/>
        <v>0</v>
      </c>
      <c r="H208" s="39">
        <f t="shared" si="12"/>
        <v>6263601.7471606592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100.39132849321852</v>
      </c>
      <c r="D210" s="39">
        <f t="shared" si="13"/>
        <v>294016.27604629105</v>
      </c>
      <c r="E210" s="39">
        <f t="shared" si="13"/>
        <v>0</v>
      </c>
      <c r="F210" s="39">
        <f t="shared" si="13"/>
        <v>0</v>
      </c>
      <c r="G210" s="39">
        <f t="shared" si="13"/>
        <v>0</v>
      </c>
      <c r="H210" s="39">
        <f t="shared" si="12"/>
        <v>294116.66737478424</v>
      </c>
      <c r="I210" s="1"/>
    </row>
    <row r="211" spans="2:9" x14ac:dyDescent="0.2">
      <c r="B211" s="9" t="str">
        <f>$B$50</f>
        <v>Technology</v>
      </c>
      <c r="C211" s="39">
        <f t="shared" si="13"/>
        <v>320156.80705692084</v>
      </c>
      <c r="D211" s="39">
        <f t="shared" si="13"/>
        <v>120549.03288948357</v>
      </c>
      <c r="E211" s="39">
        <f t="shared" si="13"/>
        <v>19584.45008766816</v>
      </c>
      <c r="F211" s="39">
        <f t="shared" si="13"/>
        <v>0</v>
      </c>
      <c r="G211" s="39">
        <f t="shared" si="13"/>
        <v>0</v>
      </c>
      <c r="H211" s="39">
        <f t="shared" si="12"/>
        <v>460290.29003407253</v>
      </c>
      <c r="I211" s="1"/>
    </row>
    <row r="212" spans="2:9" x14ac:dyDescent="0.2">
      <c r="B212" s="9" t="str">
        <f>$B$51</f>
        <v>Nursing</v>
      </c>
      <c r="C212" s="39">
        <f t="shared" si="13"/>
        <v>23173.547824817852</v>
      </c>
      <c r="D212" s="39">
        <f t="shared" si="13"/>
        <v>1041360.6837160562</v>
      </c>
      <c r="E212" s="39">
        <f t="shared" si="13"/>
        <v>700132.6880142286</v>
      </c>
      <c r="F212" s="39">
        <f t="shared" si="13"/>
        <v>0</v>
      </c>
      <c r="G212" s="39">
        <f t="shared" si="13"/>
        <v>0</v>
      </c>
      <c r="H212" s="39">
        <f t="shared" si="12"/>
        <v>1764666.9195551027</v>
      </c>
      <c r="I212" s="1"/>
    </row>
    <row r="213" spans="2:9" x14ac:dyDescent="0.2">
      <c r="B213" s="35" t="str">
        <f>$B$52</f>
        <v>Totals</v>
      </c>
      <c r="C213" s="38">
        <f>SUM(C193:C212)</f>
        <v>18562419.586635184</v>
      </c>
      <c r="D213" s="38">
        <f>SUM(D193:D212)</f>
        <v>20353537.780472029</v>
      </c>
      <c r="E213" s="38">
        <f>SUM(E193:E212)</f>
        <v>11783410.55663598</v>
      </c>
      <c r="F213" s="38">
        <f>SUM(F193:F212)</f>
        <v>2062408.0762568144</v>
      </c>
      <c r="G213" s="38">
        <f>SUM(G193:G212)</f>
        <v>0</v>
      </c>
      <c r="H213" s="38">
        <f t="shared" si="12"/>
        <v>52761776</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40097088</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7685975.9857459841</v>
      </c>
      <c r="D218" s="38">
        <f t="shared" si="14"/>
        <v>7543178.9585969588</v>
      </c>
      <c r="E218" s="38">
        <f t="shared" si="14"/>
        <v>1072218.3746724166</v>
      </c>
      <c r="F218" s="38">
        <f t="shared" si="14"/>
        <v>28283.676329942078</v>
      </c>
      <c r="G218" s="38">
        <f t="shared" si="14"/>
        <v>0</v>
      </c>
      <c r="H218" s="38">
        <f>SUM(C218:G218)</f>
        <v>16329656.995345302</v>
      </c>
      <c r="I218" s="1"/>
    </row>
    <row r="219" spans="2:9" x14ac:dyDescent="0.2">
      <c r="B219" s="9" t="str">
        <f>$B$33</f>
        <v>Science</v>
      </c>
      <c r="C219" s="39">
        <f t="shared" si="14"/>
        <v>2878777.931885256</v>
      </c>
      <c r="D219" s="39">
        <f t="shared" si="14"/>
        <v>2715576.081035445</v>
      </c>
      <c r="E219" s="39">
        <f t="shared" si="14"/>
        <v>591778.0951368314</v>
      </c>
      <c r="F219" s="39">
        <f t="shared" si="14"/>
        <v>24083.130340346725</v>
      </c>
      <c r="G219" s="39">
        <f t="shared" si="14"/>
        <v>0</v>
      </c>
      <c r="H219" s="39">
        <f t="shared" ref="H219:H238" si="15">SUM(C219:G219)</f>
        <v>6210215.2383978795</v>
      </c>
      <c r="I219" s="1"/>
    </row>
    <row r="220" spans="2:9" x14ac:dyDescent="0.2">
      <c r="B220" s="9" t="str">
        <f>$B$34</f>
        <v>Fine Arts</v>
      </c>
      <c r="C220" s="39">
        <f t="shared" si="14"/>
        <v>1190152.2087198633</v>
      </c>
      <c r="D220" s="39">
        <f t="shared" si="14"/>
        <v>872408.94313513848</v>
      </c>
      <c r="E220" s="39">
        <f t="shared" si="14"/>
        <v>40734.827845385094</v>
      </c>
      <c r="F220" s="39">
        <f t="shared" si="14"/>
        <v>0</v>
      </c>
      <c r="G220" s="39">
        <f t="shared" si="14"/>
        <v>0</v>
      </c>
      <c r="H220" s="39">
        <f t="shared" si="15"/>
        <v>2103295.979700387</v>
      </c>
      <c r="I220" s="1"/>
    </row>
    <row r="221" spans="2:9" x14ac:dyDescent="0.2">
      <c r="B221" s="9" t="str">
        <f>$B$35</f>
        <v>Teacher Education</v>
      </c>
      <c r="C221" s="39">
        <f t="shared" si="14"/>
        <v>191441.22276269813</v>
      </c>
      <c r="D221" s="39">
        <f t="shared" si="14"/>
        <v>2059722.54931683</v>
      </c>
      <c r="E221" s="39">
        <f t="shared" si="14"/>
        <v>587832.09840069129</v>
      </c>
      <c r="F221" s="39">
        <f t="shared" si="14"/>
        <v>309160.18483421841</v>
      </c>
      <c r="G221" s="39">
        <f t="shared" si="14"/>
        <v>0</v>
      </c>
      <c r="H221" s="39">
        <f t="shared" si="15"/>
        <v>3148156.0553144384</v>
      </c>
      <c r="I221" s="1"/>
    </row>
    <row r="222" spans="2:9" x14ac:dyDescent="0.2">
      <c r="B222" s="9" t="str">
        <f>$B$36</f>
        <v>Agriculture</v>
      </c>
      <c r="C222" s="39">
        <f t="shared" si="14"/>
        <v>1763.9570661061621</v>
      </c>
      <c r="D222" s="39">
        <f t="shared" si="14"/>
        <v>15540.188992016321</v>
      </c>
      <c r="E222" s="39">
        <f t="shared" si="14"/>
        <v>6738.5482724854628</v>
      </c>
      <c r="F222" s="39">
        <f t="shared" si="14"/>
        <v>0</v>
      </c>
      <c r="G222" s="39">
        <f t="shared" si="14"/>
        <v>0</v>
      </c>
      <c r="H222" s="39">
        <f t="shared" si="15"/>
        <v>24042.694330607945</v>
      </c>
      <c r="I222" s="1"/>
    </row>
    <row r="223" spans="2:9" x14ac:dyDescent="0.2">
      <c r="B223" s="9" t="str">
        <f>$B$37</f>
        <v>Engineering</v>
      </c>
      <c r="C223" s="39">
        <f t="shared" si="14"/>
        <v>603307.90400176041</v>
      </c>
      <c r="D223" s="39">
        <f t="shared" si="14"/>
        <v>1847196.0757871252</v>
      </c>
      <c r="E223" s="39">
        <f t="shared" si="14"/>
        <v>285204.5025597901</v>
      </c>
      <c r="F223" s="39">
        <f t="shared" si="14"/>
        <v>0</v>
      </c>
      <c r="G223" s="39">
        <f t="shared" si="14"/>
        <v>0</v>
      </c>
      <c r="H223" s="39">
        <f t="shared" si="15"/>
        <v>2735708.4823486754</v>
      </c>
      <c r="I223" s="1"/>
    </row>
    <row r="224" spans="2:9" x14ac:dyDescent="0.2">
      <c r="B224" s="9" t="str">
        <f>$B$38</f>
        <v>Home Economics</v>
      </c>
      <c r="C224" s="39">
        <f t="shared" si="14"/>
        <v>4427.1863619919359</v>
      </c>
      <c r="D224" s="39">
        <f t="shared" si="14"/>
        <v>48922.817197088421</v>
      </c>
      <c r="E224" s="39">
        <f t="shared" si="14"/>
        <v>0</v>
      </c>
      <c r="F224" s="39">
        <f t="shared" si="14"/>
        <v>0</v>
      </c>
      <c r="G224" s="39">
        <f t="shared" si="14"/>
        <v>0</v>
      </c>
      <c r="H224" s="39">
        <f t="shared" si="15"/>
        <v>53350.00355908036</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57484.247918989036</v>
      </c>
      <c r="D226" s="39">
        <f t="shared" si="14"/>
        <v>336704.09482702031</v>
      </c>
      <c r="E226" s="39">
        <f t="shared" si="14"/>
        <v>298135.23032591084</v>
      </c>
      <c r="F226" s="39">
        <f t="shared" si="14"/>
        <v>0</v>
      </c>
      <c r="G226" s="39">
        <f t="shared" si="14"/>
        <v>0</v>
      </c>
      <c r="H226" s="39">
        <f t="shared" si="15"/>
        <v>692323.5730719202</v>
      </c>
      <c r="I226" s="1"/>
    </row>
    <row r="227" spans="2:9" x14ac:dyDescent="0.2">
      <c r="B227" s="9" t="str">
        <f>$B$41</f>
        <v>Library Science</v>
      </c>
      <c r="C227" s="39">
        <f t="shared" si="14"/>
        <v>103.76218035918599</v>
      </c>
      <c r="D227" s="39">
        <f t="shared" si="14"/>
        <v>2374.1955404469381</v>
      </c>
      <c r="E227" s="39">
        <f t="shared" si="14"/>
        <v>0</v>
      </c>
      <c r="F227" s="39">
        <f t="shared" si="14"/>
        <v>0</v>
      </c>
      <c r="G227" s="39">
        <f t="shared" si="14"/>
        <v>0</v>
      </c>
      <c r="H227" s="39">
        <f t="shared" si="15"/>
        <v>2477.9577208061241</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73532.7984812098</v>
      </c>
      <c r="D230" s="39">
        <f t="shared" si="14"/>
        <v>0</v>
      </c>
      <c r="E230" s="39">
        <f t="shared" si="14"/>
        <v>0</v>
      </c>
      <c r="F230" s="39">
        <f t="shared" si="14"/>
        <v>0</v>
      </c>
      <c r="G230" s="39">
        <f t="shared" si="14"/>
        <v>0</v>
      </c>
      <c r="H230" s="39">
        <f t="shared" si="15"/>
        <v>73532.7984812098</v>
      </c>
      <c r="I230" s="1"/>
    </row>
    <row r="231" spans="2:9" x14ac:dyDescent="0.2">
      <c r="B231" s="9" t="str">
        <f>$B$45</f>
        <v>Health Services</v>
      </c>
      <c r="C231" s="39">
        <f t="shared" si="14"/>
        <v>654843.12024682271</v>
      </c>
      <c r="D231" s="39">
        <f t="shared" si="14"/>
        <v>2004900.215928328</v>
      </c>
      <c r="E231" s="39">
        <f t="shared" si="14"/>
        <v>942364.72823235882</v>
      </c>
      <c r="F231" s="39">
        <f t="shared" si="14"/>
        <v>37991.604839229134</v>
      </c>
      <c r="G231" s="39">
        <f t="shared" si="14"/>
        <v>0</v>
      </c>
      <c r="H231" s="39">
        <f t="shared" si="15"/>
        <v>3640099.6692467388</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537176.80771950586</v>
      </c>
      <c r="D233" s="39">
        <f t="shared" si="14"/>
        <v>2958247.6433968851</v>
      </c>
      <c r="E233" s="39">
        <f t="shared" si="14"/>
        <v>547643.63933415641</v>
      </c>
      <c r="F233" s="39">
        <f t="shared" si="14"/>
        <v>52646.843069595161</v>
      </c>
      <c r="G233" s="39">
        <f t="shared" si="14"/>
        <v>0</v>
      </c>
      <c r="H233" s="39">
        <f t="shared" si="15"/>
        <v>4095714.9335201429</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103.76218035918599</v>
      </c>
      <c r="D235" s="39">
        <f t="shared" si="16"/>
        <v>140005.59156696187</v>
      </c>
      <c r="E235" s="39">
        <f t="shared" si="16"/>
        <v>0</v>
      </c>
      <c r="F235" s="39">
        <f t="shared" si="16"/>
        <v>0</v>
      </c>
      <c r="G235" s="39">
        <f t="shared" si="16"/>
        <v>0</v>
      </c>
      <c r="H235" s="39">
        <f t="shared" si="15"/>
        <v>140109.35374732106</v>
      </c>
      <c r="I235" s="1"/>
    </row>
    <row r="236" spans="2:9" x14ac:dyDescent="0.2">
      <c r="B236" s="9" t="str">
        <f>$B$50</f>
        <v>Technology</v>
      </c>
      <c r="C236" s="39">
        <f t="shared" si="16"/>
        <v>148691.20445471353</v>
      </c>
      <c r="D236" s="39">
        <f t="shared" si="16"/>
        <v>101442.90036455099</v>
      </c>
      <c r="E236" s="39">
        <f t="shared" si="16"/>
        <v>15662.571660371616</v>
      </c>
      <c r="F236" s="39">
        <f t="shared" si="16"/>
        <v>0</v>
      </c>
      <c r="G236" s="39">
        <f t="shared" si="16"/>
        <v>0</v>
      </c>
      <c r="H236" s="39">
        <f t="shared" si="15"/>
        <v>265796.67647963617</v>
      </c>
      <c r="I236" s="1"/>
    </row>
    <row r="237" spans="2:9" x14ac:dyDescent="0.2">
      <c r="B237" s="9" t="str">
        <f>$B$51</f>
        <v>Nursing</v>
      </c>
      <c r="C237" s="39">
        <f t="shared" si="16"/>
        <v>3216.6275911347657</v>
      </c>
      <c r="D237" s="39">
        <f t="shared" si="16"/>
        <v>441888.15180076042</v>
      </c>
      <c r="E237" s="39">
        <f t="shared" si="16"/>
        <v>137502.80934396011</v>
      </c>
      <c r="F237" s="39">
        <f t="shared" si="16"/>
        <v>0</v>
      </c>
      <c r="G237" s="39">
        <f t="shared" si="16"/>
        <v>0</v>
      </c>
      <c r="H237" s="39">
        <f t="shared" si="15"/>
        <v>582607.5887358553</v>
      </c>
      <c r="I237" s="1"/>
    </row>
    <row r="238" spans="2:9" x14ac:dyDescent="0.2">
      <c r="B238" s="35" t="str">
        <f>$B$52</f>
        <v>Totals</v>
      </c>
      <c r="C238" s="38">
        <f>SUM(C218:C237)</f>
        <v>14030998.727316758</v>
      </c>
      <c r="D238" s="38">
        <f>SUM(D218:D237)</f>
        <v>21088108.407485552</v>
      </c>
      <c r="E238" s="38">
        <f>SUM(E218:E237)</f>
        <v>4525815.4257843569</v>
      </c>
      <c r="F238" s="38">
        <f>SUM(F218:F237)</f>
        <v>452165.43941333151</v>
      </c>
      <c r="G238" s="38">
        <f>SUM(G218:G237)</f>
        <v>0</v>
      </c>
      <c r="H238" s="38">
        <f t="shared" si="15"/>
        <v>40097088</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25521698</v>
      </c>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4892104.8317389358</v>
      </c>
      <c r="D243" s="38">
        <f t="shared" si="17"/>
        <v>4801214.8747875681</v>
      </c>
      <c r="E243" s="38">
        <f t="shared" si="17"/>
        <v>682464.3612134693</v>
      </c>
      <c r="F243" s="38">
        <f t="shared" si="17"/>
        <v>18002.490495632253</v>
      </c>
      <c r="G243" s="38">
        <f t="shared" si="17"/>
        <v>0</v>
      </c>
      <c r="H243" s="38">
        <f>SUM(C243:G243)</f>
        <v>10393786.558235604</v>
      </c>
      <c r="I243" s="1"/>
    </row>
    <row r="244" spans="2:9" x14ac:dyDescent="0.2">
      <c r="B244" s="9" t="str">
        <f>$B$33</f>
        <v>Science</v>
      </c>
      <c r="C244" s="39">
        <f t="shared" si="17"/>
        <v>1832335.0809575019</v>
      </c>
      <c r="D244" s="39">
        <f t="shared" si="17"/>
        <v>1728457.5038519045</v>
      </c>
      <c r="E244" s="39">
        <f t="shared" si="17"/>
        <v>376665.30365241191</v>
      </c>
      <c r="F244" s="39">
        <f t="shared" si="17"/>
        <v>15328.853293310633</v>
      </c>
      <c r="G244" s="39">
        <f t="shared" si="17"/>
        <v>0</v>
      </c>
      <c r="H244" s="39">
        <f t="shared" ref="H244:H263" si="18">SUM(C244:G244)</f>
        <v>3952786.7417551293</v>
      </c>
      <c r="I244" s="1"/>
    </row>
    <row r="245" spans="2:9" x14ac:dyDescent="0.2">
      <c r="B245" s="9" t="str">
        <f>$B$34</f>
        <v>Fine Arts</v>
      </c>
      <c r="C245" s="39">
        <f t="shared" si="17"/>
        <v>757528.95684048976</v>
      </c>
      <c r="D245" s="39">
        <f t="shared" si="17"/>
        <v>555286.14893914934</v>
      </c>
      <c r="E245" s="39">
        <f t="shared" si="17"/>
        <v>25927.617844764914</v>
      </c>
      <c r="F245" s="39">
        <f t="shared" si="17"/>
        <v>0</v>
      </c>
      <c r="G245" s="39">
        <f t="shared" si="17"/>
        <v>0</v>
      </c>
      <c r="H245" s="39">
        <f t="shared" si="18"/>
        <v>1338742.7236244038</v>
      </c>
      <c r="I245" s="1"/>
    </row>
    <row r="246" spans="2:9" x14ac:dyDescent="0.2">
      <c r="B246" s="9" t="str">
        <f>$B$35</f>
        <v>Teacher Education</v>
      </c>
      <c r="C246" s="39">
        <f t="shared" si="17"/>
        <v>121851.86794862279</v>
      </c>
      <c r="D246" s="39">
        <f t="shared" si="17"/>
        <v>1311008.3422380758</v>
      </c>
      <c r="E246" s="39">
        <f t="shared" si="17"/>
        <v>374153.68642452854</v>
      </c>
      <c r="F246" s="39">
        <f t="shared" si="17"/>
        <v>196779.69809087139</v>
      </c>
      <c r="G246" s="39">
        <f t="shared" si="17"/>
        <v>0</v>
      </c>
      <c r="H246" s="39">
        <f t="shared" si="18"/>
        <v>2003793.5947020983</v>
      </c>
      <c r="I246" s="1"/>
    </row>
    <row r="247" spans="2:9" x14ac:dyDescent="0.2">
      <c r="B247" s="9" t="str">
        <f>$B$36</f>
        <v>Agriculture</v>
      </c>
      <c r="C247" s="39">
        <f t="shared" si="17"/>
        <v>1122.7543388219988</v>
      </c>
      <c r="D247" s="39">
        <f t="shared" si="17"/>
        <v>9891.292113710726</v>
      </c>
      <c r="E247" s="39">
        <f t="shared" si="17"/>
        <v>4289.0694199238533</v>
      </c>
      <c r="F247" s="39">
        <f t="shared" si="17"/>
        <v>0</v>
      </c>
      <c r="G247" s="39">
        <f t="shared" si="17"/>
        <v>0</v>
      </c>
      <c r="H247" s="39">
        <f t="shared" si="18"/>
        <v>15303.115872456578</v>
      </c>
      <c r="I247" s="1"/>
    </row>
    <row r="248" spans="2:9" x14ac:dyDescent="0.2">
      <c r="B248" s="9" t="str">
        <f>$B$37</f>
        <v>Engineering</v>
      </c>
      <c r="C248" s="39">
        <f t="shared" si="17"/>
        <v>384003.99866808084</v>
      </c>
      <c r="D248" s="39">
        <f t="shared" si="17"/>
        <v>1175735.7639792727</v>
      </c>
      <c r="E248" s="39">
        <f t="shared" si="17"/>
        <v>181531.96517839874</v>
      </c>
      <c r="F248" s="39">
        <f t="shared" si="17"/>
        <v>0</v>
      </c>
      <c r="G248" s="39">
        <f t="shared" si="17"/>
        <v>0</v>
      </c>
      <c r="H248" s="39">
        <f t="shared" si="18"/>
        <v>1741271.7278257522</v>
      </c>
      <c r="I248" s="1"/>
    </row>
    <row r="249" spans="2:9" x14ac:dyDescent="0.2">
      <c r="B249" s="9" t="str">
        <f>$B$38</f>
        <v>Home Economics</v>
      </c>
      <c r="C249" s="39">
        <f t="shared" si="17"/>
        <v>2817.8932425336438</v>
      </c>
      <c r="D249" s="39">
        <f t="shared" si="17"/>
        <v>31139.252950570808</v>
      </c>
      <c r="E249" s="39">
        <f t="shared" si="17"/>
        <v>0</v>
      </c>
      <c r="F249" s="39">
        <f t="shared" si="17"/>
        <v>0</v>
      </c>
      <c r="G249" s="39">
        <f t="shared" si="17"/>
        <v>0</v>
      </c>
      <c r="H249" s="39">
        <f t="shared" si="18"/>
        <v>33957.146193104454</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36588.58257102278</v>
      </c>
      <c r="D251" s="39">
        <f t="shared" si="17"/>
        <v>214311.32913039907</v>
      </c>
      <c r="E251" s="39">
        <f t="shared" si="17"/>
        <v>189762.34163284724</v>
      </c>
      <c r="F251" s="39">
        <f t="shared" si="17"/>
        <v>0</v>
      </c>
      <c r="G251" s="39">
        <f t="shared" si="17"/>
        <v>0</v>
      </c>
      <c r="H251" s="39">
        <f t="shared" si="18"/>
        <v>440662.25333426904</v>
      </c>
      <c r="I251" s="1"/>
    </row>
    <row r="252" spans="2:9" x14ac:dyDescent="0.2">
      <c r="B252" s="9" t="str">
        <f>$B$41</f>
        <v>Library Science</v>
      </c>
      <c r="C252" s="39">
        <f t="shared" si="17"/>
        <v>66.044372871882274</v>
      </c>
      <c r="D252" s="39">
        <f t="shared" si="17"/>
        <v>1511.1696284835832</v>
      </c>
      <c r="E252" s="39">
        <f t="shared" si="17"/>
        <v>0</v>
      </c>
      <c r="F252" s="39">
        <f t="shared" si="17"/>
        <v>0</v>
      </c>
      <c r="G252" s="39">
        <f t="shared" si="17"/>
        <v>0</v>
      </c>
      <c r="H252" s="39">
        <f t="shared" si="18"/>
        <v>1577.2140013554654</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46803.445575207239</v>
      </c>
      <c r="D255" s="39">
        <f t="shared" si="17"/>
        <v>0</v>
      </c>
      <c r="E255" s="39">
        <f t="shared" si="17"/>
        <v>0</v>
      </c>
      <c r="F255" s="39">
        <f t="shared" si="17"/>
        <v>0</v>
      </c>
      <c r="G255" s="39">
        <f t="shared" si="17"/>
        <v>0</v>
      </c>
      <c r="H255" s="39">
        <f t="shared" si="18"/>
        <v>46803.445575207239</v>
      </c>
      <c r="I255" s="1"/>
    </row>
    <row r="256" spans="2:9" x14ac:dyDescent="0.2">
      <c r="B256" s="9" t="str">
        <f>$B$45</f>
        <v>Health Services</v>
      </c>
      <c r="C256" s="39">
        <f t="shared" si="17"/>
        <v>416806.03719444905</v>
      </c>
      <c r="D256" s="39">
        <f t="shared" si="17"/>
        <v>1276114.0617258186</v>
      </c>
      <c r="E256" s="39">
        <f t="shared" si="17"/>
        <v>599812.83428358531</v>
      </c>
      <c r="F256" s="39">
        <f t="shared" si="17"/>
        <v>24181.563140997783</v>
      </c>
      <c r="G256" s="39">
        <f t="shared" si="17"/>
        <v>0</v>
      </c>
      <c r="H256" s="39">
        <f t="shared" si="18"/>
        <v>2316914.4963448504</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341911.71835773456</v>
      </c>
      <c r="D258" s="39">
        <f t="shared" si="17"/>
        <v>1882917.3570905447</v>
      </c>
      <c r="E258" s="39">
        <f t="shared" si="17"/>
        <v>348573.8309651629</v>
      </c>
      <c r="F258" s="39">
        <f t="shared" si="17"/>
        <v>33509.586269097657</v>
      </c>
      <c r="G258" s="39">
        <f t="shared" si="17"/>
        <v>0</v>
      </c>
      <c r="H258" s="39">
        <f t="shared" si="18"/>
        <v>2606912.4926825399</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66.044372871882274</v>
      </c>
      <c r="D260" s="39">
        <f t="shared" si="19"/>
        <v>89113.215061486451</v>
      </c>
      <c r="E260" s="39">
        <f t="shared" si="19"/>
        <v>0</v>
      </c>
      <c r="F260" s="39">
        <f t="shared" si="19"/>
        <v>0</v>
      </c>
      <c r="G260" s="39">
        <f t="shared" si="19"/>
        <v>0</v>
      </c>
      <c r="H260" s="39">
        <f t="shared" si="18"/>
        <v>89179.259434358333</v>
      </c>
      <c r="I260" s="1"/>
    </row>
    <row r="261" spans="2:9" x14ac:dyDescent="0.2">
      <c r="B261" s="9" t="str">
        <f>$B$50</f>
        <v>Technology</v>
      </c>
      <c r="C261" s="39">
        <f t="shared" si="19"/>
        <v>94641.586325407305</v>
      </c>
      <c r="D261" s="39">
        <f t="shared" si="19"/>
        <v>64568.156853389461</v>
      </c>
      <c r="E261" s="39">
        <f t="shared" si="19"/>
        <v>9969.1883814446319</v>
      </c>
      <c r="F261" s="39">
        <f t="shared" si="19"/>
        <v>0</v>
      </c>
      <c r="G261" s="39">
        <f t="shared" si="19"/>
        <v>0</v>
      </c>
      <c r="H261" s="39">
        <f t="shared" si="18"/>
        <v>169178.93156024141</v>
      </c>
      <c r="I261" s="1"/>
    </row>
    <row r="262" spans="2:9" x14ac:dyDescent="0.2">
      <c r="B262" s="9" t="str">
        <f>$B$51</f>
        <v>Nursing</v>
      </c>
      <c r="C262" s="39">
        <f t="shared" si="19"/>
        <v>2047.3755590283506</v>
      </c>
      <c r="D262" s="39">
        <f t="shared" si="19"/>
        <v>281260.72297412629</v>
      </c>
      <c r="E262" s="39">
        <f t="shared" si="19"/>
        <v>87520.200325473226</v>
      </c>
      <c r="F262" s="39">
        <f t="shared" si="19"/>
        <v>0</v>
      </c>
      <c r="G262" s="39">
        <f t="shared" si="19"/>
        <v>0</v>
      </c>
      <c r="H262" s="39">
        <f t="shared" si="18"/>
        <v>370828.29885862785</v>
      </c>
      <c r="I262" s="1"/>
    </row>
    <row r="263" spans="2:9" x14ac:dyDescent="0.2">
      <c r="B263" s="35" t="str">
        <f>$B$52</f>
        <v>Totals</v>
      </c>
      <c r="C263" s="38">
        <f>SUM(C243:C262)</f>
        <v>8930696.2180635799</v>
      </c>
      <c r="D263" s="38">
        <f>SUM(D243:D262)</f>
        <v>13422529.1913245</v>
      </c>
      <c r="E263" s="38">
        <f>SUM(E243:E262)</f>
        <v>2880670.3993220101</v>
      </c>
      <c r="F263" s="38">
        <f>SUM(F243:F262)</f>
        <v>287802.19128990971</v>
      </c>
      <c r="G263" s="38">
        <f>SUM(G243:G262)</f>
        <v>0</v>
      </c>
      <c r="H263" s="38">
        <f t="shared" si="18"/>
        <v>25521698</v>
      </c>
      <c r="I263" s="50"/>
    </row>
    <row r="264" spans="2:9" x14ac:dyDescent="0.2">
      <c r="B264" s="375"/>
      <c r="C264" s="375"/>
      <c r="D264" s="375"/>
      <c r="E264" s="375"/>
      <c r="F264" s="375"/>
      <c r="G264" s="375"/>
      <c r="H264" s="376"/>
      <c r="I264" s="49"/>
    </row>
    <row r="265" spans="2:9" x14ac:dyDescent="0.2">
      <c r="B265" s="164" t="s">
        <v>236</v>
      </c>
      <c r="C265" s="11"/>
      <c r="D265" s="11"/>
      <c r="E265" s="11"/>
      <c r="F265" s="11"/>
      <c r="G265" s="11"/>
      <c r="H265" s="17"/>
    </row>
    <row r="266" spans="2:9" ht="45" customHeight="1" thickBot="1" x14ac:dyDescent="0.25">
      <c r="B266" s="365" t="s">
        <v>237</v>
      </c>
      <c r="C266" s="365"/>
      <c r="D266" s="365"/>
      <c r="E266" s="365"/>
      <c r="F266" s="365"/>
      <c r="G266" s="365"/>
      <c r="H266" s="365"/>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50354188.290607333</v>
      </c>
      <c r="D268" s="38">
        <f t="shared" si="20"/>
        <v>34197604.778838232</v>
      </c>
      <c r="E268" s="38">
        <f t="shared" si="20"/>
        <v>13582986.801884742</v>
      </c>
      <c r="F268" s="38">
        <f t="shared" si="20"/>
        <v>350324.73534906155</v>
      </c>
      <c r="G268" s="38">
        <f t="shared" si="20"/>
        <v>0</v>
      </c>
      <c r="H268" s="38">
        <f>SUM(C268:G268)</f>
        <v>98485104.606679365</v>
      </c>
      <c r="I268" s="1"/>
    </row>
    <row r="269" spans="2:9" x14ac:dyDescent="0.2">
      <c r="B269" s="9" t="str">
        <f>$B$33</f>
        <v>Science</v>
      </c>
      <c r="C269" s="39">
        <f t="shared" si="20"/>
        <v>22359132.961108584</v>
      </c>
      <c r="D269" s="39">
        <f t="shared" si="20"/>
        <v>17727349.706492189</v>
      </c>
      <c r="E269" s="39">
        <f t="shared" si="20"/>
        <v>9349211.5803287458</v>
      </c>
      <c r="F269" s="39">
        <f t="shared" si="20"/>
        <v>729023.86531069642</v>
      </c>
      <c r="G269" s="39">
        <f t="shared" si="20"/>
        <v>0</v>
      </c>
      <c r="H269" s="39">
        <f t="shared" ref="H269:H288" si="21">SUM(C269:G269)</f>
        <v>50164718.11324022</v>
      </c>
      <c r="I269" s="1"/>
    </row>
    <row r="270" spans="2:9" x14ac:dyDescent="0.2">
      <c r="B270" s="9" t="str">
        <f>$B$34</f>
        <v>Fine Arts</v>
      </c>
      <c r="C270" s="39">
        <f t="shared" si="20"/>
        <v>10257569.116960559</v>
      </c>
      <c r="D270" s="39">
        <f t="shared" si="20"/>
        <v>6328413.5725387968</v>
      </c>
      <c r="E270" s="39">
        <f t="shared" si="20"/>
        <v>757801.92696907208</v>
      </c>
      <c r="F270" s="39">
        <f t="shared" si="20"/>
        <v>0</v>
      </c>
      <c r="G270" s="39">
        <f t="shared" si="20"/>
        <v>0</v>
      </c>
      <c r="H270" s="39">
        <f t="shared" si="21"/>
        <v>17343784.61646843</v>
      </c>
      <c r="I270" s="1"/>
    </row>
    <row r="271" spans="2:9" x14ac:dyDescent="0.2">
      <c r="B271" s="9" t="str">
        <f>$B$35</f>
        <v>Teacher Education</v>
      </c>
      <c r="C271" s="39">
        <f t="shared" si="20"/>
        <v>1742164.6943386735</v>
      </c>
      <c r="D271" s="39">
        <f t="shared" si="20"/>
        <v>10616672.467268454</v>
      </c>
      <c r="E271" s="39">
        <f t="shared" si="20"/>
        <v>5918634.277666796</v>
      </c>
      <c r="F271" s="39">
        <f t="shared" si="20"/>
        <v>5297961.71644146</v>
      </c>
      <c r="G271" s="39">
        <f t="shared" si="20"/>
        <v>0</v>
      </c>
      <c r="H271" s="39">
        <f t="shared" si="21"/>
        <v>23575433.155715384</v>
      </c>
      <c r="I271" s="1"/>
    </row>
    <row r="272" spans="2:9" x14ac:dyDescent="0.2">
      <c r="B272" s="9" t="str">
        <f>$B$36</f>
        <v>Agriculture</v>
      </c>
      <c r="C272" s="39">
        <f t="shared" si="20"/>
        <v>33756.544234010282</v>
      </c>
      <c r="D272" s="39">
        <f t="shared" si="20"/>
        <v>137081.23683647998</v>
      </c>
      <c r="E272" s="39">
        <f t="shared" si="20"/>
        <v>106233.93674096964</v>
      </c>
      <c r="F272" s="39">
        <f t="shared" si="20"/>
        <v>0</v>
      </c>
      <c r="G272" s="39">
        <f t="shared" si="20"/>
        <v>0</v>
      </c>
      <c r="H272" s="39">
        <f t="shared" si="21"/>
        <v>277071.71781145991</v>
      </c>
      <c r="I272" s="1"/>
    </row>
    <row r="273" spans="2:9" x14ac:dyDescent="0.2">
      <c r="B273" s="9" t="str">
        <f>$B$37</f>
        <v>Engineering</v>
      </c>
      <c r="C273" s="39">
        <f t="shared" si="20"/>
        <v>6919363.9035389759</v>
      </c>
      <c r="D273" s="39">
        <f t="shared" si="20"/>
        <v>13834326.673172828</v>
      </c>
      <c r="E273" s="39">
        <f t="shared" si="20"/>
        <v>5284496.1050176024</v>
      </c>
      <c r="F273" s="39">
        <f t="shared" si="20"/>
        <v>0</v>
      </c>
      <c r="G273" s="39">
        <f t="shared" si="20"/>
        <v>0</v>
      </c>
      <c r="H273" s="39">
        <f t="shared" si="21"/>
        <v>26038186.681729406</v>
      </c>
      <c r="I273" s="1"/>
    </row>
    <row r="274" spans="2:9" x14ac:dyDescent="0.2">
      <c r="B274" s="9" t="str">
        <f>$B$38</f>
        <v>Home Economics</v>
      </c>
      <c r="C274" s="39">
        <f t="shared" si="20"/>
        <v>22380.689309443624</v>
      </c>
      <c r="D274" s="39">
        <f t="shared" si="20"/>
        <v>185628.85410001114</v>
      </c>
      <c r="E274" s="39">
        <f t="shared" si="20"/>
        <v>0</v>
      </c>
      <c r="F274" s="39">
        <f t="shared" si="20"/>
        <v>0</v>
      </c>
      <c r="G274" s="39">
        <f t="shared" si="20"/>
        <v>0</v>
      </c>
      <c r="H274" s="39">
        <f t="shared" si="21"/>
        <v>208009.54340945475</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513590.21670325421</v>
      </c>
      <c r="D276" s="39">
        <f t="shared" si="20"/>
        <v>1629146.3806290301</v>
      </c>
      <c r="E276" s="39">
        <f t="shared" si="20"/>
        <v>2601098.3332321374</v>
      </c>
      <c r="F276" s="39">
        <f t="shared" si="20"/>
        <v>0</v>
      </c>
      <c r="G276" s="39">
        <f t="shared" si="20"/>
        <v>0</v>
      </c>
      <c r="H276" s="39">
        <f t="shared" si="21"/>
        <v>4743834.9305644222</v>
      </c>
      <c r="I276" s="1"/>
    </row>
    <row r="277" spans="2:9" x14ac:dyDescent="0.2">
      <c r="B277" s="9" t="str">
        <f>$B$41</f>
        <v>Library Science</v>
      </c>
      <c r="C277" s="39">
        <f t="shared" si="20"/>
        <v>2153.4948815726793</v>
      </c>
      <c r="D277" s="39">
        <f t="shared" si="20"/>
        <v>27339.562462851944</v>
      </c>
      <c r="E277" s="39">
        <f t="shared" si="20"/>
        <v>0</v>
      </c>
      <c r="F277" s="39">
        <f t="shared" si="20"/>
        <v>0</v>
      </c>
      <c r="G277" s="39">
        <f t="shared" si="20"/>
        <v>0</v>
      </c>
      <c r="H277" s="39">
        <f t="shared" si="21"/>
        <v>29493.057344424622</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434764.43877303635</v>
      </c>
      <c r="D280" s="39">
        <f t="shared" si="20"/>
        <v>0</v>
      </c>
      <c r="E280" s="39">
        <f t="shared" si="20"/>
        <v>0</v>
      </c>
      <c r="F280" s="39">
        <f t="shared" si="20"/>
        <v>0</v>
      </c>
      <c r="G280" s="39">
        <f t="shared" si="20"/>
        <v>0</v>
      </c>
      <c r="H280" s="39">
        <f t="shared" si="21"/>
        <v>434764.43877303635</v>
      </c>
      <c r="I280" s="1"/>
    </row>
    <row r="281" spans="2:9" x14ac:dyDescent="0.2">
      <c r="B281" s="9" t="str">
        <f>$B$45</f>
        <v>Health Services</v>
      </c>
      <c r="C281" s="39">
        <f t="shared" si="20"/>
        <v>3433138.5829451713</v>
      </c>
      <c r="D281" s="39">
        <f t="shared" si="20"/>
        <v>9215612.7615698017</v>
      </c>
      <c r="E281" s="39">
        <f t="shared" si="20"/>
        <v>9291310.6557605714</v>
      </c>
      <c r="F281" s="39">
        <f t="shared" si="20"/>
        <v>2052212.8215636984</v>
      </c>
      <c r="G281" s="39">
        <f t="shared" si="20"/>
        <v>0</v>
      </c>
      <c r="H281" s="39">
        <f t="shared" si="21"/>
        <v>23992274.821839243</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3176931.2388736964</v>
      </c>
      <c r="D283" s="39">
        <f t="shared" si="20"/>
        <v>17379059.392187107</v>
      </c>
      <c r="E283" s="39">
        <f t="shared" si="20"/>
        <v>5850218.789383159</v>
      </c>
      <c r="F283" s="39">
        <f t="shared" si="20"/>
        <v>3176697.699021263</v>
      </c>
      <c r="G283" s="39">
        <f t="shared" si="20"/>
        <v>0</v>
      </c>
      <c r="H283" s="39">
        <f t="shared" si="21"/>
        <v>29582907.119465224</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476.86186716406655</v>
      </c>
      <c r="D285" s="39">
        <f t="shared" si="22"/>
        <v>1315653.422673644</v>
      </c>
      <c r="E285" s="39">
        <f t="shared" si="22"/>
        <v>0</v>
      </c>
      <c r="F285" s="39">
        <f t="shared" si="22"/>
        <v>0</v>
      </c>
      <c r="G285" s="39">
        <f t="shared" si="22"/>
        <v>0</v>
      </c>
      <c r="H285" s="39">
        <f t="shared" si="21"/>
        <v>1316130.2845408081</v>
      </c>
      <c r="I285" s="1"/>
    </row>
    <row r="286" spans="2:9" x14ac:dyDescent="0.2">
      <c r="B286" s="9" t="str">
        <f>$B$50</f>
        <v>Technology</v>
      </c>
      <c r="C286" s="39">
        <f t="shared" si="22"/>
        <v>1515907.4032610662</v>
      </c>
      <c r="D286" s="39">
        <f t="shared" si="22"/>
        <v>643668.08551234682</v>
      </c>
      <c r="E286" s="39">
        <f t="shared" si="22"/>
        <v>103232.13563530456</v>
      </c>
      <c r="F286" s="39">
        <f t="shared" si="22"/>
        <v>0</v>
      </c>
      <c r="G286" s="39">
        <f t="shared" si="22"/>
        <v>0</v>
      </c>
      <c r="H286" s="39">
        <f t="shared" si="21"/>
        <v>2262807.6244087177</v>
      </c>
      <c r="I286" s="1"/>
    </row>
    <row r="287" spans="2:9" x14ac:dyDescent="0.2">
      <c r="B287" s="9" t="str">
        <f>$B$51</f>
        <v>Nursing</v>
      </c>
      <c r="C287" s="39">
        <f t="shared" si="22"/>
        <v>108205.14340548408</v>
      </c>
      <c r="D287" s="39">
        <f t="shared" si="22"/>
        <v>5349063.6034633536</v>
      </c>
      <c r="E287" s="39">
        <f t="shared" si="22"/>
        <v>3335140.5358697651</v>
      </c>
      <c r="F287" s="39">
        <f t="shared" si="22"/>
        <v>0</v>
      </c>
      <c r="G287" s="39">
        <f t="shared" si="22"/>
        <v>0</v>
      </c>
      <c r="H287" s="39">
        <f t="shared" si="21"/>
        <v>8792409.2827386037</v>
      </c>
      <c r="I287" s="1"/>
    </row>
    <row r="288" spans="2:9" x14ac:dyDescent="0.2">
      <c r="B288" s="35" t="str">
        <f>$B$52</f>
        <v>Totals</v>
      </c>
      <c r="C288" s="38">
        <f>SUM(C268:C287)</f>
        <v>100873723.580808</v>
      </c>
      <c r="D288" s="38">
        <f>SUM(D268:D287)</f>
        <v>118586620.4977451</v>
      </c>
      <c r="E288" s="38">
        <f>SUM(E268:E287)</f>
        <v>56180365.078488857</v>
      </c>
      <c r="F288" s="38">
        <f>SUM(F268:F287)</f>
        <v>11606220.837686179</v>
      </c>
      <c r="G288" s="38">
        <f>SUM(G268:G287)</f>
        <v>0</v>
      </c>
      <c r="H288" s="38">
        <f t="shared" si="21"/>
        <v>287246929.99472809</v>
      </c>
      <c r="I288" s="85"/>
    </row>
    <row r="289" spans="2:9" x14ac:dyDescent="0.2">
      <c r="H289" s="54"/>
    </row>
    <row r="290" spans="2:9" x14ac:dyDescent="0.2">
      <c r="B290" s="164" t="s">
        <v>226</v>
      </c>
      <c r="C290" s="11"/>
      <c r="D290" s="11"/>
      <c r="E290" s="11"/>
      <c r="F290" s="11"/>
      <c r="G290" s="11"/>
      <c r="H290" s="17"/>
    </row>
    <row r="291" spans="2:9" ht="30" customHeight="1" thickBot="1" x14ac:dyDescent="0.25">
      <c r="B291" s="365" t="s">
        <v>238</v>
      </c>
      <c r="C291" s="365"/>
      <c r="D291" s="365"/>
      <c r="E291" s="365"/>
      <c r="F291" s="365"/>
      <c r="G291" s="365"/>
      <c r="H291" s="365"/>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226.59713296616101</v>
      </c>
      <c r="D293" s="36">
        <f t="shared" si="23"/>
        <v>326.16985654043293</v>
      </c>
      <c r="E293" s="36">
        <f t="shared" si="23"/>
        <v>769.05145520805922</v>
      </c>
      <c r="F293" s="36">
        <f t="shared" si="23"/>
        <v>1156.1872453764408</v>
      </c>
      <c r="G293" s="37">
        <f t="shared" si="23"/>
        <v>0</v>
      </c>
      <c r="H293" s="38">
        <f t="shared" si="23"/>
        <v>285.43925051931529</v>
      </c>
      <c r="I293" s="1"/>
    </row>
    <row r="294" spans="2:9" x14ac:dyDescent="0.2">
      <c r="B294" s="9" t="str">
        <f>$B$33</f>
        <v>Science</v>
      </c>
      <c r="C294" s="69">
        <f t="shared" si="23"/>
        <v>268.63625722208508</v>
      </c>
      <c r="D294" s="69">
        <f t="shared" si="23"/>
        <v>469.66087445998647</v>
      </c>
      <c r="E294" s="69">
        <f t="shared" si="23"/>
        <v>959.09023187615367</v>
      </c>
      <c r="F294" s="69">
        <f t="shared" si="23"/>
        <v>2825.6738965530867</v>
      </c>
      <c r="G294" s="88">
        <f t="shared" si="23"/>
        <v>0</v>
      </c>
      <c r="H294" s="39">
        <f t="shared" si="23"/>
        <v>382.98648002595922</v>
      </c>
      <c r="I294" s="1"/>
    </row>
    <row r="295" spans="2:9" x14ac:dyDescent="0.2">
      <c r="B295" s="9" t="str">
        <f>$B$34</f>
        <v>Fine Arts</v>
      </c>
      <c r="C295" s="69">
        <f t="shared" si="23"/>
        <v>298.0984922104202</v>
      </c>
      <c r="D295" s="69">
        <f t="shared" si="23"/>
        <v>521.88797398472673</v>
      </c>
      <c r="E295" s="69">
        <f t="shared" si="23"/>
        <v>1129.3620372117318</v>
      </c>
      <c r="F295" s="69">
        <f t="shared" si="23"/>
        <v>0</v>
      </c>
      <c r="G295" s="88">
        <f t="shared" si="23"/>
        <v>0</v>
      </c>
      <c r="H295" s="39">
        <f t="shared" si="23"/>
        <v>367.39857683115702</v>
      </c>
      <c r="I295" s="1"/>
    </row>
    <row r="296" spans="2:9" x14ac:dyDescent="0.2">
      <c r="B296" s="9" t="str">
        <f>$B$35</f>
        <v>Teacher Education</v>
      </c>
      <c r="C296" s="69">
        <f t="shared" si="23"/>
        <v>314.7542356528769</v>
      </c>
      <c r="D296" s="69">
        <f t="shared" si="23"/>
        <v>370.83630120746284</v>
      </c>
      <c r="E296" s="69">
        <f t="shared" si="23"/>
        <v>611.23972711626516</v>
      </c>
      <c r="F296" s="69">
        <f t="shared" si="23"/>
        <v>1599.6261221139673</v>
      </c>
      <c r="G296" s="88">
        <f t="shared" si="23"/>
        <v>0</v>
      </c>
      <c r="H296" s="39">
        <f t="shared" si="23"/>
        <v>499.91376313567685</v>
      </c>
      <c r="I296" s="1"/>
    </row>
    <row r="297" spans="2:9" x14ac:dyDescent="0.2">
      <c r="B297" s="9" t="str">
        <f>$B$36</f>
        <v>Agriculture</v>
      </c>
      <c r="C297" s="69">
        <f t="shared" si="23"/>
        <v>661.89302419628007</v>
      </c>
      <c r="D297" s="69">
        <f t="shared" si="23"/>
        <v>634.63535572444437</v>
      </c>
      <c r="E297" s="69">
        <f t="shared" si="23"/>
        <v>957.06249316188871</v>
      </c>
      <c r="F297" s="69">
        <f t="shared" si="23"/>
        <v>0</v>
      </c>
      <c r="G297" s="88">
        <f t="shared" si="23"/>
        <v>0</v>
      </c>
      <c r="H297" s="39">
        <f t="shared" si="23"/>
        <v>732.99396246417962</v>
      </c>
      <c r="I297" s="1"/>
    </row>
    <row r="298" spans="2:9" x14ac:dyDescent="0.2">
      <c r="B298" s="9" t="str">
        <f>$B$37</f>
        <v>Engineering</v>
      </c>
      <c r="C298" s="69">
        <f t="shared" si="23"/>
        <v>396.6842804299132</v>
      </c>
      <c r="D298" s="69">
        <f t="shared" si="23"/>
        <v>538.82479739718906</v>
      </c>
      <c r="E298" s="69">
        <f t="shared" si="23"/>
        <v>1124.8395285265224</v>
      </c>
      <c r="F298" s="69">
        <f t="shared" si="23"/>
        <v>0</v>
      </c>
      <c r="G298" s="88">
        <f t="shared" si="23"/>
        <v>0</v>
      </c>
      <c r="H298" s="39">
        <f t="shared" si="23"/>
        <v>544.5496629105196</v>
      </c>
      <c r="I298" s="1"/>
    </row>
    <row r="299" spans="2:9" x14ac:dyDescent="0.2">
      <c r="B299" s="9" t="str">
        <f>$B$38</f>
        <v>Home Economics</v>
      </c>
      <c r="C299" s="69">
        <f t="shared" si="23"/>
        <v>174.84913523002831</v>
      </c>
      <c r="D299" s="69">
        <f t="shared" si="23"/>
        <v>272.98360897060462</v>
      </c>
      <c r="E299" s="69">
        <f t="shared" si="23"/>
        <v>0</v>
      </c>
      <c r="F299" s="69">
        <f t="shared" si="23"/>
        <v>0</v>
      </c>
      <c r="G299" s="88">
        <f t="shared" si="23"/>
        <v>0</v>
      </c>
      <c r="H299" s="39">
        <f t="shared" si="23"/>
        <v>257.43755372457269</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309.0193842979869</v>
      </c>
      <c r="D301" s="69">
        <f t="shared" si="23"/>
        <v>348.10820098910898</v>
      </c>
      <c r="E301" s="69">
        <f t="shared" si="23"/>
        <v>529.64739019184231</v>
      </c>
      <c r="F301" s="69">
        <f t="shared" si="23"/>
        <v>0</v>
      </c>
      <c r="G301" s="88">
        <f t="shared" si="23"/>
        <v>0</v>
      </c>
      <c r="H301" s="39">
        <f t="shared" si="23"/>
        <v>421.56179957028547</v>
      </c>
      <c r="I301" s="1"/>
    </row>
    <row r="302" spans="2:9" x14ac:dyDescent="0.2">
      <c r="B302" s="9" t="str">
        <f>$B$41</f>
        <v>Library Science</v>
      </c>
      <c r="C302" s="69">
        <f t="shared" si="23"/>
        <v>717.83162719089307</v>
      </c>
      <c r="D302" s="69">
        <f t="shared" si="23"/>
        <v>828.47158978339223</v>
      </c>
      <c r="E302" s="69">
        <f t="shared" si="23"/>
        <v>0</v>
      </c>
      <c r="F302" s="69">
        <f t="shared" si="23"/>
        <v>0</v>
      </c>
      <c r="G302" s="88">
        <f t="shared" si="23"/>
        <v>0</v>
      </c>
      <c r="H302" s="39">
        <f t="shared" si="23"/>
        <v>819.25159290068393</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9" x14ac:dyDescent="0.2">
      <c r="B305" s="9" t="str">
        <f>$B$44</f>
        <v>Physical Training</v>
      </c>
      <c r="C305" s="69">
        <f t="shared" si="23"/>
        <v>204.49879528364832</v>
      </c>
      <c r="D305" s="69">
        <f t="shared" si="23"/>
        <v>0</v>
      </c>
      <c r="E305" s="69">
        <f t="shared" si="23"/>
        <v>0</v>
      </c>
      <c r="F305" s="69">
        <f t="shared" si="23"/>
        <v>0</v>
      </c>
      <c r="G305" s="88">
        <f t="shared" si="23"/>
        <v>0</v>
      </c>
      <c r="H305" s="39">
        <f t="shared" si="23"/>
        <v>204.49879528364832</v>
      </c>
      <c r="I305" s="1"/>
    </row>
    <row r="306" spans="2:9" x14ac:dyDescent="0.2">
      <c r="B306" s="9" t="str">
        <f>$B$45</f>
        <v>Health Services</v>
      </c>
      <c r="C306" s="69">
        <f t="shared" si="23"/>
        <v>181.33093450299324</v>
      </c>
      <c r="D306" s="69">
        <f t="shared" si="23"/>
        <v>330.69985149351567</v>
      </c>
      <c r="E306" s="69">
        <f t="shared" si="23"/>
        <v>598.55122436130716</v>
      </c>
      <c r="F306" s="69">
        <f t="shared" si="23"/>
        <v>5042.2919448739522</v>
      </c>
      <c r="G306" s="88">
        <f t="shared" si="23"/>
        <v>0</v>
      </c>
      <c r="H306" s="39">
        <f t="shared" si="23"/>
        <v>382.46891155490584</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204.55419733910864</v>
      </c>
      <c r="D308" s="69">
        <f t="shared" si="23"/>
        <v>422.66305248764792</v>
      </c>
      <c r="E308" s="69">
        <f t="shared" si="23"/>
        <v>648.51111732437187</v>
      </c>
      <c r="F308" s="69">
        <f t="shared" si="23"/>
        <v>5632.4427287611043</v>
      </c>
      <c r="G308" s="88">
        <f t="shared" si="23"/>
        <v>0</v>
      </c>
      <c r="H308" s="39">
        <f t="shared" si="23"/>
        <v>446.64231541904797</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158.95395572135553</v>
      </c>
      <c r="D310" s="69">
        <f t="shared" si="24"/>
        <v>676.08089551574722</v>
      </c>
      <c r="E310" s="69">
        <f t="shared" si="24"/>
        <v>0</v>
      </c>
      <c r="F310" s="69">
        <f t="shared" si="24"/>
        <v>0</v>
      </c>
      <c r="G310" s="88">
        <f t="shared" si="24"/>
        <v>0</v>
      </c>
      <c r="H310" s="39">
        <f t="shared" si="24"/>
        <v>675.28490740934228</v>
      </c>
      <c r="I310" s="1"/>
    </row>
    <row r="311" spans="2:9" x14ac:dyDescent="0.2">
      <c r="B311" s="9" t="str">
        <f>$B$50</f>
        <v>Technology</v>
      </c>
      <c r="C311" s="69">
        <f t="shared" si="24"/>
        <v>352.61860973739618</v>
      </c>
      <c r="D311" s="69">
        <f t="shared" si="24"/>
        <v>456.50218830662897</v>
      </c>
      <c r="E311" s="69">
        <f t="shared" si="24"/>
        <v>400.12455672598662</v>
      </c>
      <c r="F311" s="69">
        <f t="shared" si="24"/>
        <v>0</v>
      </c>
      <c r="G311" s="88">
        <f t="shared" si="24"/>
        <v>0</v>
      </c>
      <c r="H311" s="39">
        <f t="shared" si="24"/>
        <v>379.22031580504739</v>
      </c>
      <c r="I311" s="1"/>
    </row>
    <row r="312" spans="2:9" x14ac:dyDescent="0.2">
      <c r="B312" s="9" t="str">
        <f>$B$51</f>
        <v>Nursing</v>
      </c>
      <c r="C312" s="69">
        <f t="shared" si="24"/>
        <v>1163.4961656503665</v>
      </c>
      <c r="D312" s="69">
        <f t="shared" si="24"/>
        <v>870.89931674753393</v>
      </c>
      <c r="E312" s="69">
        <f t="shared" si="24"/>
        <v>1472.4682277570707</v>
      </c>
      <c r="F312" s="69">
        <f t="shared" si="24"/>
        <v>0</v>
      </c>
      <c r="G312" s="88">
        <f t="shared" si="24"/>
        <v>0</v>
      </c>
      <c r="H312" s="39">
        <f t="shared" si="24"/>
        <v>1034.4010920868946</v>
      </c>
      <c r="I312" s="1"/>
    </row>
    <row r="313" spans="2:9" x14ac:dyDescent="0.2">
      <c r="B313" s="35" t="str">
        <f>$B$52</f>
        <v>Totals</v>
      </c>
      <c r="C313" s="38">
        <f t="shared" si="24"/>
        <v>248.66078561978762</v>
      </c>
      <c r="D313" s="38">
        <f t="shared" si="24"/>
        <v>404.57646197113434</v>
      </c>
      <c r="E313" s="38">
        <f t="shared" si="24"/>
        <v>753.58298451380745</v>
      </c>
      <c r="F313" s="38">
        <f t="shared" si="24"/>
        <v>2395.9993471689058</v>
      </c>
      <c r="G313" s="38">
        <f t="shared" si="24"/>
        <v>0</v>
      </c>
      <c r="H313" s="38">
        <f t="shared" si="24"/>
        <v>369.12848763612357</v>
      </c>
      <c r="I313" s="50"/>
    </row>
    <row r="315" spans="2:9" x14ac:dyDescent="0.2">
      <c r="B315" s="28" t="s">
        <v>38</v>
      </c>
      <c r="C315" s="11"/>
      <c r="D315" s="11"/>
      <c r="E315" s="11"/>
      <c r="F315" s="11"/>
      <c r="G315" s="11"/>
      <c r="H315" s="17"/>
    </row>
    <row r="316" spans="2:9" ht="55.5" customHeight="1" thickBot="1" x14ac:dyDescent="0.25">
      <c r="B316" s="365" t="s">
        <v>239</v>
      </c>
      <c r="C316" s="365"/>
      <c r="D316" s="365"/>
      <c r="E316" s="365"/>
      <c r="F316" s="365"/>
      <c r="G316" s="365"/>
      <c r="H316" s="365"/>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1.4394262287031745</v>
      </c>
      <c r="E318" s="55">
        <f t="shared" si="25"/>
        <v>3.3939152059920628</v>
      </c>
      <c r="F318" s="55">
        <f t="shared" si="25"/>
        <v>5.1023913243822934</v>
      </c>
      <c r="G318" s="55">
        <f t="shared" si="25"/>
        <v>0</v>
      </c>
      <c r="H318" s="55">
        <f t="shared" si="25"/>
        <v>1.259677237672471</v>
      </c>
      <c r="I318" s="1"/>
    </row>
    <row r="319" spans="2:9" x14ac:dyDescent="0.2">
      <c r="B319" s="9" t="str">
        <f>$B$33</f>
        <v>Science</v>
      </c>
      <c r="C319" s="55">
        <f t="shared" ref="C319:H334" si="26">IF($C$293=0,"",C294/$C$293)</f>
        <v>1.185523637062972</v>
      </c>
      <c r="D319" s="55">
        <f t="shared" si="26"/>
        <v>2.0726690947591271</v>
      </c>
      <c r="E319" s="55">
        <f t="shared" si="26"/>
        <v>4.2325788474092469</v>
      </c>
      <c r="F319" s="55">
        <f t="shared" si="26"/>
        <v>12.470033753582664</v>
      </c>
      <c r="G319" s="55">
        <f t="shared" si="26"/>
        <v>0</v>
      </c>
      <c r="H319" s="55">
        <f t="shared" si="26"/>
        <v>1.6901647210300437</v>
      </c>
      <c r="I319" s="1"/>
    </row>
    <row r="320" spans="2:9" x14ac:dyDescent="0.2">
      <c r="B320" s="9" t="str">
        <f>$B$34</f>
        <v>Fine Arts</v>
      </c>
      <c r="C320" s="55">
        <f t="shared" si="26"/>
        <v>1.3155439714011601</v>
      </c>
      <c r="D320" s="55">
        <f t="shared" si="26"/>
        <v>2.3031534739791395</v>
      </c>
      <c r="E320" s="55">
        <f t="shared" si="26"/>
        <v>4.9840085019097993</v>
      </c>
      <c r="F320" s="55">
        <f t="shared" si="26"/>
        <v>0</v>
      </c>
      <c r="G320" s="55">
        <f t="shared" si="26"/>
        <v>0</v>
      </c>
      <c r="H320" s="55">
        <f t="shared" si="26"/>
        <v>1.6213734570332037</v>
      </c>
      <c r="I320" s="1"/>
    </row>
    <row r="321" spans="2:9" x14ac:dyDescent="0.2">
      <c r="B321" s="9" t="str">
        <f>$B$35</f>
        <v>Teacher Education</v>
      </c>
      <c r="C321" s="55">
        <f t="shared" si="26"/>
        <v>1.3890477409521367</v>
      </c>
      <c r="D321" s="55">
        <f t="shared" si="26"/>
        <v>1.6365445420831597</v>
      </c>
      <c r="E321" s="55">
        <f t="shared" si="26"/>
        <v>2.6974733489127813</v>
      </c>
      <c r="F321" s="55">
        <f t="shared" si="26"/>
        <v>7.0593396358322336</v>
      </c>
      <c r="G321" s="55">
        <f t="shared" si="26"/>
        <v>0</v>
      </c>
      <c r="H321" s="55">
        <f t="shared" si="26"/>
        <v>2.2061786775136811</v>
      </c>
      <c r="I321" s="1"/>
    </row>
    <row r="322" spans="2:9" x14ac:dyDescent="0.2">
      <c r="B322" s="9" t="str">
        <f>$B$36</f>
        <v>Agriculture</v>
      </c>
      <c r="C322" s="55">
        <f t="shared" si="26"/>
        <v>2.921012351445436</v>
      </c>
      <c r="D322" s="55">
        <f t="shared" si="26"/>
        <v>2.800721030390168</v>
      </c>
      <c r="E322" s="55">
        <f t="shared" si="26"/>
        <v>4.2236301961720413</v>
      </c>
      <c r="F322" s="55">
        <f t="shared" si="26"/>
        <v>0</v>
      </c>
      <c r="G322" s="55">
        <f t="shared" si="26"/>
        <v>0</v>
      </c>
      <c r="H322" s="55">
        <f t="shared" si="26"/>
        <v>3.2347892176272222</v>
      </c>
      <c r="I322" s="1"/>
    </row>
    <row r="323" spans="2:9" x14ac:dyDescent="0.2">
      <c r="B323" s="9" t="str">
        <f>$B$37</f>
        <v>Engineering</v>
      </c>
      <c r="C323" s="55">
        <f t="shared" si="26"/>
        <v>1.750614737429852</v>
      </c>
      <c r="D323" s="55">
        <f t="shared" si="26"/>
        <v>2.3778976827462981</v>
      </c>
      <c r="E323" s="55">
        <f t="shared" si="26"/>
        <v>4.9640501351555084</v>
      </c>
      <c r="F323" s="55">
        <f t="shared" si="26"/>
        <v>0</v>
      </c>
      <c r="G323" s="55">
        <f t="shared" si="26"/>
        <v>0</v>
      </c>
      <c r="H323" s="55">
        <f t="shared" si="26"/>
        <v>2.4031621926648126</v>
      </c>
      <c r="I323" s="1"/>
    </row>
    <row r="324" spans="2:9" x14ac:dyDescent="0.2">
      <c r="B324" s="9" t="str">
        <f>$B$38</f>
        <v>Home Economics</v>
      </c>
      <c r="C324" s="55">
        <f t="shared" si="26"/>
        <v>0.77162995374764731</v>
      </c>
      <c r="D324" s="55">
        <f t="shared" si="26"/>
        <v>1.2047090154991977</v>
      </c>
      <c r="E324" s="55">
        <f t="shared" si="26"/>
        <v>0</v>
      </c>
      <c r="F324" s="55">
        <f t="shared" si="26"/>
        <v>0</v>
      </c>
      <c r="G324" s="55">
        <f t="shared" si="26"/>
        <v>0</v>
      </c>
      <c r="H324" s="55">
        <f t="shared" si="26"/>
        <v>1.136102431459348</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1.3637391623314778</v>
      </c>
      <c r="D326" s="55">
        <f t="shared" si="26"/>
        <v>1.5362427424935419</v>
      </c>
      <c r="E326" s="55">
        <f t="shared" si="26"/>
        <v>2.3373966972077156</v>
      </c>
      <c r="F326" s="55">
        <f t="shared" si="26"/>
        <v>0</v>
      </c>
      <c r="G326" s="55">
        <f t="shared" si="26"/>
        <v>0</v>
      </c>
      <c r="H326" s="55">
        <f t="shared" si="26"/>
        <v>1.8604021774328434</v>
      </c>
      <c r="I326" s="1"/>
    </row>
    <row r="327" spans="2:9" x14ac:dyDescent="0.2">
      <c r="B327" s="9" t="str">
        <f>$B$41</f>
        <v>Library Science</v>
      </c>
      <c r="C327" s="55">
        <f t="shared" si="26"/>
        <v>3.1678760352986939</v>
      </c>
      <c r="D327" s="55">
        <f t="shared" si="26"/>
        <v>3.6561433012795992</v>
      </c>
      <c r="E327" s="55">
        <f t="shared" si="26"/>
        <v>0</v>
      </c>
      <c r="F327" s="55">
        <f t="shared" si="26"/>
        <v>0</v>
      </c>
      <c r="G327" s="55">
        <f t="shared" si="26"/>
        <v>0</v>
      </c>
      <c r="H327" s="55">
        <f t="shared" si="26"/>
        <v>3.6154543624478568</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0.90247741710918838</v>
      </c>
      <c r="D330" s="55">
        <f t="shared" si="26"/>
        <v>0</v>
      </c>
      <c r="E330" s="55">
        <f t="shared" si="26"/>
        <v>0</v>
      </c>
      <c r="F330" s="55">
        <f t="shared" si="26"/>
        <v>0</v>
      </c>
      <c r="G330" s="55">
        <f t="shared" si="26"/>
        <v>0</v>
      </c>
      <c r="H330" s="55">
        <f t="shared" si="26"/>
        <v>0.90247741710918838</v>
      </c>
      <c r="I330" s="1"/>
    </row>
    <row r="331" spans="2:9" x14ac:dyDescent="0.2">
      <c r="B331" s="9" t="str">
        <f>$B$45</f>
        <v>Health Services</v>
      </c>
      <c r="C331" s="55">
        <f t="shared" si="26"/>
        <v>0.80023490204561587</v>
      </c>
      <c r="D331" s="55">
        <f t="shared" si="26"/>
        <v>1.4594176332447282</v>
      </c>
      <c r="E331" s="55">
        <f t="shared" si="26"/>
        <v>2.6414774826418128</v>
      </c>
      <c r="F331" s="55">
        <f t="shared" si="26"/>
        <v>22.252231874561915</v>
      </c>
      <c r="G331" s="55">
        <f t="shared" si="26"/>
        <v>0</v>
      </c>
      <c r="H331" s="55">
        <f t="shared" si="26"/>
        <v>1.6878806300343703</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0.90272191294519089</v>
      </c>
      <c r="D333" s="55">
        <f t="shared" si="26"/>
        <v>1.8652621370578704</v>
      </c>
      <c r="E333" s="55">
        <f t="shared" si="26"/>
        <v>2.8619564106365702</v>
      </c>
      <c r="F333" s="55">
        <f t="shared" si="26"/>
        <v>24.856637217922028</v>
      </c>
      <c r="G333" s="55">
        <f t="shared" si="26"/>
        <v>0</v>
      </c>
      <c r="H333" s="55">
        <f t="shared" si="26"/>
        <v>1.9710854659654828</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0.70148264296482954</v>
      </c>
      <c r="D335" s="55">
        <f t="shared" si="27"/>
        <v>2.9836251088698025</v>
      </c>
      <c r="E335" s="55">
        <f t="shared" si="27"/>
        <v>0</v>
      </c>
      <c r="F335" s="55">
        <f t="shared" si="27"/>
        <v>0</v>
      </c>
      <c r="G335" s="55">
        <f t="shared" si="27"/>
        <v>0</v>
      </c>
      <c r="H335" s="55">
        <f t="shared" si="27"/>
        <v>2.9801123190300305</v>
      </c>
      <c r="I335" s="1"/>
    </row>
    <row r="336" spans="2:9" x14ac:dyDescent="0.2">
      <c r="B336" s="9" t="str">
        <f>$B$50</f>
        <v>Technology</v>
      </c>
      <c r="C336" s="55">
        <f t="shared" si="27"/>
        <v>1.5561477107923278</v>
      </c>
      <c r="D336" s="55">
        <f t="shared" si="27"/>
        <v>2.0145982534333342</v>
      </c>
      <c r="E336" s="55">
        <f t="shared" si="27"/>
        <v>1.76579708440415</v>
      </c>
      <c r="F336" s="55">
        <f t="shared" si="27"/>
        <v>0</v>
      </c>
      <c r="G336" s="55">
        <f t="shared" si="27"/>
        <v>0</v>
      </c>
      <c r="H336" s="55">
        <f t="shared" si="27"/>
        <v>1.6735441920250529</v>
      </c>
      <c r="I336" s="1"/>
    </row>
    <row r="337" spans="2:9" x14ac:dyDescent="0.2">
      <c r="B337" s="9" t="str">
        <f>$B$51</f>
        <v>Nursing</v>
      </c>
      <c r="C337" s="55">
        <f t="shared" si="27"/>
        <v>5.1346464556730194</v>
      </c>
      <c r="D337" s="55">
        <f t="shared" si="27"/>
        <v>3.8433818881441457</v>
      </c>
      <c r="E337" s="55">
        <f t="shared" si="27"/>
        <v>6.4981767795665908</v>
      </c>
      <c r="F337" s="55">
        <f t="shared" si="27"/>
        <v>0</v>
      </c>
      <c r="G337" s="55">
        <f t="shared" si="27"/>
        <v>0</v>
      </c>
      <c r="H337" s="55">
        <f t="shared" si="27"/>
        <v>4.5649345980090903</v>
      </c>
      <c r="I337" s="1"/>
    </row>
    <row r="338" spans="2:9" x14ac:dyDescent="0.2">
      <c r="B338" s="35" t="str">
        <f>$B$52</f>
        <v>Totals</v>
      </c>
      <c r="C338" s="55">
        <f t="shared" si="27"/>
        <v>1.097369513748091</v>
      </c>
      <c r="D338" s="55">
        <f t="shared" si="27"/>
        <v>1.7854438698107975</v>
      </c>
      <c r="E338" s="55">
        <f t="shared" si="27"/>
        <v>3.3256510117731457</v>
      </c>
      <c r="F338" s="55">
        <f t="shared" si="27"/>
        <v>10.573829049843775</v>
      </c>
      <c r="G338" s="55">
        <f t="shared" si="27"/>
        <v>0</v>
      </c>
      <c r="H338" s="55">
        <f t="shared" si="27"/>
        <v>1.6290077584134639</v>
      </c>
      <c r="I338" s="50"/>
    </row>
    <row r="340" spans="2:9" x14ac:dyDescent="0.2">
      <c r="B340" s="164" t="s">
        <v>240</v>
      </c>
      <c r="C340" s="11"/>
      <c r="D340" s="11"/>
      <c r="E340" s="11"/>
      <c r="F340" s="11"/>
      <c r="G340" s="11"/>
      <c r="H340" s="17"/>
    </row>
    <row r="341" spans="2:9" ht="55.5" customHeight="1" thickBot="1" x14ac:dyDescent="0.25">
      <c r="B341" s="365" t="s">
        <v>241</v>
      </c>
      <c r="C341" s="365"/>
      <c r="D341" s="365"/>
      <c r="E341" s="365"/>
      <c r="F341" s="365"/>
      <c r="G341" s="365"/>
      <c r="H341" s="365"/>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6797.9139889848302</v>
      </c>
      <c r="D343" s="38">
        <f t="shared" si="28"/>
        <v>9785.0956962129876</v>
      </c>
      <c r="E343" s="38">
        <f>E293*24</f>
        <v>18457.23492499342</v>
      </c>
      <c r="F343" s="38">
        <f>F293*18</f>
        <v>20811.370416775935</v>
      </c>
      <c r="G343" s="38">
        <f>G293*24</f>
        <v>0</v>
      </c>
      <c r="H343" s="38">
        <f>IF((C32/30+D32/30+E32/24+F32/18+G32/24)=0,0,H268/(C32/30+D32/30+E32/24+F32/18+G32/24))</f>
        <v>8450.0908434934627</v>
      </c>
      <c r="I343" s="1"/>
    </row>
    <row r="344" spans="2:9" x14ac:dyDescent="0.2">
      <c r="B344" s="9" t="str">
        <f>$B$33</f>
        <v>Science</v>
      </c>
      <c r="C344" s="39">
        <f t="shared" si="28"/>
        <v>8059.0877166625523</v>
      </c>
      <c r="D344" s="39">
        <f t="shared" si="28"/>
        <v>14089.826233799595</v>
      </c>
      <c r="E344" s="39">
        <f>E294*24</f>
        <v>23018.165565027688</v>
      </c>
      <c r="F344" s="39">
        <f>F294*18</f>
        <v>50862.130137955559</v>
      </c>
      <c r="G344" s="39">
        <f>G294*24</f>
        <v>0</v>
      </c>
      <c r="H344" s="39">
        <f t="shared" ref="H344:H363" si="29">IF((C33/30+D33/30+E33/24+F33/18+G33/24)=0,0,H269/(C33/30+D33/30+E33/24+F33/18+G33/24))</f>
        <v>11265.207073755962</v>
      </c>
      <c r="I344" s="1"/>
    </row>
    <row r="345" spans="2:9" x14ac:dyDescent="0.2">
      <c r="B345" s="9" t="str">
        <f>$B$34</f>
        <v>Fine Arts</v>
      </c>
      <c r="C345" s="39">
        <f t="shared" si="28"/>
        <v>8942.9547663126068</v>
      </c>
      <c r="D345" s="39">
        <f t="shared" si="28"/>
        <v>15656.639219541801</v>
      </c>
      <c r="E345" s="39">
        <f t="shared" ref="E345:E363" si="30">E295*24</f>
        <v>27104.688893081562</v>
      </c>
      <c r="F345" s="39">
        <f t="shared" ref="F345:F363" si="31">F295*18</f>
        <v>0</v>
      </c>
      <c r="G345" s="39">
        <f t="shared" ref="G345:G363" si="32">G295*24</f>
        <v>0</v>
      </c>
      <c r="H345" s="39">
        <f t="shared" si="29"/>
        <v>10982.929482351947</v>
      </c>
      <c r="I345" s="1"/>
    </row>
    <row r="346" spans="2:9" x14ac:dyDescent="0.2">
      <c r="B346" s="9" t="str">
        <f>$B$35</f>
        <v>Teacher Education</v>
      </c>
      <c r="C346" s="39">
        <f t="shared" si="28"/>
        <v>9442.6270695863077</v>
      </c>
      <c r="D346" s="39">
        <f t="shared" si="28"/>
        <v>11125.089036223886</v>
      </c>
      <c r="E346" s="39">
        <f t="shared" si="30"/>
        <v>14669.753450790364</v>
      </c>
      <c r="F346" s="39">
        <f t="shared" si="31"/>
        <v>28793.27019805141</v>
      </c>
      <c r="G346" s="39">
        <f t="shared" si="32"/>
        <v>0</v>
      </c>
      <c r="H346" s="39">
        <f t="shared" si="29"/>
        <v>13656.955451269105</v>
      </c>
      <c r="I346" s="1"/>
    </row>
    <row r="347" spans="2:9" x14ac:dyDescent="0.2">
      <c r="B347" s="9" t="str">
        <f>$B$36</f>
        <v>Agriculture</v>
      </c>
      <c r="C347" s="39">
        <f t="shared" si="28"/>
        <v>19856.790725888401</v>
      </c>
      <c r="D347" s="39">
        <f t="shared" si="28"/>
        <v>19039.060671733332</v>
      </c>
      <c r="E347" s="39">
        <f t="shared" si="30"/>
        <v>22969.49983588533</v>
      </c>
      <c r="F347" s="39">
        <f t="shared" si="31"/>
        <v>0</v>
      </c>
      <c r="G347" s="39">
        <f t="shared" si="32"/>
        <v>0</v>
      </c>
      <c r="H347" s="39">
        <f t="shared" si="29"/>
        <v>20485.894108056185</v>
      </c>
      <c r="I347" s="1"/>
    </row>
    <row r="348" spans="2:9" x14ac:dyDescent="0.2">
      <c r="B348" s="9" t="str">
        <f>$B$37</f>
        <v>Engineering</v>
      </c>
      <c r="C348" s="39">
        <f t="shared" si="28"/>
        <v>11900.528412897396</v>
      </c>
      <c r="D348" s="39">
        <f t="shared" si="28"/>
        <v>16164.743921915671</v>
      </c>
      <c r="E348" s="39">
        <f t="shared" si="30"/>
        <v>26996.148684636537</v>
      </c>
      <c r="F348" s="39">
        <f t="shared" si="31"/>
        <v>0</v>
      </c>
      <c r="G348" s="39">
        <f t="shared" si="32"/>
        <v>0</v>
      </c>
      <c r="H348" s="39">
        <f t="shared" si="29"/>
        <v>15944.838294197491</v>
      </c>
      <c r="I348" s="1"/>
    </row>
    <row r="349" spans="2:9" x14ac:dyDescent="0.2">
      <c r="B349" s="9" t="str">
        <f>$B$38</f>
        <v>Home Economics</v>
      </c>
      <c r="C349" s="39">
        <f t="shared" si="28"/>
        <v>5245.4740569008491</v>
      </c>
      <c r="D349" s="39">
        <f t="shared" si="28"/>
        <v>8189.5082691181387</v>
      </c>
      <c r="E349" s="39">
        <f t="shared" si="30"/>
        <v>0</v>
      </c>
      <c r="F349" s="39">
        <f t="shared" si="31"/>
        <v>0</v>
      </c>
      <c r="G349" s="39">
        <f t="shared" si="32"/>
        <v>0</v>
      </c>
      <c r="H349" s="39">
        <f t="shared" si="29"/>
        <v>7723.1266117371815</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9270.5815289396069</v>
      </c>
      <c r="D351" s="39">
        <f t="shared" si="28"/>
        <v>10443.24602967327</v>
      </c>
      <c r="E351" s="39">
        <f t="shared" si="30"/>
        <v>12711.537364604215</v>
      </c>
      <c r="F351" s="39">
        <f t="shared" si="31"/>
        <v>0</v>
      </c>
      <c r="G351" s="39">
        <f t="shared" si="32"/>
        <v>0</v>
      </c>
      <c r="H351" s="39">
        <f t="shared" si="29"/>
        <v>11402.764090053295</v>
      </c>
      <c r="I351" s="1"/>
    </row>
    <row r="352" spans="2:9" x14ac:dyDescent="0.2">
      <c r="B352" s="9" t="str">
        <f>$B$41</f>
        <v>Library Science</v>
      </c>
      <c r="C352" s="39">
        <f t="shared" si="28"/>
        <v>21534.948815726792</v>
      </c>
      <c r="D352" s="39">
        <f t="shared" si="28"/>
        <v>24854.147693501767</v>
      </c>
      <c r="E352" s="39">
        <f t="shared" si="30"/>
        <v>0</v>
      </c>
      <c r="F352" s="39">
        <f t="shared" si="31"/>
        <v>0</v>
      </c>
      <c r="G352" s="39">
        <f t="shared" si="32"/>
        <v>0</v>
      </c>
      <c r="H352" s="39">
        <f t="shared" si="29"/>
        <v>24577.547787020514</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6134.9638585094499</v>
      </c>
      <c r="D355" s="39">
        <f t="shared" si="28"/>
        <v>0</v>
      </c>
      <c r="E355" s="39">
        <f t="shared" si="30"/>
        <v>0</v>
      </c>
      <c r="F355" s="39">
        <f t="shared" si="31"/>
        <v>0</v>
      </c>
      <c r="G355" s="39">
        <f t="shared" si="32"/>
        <v>0</v>
      </c>
      <c r="H355" s="39">
        <f t="shared" si="29"/>
        <v>6134.9638585094508</v>
      </c>
      <c r="I355" s="1"/>
    </row>
    <row r="356" spans="2:9" x14ac:dyDescent="0.2">
      <c r="B356" s="9" t="str">
        <f>$B$45</f>
        <v>Health Services</v>
      </c>
      <c r="C356" s="39">
        <f t="shared" si="28"/>
        <v>5439.928035089797</v>
      </c>
      <c r="D356" s="39">
        <f t="shared" si="28"/>
        <v>9920.9955448054698</v>
      </c>
      <c r="E356" s="39">
        <f t="shared" si="30"/>
        <v>14365.229384671373</v>
      </c>
      <c r="F356" s="39">
        <f t="shared" si="31"/>
        <v>90761.255007731146</v>
      </c>
      <c r="G356" s="39">
        <f t="shared" si="32"/>
        <v>0</v>
      </c>
      <c r="H356" s="39">
        <f t="shared" si="29"/>
        <v>10761.749765896606</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6136.6259201732591</v>
      </c>
      <c r="D358" s="39">
        <f t="shared" si="28"/>
        <v>12679.891574629437</v>
      </c>
      <c r="E358" s="39">
        <f t="shared" si="30"/>
        <v>15564.266815784926</v>
      </c>
      <c r="F358" s="39">
        <f t="shared" si="31"/>
        <v>101383.96911769987</v>
      </c>
      <c r="G358" s="39">
        <f t="shared" si="32"/>
        <v>0</v>
      </c>
      <c r="H358" s="39">
        <f t="shared" si="29"/>
        <v>12887.301121885952</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4768.6186716406655</v>
      </c>
      <c r="D360" s="39">
        <f t="shared" si="33"/>
        <v>20282.426865472415</v>
      </c>
      <c r="E360" s="39">
        <f t="shared" si="30"/>
        <v>0</v>
      </c>
      <c r="F360" s="39">
        <f t="shared" si="31"/>
        <v>0</v>
      </c>
      <c r="G360" s="39">
        <f t="shared" si="32"/>
        <v>0</v>
      </c>
      <c r="H360" s="39">
        <f t="shared" si="29"/>
        <v>20258.547222280271</v>
      </c>
      <c r="I360" s="1"/>
    </row>
    <row r="361" spans="2:9" x14ac:dyDescent="0.2">
      <c r="B361" s="9" t="str">
        <f>$B$50</f>
        <v>Technology</v>
      </c>
      <c r="C361" s="39">
        <f t="shared" si="33"/>
        <v>10578.558292121885</v>
      </c>
      <c r="D361" s="39">
        <f t="shared" si="33"/>
        <v>13695.065649198868</v>
      </c>
      <c r="E361" s="39">
        <f t="shared" si="30"/>
        <v>9602.9893614236789</v>
      </c>
      <c r="F361" s="39">
        <f t="shared" si="31"/>
        <v>0</v>
      </c>
      <c r="G361" s="39">
        <f t="shared" si="32"/>
        <v>0</v>
      </c>
      <c r="H361" s="39">
        <f t="shared" si="29"/>
        <v>11254.949636452215</v>
      </c>
      <c r="I361" s="1"/>
    </row>
    <row r="362" spans="2:9" x14ac:dyDescent="0.2">
      <c r="B362" s="9" t="str">
        <f>$B$51</f>
        <v>Nursing</v>
      </c>
      <c r="C362" s="39">
        <f t="shared" si="33"/>
        <v>34904.884969510997</v>
      </c>
      <c r="D362" s="39">
        <f t="shared" si="33"/>
        <v>26126.979502426017</v>
      </c>
      <c r="E362" s="39">
        <f t="shared" si="30"/>
        <v>35339.237466169696</v>
      </c>
      <c r="F362" s="39">
        <f t="shared" si="31"/>
        <v>0</v>
      </c>
      <c r="G362" s="39">
        <f t="shared" si="32"/>
        <v>0</v>
      </c>
      <c r="H362" s="39">
        <f t="shared" si="29"/>
        <v>29093.867749307392</v>
      </c>
      <c r="I362" s="1"/>
    </row>
    <row r="363" spans="2:9" x14ac:dyDescent="0.2">
      <c r="B363" s="35" t="str">
        <f>$B$52</f>
        <v>Totals</v>
      </c>
      <c r="C363" s="38">
        <f t="shared" si="33"/>
        <v>7459.8235685936288</v>
      </c>
      <c r="D363" s="38">
        <f t="shared" si="33"/>
        <v>12137.29385913403</v>
      </c>
      <c r="E363" s="38">
        <f t="shared" si="30"/>
        <v>18085.99162833138</v>
      </c>
      <c r="F363" s="38">
        <f t="shared" si="31"/>
        <v>43127.988249040303</v>
      </c>
      <c r="G363" s="38">
        <f t="shared" si="32"/>
        <v>0</v>
      </c>
      <c r="H363" s="38">
        <f t="shared" si="29"/>
        <v>10771.179801890057</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48" priority="6" stopIfTrue="1">
      <formula>C32=0</formula>
    </cfRule>
  </conditionalFormatting>
  <conditionalFormatting sqref="C91:G110">
    <cfRule type="expression" dxfId="247" priority="5" stopIfTrue="1">
      <formula>C32=0</formula>
    </cfRule>
  </conditionalFormatting>
  <conditionalFormatting sqref="C143:H162">
    <cfRule type="expression" dxfId="246" priority="3" stopIfTrue="1">
      <formula>C32=0</formula>
    </cfRule>
  </conditionalFormatting>
  <conditionalFormatting sqref="H143:H162">
    <cfRule type="expression" dxfId="245" priority="4" stopIfTrue="1">
      <formula>OR(AND(#REF!&gt;0,H143&gt;0,H61=0),AND(#REF!&gt;0,H143&gt;0,H32=0))</formula>
    </cfRule>
  </conditionalFormatting>
  <conditionalFormatting sqref="H143:H162">
    <cfRule type="expression" dxfId="244" priority="2" stopIfTrue="1">
      <formula>OR(AND(#REF!&gt;0,H143&gt;0,H61=0),AND(#REF!&gt;0,H143&gt;0,H32=0))</formula>
    </cfRule>
  </conditionalFormatting>
  <conditionalFormatting sqref="H143:H162">
    <cfRule type="expression" dxfId="243"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000"/>
    <pageSetUpPr fitToPage="1"/>
  </sheetPr>
  <dimension ref="B1:M363"/>
  <sheetViews>
    <sheetView showGridLines="0" showZeros="0" topLeftCell="A22" zoomScale="70" zoomScaleNormal="70" workbookViewId="0">
      <selection activeCell="B69" sqref="B69"/>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132</v>
      </c>
      <c r="C3" s="6"/>
      <c r="D3" s="6"/>
      <c r="E3" s="6"/>
      <c r="F3" s="6"/>
      <c r="G3" s="6"/>
      <c r="H3" s="6"/>
    </row>
    <row r="4" spans="2:8" x14ac:dyDescent="0.2">
      <c r="B4" s="83" t="s">
        <v>140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Data!$G7</f>
        <v>34924819</v>
      </c>
    </row>
    <row r="14" spans="2:8" x14ac:dyDescent="0.2">
      <c r="B14" s="372" t="s">
        <v>14</v>
      </c>
      <c r="C14" s="372"/>
      <c r="D14" s="372"/>
      <c r="E14" s="372"/>
      <c r="F14" s="341"/>
      <c r="G14" s="339"/>
      <c r="H14" s="345">
        <f>Data!$H7</f>
        <v>1942381</v>
      </c>
    </row>
    <row r="15" spans="2:8" x14ac:dyDescent="0.2">
      <c r="B15" s="372" t="s">
        <v>15</v>
      </c>
      <c r="C15" s="372"/>
      <c r="D15" s="372"/>
      <c r="E15" s="372"/>
      <c r="F15" s="341"/>
      <c r="G15" s="339"/>
      <c r="H15" s="345">
        <f>Data!$I7</f>
        <v>7131485</v>
      </c>
    </row>
    <row r="16" spans="2:8" x14ac:dyDescent="0.2">
      <c r="B16" s="372" t="s">
        <v>19</v>
      </c>
      <c r="C16" s="372"/>
      <c r="D16" s="372"/>
      <c r="E16" s="372"/>
      <c r="F16" s="341"/>
      <c r="G16" s="339"/>
      <c r="H16" s="345">
        <f>Data!$J7</f>
        <v>3168427</v>
      </c>
    </row>
    <row r="17" spans="2:13" x14ac:dyDescent="0.2">
      <c r="B17" s="372" t="s">
        <v>16</v>
      </c>
      <c r="C17" s="372"/>
      <c r="D17" s="372"/>
      <c r="E17" s="372"/>
      <c r="F17" s="341"/>
      <c r="G17" s="339"/>
      <c r="H17" s="345">
        <f>Data!$K7</f>
        <v>10994198</v>
      </c>
    </row>
    <row r="18" spans="2:13" x14ac:dyDescent="0.2">
      <c r="B18" s="372" t="s">
        <v>1</v>
      </c>
      <c r="C18" s="372"/>
      <c r="D18" s="372"/>
      <c r="E18" s="372"/>
      <c r="F18" s="342"/>
      <c r="G18" s="339"/>
      <c r="H18" s="343">
        <f>SUM(H13:H17)</f>
        <v>58161310</v>
      </c>
    </row>
    <row r="19" spans="2:13" ht="13.5" customHeight="1" x14ac:dyDescent="0.2">
      <c r="B19" s="27"/>
      <c r="D19" s="27"/>
      <c r="E19" s="27"/>
      <c r="F19" s="27"/>
      <c r="G19" s="27"/>
      <c r="H19" s="5"/>
    </row>
    <row r="20" spans="2:13" ht="13.5" customHeight="1" x14ac:dyDescent="0.2">
      <c r="B20" s="27"/>
      <c r="D20" s="374" t="s">
        <v>23</v>
      </c>
      <c r="E20" s="374"/>
      <c r="F20" s="374"/>
      <c r="G20" s="31" t="s">
        <v>24</v>
      </c>
      <c r="H20" s="31" t="s">
        <v>25</v>
      </c>
    </row>
    <row r="21" spans="2:13" x14ac:dyDescent="0.2">
      <c r="B21" s="386" t="s">
        <v>22</v>
      </c>
      <c r="C21" s="387"/>
      <c r="D21" s="385" t="str">
        <f>Data!L7</f>
        <v>Felecia Burns</v>
      </c>
      <c r="E21" s="385"/>
      <c r="F21" s="385"/>
      <c r="G21" s="87" t="str">
        <f>Data!M7</f>
        <v>432-552-2712</v>
      </c>
      <c r="H21" s="78" t="str">
        <f>Data!N7</f>
        <v>burns_f@utpb.edu</v>
      </c>
    </row>
    <row r="22" spans="2:13" ht="13.5" customHeight="1" x14ac:dyDescent="0.2">
      <c r="B22" s="27"/>
      <c r="C22" s="27"/>
      <c r="D22" s="27"/>
      <c r="E22" s="27"/>
      <c r="F22" s="27"/>
      <c r="G22" s="27"/>
      <c r="H22" s="5"/>
    </row>
    <row r="23" spans="2:13" ht="13.5" customHeight="1" thickBot="1" x14ac:dyDescent="0.25">
      <c r="B23" s="3" t="s">
        <v>66</v>
      </c>
      <c r="C23" s="27"/>
      <c r="D23" s="27"/>
      <c r="E23" s="27"/>
      <c r="F23" s="27"/>
      <c r="G23" s="27"/>
      <c r="H23" s="5"/>
    </row>
    <row r="24" spans="2:13" s="33" customFormat="1" x14ac:dyDescent="0.2">
      <c r="B24" s="57"/>
      <c r="C24" s="59" t="s">
        <v>26</v>
      </c>
      <c r="D24" s="60" t="s">
        <v>27</v>
      </c>
      <c r="E24" s="60" t="s">
        <v>28</v>
      </c>
      <c r="F24" s="60" t="s">
        <v>29</v>
      </c>
      <c r="G24" s="60" t="s">
        <v>30</v>
      </c>
      <c r="H24" s="61" t="s">
        <v>31</v>
      </c>
    </row>
    <row r="25" spans="2:13" s="33" customFormat="1" ht="15" thickBot="1" x14ac:dyDescent="0.25">
      <c r="B25" s="56" t="s">
        <v>684</v>
      </c>
      <c r="C25" s="79">
        <f>Data!O7</f>
        <v>2019</v>
      </c>
      <c r="D25" s="80">
        <f>Data!P7</f>
        <v>2560</v>
      </c>
      <c r="E25" s="80">
        <f>Data!Q7</f>
        <v>704</v>
      </c>
      <c r="F25" s="80">
        <f>Data!R7</f>
        <v>0</v>
      </c>
      <c r="G25" s="80">
        <f>Data!S7</f>
        <v>0</v>
      </c>
      <c r="H25" s="68">
        <f>SUM(C25:G25)</f>
        <v>5283</v>
      </c>
    </row>
    <row r="26" spans="2:13" x14ac:dyDescent="0.2">
      <c r="C26" s="2"/>
      <c r="D26" s="2"/>
      <c r="E26" s="2"/>
      <c r="F26" s="2"/>
      <c r="G26" s="2"/>
      <c r="H26" s="2"/>
      <c r="I26" s="2"/>
    </row>
    <row r="27" spans="2:13" ht="13.5" customHeight="1" x14ac:dyDescent="0.2">
      <c r="B27" s="27"/>
      <c r="D27" s="374" t="s">
        <v>23</v>
      </c>
      <c r="E27" s="374"/>
      <c r="F27" s="374"/>
      <c r="G27" s="31" t="s">
        <v>24</v>
      </c>
      <c r="H27" s="31" t="s">
        <v>25</v>
      </c>
    </row>
    <row r="28" spans="2:13" ht="28.5" x14ac:dyDescent="0.2">
      <c r="B28" s="386" t="s">
        <v>39</v>
      </c>
      <c r="C28" s="387"/>
      <c r="D28" s="385" t="str">
        <f>Data!T7</f>
        <v>Haneda, Miki</v>
      </c>
      <c r="E28" s="385"/>
      <c r="F28" s="385"/>
      <c r="G28" s="87" t="str">
        <f>Data!U7</f>
        <v>(432) 552-2116</v>
      </c>
      <c r="H28" s="78" t="str">
        <f>Data!V7</f>
        <v>haneda_m@utpb.edu</v>
      </c>
    </row>
    <row r="29" spans="2:13" ht="13.5" customHeight="1" x14ac:dyDescent="0.2">
      <c r="B29" s="27"/>
      <c r="C29" s="27"/>
      <c r="D29" s="27"/>
      <c r="E29" s="27"/>
      <c r="F29" s="27"/>
      <c r="G29" s="27"/>
      <c r="H29" s="5"/>
    </row>
    <row r="30" spans="2:13" ht="15" thickBot="1" x14ac:dyDescent="0.25">
      <c r="B30" s="3" t="s">
        <v>9</v>
      </c>
      <c r="C30" s="1"/>
      <c r="D30" s="1"/>
      <c r="E30" s="1"/>
      <c r="F30" s="1"/>
      <c r="G30" s="1"/>
      <c r="H30" s="1"/>
      <c r="I30" s="1"/>
    </row>
    <row r="31" spans="2:13" ht="15" thickBot="1" x14ac:dyDescent="0.25">
      <c r="B31" s="62" t="s">
        <v>32</v>
      </c>
      <c r="C31" s="63" t="s">
        <v>26</v>
      </c>
      <c r="D31" s="63" t="s">
        <v>27</v>
      </c>
      <c r="E31" s="63" t="s">
        <v>28</v>
      </c>
      <c r="F31" s="63" t="s">
        <v>29</v>
      </c>
      <c r="G31" s="63" t="s">
        <v>30</v>
      </c>
      <c r="H31" s="64" t="s">
        <v>31</v>
      </c>
      <c r="I31" s="1"/>
    </row>
    <row r="32" spans="2:13" x14ac:dyDescent="0.2">
      <c r="B32" s="9" t="s">
        <v>45</v>
      </c>
      <c r="C32" s="81">
        <f>Data!W7</f>
        <v>28985</v>
      </c>
      <c r="D32" s="81">
        <f>Data!AQ7</f>
        <v>15161</v>
      </c>
      <c r="E32" s="81">
        <f>Data!BK7</f>
        <v>2172</v>
      </c>
      <c r="F32" s="81">
        <f>Data!CE7</f>
        <v>0</v>
      </c>
      <c r="G32" s="81">
        <f>Data!CY7</f>
        <v>0</v>
      </c>
      <c r="H32" s="22">
        <f>SUM(C32:G32)</f>
        <v>46318</v>
      </c>
      <c r="I32" s="1"/>
      <c r="M32" s="18"/>
    </row>
    <row r="33" spans="2:13" x14ac:dyDescent="0.2">
      <c r="B33" s="7" t="s">
        <v>46</v>
      </c>
      <c r="C33" s="81">
        <f>Data!X7</f>
        <v>9527</v>
      </c>
      <c r="D33" s="81">
        <f>Data!AR7</f>
        <v>7440</v>
      </c>
      <c r="E33" s="81">
        <f>Data!BL7</f>
        <v>874</v>
      </c>
      <c r="F33" s="81">
        <f>Data!CF7</f>
        <v>0</v>
      </c>
      <c r="G33" s="81">
        <f>Data!CZ7</f>
        <v>0</v>
      </c>
      <c r="H33" s="22">
        <f t="shared" ref="H33:H52" si="0">SUM(C33:G33)</f>
        <v>17841</v>
      </c>
      <c r="I33" s="1"/>
      <c r="M33" s="18"/>
    </row>
    <row r="34" spans="2:13" x14ac:dyDescent="0.2">
      <c r="B34" s="7" t="s">
        <v>47</v>
      </c>
      <c r="C34" s="81">
        <f>Data!Y7</f>
        <v>3597</v>
      </c>
      <c r="D34" s="81">
        <f>Data!AS7</f>
        <v>1220</v>
      </c>
      <c r="E34" s="81">
        <f>Data!BM7</f>
        <v>0</v>
      </c>
      <c r="F34" s="81">
        <f>Data!CG7</f>
        <v>0</v>
      </c>
      <c r="G34" s="81">
        <f>Data!DA7</f>
        <v>0</v>
      </c>
      <c r="H34" s="22">
        <f t="shared" si="0"/>
        <v>4817</v>
      </c>
      <c r="I34" s="1"/>
      <c r="M34" s="18"/>
    </row>
    <row r="35" spans="2:13" x14ac:dyDescent="0.2">
      <c r="B35" s="7" t="s">
        <v>48</v>
      </c>
      <c r="C35" s="81">
        <f>Data!Z7</f>
        <v>252</v>
      </c>
      <c r="D35" s="81">
        <f>Data!AT7</f>
        <v>2751</v>
      </c>
      <c r="E35" s="81">
        <f>Data!BN7</f>
        <v>6867</v>
      </c>
      <c r="F35" s="81">
        <f>Data!CH7</f>
        <v>0</v>
      </c>
      <c r="G35" s="81">
        <f>Data!DB7</f>
        <v>0</v>
      </c>
      <c r="H35" s="22">
        <f t="shared" si="0"/>
        <v>9870</v>
      </c>
      <c r="I35" s="1"/>
      <c r="M35" s="18"/>
    </row>
    <row r="36" spans="2:13" x14ac:dyDescent="0.2">
      <c r="B36" s="7" t="s">
        <v>49</v>
      </c>
      <c r="C36" s="81">
        <f>Data!AA7</f>
        <v>0</v>
      </c>
      <c r="D36" s="81">
        <f>Data!AU7</f>
        <v>0</v>
      </c>
      <c r="E36" s="81">
        <f>Data!BO7</f>
        <v>0</v>
      </c>
      <c r="F36" s="81">
        <f>Data!CI7</f>
        <v>0</v>
      </c>
      <c r="G36" s="81">
        <f>Data!DC7</f>
        <v>0</v>
      </c>
      <c r="H36" s="22">
        <f t="shared" si="0"/>
        <v>0</v>
      </c>
      <c r="I36" s="1"/>
      <c r="M36" s="18"/>
    </row>
    <row r="37" spans="2:13" x14ac:dyDescent="0.2">
      <c r="B37" s="7" t="s">
        <v>50</v>
      </c>
      <c r="C37" s="81">
        <f>Data!AB7</f>
        <v>1484</v>
      </c>
      <c r="D37" s="81">
        <f>Data!AV7</f>
        <v>5543</v>
      </c>
      <c r="E37" s="81">
        <f>Data!BP7</f>
        <v>114</v>
      </c>
      <c r="F37" s="81">
        <f>Data!CJ7</f>
        <v>0</v>
      </c>
      <c r="G37" s="81">
        <f>Data!DD7</f>
        <v>0</v>
      </c>
      <c r="H37" s="22">
        <f t="shared" si="0"/>
        <v>7141</v>
      </c>
      <c r="I37" s="1"/>
      <c r="M37" s="18"/>
    </row>
    <row r="38" spans="2:13" x14ac:dyDescent="0.2">
      <c r="B38" s="7" t="s">
        <v>51</v>
      </c>
      <c r="C38" s="81">
        <f>Data!AC7</f>
        <v>141</v>
      </c>
      <c r="D38" s="81">
        <f>Data!AW7</f>
        <v>918</v>
      </c>
      <c r="E38" s="81">
        <f>Data!BQ7</f>
        <v>0</v>
      </c>
      <c r="F38" s="81">
        <f>Data!CK7</f>
        <v>0</v>
      </c>
      <c r="G38" s="81">
        <f>Data!DE7</f>
        <v>0</v>
      </c>
      <c r="H38" s="22">
        <f t="shared" si="0"/>
        <v>1059</v>
      </c>
      <c r="I38" s="1"/>
      <c r="M38" s="18"/>
    </row>
    <row r="39" spans="2:13" x14ac:dyDescent="0.2">
      <c r="B39" s="7" t="s">
        <v>52</v>
      </c>
      <c r="C39" s="81">
        <f>Data!AD7</f>
        <v>0</v>
      </c>
      <c r="D39" s="81">
        <f>Data!AX7</f>
        <v>0</v>
      </c>
      <c r="E39" s="81">
        <f>Data!BR7</f>
        <v>0</v>
      </c>
      <c r="F39" s="81">
        <f>Data!CL7</f>
        <v>0</v>
      </c>
      <c r="G39" s="81">
        <f>Data!DF7</f>
        <v>0</v>
      </c>
      <c r="H39" s="22">
        <f t="shared" si="0"/>
        <v>0</v>
      </c>
      <c r="I39" s="1"/>
      <c r="M39" s="18"/>
    </row>
    <row r="40" spans="2:13" x14ac:dyDescent="0.2">
      <c r="B40" s="7" t="s">
        <v>53</v>
      </c>
      <c r="C40" s="81">
        <f>Data!AE7</f>
        <v>228</v>
      </c>
      <c r="D40" s="81">
        <f>Data!AY7</f>
        <v>406</v>
      </c>
      <c r="E40" s="81">
        <f>Data!BS7</f>
        <v>0</v>
      </c>
      <c r="F40" s="81">
        <f>Data!CM7</f>
        <v>0</v>
      </c>
      <c r="G40" s="81">
        <f>Data!DG7</f>
        <v>0</v>
      </c>
      <c r="H40" s="22">
        <f t="shared" si="0"/>
        <v>634</v>
      </c>
      <c r="I40" s="1"/>
      <c r="M40" s="18"/>
    </row>
    <row r="41" spans="2:13" x14ac:dyDescent="0.2">
      <c r="B41" s="7" t="s">
        <v>54</v>
      </c>
      <c r="C41" s="81">
        <f>Data!AF7</f>
        <v>1</v>
      </c>
      <c r="D41" s="81">
        <f>Data!AZ7</f>
        <v>3</v>
      </c>
      <c r="E41" s="81">
        <f>Data!BT7</f>
        <v>0</v>
      </c>
      <c r="F41" s="81">
        <f>Data!CN7</f>
        <v>0</v>
      </c>
      <c r="G41" s="81">
        <f>Data!DH7</f>
        <v>0</v>
      </c>
      <c r="H41" s="22">
        <f t="shared" si="0"/>
        <v>4</v>
      </c>
      <c r="I41" s="1"/>
      <c r="M41" s="18"/>
    </row>
    <row r="42" spans="2:13" x14ac:dyDescent="0.2">
      <c r="B42" s="7" t="s">
        <v>55</v>
      </c>
      <c r="C42" s="81">
        <f>Data!AG7</f>
        <v>0</v>
      </c>
      <c r="D42" s="81">
        <f>Data!BA7</f>
        <v>0</v>
      </c>
      <c r="E42" s="81">
        <f>Data!BU7</f>
        <v>0</v>
      </c>
      <c r="F42" s="81">
        <f>Data!CO7</f>
        <v>0</v>
      </c>
      <c r="G42" s="81">
        <f>Data!DI7</f>
        <v>0</v>
      </c>
      <c r="H42" s="22">
        <f t="shared" si="0"/>
        <v>0</v>
      </c>
      <c r="I42" s="1"/>
      <c r="M42" s="18"/>
    </row>
    <row r="43" spans="2:13" x14ac:dyDescent="0.2">
      <c r="B43" s="7" t="s">
        <v>56</v>
      </c>
      <c r="C43" s="81">
        <f>Data!AH7</f>
        <v>0</v>
      </c>
      <c r="D43" s="81">
        <f>Data!BB7</f>
        <v>0</v>
      </c>
      <c r="E43" s="81">
        <f>Data!BV7</f>
        <v>0</v>
      </c>
      <c r="F43" s="81">
        <f>Data!CP7</f>
        <v>0</v>
      </c>
      <c r="G43" s="81">
        <f>Data!DJ7</f>
        <v>0</v>
      </c>
      <c r="H43" s="22">
        <f t="shared" si="0"/>
        <v>0</v>
      </c>
      <c r="I43" s="1"/>
      <c r="M43" s="18"/>
    </row>
    <row r="44" spans="2:13" x14ac:dyDescent="0.2">
      <c r="B44" s="7" t="s">
        <v>57</v>
      </c>
      <c r="C44" s="81">
        <f>Data!AI7</f>
        <v>69</v>
      </c>
      <c r="D44" s="81">
        <f>Data!BC7</f>
        <v>0</v>
      </c>
      <c r="E44" s="81">
        <f>Data!BW7</f>
        <v>0</v>
      </c>
      <c r="F44" s="81">
        <f>Data!CQ7</f>
        <v>0</v>
      </c>
      <c r="G44" s="81">
        <f>Data!DK7</f>
        <v>0</v>
      </c>
      <c r="H44" s="22">
        <f t="shared" si="0"/>
        <v>69</v>
      </c>
      <c r="I44" s="1"/>
      <c r="M44" s="18"/>
    </row>
    <row r="45" spans="2:13" x14ac:dyDescent="0.2">
      <c r="B45" s="7" t="s">
        <v>58</v>
      </c>
      <c r="C45" s="81">
        <f>Data!AJ7</f>
        <v>542</v>
      </c>
      <c r="D45" s="81">
        <f>Data!BD7</f>
        <v>205</v>
      </c>
      <c r="E45" s="81">
        <f>Data!BX7</f>
        <v>24</v>
      </c>
      <c r="F45" s="81">
        <f>Data!CR7</f>
        <v>0</v>
      </c>
      <c r="G45" s="81">
        <f>Data!DL7</f>
        <v>0</v>
      </c>
      <c r="H45" s="22">
        <f t="shared" si="0"/>
        <v>771</v>
      </c>
      <c r="I45" s="1"/>
      <c r="M45" s="18"/>
    </row>
    <row r="46" spans="2:13" x14ac:dyDescent="0.2">
      <c r="B46" s="7" t="s">
        <v>59</v>
      </c>
      <c r="C46" s="81">
        <f>Data!AK7</f>
        <v>0</v>
      </c>
      <c r="D46" s="81">
        <f>Data!BE7</f>
        <v>0</v>
      </c>
      <c r="E46" s="81">
        <f>Data!BY7</f>
        <v>0</v>
      </c>
      <c r="F46" s="81">
        <f>Data!CS7</f>
        <v>0</v>
      </c>
      <c r="G46" s="81">
        <f>Data!DM7</f>
        <v>0</v>
      </c>
      <c r="H46" s="22">
        <f t="shared" si="0"/>
        <v>0</v>
      </c>
      <c r="I46" s="1"/>
      <c r="M46" s="18"/>
    </row>
    <row r="47" spans="2:13" x14ac:dyDescent="0.2">
      <c r="B47" s="7" t="s">
        <v>60</v>
      </c>
      <c r="C47" s="81">
        <f>Data!AL7</f>
        <v>3450</v>
      </c>
      <c r="D47" s="81">
        <f>Data!BF7</f>
        <v>14079</v>
      </c>
      <c r="E47" s="81">
        <f>Data!BZ7</f>
        <v>5502</v>
      </c>
      <c r="F47" s="81">
        <f>Data!CT7</f>
        <v>0</v>
      </c>
      <c r="G47" s="81">
        <f>Data!DN7</f>
        <v>0</v>
      </c>
      <c r="H47" s="22">
        <f t="shared" si="0"/>
        <v>23031</v>
      </c>
      <c r="I47" s="1"/>
      <c r="M47" s="18"/>
    </row>
    <row r="48" spans="2:13" x14ac:dyDescent="0.2">
      <c r="B48" s="7" t="s">
        <v>61</v>
      </c>
      <c r="C48" s="81">
        <f>Data!AM7</f>
        <v>0</v>
      </c>
      <c r="D48" s="81">
        <f>Data!BG7</f>
        <v>0</v>
      </c>
      <c r="E48" s="81">
        <f>Data!CA7</f>
        <v>0</v>
      </c>
      <c r="F48" s="81">
        <f>Data!CU7</f>
        <v>0</v>
      </c>
      <c r="G48" s="81">
        <f>Data!DO7</f>
        <v>0</v>
      </c>
      <c r="H48" s="22">
        <f t="shared" si="0"/>
        <v>0</v>
      </c>
      <c r="I48" s="1"/>
      <c r="M48" s="18"/>
    </row>
    <row r="49" spans="2:13" x14ac:dyDescent="0.2">
      <c r="B49" s="7" t="s">
        <v>62</v>
      </c>
      <c r="C49" s="81">
        <f>Data!AN7</f>
        <v>0</v>
      </c>
      <c r="D49" s="81">
        <f>Data!BH7</f>
        <v>297</v>
      </c>
      <c r="E49" s="81">
        <f>Data!CB7</f>
        <v>0</v>
      </c>
      <c r="F49" s="81">
        <f>Data!CV7</f>
        <v>0</v>
      </c>
      <c r="G49" s="81">
        <f>Data!DP7</f>
        <v>0</v>
      </c>
      <c r="H49" s="22">
        <f t="shared" si="0"/>
        <v>297</v>
      </c>
      <c r="I49" s="1"/>
      <c r="M49" s="18"/>
    </row>
    <row r="50" spans="2:13" x14ac:dyDescent="0.2">
      <c r="B50" s="7" t="s">
        <v>63</v>
      </c>
      <c r="C50" s="81">
        <f>Data!AO7</f>
        <v>240</v>
      </c>
      <c r="D50" s="81">
        <f>Data!BI7</f>
        <v>1341</v>
      </c>
      <c r="E50" s="81">
        <f>Data!CC7</f>
        <v>0</v>
      </c>
      <c r="F50" s="81">
        <f>Data!CW7</f>
        <v>0</v>
      </c>
      <c r="G50" s="81">
        <f>Data!DQ7</f>
        <v>0</v>
      </c>
      <c r="H50" s="22">
        <f t="shared" si="0"/>
        <v>1581</v>
      </c>
      <c r="I50" s="1"/>
      <c r="M50" s="18"/>
    </row>
    <row r="51" spans="2:13" x14ac:dyDescent="0.2">
      <c r="B51" s="7" t="s">
        <v>0</v>
      </c>
      <c r="C51" s="81">
        <f>Data!AP7</f>
        <v>157</v>
      </c>
      <c r="D51" s="81">
        <f>Data!BJ7</f>
        <v>2037</v>
      </c>
      <c r="E51" s="81">
        <f>Data!CD7</f>
        <v>0</v>
      </c>
      <c r="F51" s="81">
        <f>Data!CX7</f>
        <v>0</v>
      </c>
      <c r="G51" s="81">
        <f>Data!DR7</f>
        <v>0</v>
      </c>
      <c r="H51" s="22">
        <f t="shared" si="0"/>
        <v>2194</v>
      </c>
      <c r="I51" s="1"/>
      <c r="M51" s="18"/>
    </row>
    <row r="52" spans="2:13" x14ac:dyDescent="0.2">
      <c r="B52" s="8" t="s">
        <v>34</v>
      </c>
      <c r="C52" s="22">
        <f>SUM(C32:C51)</f>
        <v>48673</v>
      </c>
      <c r="D52" s="22">
        <f>SUM(D32:D51)</f>
        <v>51401</v>
      </c>
      <c r="E52" s="22">
        <f>SUM(E32:E51)</f>
        <v>15553</v>
      </c>
      <c r="F52" s="22">
        <f>SUM(F32:F51)</f>
        <v>0</v>
      </c>
      <c r="G52" s="22">
        <f>SUM(G32:G51)</f>
        <v>0</v>
      </c>
      <c r="H52" s="22">
        <f t="shared" si="0"/>
        <v>115627</v>
      </c>
      <c r="I52" s="1"/>
    </row>
    <row r="53" spans="2:13" x14ac:dyDescent="0.2">
      <c r="B53" s="14"/>
      <c r="C53" s="18"/>
      <c r="D53" s="18"/>
      <c r="E53" s="18"/>
      <c r="F53" s="18"/>
      <c r="G53" s="18"/>
      <c r="H53" s="18"/>
      <c r="I53" s="1"/>
    </row>
    <row r="54" spans="2:13" ht="13.5" customHeight="1" x14ac:dyDescent="0.2">
      <c r="B54" s="27"/>
      <c r="D54" s="374" t="s">
        <v>23</v>
      </c>
      <c r="E54" s="374"/>
      <c r="F54" s="374"/>
      <c r="G54" s="31" t="s">
        <v>24</v>
      </c>
      <c r="H54" s="31" t="s">
        <v>25</v>
      </c>
    </row>
    <row r="55" spans="2:13" ht="28.5" x14ac:dyDescent="0.2">
      <c r="B55" s="386" t="s">
        <v>40</v>
      </c>
      <c r="C55" s="387"/>
      <c r="D55" s="385" t="str">
        <f>Data!T7</f>
        <v>Haneda, Miki</v>
      </c>
      <c r="E55" s="385"/>
      <c r="F55" s="385"/>
      <c r="G55" s="87" t="str">
        <f>Data!U7</f>
        <v>(432) 552-2116</v>
      </c>
      <c r="H55" s="78" t="str">
        <f>Data!V7</f>
        <v>haneda_m@utpb.edu</v>
      </c>
    </row>
    <row r="56" spans="2:13" ht="13.5" customHeight="1" x14ac:dyDescent="0.2">
      <c r="B56" s="27"/>
      <c r="C56" s="27"/>
      <c r="D56" s="27"/>
      <c r="E56" s="27"/>
      <c r="F56" s="27"/>
      <c r="G56" s="27"/>
      <c r="H56" s="5"/>
    </row>
    <row r="57" spans="2:13" x14ac:dyDescent="0.2">
      <c r="B57" s="3" t="s">
        <v>10</v>
      </c>
      <c r="C57" s="1"/>
      <c r="D57" s="1"/>
      <c r="E57" s="1"/>
      <c r="F57" s="1"/>
      <c r="G57" s="1"/>
      <c r="H57" s="1"/>
      <c r="I57" s="1"/>
    </row>
    <row r="58" spans="2:13" ht="31.5" customHeight="1" x14ac:dyDescent="0.2">
      <c r="B58" s="392" t="s">
        <v>42</v>
      </c>
      <c r="C58" s="392"/>
      <c r="D58" s="392"/>
      <c r="E58" s="392"/>
      <c r="F58" s="392"/>
      <c r="G58" s="392"/>
      <c r="H58" s="34"/>
    </row>
    <row r="59" spans="2:13" ht="8.25" customHeight="1" thickBot="1" x14ac:dyDescent="0.25">
      <c r="B59" s="32"/>
      <c r="C59" s="1"/>
      <c r="D59" s="1"/>
      <c r="E59" s="1"/>
      <c r="F59" s="1"/>
      <c r="G59" s="1"/>
      <c r="H59" s="1"/>
      <c r="I59" s="1"/>
    </row>
    <row r="60" spans="2:13" ht="15" thickBot="1" x14ac:dyDescent="0.25">
      <c r="B60" s="62" t="s">
        <v>32</v>
      </c>
      <c r="C60" s="63" t="s">
        <v>26</v>
      </c>
      <c r="D60" s="63" t="s">
        <v>27</v>
      </c>
      <c r="E60" s="63" t="s">
        <v>28</v>
      </c>
      <c r="F60" s="63" t="s">
        <v>29</v>
      </c>
      <c r="G60" s="63" t="s">
        <v>30</v>
      </c>
      <c r="H60" s="64" t="s">
        <v>31</v>
      </c>
      <c r="I60" s="1"/>
    </row>
    <row r="61" spans="2:13" x14ac:dyDescent="0.2">
      <c r="B61" s="9" t="str">
        <f>$B$32</f>
        <v>Liberal Arts</v>
      </c>
      <c r="C61" s="82">
        <f>Data!DS7</f>
        <v>1866835.2306600399</v>
      </c>
      <c r="D61" s="82">
        <f>Data!EM7</f>
        <v>1325033.1781836899</v>
      </c>
      <c r="E61" s="82">
        <f>Data!FG7</f>
        <v>722224.46076913399</v>
      </c>
      <c r="F61" s="82">
        <f>Data!GA7</f>
        <v>0</v>
      </c>
      <c r="G61" s="82">
        <f>Data!GU7</f>
        <v>0</v>
      </c>
      <c r="H61" s="21">
        <f>SUM(C61:G61)</f>
        <v>3914092.8696128638</v>
      </c>
      <c r="I61" s="1"/>
    </row>
    <row r="62" spans="2:13" x14ac:dyDescent="0.2">
      <c r="B62" s="9" t="str">
        <f>$B$33</f>
        <v>Science</v>
      </c>
      <c r="C62" s="82">
        <f>Data!DT7</f>
        <v>773791.17455710901</v>
      </c>
      <c r="D62" s="82">
        <f>Data!EN7</f>
        <v>976785.37642773998</v>
      </c>
      <c r="E62" s="82">
        <f>Data!FH7</f>
        <v>493443.78468996199</v>
      </c>
      <c r="F62" s="82">
        <f>Data!GB7</f>
        <v>0</v>
      </c>
      <c r="G62" s="82">
        <f>Data!GV7</f>
        <v>0</v>
      </c>
      <c r="H62" s="22">
        <f t="shared" ref="H62:H81" si="1">SUM(C62:G62)</f>
        <v>2244020.3356748112</v>
      </c>
      <c r="I62" s="1"/>
    </row>
    <row r="63" spans="2:13" x14ac:dyDescent="0.2">
      <c r="B63" s="9" t="str">
        <f>$B$34</f>
        <v>Fine Arts</v>
      </c>
      <c r="C63" s="82">
        <f>Data!DU7</f>
        <v>511349.90562516102</v>
      </c>
      <c r="D63" s="82">
        <f>Data!EO7</f>
        <v>233754.44575140299</v>
      </c>
      <c r="E63" s="82">
        <f>Data!FI7</f>
        <v>0</v>
      </c>
      <c r="F63" s="82">
        <f>Data!GC7</f>
        <v>0</v>
      </c>
      <c r="G63" s="82">
        <f>Data!GW7</f>
        <v>0</v>
      </c>
      <c r="H63" s="22">
        <f t="shared" si="1"/>
        <v>745104.35137656401</v>
      </c>
      <c r="I63" s="1"/>
    </row>
    <row r="64" spans="2:13" x14ac:dyDescent="0.2">
      <c r="B64" s="9" t="str">
        <f>$B$35</f>
        <v>Teacher Education</v>
      </c>
      <c r="C64" s="82">
        <f>Data!DV7</f>
        <v>14245.01203369</v>
      </c>
      <c r="D64" s="82">
        <f>Data!EP7</f>
        <v>256657.62643256501</v>
      </c>
      <c r="E64" s="82">
        <f>Data!FJ7</f>
        <v>756282.72802237899</v>
      </c>
      <c r="F64" s="82">
        <f>Data!GD7</f>
        <v>0</v>
      </c>
      <c r="G64" s="82">
        <f>Data!GX7</f>
        <v>0</v>
      </c>
      <c r="H64" s="22">
        <f t="shared" si="1"/>
        <v>1027185.366488634</v>
      </c>
      <c r="I64" s="1"/>
    </row>
    <row r="65" spans="2:9" x14ac:dyDescent="0.2">
      <c r="B65" s="9" t="str">
        <f>$B$36</f>
        <v>Agriculture</v>
      </c>
      <c r="C65" s="82">
        <f>Data!DW7</f>
        <v>0</v>
      </c>
      <c r="D65" s="82">
        <f>Data!EQ7</f>
        <v>0</v>
      </c>
      <c r="E65" s="82">
        <f>Data!FK7</f>
        <v>0</v>
      </c>
      <c r="F65" s="82">
        <f>Data!GE7</f>
        <v>0</v>
      </c>
      <c r="G65" s="82">
        <f>Data!GY7</f>
        <v>0</v>
      </c>
      <c r="H65" s="22">
        <f t="shared" si="1"/>
        <v>0</v>
      </c>
      <c r="I65" s="1"/>
    </row>
    <row r="66" spans="2:9" x14ac:dyDescent="0.2">
      <c r="B66" s="9" t="str">
        <f>$B$37</f>
        <v>Engineering</v>
      </c>
      <c r="C66" s="82">
        <f>Data!DX7</f>
        <v>347058.59810578101</v>
      </c>
      <c r="D66" s="82">
        <f>Data!ER7</f>
        <v>1203061.3046203</v>
      </c>
      <c r="E66" s="82">
        <f>Data!FL7</f>
        <v>45115.374581939803</v>
      </c>
      <c r="F66" s="82">
        <f>Data!GF7</f>
        <v>0</v>
      </c>
      <c r="G66" s="82">
        <f>Data!GZ7</f>
        <v>0</v>
      </c>
      <c r="H66" s="22">
        <f t="shared" si="1"/>
        <v>1595235.2773080207</v>
      </c>
      <c r="I66" s="1"/>
    </row>
    <row r="67" spans="2:9" x14ac:dyDescent="0.2">
      <c r="B67" s="9" t="str">
        <f>$B$38</f>
        <v>Home Economics</v>
      </c>
      <c r="C67" s="82">
        <f>Data!DY7</f>
        <v>9430.5014841019492</v>
      </c>
      <c r="D67" s="82">
        <f>Data!ES7</f>
        <v>87251.281763068895</v>
      </c>
      <c r="E67" s="82">
        <f>Data!FM7</f>
        <v>0</v>
      </c>
      <c r="F67" s="82">
        <f>Data!GG7</f>
        <v>0</v>
      </c>
      <c r="G67" s="82">
        <f>Data!HA7</f>
        <v>0</v>
      </c>
      <c r="H67" s="22">
        <f t="shared" si="1"/>
        <v>96681.783247170839</v>
      </c>
      <c r="I67" s="1"/>
    </row>
    <row r="68" spans="2:9" x14ac:dyDescent="0.2">
      <c r="B68" s="9" t="str">
        <f>$B$39</f>
        <v>Law</v>
      </c>
      <c r="C68" s="82">
        <f>Data!DZ7</f>
        <v>0</v>
      </c>
      <c r="D68" s="82">
        <f>Data!ET7</f>
        <v>0</v>
      </c>
      <c r="E68" s="82">
        <f>Data!FN7</f>
        <v>0</v>
      </c>
      <c r="F68" s="82">
        <f>Data!GH7</f>
        <v>0</v>
      </c>
      <c r="G68" s="82">
        <f>Data!HB7</f>
        <v>0</v>
      </c>
      <c r="H68" s="22">
        <f t="shared" si="1"/>
        <v>0</v>
      </c>
      <c r="I68" s="1"/>
    </row>
    <row r="69" spans="2:9" x14ac:dyDescent="0.2">
      <c r="B69" s="9" t="str">
        <f>$B$40</f>
        <v>Social Service</v>
      </c>
      <c r="C69" s="82">
        <f>Data!EA7</f>
        <v>45679.923358585896</v>
      </c>
      <c r="D69" s="82">
        <f>Data!EU7</f>
        <v>86339.433207070702</v>
      </c>
      <c r="E69" s="82">
        <f>Data!FO7</f>
        <v>0</v>
      </c>
      <c r="F69" s="82">
        <f>Data!GI7</f>
        <v>0</v>
      </c>
      <c r="G69" s="82">
        <f>Data!HC7</f>
        <v>0</v>
      </c>
      <c r="H69" s="22">
        <f t="shared" si="1"/>
        <v>132019.35656565661</v>
      </c>
      <c r="I69" s="1"/>
    </row>
    <row r="70" spans="2:9" x14ac:dyDescent="0.2">
      <c r="B70" s="9" t="str">
        <f>$B$41</f>
        <v>Library Science</v>
      </c>
      <c r="C70" s="82">
        <f>Data!EB7</f>
        <v>309.52380952380997</v>
      </c>
      <c r="D70" s="82">
        <f>Data!EV7</f>
        <v>1072.5359911406399</v>
      </c>
      <c r="E70" s="82">
        <f>Data!FP7</f>
        <v>0</v>
      </c>
      <c r="F70" s="82">
        <f>Data!GJ7</f>
        <v>0</v>
      </c>
      <c r="G70" s="82">
        <f>Data!HD7</f>
        <v>0</v>
      </c>
      <c r="H70" s="22">
        <f t="shared" si="1"/>
        <v>1382.05980066445</v>
      </c>
      <c r="I70" s="1"/>
    </row>
    <row r="71" spans="2:9" x14ac:dyDescent="0.2">
      <c r="B71" s="9" t="str">
        <f>$B$42</f>
        <v>Veterinary Science</v>
      </c>
      <c r="C71" s="82">
        <f>Data!EC7</f>
        <v>0</v>
      </c>
      <c r="D71" s="82">
        <f>Data!EW7</f>
        <v>0</v>
      </c>
      <c r="E71" s="82">
        <f>Data!FQ7</f>
        <v>0</v>
      </c>
      <c r="F71" s="82">
        <f>Data!GK7</f>
        <v>0</v>
      </c>
      <c r="G71" s="82">
        <f>Data!HE7</f>
        <v>0</v>
      </c>
      <c r="H71" s="22">
        <f t="shared" si="1"/>
        <v>0</v>
      </c>
      <c r="I71" s="1"/>
    </row>
    <row r="72" spans="2:9" x14ac:dyDescent="0.2">
      <c r="B72" s="9" t="str">
        <f>$B$43</f>
        <v>Vocational Training</v>
      </c>
      <c r="C72" s="82">
        <f>Data!ED7</f>
        <v>0</v>
      </c>
      <c r="D72" s="82">
        <f>Data!EX7</f>
        <v>0</v>
      </c>
      <c r="E72" s="82">
        <f>Data!FR7</f>
        <v>0</v>
      </c>
      <c r="F72" s="82">
        <f>Data!GL7</f>
        <v>0</v>
      </c>
      <c r="G72" s="82">
        <f>Data!HF7</f>
        <v>0</v>
      </c>
      <c r="H72" s="22">
        <f t="shared" si="1"/>
        <v>0</v>
      </c>
      <c r="I72" s="1"/>
    </row>
    <row r="73" spans="2:9" x14ac:dyDescent="0.2">
      <c r="B73" s="9" t="str">
        <f>$B$44</f>
        <v>Physical Training</v>
      </c>
      <c r="C73" s="82">
        <f>Data!EE7</f>
        <v>5210.0840336134497</v>
      </c>
      <c r="D73" s="82">
        <f>Data!EY7</f>
        <v>0</v>
      </c>
      <c r="E73" s="82">
        <f>Data!FS7</f>
        <v>0</v>
      </c>
      <c r="F73" s="82">
        <f>Data!GM7</f>
        <v>0</v>
      </c>
      <c r="G73" s="82">
        <f>Data!HG7</f>
        <v>0</v>
      </c>
      <c r="H73" s="22">
        <f t="shared" si="1"/>
        <v>5210.0840336134497</v>
      </c>
      <c r="I73" s="1"/>
    </row>
    <row r="74" spans="2:9" x14ac:dyDescent="0.2">
      <c r="B74" s="9" t="str">
        <f>$B$45</f>
        <v>Health Services</v>
      </c>
      <c r="C74" s="82">
        <f>Data!EF7</f>
        <v>30813.053949717701</v>
      </c>
      <c r="D74" s="82">
        <f>Data!EZ7</f>
        <v>8394.1032120217806</v>
      </c>
      <c r="E74" s="82">
        <f>Data!FT7</f>
        <v>10827.0793650794</v>
      </c>
      <c r="F74" s="82">
        <f>Data!GN7</f>
        <v>0</v>
      </c>
      <c r="G74" s="82">
        <f>Data!HH7</f>
        <v>0</v>
      </c>
      <c r="H74" s="22">
        <f t="shared" si="1"/>
        <v>50034.236526818881</v>
      </c>
      <c r="I74" s="1"/>
    </row>
    <row r="75" spans="2:9" x14ac:dyDescent="0.2">
      <c r="B75" s="9" t="str">
        <f>$B$46</f>
        <v>Pharmacy</v>
      </c>
      <c r="C75" s="82">
        <f>Data!EG7</f>
        <v>0</v>
      </c>
      <c r="D75" s="82">
        <f>Data!FA7</f>
        <v>0</v>
      </c>
      <c r="E75" s="82">
        <f>Data!FU7</f>
        <v>0</v>
      </c>
      <c r="F75" s="82">
        <f>Data!GO7</f>
        <v>0</v>
      </c>
      <c r="G75" s="82">
        <f>Data!HI7</f>
        <v>0</v>
      </c>
      <c r="H75" s="22">
        <f t="shared" si="1"/>
        <v>0</v>
      </c>
      <c r="I75" s="1"/>
    </row>
    <row r="76" spans="2:9" x14ac:dyDescent="0.2">
      <c r="B76" s="9" t="str">
        <f>$B$47</f>
        <v>Business Administration</v>
      </c>
      <c r="C76" s="82">
        <f>Data!EH7</f>
        <v>257076.747513415</v>
      </c>
      <c r="D76" s="82">
        <f>Data!FB7</f>
        <v>990520.42913251696</v>
      </c>
      <c r="E76" s="82">
        <f>Data!FV7</f>
        <v>993340.01839863497</v>
      </c>
      <c r="F76" s="82">
        <f>Data!GP7</f>
        <v>0</v>
      </c>
      <c r="G76" s="82">
        <f>Data!HJ7</f>
        <v>0</v>
      </c>
      <c r="H76" s="22">
        <f t="shared" si="1"/>
        <v>2240937.1950445669</v>
      </c>
      <c r="I76" s="1"/>
    </row>
    <row r="77" spans="2:9" x14ac:dyDescent="0.2">
      <c r="B77" s="9" t="str">
        <f>$B$48</f>
        <v>Optometry</v>
      </c>
      <c r="C77" s="82">
        <f>Data!EI7</f>
        <v>0</v>
      </c>
      <c r="D77" s="82">
        <f>Data!FC7</f>
        <v>0</v>
      </c>
      <c r="E77" s="82">
        <f>Data!FW7</f>
        <v>0</v>
      </c>
      <c r="F77" s="82">
        <f>Data!GQ7</f>
        <v>0</v>
      </c>
      <c r="G77" s="82">
        <f>Data!HK7</f>
        <v>0</v>
      </c>
      <c r="H77" s="22">
        <f t="shared" si="1"/>
        <v>0</v>
      </c>
      <c r="I77" s="1"/>
    </row>
    <row r="78" spans="2:9" x14ac:dyDescent="0.2">
      <c r="B78" s="9" t="str">
        <f>$B$49</f>
        <v>Teacher Ed-Practice Teaching</v>
      </c>
      <c r="C78" s="82">
        <f>Data!EJ7</f>
        <v>0</v>
      </c>
      <c r="D78" s="82">
        <f>Data!FD7</f>
        <v>37302.496654805502</v>
      </c>
      <c r="E78" s="82">
        <f>Data!FX7</f>
        <v>0</v>
      </c>
      <c r="F78" s="82">
        <f>Data!GR7</f>
        <v>0</v>
      </c>
      <c r="G78" s="82">
        <f>Data!HL7</f>
        <v>0</v>
      </c>
      <c r="H78" s="22">
        <f t="shared" si="1"/>
        <v>37302.496654805502</v>
      </c>
      <c r="I78" s="1"/>
    </row>
    <row r="79" spans="2:9" x14ac:dyDescent="0.2">
      <c r="B79" s="9" t="str">
        <f>$B$50</f>
        <v>Technology</v>
      </c>
      <c r="C79" s="82">
        <f>Data!EK7</f>
        <v>26263.1491150293</v>
      </c>
      <c r="D79" s="82">
        <f>Data!FE7</f>
        <v>223532.04561809701</v>
      </c>
      <c r="E79" s="82">
        <f>Data!FY7</f>
        <v>0</v>
      </c>
      <c r="F79" s="82">
        <f>Data!GS7</f>
        <v>0</v>
      </c>
      <c r="G79" s="82">
        <f>Data!HM7</f>
        <v>0</v>
      </c>
      <c r="H79" s="22">
        <f t="shared" si="1"/>
        <v>249795.19473312632</v>
      </c>
      <c r="I79" s="1"/>
    </row>
    <row r="80" spans="2:9" x14ac:dyDescent="0.2">
      <c r="B80" s="9" t="str">
        <f>$B$51</f>
        <v>Nursing</v>
      </c>
      <c r="C80" s="82">
        <f>Data!EL7</f>
        <v>27006.004794700199</v>
      </c>
      <c r="D80" s="82">
        <f>Data!FF7</f>
        <v>587227.99520530005</v>
      </c>
      <c r="E80" s="82">
        <f>Data!FZ7</f>
        <v>0</v>
      </c>
      <c r="F80" s="82">
        <f>Data!GT7</f>
        <v>0</v>
      </c>
      <c r="G80" s="82">
        <f>Data!HN7</f>
        <v>0</v>
      </c>
      <c r="H80" s="22">
        <f t="shared" si="1"/>
        <v>614234.00000000023</v>
      </c>
      <c r="I80" s="1"/>
    </row>
    <row r="81" spans="2:9" x14ac:dyDescent="0.2">
      <c r="B81" s="35" t="str">
        <f>$B$52</f>
        <v>Totals</v>
      </c>
      <c r="C81" s="21">
        <f>SUM(C61:C80)</f>
        <v>3915068.9090404678</v>
      </c>
      <c r="D81" s="21">
        <f>SUM(D61:D80)</f>
        <v>6016932.2521997206</v>
      </c>
      <c r="E81" s="21">
        <f>SUM(E61:E80)</f>
        <v>3021233.4458271288</v>
      </c>
      <c r="F81" s="21">
        <f>SUM(F61:F80)</f>
        <v>0</v>
      </c>
      <c r="G81" s="21">
        <f>SUM(G61:G80)</f>
        <v>0</v>
      </c>
      <c r="H81" s="21">
        <f t="shared" si="1"/>
        <v>12953234.607067317</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Data!T7</f>
        <v>Haneda, Miki</v>
      </c>
      <c r="E84" s="385"/>
      <c r="F84" s="385"/>
      <c r="G84" s="87" t="str">
        <f>Data!U7</f>
        <v>(432) 552-2116</v>
      </c>
      <c r="H84" s="78" t="str">
        <f>Data!V7</f>
        <v>haneda_m@utpb.edu</v>
      </c>
    </row>
    <row r="85" spans="2:9" ht="13.5" customHeight="1" x14ac:dyDescent="0.2">
      <c r="B85" s="27"/>
      <c r="C85" s="27"/>
      <c r="D85" s="27"/>
      <c r="E85" s="27"/>
      <c r="F85" s="27"/>
      <c r="G85" s="27"/>
      <c r="H85" s="5"/>
    </row>
    <row r="86" spans="2:9" x14ac:dyDescent="0.2">
      <c r="B86" s="28" t="s">
        <v>33</v>
      </c>
      <c r="C86" s="13"/>
      <c r="D86" s="13"/>
      <c r="E86" s="13"/>
      <c r="F86" s="13"/>
      <c r="G86" s="13"/>
      <c r="H86" s="17">
        <f>H13+H14</f>
        <v>36867200</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Data!HR7</f>
        <v>0</v>
      </c>
      <c r="D91" s="159">
        <f>Data!IL7</f>
        <v>0</v>
      </c>
      <c r="E91" s="159">
        <f>Data!JF7</f>
        <v>0</v>
      </c>
      <c r="F91" s="159">
        <f>Data!JZ7</f>
        <v>0</v>
      </c>
      <c r="G91" s="159">
        <f>Data!KT7</f>
        <v>0</v>
      </c>
      <c r="H91" s="36">
        <f t="shared" ref="H91:H111" si="2">SUM(C91:G91)</f>
        <v>0</v>
      </c>
    </row>
    <row r="92" spans="2:9" x14ac:dyDescent="0.2">
      <c r="B92" s="9" t="str">
        <f>$B$33</f>
        <v>Science</v>
      </c>
      <c r="C92" s="159">
        <f>Data!HS7</f>
        <v>0</v>
      </c>
      <c r="D92" s="159">
        <f>Data!IM7</f>
        <v>0</v>
      </c>
      <c r="E92" s="159">
        <f>Data!JG7</f>
        <v>0</v>
      </c>
      <c r="F92" s="159">
        <f>Data!KA7</f>
        <v>0</v>
      </c>
      <c r="G92" s="159">
        <f>Data!KU7</f>
        <v>0</v>
      </c>
      <c r="H92" s="69">
        <f t="shared" si="2"/>
        <v>0</v>
      </c>
    </row>
    <row r="93" spans="2:9" x14ac:dyDescent="0.2">
      <c r="B93" s="9" t="str">
        <f>$B$34</f>
        <v>Fine Arts</v>
      </c>
      <c r="C93" s="159">
        <f>Data!HT7</f>
        <v>0</v>
      </c>
      <c r="D93" s="159">
        <f>Data!IN7</f>
        <v>0</v>
      </c>
      <c r="E93" s="159">
        <f>Data!JH7</f>
        <v>0</v>
      </c>
      <c r="F93" s="159">
        <f>Data!KB7</f>
        <v>0</v>
      </c>
      <c r="G93" s="159">
        <f>Data!KV7</f>
        <v>0</v>
      </c>
      <c r="H93" s="69">
        <f t="shared" si="2"/>
        <v>0</v>
      </c>
    </row>
    <row r="94" spans="2:9" x14ac:dyDescent="0.2">
      <c r="B94" s="9" t="str">
        <f>$B$35</f>
        <v>Teacher Education</v>
      </c>
      <c r="C94" s="159">
        <f>Data!HU7</f>
        <v>0</v>
      </c>
      <c r="D94" s="159">
        <f>Data!IO7</f>
        <v>0</v>
      </c>
      <c r="E94" s="159">
        <f>Data!JI7</f>
        <v>0</v>
      </c>
      <c r="F94" s="159">
        <f>Data!KC7</f>
        <v>0</v>
      </c>
      <c r="G94" s="159">
        <f>Data!KW7</f>
        <v>0</v>
      </c>
      <c r="H94" s="69">
        <f t="shared" si="2"/>
        <v>0</v>
      </c>
    </row>
    <row r="95" spans="2:9" x14ac:dyDescent="0.2">
      <c r="B95" s="9" t="str">
        <f>$B$36</f>
        <v>Agriculture</v>
      </c>
      <c r="C95" s="159">
        <f>Data!HV7</f>
        <v>0</v>
      </c>
      <c r="D95" s="159">
        <f>Data!IP7</f>
        <v>0</v>
      </c>
      <c r="E95" s="159">
        <f>Data!JJ7</f>
        <v>0</v>
      </c>
      <c r="F95" s="159">
        <f>Data!KD7</f>
        <v>0</v>
      </c>
      <c r="G95" s="159">
        <f>Data!KX7</f>
        <v>0</v>
      </c>
      <c r="H95" s="69">
        <f t="shared" si="2"/>
        <v>0</v>
      </c>
    </row>
    <row r="96" spans="2:9" x14ac:dyDescent="0.2">
      <c r="B96" s="9" t="str">
        <f>$B$37</f>
        <v>Engineering</v>
      </c>
      <c r="C96" s="159">
        <f>Data!HW7</f>
        <v>0</v>
      </c>
      <c r="D96" s="159">
        <f>Data!IQ7</f>
        <v>0</v>
      </c>
      <c r="E96" s="159">
        <f>Data!JK7</f>
        <v>0</v>
      </c>
      <c r="F96" s="159">
        <f>Data!KE7</f>
        <v>0</v>
      </c>
      <c r="G96" s="159">
        <f>Data!KY7</f>
        <v>0</v>
      </c>
      <c r="H96" s="69">
        <f t="shared" si="2"/>
        <v>0</v>
      </c>
    </row>
    <row r="97" spans="2:8" x14ac:dyDescent="0.2">
      <c r="B97" s="9" t="str">
        <f>$B$38</f>
        <v>Home Economics</v>
      </c>
      <c r="C97" s="159">
        <f>Data!HX7</f>
        <v>0</v>
      </c>
      <c r="D97" s="159">
        <f>Data!IR7</f>
        <v>0</v>
      </c>
      <c r="E97" s="159">
        <f>Data!JL7</f>
        <v>0</v>
      </c>
      <c r="F97" s="159">
        <f>Data!KF7</f>
        <v>0</v>
      </c>
      <c r="G97" s="159">
        <f>Data!KZ7</f>
        <v>0</v>
      </c>
      <c r="H97" s="69">
        <f t="shared" si="2"/>
        <v>0</v>
      </c>
    </row>
    <row r="98" spans="2:8" x14ac:dyDescent="0.2">
      <c r="B98" s="9" t="str">
        <f>$B$39</f>
        <v>Law</v>
      </c>
      <c r="C98" s="159">
        <f>Data!HY7</f>
        <v>0</v>
      </c>
      <c r="D98" s="159">
        <f>Data!IS7</f>
        <v>0</v>
      </c>
      <c r="E98" s="159">
        <f>Data!JM7</f>
        <v>0</v>
      </c>
      <c r="F98" s="159">
        <f>Data!KG7</f>
        <v>0</v>
      </c>
      <c r="G98" s="159">
        <f>Data!LA7</f>
        <v>0</v>
      </c>
      <c r="H98" s="69">
        <f t="shared" si="2"/>
        <v>0</v>
      </c>
    </row>
    <row r="99" spans="2:8" x14ac:dyDescent="0.2">
      <c r="B99" s="9" t="str">
        <f>$B$40</f>
        <v>Social Service</v>
      </c>
      <c r="C99" s="159">
        <f>Data!HZ7</f>
        <v>0</v>
      </c>
      <c r="D99" s="159">
        <f>Data!IT7</f>
        <v>0</v>
      </c>
      <c r="E99" s="159">
        <f>Data!JN7</f>
        <v>0</v>
      </c>
      <c r="F99" s="159">
        <f>Data!KH7</f>
        <v>0</v>
      </c>
      <c r="G99" s="159">
        <f>Data!LB7</f>
        <v>0</v>
      </c>
      <c r="H99" s="69">
        <f t="shared" si="2"/>
        <v>0</v>
      </c>
    </row>
    <row r="100" spans="2:8" x14ac:dyDescent="0.2">
      <c r="B100" s="9" t="str">
        <f>$B$41</f>
        <v>Library Science</v>
      </c>
      <c r="C100" s="159">
        <f>Data!IA7</f>
        <v>0</v>
      </c>
      <c r="D100" s="159">
        <f>Data!IU7</f>
        <v>0</v>
      </c>
      <c r="E100" s="159">
        <f>Data!JO7</f>
        <v>0</v>
      </c>
      <c r="F100" s="159">
        <f>Data!KI7</f>
        <v>0</v>
      </c>
      <c r="G100" s="159">
        <f>Data!LC7</f>
        <v>0</v>
      </c>
      <c r="H100" s="69">
        <f t="shared" si="2"/>
        <v>0</v>
      </c>
    </row>
    <row r="101" spans="2:8" x14ac:dyDescent="0.2">
      <c r="B101" s="9" t="str">
        <f>$B$42</f>
        <v>Veterinary Science</v>
      </c>
      <c r="C101" s="159">
        <f>Data!IB7</f>
        <v>0</v>
      </c>
      <c r="D101" s="159">
        <f>Data!IV7</f>
        <v>0</v>
      </c>
      <c r="E101" s="159">
        <f>Data!JP7</f>
        <v>0</v>
      </c>
      <c r="F101" s="159">
        <f>Data!KJ7</f>
        <v>0</v>
      </c>
      <c r="G101" s="159">
        <f>Data!LD7</f>
        <v>0</v>
      </c>
      <c r="H101" s="69">
        <f t="shared" si="2"/>
        <v>0</v>
      </c>
    </row>
    <row r="102" spans="2:8" x14ac:dyDescent="0.2">
      <c r="B102" s="9" t="str">
        <f>$B$43</f>
        <v>Vocational Training</v>
      </c>
      <c r="C102" s="159">
        <f>Data!IC7</f>
        <v>0</v>
      </c>
      <c r="D102" s="159">
        <f>Data!IW7</f>
        <v>0</v>
      </c>
      <c r="E102" s="159">
        <f>Data!JQ7</f>
        <v>0</v>
      </c>
      <c r="F102" s="159">
        <f>Data!KK7</f>
        <v>0</v>
      </c>
      <c r="G102" s="159">
        <f>Data!LE7</f>
        <v>0</v>
      </c>
      <c r="H102" s="69">
        <f t="shared" si="2"/>
        <v>0</v>
      </c>
    </row>
    <row r="103" spans="2:8" x14ac:dyDescent="0.2">
      <c r="B103" s="9" t="str">
        <f>$B$44</f>
        <v>Physical Training</v>
      </c>
      <c r="C103" s="159">
        <f>Data!ID7</f>
        <v>0</v>
      </c>
      <c r="D103" s="159">
        <f>Data!IX7</f>
        <v>0</v>
      </c>
      <c r="E103" s="159">
        <f>Data!JR7</f>
        <v>0</v>
      </c>
      <c r="F103" s="159">
        <f>Data!KL7</f>
        <v>0</v>
      </c>
      <c r="G103" s="159">
        <f>Data!LF7</f>
        <v>0</v>
      </c>
      <c r="H103" s="69">
        <f t="shared" si="2"/>
        <v>0</v>
      </c>
    </row>
    <row r="104" spans="2:8" x14ac:dyDescent="0.2">
      <c r="B104" s="9" t="str">
        <f>$B$45</f>
        <v>Health Services</v>
      </c>
      <c r="C104" s="159">
        <f>Data!IE7</f>
        <v>0</v>
      </c>
      <c r="D104" s="159">
        <f>Data!IY7</f>
        <v>0</v>
      </c>
      <c r="E104" s="159">
        <f>Data!JS7</f>
        <v>0</v>
      </c>
      <c r="F104" s="159">
        <f>Data!KM7</f>
        <v>0</v>
      </c>
      <c r="G104" s="159">
        <f>Data!LG7</f>
        <v>0</v>
      </c>
      <c r="H104" s="69">
        <f t="shared" si="2"/>
        <v>0</v>
      </c>
    </row>
    <row r="105" spans="2:8" x14ac:dyDescent="0.2">
      <c r="B105" s="9" t="str">
        <f>$B$46</f>
        <v>Pharmacy</v>
      </c>
      <c r="C105" s="159">
        <f>Data!IF7</f>
        <v>0</v>
      </c>
      <c r="D105" s="159">
        <f>Data!IZ7</f>
        <v>0</v>
      </c>
      <c r="E105" s="159">
        <f>Data!JT7</f>
        <v>0</v>
      </c>
      <c r="F105" s="159">
        <f>Data!KN7</f>
        <v>0</v>
      </c>
      <c r="G105" s="159">
        <f>Data!LH7</f>
        <v>0</v>
      </c>
      <c r="H105" s="69">
        <f t="shared" si="2"/>
        <v>0</v>
      </c>
    </row>
    <row r="106" spans="2:8" x14ac:dyDescent="0.2">
      <c r="B106" s="9" t="str">
        <f>$B$47</f>
        <v>Business Administration</v>
      </c>
      <c r="C106" s="159">
        <f>Data!IG7</f>
        <v>0</v>
      </c>
      <c r="D106" s="159">
        <f>Data!JA7</f>
        <v>0</v>
      </c>
      <c r="E106" s="159">
        <f>Data!JU7</f>
        <v>0</v>
      </c>
      <c r="F106" s="159">
        <f>Data!KO7</f>
        <v>0</v>
      </c>
      <c r="G106" s="159">
        <f>Data!LI7</f>
        <v>0</v>
      </c>
      <c r="H106" s="69">
        <f t="shared" si="2"/>
        <v>0</v>
      </c>
    </row>
    <row r="107" spans="2:8" x14ac:dyDescent="0.2">
      <c r="B107" s="9" t="str">
        <f>$B$48</f>
        <v>Optometry</v>
      </c>
      <c r="C107" s="159">
        <f>Data!IH7</f>
        <v>0</v>
      </c>
      <c r="D107" s="159">
        <f>Data!JB7</f>
        <v>0</v>
      </c>
      <c r="E107" s="159">
        <f>Data!JV7</f>
        <v>0</v>
      </c>
      <c r="F107" s="159">
        <f>Data!KP7</f>
        <v>0</v>
      </c>
      <c r="G107" s="159">
        <f>Data!LJ7</f>
        <v>0</v>
      </c>
      <c r="H107" s="69">
        <f t="shared" si="2"/>
        <v>0</v>
      </c>
    </row>
    <row r="108" spans="2:8" x14ac:dyDescent="0.2">
      <c r="B108" s="9" t="str">
        <f>$B$49</f>
        <v>Teacher Ed-Practice Teaching</v>
      </c>
      <c r="C108" s="159">
        <f>Data!II7</f>
        <v>0</v>
      </c>
      <c r="D108" s="159">
        <f>Data!JC7</f>
        <v>0</v>
      </c>
      <c r="E108" s="159">
        <f>Data!JW7</f>
        <v>0</v>
      </c>
      <c r="F108" s="159">
        <f>Data!KQ7</f>
        <v>0</v>
      </c>
      <c r="G108" s="159">
        <f>Data!LK7</f>
        <v>0</v>
      </c>
      <c r="H108" s="69">
        <f t="shared" si="2"/>
        <v>0</v>
      </c>
    </row>
    <row r="109" spans="2:8" x14ac:dyDescent="0.2">
      <c r="B109" s="9" t="str">
        <f>$B$50</f>
        <v>Technology</v>
      </c>
      <c r="C109" s="159">
        <f>Data!IJ7</f>
        <v>0</v>
      </c>
      <c r="D109" s="159">
        <f>Data!JD7</f>
        <v>0</v>
      </c>
      <c r="E109" s="159">
        <f>Data!JX7</f>
        <v>0</v>
      </c>
      <c r="F109" s="159">
        <f>Data!KR7</f>
        <v>0</v>
      </c>
      <c r="G109" s="159">
        <f>Data!LL7</f>
        <v>0</v>
      </c>
      <c r="H109" s="69">
        <f t="shared" si="2"/>
        <v>0</v>
      </c>
    </row>
    <row r="110" spans="2:8" x14ac:dyDescent="0.2">
      <c r="B110" s="9" t="str">
        <f>$B$51</f>
        <v>Nursing</v>
      </c>
      <c r="C110" s="159">
        <f>Data!IK7</f>
        <v>0</v>
      </c>
      <c r="D110" s="159">
        <f>Data!JE7</f>
        <v>0</v>
      </c>
      <c r="E110" s="159">
        <f>Data!JY7</f>
        <v>0</v>
      </c>
      <c r="F110" s="159">
        <f>Data!KS7</f>
        <v>0</v>
      </c>
      <c r="G110" s="159">
        <f>Data!HPM7</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ht="14.25" customHeight="1"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1866835.2306600399</v>
      </c>
      <c r="D116" s="21">
        <f t="shared" si="3"/>
        <v>1325033.1781836899</v>
      </c>
      <c r="E116" s="21">
        <f t="shared" si="3"/>
        <v>722224.46076913399</v>
      </c>
      <c r="F116" s="21">
        <f t="shared" si="3"/>
        <v>0</v>
      </c>
      <c r="G116" s="21">
        <f t="shared" si="3"/>
        <v>0</v>
      </c>
      <c r="H116" s="36">
        <f t="shared" ref="H116:H136" si="4">SUM(C116:G116)</f>
        <v>3914092.8696128638</v>
      </c>
      <c r="I116" s="1"/>
    </row>
    <row r="117" spans="2:9" x14ac:dyDescent="0.2">
      <c r="B117" s="9" t="str">
        <f>$B$33</f>
        <v>Science</v>
      </c>
      <c r="C117" s="22">
        <f t="shared" si="3"/>
        <v>773791.17455710901</v>
      </c>
      <c r="D117" s="22">
        <f t="shared" si="3"/>
        <v>976785.37642773998</v>
      </c>
      <c r="E117" s="22">
        <f t="shared" si="3"/>
        <v>493443.78468996199</v>
      </c>
      <c r="F117" s="22">
        <f t="shared" si="3"/>
        <v>0</v>
      </c>
      <c r="G117" s="22">
        <f t="shared" si="3"/>
        <v>0</v>
      </c>
      <c r="H117" s="69">
        <f t="shared" si="4"/>
        <v>2244020.3356748112</v>
      </c>
      <c r="I117" s="1"/>
    </row>
    <row r="118" spans="2:9" x14ac:dyDescent="0.2">
      <c r="B118" s="9" t="str">
        <f>$B$34</f>
        <v>Fine Arts</v>
      </c>
      <c r="C118" s="22">
        <f t="shared" si="3"/>
        <v>511349.90562516102</v>
      </c>
      <c r="D118" s="22">
        <f t="shared" si="3"/>
        <v>233754.44575140299</v>
      </c>
      <c r="E118" s="22">
        <f t="shared" si="3"/>
        <v>0</v>
      </c>
      <c r="F118" s="22">
        <f t="shared" si="3"/>
        <v>0</v>
      </c>
      <c r="G118" s="22">
        <f t="shared" si="3"/>
        <v>0</v>
      </c>
      <c r="H118" s="69">
        <f t="shared" si="4"/>
        <v>745104.35137656401</v>
      </c>
      <c r="I118" s="1"/>
    </row>
    <row r="119" spans="2:9" x14ac:dyDescent="0.2">
      <c r="B119" s="9" t="str">
        <f>$B$35</f>
        <v>Teacher Education</v>
      </c>
      <c r="C119" s="22">
        <f t="shared" si="3"/>
        <v>14245.01203369</v>
      </c>
      <c r="D119" s="22">
        <f t="shared" si="3"/>
        <v>256657.62643256501</v>
      </c>
      <c r="E119" s="22">
        <f t="shared" si="3"/>
        <v>756282.72802237899</v>
      </c>
      <c r="F119" s="22">
        <f t="shared" si="3"/>
        <v>0</v>
      </c>
      <c r="G119" s="22">
        <f t="shared" si="3"/>
        <v>0</v>
      </c>
      <c r="H119" s="69">
        <f t="shared" si="4"/>
        <v>1027185.366488634</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347058.59810578101</v>
      </c>
      <c r="D121" s="22">
        <f t="shared" si="3"/>
        <v>1203061.3046203</v>
      </c>
      <c r="E121" s="22">
        <f t="shared" si="3"/>
        <v>45115.374581939803</v>
      </c>
      <c r="F121" s="22">
        <f t="shared" si="3"/>
        <v>0</v>
      </c>
      <c r="G121" s="22">
        <f t="shared" si="3"/>
        <v>0</v>
      </c>
      <c r="H121" s="69">
        <f t="shared" si="4"/>
        <v>1595235.2773080207</v>
      </c>
      <c r="I121" s="1"/>
    </row>
    <row r="122" spans="2:9" x14ac:dyDescent="0.2">
      <c r="B122" s="9" t="str">
        <f>$B$38</f>
        <v>Home Economics</v>
      </c>
      <c r="C122" s="22">
        <f t="shared" si="3"/>
        <v>9430.5014841019492</v>
      </c>
      <c r="D122" s="22">
        <f t="shared" si="3"/>
        <v>87251.281763068895</v>
      </c>
      <c r="E122" s="22">
        <f t="shared" si="3"/>
        <v>0</v>
      </c>
      <c r="F122" s="22">
        <f t="shared" si="3"/>
        <v>0</v>
      </c>
      <c r="G122" s="22">
        <f t="shared" si="3"/>
        <v>0</v>
      </c>
      <c r="H122" s="69">
        <f t="shared" si="4"/>
        <v>96681.783247170839</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45679.923358585896</v>
      </c>
      <c r="D124" s="22">
        <f t="shared" si="3"/>
        <v>86339.433207070702</v>
      </c>
      <c r="E124" s="22">
        <f t="shared" si="3"/>
        <v>0</v>
      </c>
      <c r="F124" s="22">
        <f t="shared" si="3"/>
        <v>0</v>
      </c>
      <c r="G124" s="22">
        <f t="shared" si="3"/>
        <v>0</v>
      </c>
      <c r="H124" s="69">
        <f t="shared" si="4"/>
        <v>132019.35656565661</v>
      </c>
      <c r="I124" s="1"/>
    </row>
    <row r="125" spans="2:9" x14ac:dyDescent="0.2">
      <c r="B125" s="9" t="str">
        <f>$B$41</f>
        <v>Library Science</v>
      </c>
      <c r="C125" s="22">
        <f t="shared" si="3"/>
        <v>309.52380952380997</v>
      </c>
      <c r="D125" s="22">
        <f t="shared" si="3"/>
        <v>1072.5359911406399</v>
      </c>
      <c r="E125" s="22">
        <f t="shared" si="3"/>
        <v>0</v>
      </c>
      <c r="F125" s="22">
        <f t="shared" si="3"/>
        <v>0</v>
      </c>
      <c r="G125" s="22">
        <f t="shared" si="3"/>
        <v>0</v>
      </c>
      <c r="H125" s="69">
        <f t="shared" si="4"/>
        <v>1382.05980066445</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5210.0840336134497</v>
      </c>
      <c r="D128" s="22">
        <f t="shared" si="3"/>
        <v>0</v>
      </c>
      <c r="E128" s="22">
        <f t="shared" si="3"/>
        <v>0</v>
      </c>
      <c r="F128" s="22">
        <f t="shared" si="3"/>
        <v>0</v>
      </c>
      <c r="G128" s="22">
        <f t="shared" si="3"/>
        <v>0</v>
      </c>
      <c r="H128" s="69">
        <f t="shared" si="4"/>
        <v>5210.0840336134497</v>
      </c>
      <c r="I128" s="1"/>
    </row>
    <row r="129" spans="2:9" x14ac:dyDescent="0.2">
      <c r="B129" s="9" t="str">
        <f>$B$45</f>
        <v>Health Services</v>
      </c>
      <c r="C129" s="22">
        <f t="shared" si="3"/>
        <v>30813.053949717701</v>
      </c>
      <c r="D129" s="22">
        <f t="shared" si="3"/>
        <v>8394.1032120217806</v>
      </c>
      <c r="E129" s="22">
        <f t="shared" si="3"/>
        <v>10827.0793650794</v>
      </c>
      <c r="F129" s="22">
        <f t="shared" si="3"/>
        <v>0</v>
      </c>
      <c r="G129" s="22">
        <f t="shared" si="3"/>
        <v>0</v>
      </c>
      <c r="H129" s="69">
        <f t="shared" si="4"/>
        <v>50034.236526818881</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257076.747513415</v>
      </c>
      <c r="D131" s="22">
        <f t="shared" si="3"/>
        <v>990520.42913251696</v>
      </c>
      <c r="E131" s="22">
        <f t="shared" si="3"/>
        <v>993340.01839863497</v>
      </c>
      <c r="F131" s="22">
        <f t="shared" si="3"/>
        <v>0</v>
      </c>
      <c r="G131" s="22">
        <f t="shared" si="3"/>
        <v>0</v>
      </c>
      <c r="H131" s="69">
        <f t="shared" si="4"/>
        <v>2240937.1950445669</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37302.496654805502</v>
      </c>
      <c r="E133" s="22">
        <f t="shared" si="5"/>
        <v>0</v>
      </c>
      <c r="F133" s="22">
        <f t="shared" si="5"/>
        <v>0</v>
      </c>
      <c r="G133" s="22">
        <f t="shared" si="5"/>
        <v>0</v>
      </c>
      <c r="H133" s="69">
        <f t="shared" si="4"/>
        <v>37302.496654805502</v>
      </c>
      <c r="I133" s="1"/>
    </row>
    <row r="134" spans="2:9" x14ac:dyDescent="0.2">
      <c r="B134" s="9" t="str">
        <f>$B$50</f>
        <v>Technology</v>
      </c>
      <c r="C134" s="22">
        <f t="shared" si="5"/>
        <v>26263.1491150293</v>
      </c>
      <c r="D134" s="22">
        <f t="shared" si="5"/>
        <v>223532.04561809701</v>
      </c>
      <c r="E134" s="22">
        <f t="shared" si="5"/>
        <v>0</v>
      </c>
      <c r="F134" s="22">
        <f t="shared" si="5"/>
        <v>0</v>
      </c>
      <c r="G134" s="22">
        <f t="shared" si="5"/>
        <v>0</v>
      </c>
      <c r="H134" s="69">
        <f t="shared" si="4"/>
        <v>249795.19473312632</v>
      </c>
      <c r="I134" s="1"/>
    </row>
    <row r="135" spans="2:9" x14ac:dyDescent="0.2">
      <c r="B135" s="9" t="str">
        <f>$B$51</f>
        <v>Nursing</v>
      </c>
      <c r="C135" s="22">
        <f t="shared" si="5"/>
        <v>27006.004794700199</v>
      </c>
      <c r="D135" s="22">
        <f t="shared" si="5"/>
        <v>587227.99520530005</v>
      </c>
      <c r="E135" s="22">
        <f t="shared" si="5"/>
        <v>0</v>
      </c>
      <c r="F135" s="22">
        <f t="shared" si="5"/>
        <v>0</v>
      </c>
      <c r="G135" s="22">
        <f t="shared" si="5"/>
        <v>0</v>
      </c>
      <c r="H135" s="69">
        <f t="shared" si="4"/>
        <v>614234.00000000023</v>
      </c>
      <c r="I135" s="1"/>
    </row>
    <row r="136" spans="2:9" x14ac:dyDescent="0.2">
      <c r="B136" s="35" t="str">
        <f>$B$52</f>
        <v>Totals</v>
      </c>
      <c r="C136" s="36">
        <f>SUM(C116:C135)</f>
        <v>3915068.9090404678</v>
      </c>
      <c r="D136" s="36">
        <f>SUM(D116:D135)</f>
        <v>6016932.2521997206</v>
      </c>
      <c r="E136" s="36">
        <f>SUM(E116:E135)</f>
        <v>3021233.4458271288</v>
      </c>
      <c r="F136" s="36">
        <f>SUM(F116:F135)</f>
        <v>0</v>
      </c>
      <c r="G136" s="36">
        <f>SUM(G116:G135)</f>
        <v>0</v>
      </c>
      <c r="H136" s="36">
        <f t="shared" si="4"/>
        <v>12953234.607067317</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23913965.392932683</v>
      </c>
    </row>
    <row r="139" spans="2:9" ht="152.25" customHeight="1" thickBot="1" x14ac:dyDescent="0.25">
      <c r="B139" s="365" t="s">
        <v>939</v>
      </c>
      <c r="C139" s="365"/>
      <c r="D139" s="365"/>
      <c r="E139" s="365"/>
      <c r="F139" s="365"/>
      <c r="G139" s="365"/>
      <c r="H139" s="34"/>
    </row>
    <row r="140" spans="2:9" ht="36.75" customHeight="1" thickTop="1" x14ac:dyDescent="0.2">
      <c r="B140" s="414" t="s">
        <v>941</v>
      </c>
      <c r="C140" s="378"/>
      <c r="D140" s="378"/>
      <c r="E140" s="378"/>
      <c r="F140" s="379"/>
      <c r="G140" s="323" t="s">
        <v>2</v>
      </c>
      <c r="H140" s="74">
        <v>1</v>
      </c>
      <c r="I140" s="366" t="str">
        <f>IF(H140+H141=1,"","Error, the two cells on the left must equal 100%")</f>
        <v/>
      </c>
    </row>
    <row r="141" spans="2:9" ht="37.5" customHeight="1" thickBot="1" x14ac:dyDescent="0.25">
      <c r="B141" s="380"/>
      <c r="C141" s="381"/>
      <c r="D141" s="381"/>
      <c r="E141" s="381"/>
      <c r="F141" s="382"/>
      <c r="G141" s="323" t="s">
        <v>3</v>
      </c>
      <c r="H141" s="324">
        <f>1-H140</f>
        <v>0</v>
      </c>
      <c r="I141" s="366"/>
    </row>
    <row r="142" spans="2:9" ht="43.5" thickBot="1" x14ac:dyDescent="0.25">
      <c r="B142" s="65" t="s">
        <v>32</v>
      </c>
      <c r="C142" s="66" t="s">
        <v>26</v>
      </c>
      <c r="D142" s="66" t="s">
        <v>27</v>
      </c>
      <c r="E142" s="66" t="s">
        <v>28</v>
      </c>
      <c r="F142" s="66" t="s">
        <v>29</v>
      </c>
      <c r="G142" s="322" t="s">
        <v>30</v>
      </c>
      <c r="H142" s="73" t="s">
        <v>6</v>
      </c>
      <c r="I142" s="67" t="s">
        <v>7</v>
      </c>
    </row>
    <row r="143" spans="2:9" x14ac:dyDescent="0.2">
      <c r="B143" s="9" t="str">
        <f>$B$32</f>
        <v>Liberal Arts</v>
      </c>
      <c r="C143" s="159">
        <f>Data!LN7</f>
        <v>419857.91871810838</v>
      </c>
      <c r="D143" s="159">
        <f>Data!MH7</f>
        <v>298004.6997655757</v>
      </c>
      <c r="E143" s="159">
        <f>Data!NB7</f>
        <v>162430.86372364307</v>
      </c>
      <c r="F143" s="159">
        <f>Data!NV7</f>
        <v>0</v>
      </c>
      <c r="G143" s="159">
        <f>Data!OP7</f>
        <v>0</v>
      </c>
      <c r="H143" s="160">
        <f>Data!PJ7</f>
        <v>6345815.2287070416</v>
      </c>
      <c r="I143" s="70">
        <f t="shared" ref="I143:I162" si="6">SUM(C143:H143)</f>
        <v>7226108.7109143687</v>
      </c>
    </row>
    <row r="144" spans="2:9" x14ac:dyDescent="0.2">
      <c r="B144" s="9" t="str">
        <f>$B$33</f>
        <v>Science</v>
      </c>
      <c r="C144" s="159">
        <f>Data!LO7</f>
        <v>171419.90762549033</v>
      </c>
      <c r="D144" s="159">
        <f>Data!MI7</f>
        <v>216389.72438915452</v>
      </c>
      <c r="E144" s="159">
        <f>Data!NC7</f>
        <v>109313.8443176736</v>
      </c>
      <c r="F144" s="159">
        <f>Data!NW7</f>
        <v>0</v>
      </c>
      <c r="G144" s="159">
        <f>Data!OQ7</f>
        <v>0</v>
      </c>
      <c r="H144" s="160">
        <f>Data!PK7</f>
        <v>3645735.5296402685</v>
      </c>
      <c r="I144" s="70">
        <f t="shared" si="6"/>
        <v>4142859.005972587</v>
      </c>
    </row>
    <row r="145" spans="2:9" x14ac:dyDescent="0.2">
      <c r="B145" s="9" t="str">
        <f>$B$34</f>
        <v>Fine Arts</v>
      </c>
      <c r="C145" s="159">
        <f>Data!LP7</f>
        <v>113280.62672961879</v>
      </c>
      <c r="D145" s="159">
        <f>Data!MJ7</f>
        <v>51784.208473022285</v>
      </c>
      <c r="E145" s="159">
        <f>Data!ND7</f>
        <v>0</v>
      </c>
      <c r="F145" s="159">
        <f>Data!NX7</f>
        <v>0</v>
      </c>
      <c r="G145" s="159">
        <f>Data!OR7</f>
        <v>0</v>
      </c>
      <c r="H145" s="160">
        <f>Data!PL7</f>
        <v>1210529.7721258593</v>
      </c>
      <c r="I145" s="70">
        <f t="shared" si="6"/>
        <v>1375594.6073285004</v>
      </c>
    </row>
    <row r="146" spans="2:9" x14ac:dyDescent="0.2">
      <c r="B146" s="9" t="str">
        <f>$B$35</f>
        <v>Teacher Education</v>
      </c>
      <c r="C146" s="159">
        <f>Data!LQ7</f>
        <v>3155.7326352089813</v>
      </c>
      <c r="D146" s="159">
        <f>Data!MK7</f>
        <v>56857.996742507108</v>
      </c>
      <c r="E146" s="159">
        <f>Data!NE7</f>
        <v>167541.17726405823</v>
      </c>
      <c r="F146" s="159">
        <f>Data!NY7</f>
        <v>0</v>
      </c>
      <c r="G146" s="159">
        <f>Data!OS7</f>
        <v>0</v>
      </c>
      <c r="H146" s="160">
        <f>Data!PN7</f>
        <v>1668811.2174562057</v>
      </c>
      <c r="I146" s="70">
        <f t="shared" si="6"/>
        <v>1896366.1240979801</v>
      </c>
    </row>
    <row r="147" spans="2:9" x14ac:dyDescent="0.2">
      <c r="B147" s="9" t="str">
        <f>$B$36</f>
        <v>Agriculture</v>
      </c>
      <c r="C147" s="159">
        <f>Data!LR7</f>
        <v>0</v>
      </c>
      <c r="D147" s="159">
        <f>Data!ML7</f>
        <v>0</v>
      </c>
      <c r="E147" s="159">
        <f>Data!NF7</f>
        <v>0</v>
      </c>
      <c r="F147" s="159">
        <f>Data!NZ7</f>
        <v>0</v>
      </c>
      <c r="G147" s="159">
        <f>Data!OT7</f>
        <v>0</v>
      </c>
      <c r="H147" s="160">
        <f>Data!PM7</f>
        <v>0</v>
      </c>
      <c r="I147" s="70">
        <f t="shared" si="6"/>
        <v>0</v>
      </c>
    </row>
    <row r="148" spans="2:9" x14ac:dyDescent="0.2">
      <c r="B148" s="9" t="str">
        <f>$B$37</f>
        <v>Engineering</v>
      </c>
      <c r="C148" s="159">
        <f>Data!LS7</f>
        <v>76884.755468151387</v>
      </c>
      <c r="D148" s="159">
        <f>Data!MM7</f>
        <v>266517.16662191582</v>
      </c>
      <c r="E148" s="159">
        <f>Data!NG7</f>
        <v>9994.521275422383</v>
      </c>
      <c r="F148" s="159">
        <f>Data!OA7</f>
        <v>0</v>
      </c>
      <c r="G148" s="159">
        <f>Data!OU7</f>
        <v>0</v>
      </c>
      <c r="H148" s="160">
        <f>Data!PO7</f>
        <v>2591690.4304811032</v>
      </c>
      <c r="I148" s="70">
        <f t="shared" si="6"/>
        <v>2945086.8738465928</v>
      </c>
    </row>
    <row r="149" spans="2:9" x14ac:dyDescent="0.2">
      <c r="B149" s="9" t="str">
        <f>$B$38</f>
        <v>Home Economics</v>
      </c>
      <c r="C149" s="159">
        <f>Data!LT7</f>
        <v>2089.1623656386523</v>
      </c>
      <c r="D149" s="159">
        <f>Data!MN7</f>
        <v>19328.992686171667</v>
      </c>
      <c r="E149" s="159">
        <f>Data!NH7</f>
        <v>0</v>
      </c>
      <c r="F149" s="159">
        <f>Data!OB7</f>
        <v>0</v>
      </c>
      <c r="G149" s="159">
        <f>Data!OV7</f>
        <v>0</v>
      </c>
      <c r="H149" s="160">
        <f>Data!PP7</f>
        <v>157073.54133407967</v>
      </c>
      <c r="I149" s="70">
        <f t="shared" si="6"/>
        <v>178491.69638588998</v>
      </c>
    </row>
    <row r="150" spans="2:9" x14ac:dyDescent="0.2">
      <c r="B150" s="9" t="str">
        <f>$B$39</f>
        <v>Law</v>
      </c>
      <c r="C150" s="159">
        <f>Data!LU7</f>
        <v>0</v>
      </c>
      <c r="D150" s="159">
        <f>Data!MO7</f>
        <v>0</v>
      </c>
      <c r="E150" s="159">
        <f>Data!NI7</f>
        <v>0</v>
      </c>
      <c r="F150" s="159">
        <f>Data!OC7</f>
        <v>0</v>
      </c>
      <c r="G150" s="159">
        <f>Data!OW7</f>
        <v>0</v>
      </c>
      <c r="H150" s="160">
        <f>Data!PQ7</f>
        <v>0</v>
      </c>
      <c r="I150" s="70">
        <f t="shared" si="6"/>
        <v>0</v>
      </c>
    </row>
    <row r="151" spans="2:9" x14ac:dyDescent="0.2">
      <c r="B151" s="9" t="str">
        <f>$B$40</f>
        <v>Social Service</v>
      </c>
      <c r="C151" s="159">
        <f>Data!LV7</f>
        <v>10119.359343757606</v>
      </c>
      <c r="D151" s="159">
        <f>Data!MP7</f>
        <v>19126.559020254746</v>
      </c>
      <c r="E151" s="159">
        <f>Data!NJ7</f>
        <v>0</v>
      </c>
      <c r="F151" s="159">
        <f>Data!OD7</f>
        <v>0</v>
      </c>
      <c r="G151" s="159">
        <f>Data!OX7</f>
        <v>0</v>
      </c>
      <c r="H151" s="160">
        <f>Data!PR7</f>
        <v>214485.19744437636</v>
      </c>
      <c r="I151" s="70">
        <f t="shared" si="6"/>
        <v>243731.11580838871</v>
      </c>
    </row>
    <row r="152" spans="2:9" x14ac:dyDescent="0.2">
      <c r="B152" s="9" t="str">
        <f>$B$41</f>
        <v>Library Science</v>
      </c>
      <c r="C152" s="159">
        <f>Data!LW7</f>
        <v>571.4357759877646</v>
      </c>
      <c r="D152" s="159">
        <f>Data!MQ7</f>
        <v>1980.0914098180606</v>
      </c>
      <c r="E152" s="159">
        <f>Data!NK7</f>
        <v>0</v>
      </c>
      <c r="F152" s="159">
        <f>Data!OE7</f>
        <v>0</v>
      </c>
      <c r="G152" s="159">
        <f>Data!OY7</f>
        <v>0</v>
      </c>
      <c r="H152" s="160">
        <f>Data!PS7</f>
        <v>0</v>
      </c>
      <c r="I152" s="70">
        <f t="shared" si="6"/>
        <v>2551.527185805825</v>
      </c>
    </row>
    <row r="153" spans="2:9" x14ac:dyDescent="0.2">
      <c r="B153" s="9" t="str">
        <f>$B$42</f>
        <v>Veterinary Science</v>
      </c>
      <c r="C153" s="159">
        <f>Data!LX7</f>
        <v>0</v>
      </c>
      <c r="D153" s="159">
        <f>Data!MR7</f>
        <v>0</v>
      </c>
      <c r="E153" s="159">
        <f>Data!NL7</f>
        <v>0</v>
      </c>
      <c r="F153" s="159">
        <f>Data!OF7</f>
        <v>0</v>
      </c>
      <c r="G153" s="159">
        <f>Data!OZ7</f>
        <v>0</v>
      </c>
      <c r="H153" s="160">
        <f>Data!PT7</f>
        <v>0</v>
      </c>
      <c r="I153" s="70">
        <f t="shared" si="6"/>
        <v>0</v>
      </c>
    </row>
    <row r="154" spans="2:9" x14ac:dyDescent="0.2">
      <c r="B154" s="9" t="str">
        <f>$B$43</f>
        <v>Vocational Training</v>
      </c>
      <c r="C154" s="159">
        <f>Data!LY7</f>
        <v>0</v>
      </c>
      <c r="D154" s="159">
        <f>Data!MS7</f>
        <v>0</v>
      </c>
      <c r="E154" s="159">
        <f>Data!NM7</f>
        <v>0</v>
      </c>
      <c r="F154" s="159">
        <f>Data!OG7</f>
        <v>0</v>
      </c>
      <c r="G154" s="159">
        <f>Data!PA7</f>
        <v>0</v>
      </c>
      <c r="H154" s="160">
        <f>Data!PU7</f>
        <v>0</v>
      </c>
      <c r="I154" s="70">
        <f t="shared" si="6"/>
        <v>0</v>
      </c>
    </row>
    <row r="155" spans="2:9" x14ac:dyDescent="0.2">
      <c r="B155" s="9" t="str">
        <f>$B$44</f>
        <v>Physical Training</v>
      </c>
      <c r="C155" s="159">
        <f>Data!LZ7</f>
        <v>1154.2027316429176</v>
      </c>
      <c r="D155" s="159">
        <f>Data!MT7</f>
        <v>0</v>
      </c>
      <c r="E155" s="159">
        <f>Data!NN7</f>
        <v>0</v>
      </c>
      <c r="F155" s="159">
        <f>Data!OH7</f>
        <v>0</v>
      </c>
      <c r="G155" s="159">
        <f>Data!PB7</f>
        <v>0</v>
      </c>
      <c r="H155" s="160">
        <f>Data!PV7</f>
        <v>8464.5352171103987</v>
      </c>
      <c r="I155" s="70">
        <f t="shared" si="6"/>
        <v>9618.7379487533162</v>
      </c>
    </row>
    <row r="156" spans="2:9" x14ac:dyDescent="0.2">
      <c r="B156" s="9" t="str">
        <f>$B$45</f>
        <v>Health Services</v>
      </c>
      <c r="C156" s="159">
        <f>Data!MA7</f>
        <v>6826.0894959062543</v>
      </c>
      <c r="D156" s="159">
        <f>Data!MU7</f>
        <v>1859.5657495241485</v>
      </c>
      <c r="E156" s="159">
        <f>Data!NO7</f>
        <v>2398.5487724104332</v>
      </c>
      <c r="F156" s="159">
        <f>Data!OI7</f>
        <v>0</v>
      </c>
      <c r="G156" s="159">
        <f>Data!PC7</f>
        <v>0</v>
      </c>
      <c r="H156" s="160">
        <f>Data!PW7</f>
        <v>81287.858795823675</v>
      </c>
      <c r="I156" s="70">
        <f t="shared" si="6"/>
        <v>92372.06281366451</v>
      </c>
    </row>
    <row r="157" spans="2:9" x14ac:dyDescent="0.2">
      <c r="B157" s="9" t="str">
        <f>$B$46</f>
        <v>Pharmacy</v>
      </c>
      <c r="C157" s="159">
        <f>Data!MB7</f>
        <v>0</v>
      </c>
      <c r="D157" s="159">
        <f>Data!MV7</f>
        <v>0</v>
      </c>
      <c r="E157" s="159">
        <f>Data!NP7</f>
        <v>0</v>
      </c>
      <c r="F157" s="159">
        <f>Data!OJ7</f>
        <v>0</v>
      </c>
      <c r="G157" s="159">
        <f>Data!PD7</f>
        <v>0</v>
      </c>
      <c r="H157" s="160">
        <f>Data!PX7</f>
        <v>0</v>
      </c>
      <c r="I157" s="70">
        <f t="shared" si="6"/>
        <v>0</v>
      </c>
    </row>
    <row r="158" spans="2:9" x14ac:dyDescent="0.2">
      <c r="B158" s="9" t="str">
        <f>$B$47</f>
        <v>Business Administration</v>
      </c>
      <c r="C158" s="159">
        <f>Data!MC7</f>
        <v>474609.20996592508</v>
      </c>
      <c r="D158" s="159">
        <f>Data!MW7</f>
        <v>1828676.1555560809</v>
      </c>
      <c r="E158" s="159">
        <f>Data!NQ7</f>
        <v>1833881.6167538145</v>
      </c>
      <c r="F158" s="159">
        <f>Data!OK7</f>
        <v>0</v>
      </c>
      <c r="G158" s="159">
        <f>Data!PE7</f>
        <v>0</v>
      </c>
      <c r="H158" s="160">
        <f>Data!PY7</f>
        <v>0</v>
      </c>
      <c r="I158" s="70">
        <f t="shared" si="6"/>
        <v>4137166.9822758203</v>
      </c>
    </row>
    <row r="159" spans="2:9" x14ac:dyDescent="0.2">
      <c r="B159" s="9" t="str">
        <f>$B$48</f>
        <v>Optometry</v>
      </c>
      <c r="C159" s="159">
        <f>Data!MD7</f>
        <v>0</v>
      </c>
      <c r="D159" s="159">
        <f>Data!MX7</f>
        <v>0</v>
      </c>
      <c r="E159" s="159">
        <f>Data!NR7</f>
        <v>0</v>
      </c>
      <c r="F159" s="159">
        <f>Data!OL7</f>
        <v>0</v>
      </c>
      <c r="G159" s="159">
        <f>Data!PF7</f>
        <v>0</v>
      </c>
      <c r="H159" s="160">
        <f>Data!PZ7</f>
        <v>0</v>
      </c>
      <c r="I159" s="70">
        <f t="shared" si="6"/>
        <v>0</v>
      </c>
    </row>
    <row r="160" spans="2:9" x14ac:dyDescent="0.2">
      <c r="B160" s="9" t="str">
        <f>$B$49</f>
        <v>Teacher Ed-Practice Teaching</v>
      </c>
      <c r="C160" s="159">
        <f>Data!ME7</f>
        <v>0</v>
      </c>
      <c r="D160" s="159">
        <f>Data!MY7</f>
        <v>8263.7513637406955</v>
      </c>
      <c r="E160" s="159">
        <f>Data!NS7</f>
        <v>0</v>
      </c>
      <c r="F160" s="159">
        <f>Data!OM7</f>
        <v>0</v>
      </c>
      <c r="G160" s="159">
        <f>Data!PG7</f>
        <v>0</v>
      </c>
      <c r="H160" s="160">
        <f>Data!QA7</f>
        <v>60603.264569584629</v>
      </c>
      <c r="I160" s="70">
        <f t="shared" si="6"/>
        <v>68867.015933325325</v>
      </c>
    </row>
    <row r="161" spans="2:9" x14ac:dyDescent="0.2">
      <c r="B161" s="9" t="str">
        <f>$B$50</f>
        <v>Technology</v>
      </c>
      <c r="C161" s="159">
        <f>Data!MF7</f>
        <v>5818.1421938931198</v>
      </c>
      <c r="D161" s="159">
        <f>Data!MZ7</f>
        <v>49519.622365226816</v>
      </c>
      <c r="E161" s="159">
        <f>Data!NT7</f>
        <v>0</v>
      </c>
      <c r="F161" s="159">
        <f>Data!ON7</f>
        <v>0</v>
      </c>
      <c r="G161" s="159">
        <f>Data!PH7</f>
        <v>0</v>
      </c>
      <c r="H161" s="160">
        <f>Data!QB7</f>
        <v>405828.40924812783</v>
      </c>
      <c r="I161" s="70">
        <f t="shared" si="6"/>
        <v>461166.17380724777</v>
      </c>
    </row>
    <row r="162" spans="2:9" x14ac:dyDescent="0.2">
      <c r="B162" s="9" t="str">
        <f>$B$51</f>
        <v>Nursing</v>
      </c>
      <c r="C162" s="159">
        <f>Data!MG7</f>
        <v>5982.7049376969817</v>
      </c>
      <c r="D162" s="159">
        <f>Data!NA7</f>
        <v>130090.02453995339</v>
      </c>
      <c r="E162" s="159">
        <f>Data!NU7</f>
        <v>0</v>
      </c>
      <c r="F162" s="159">
        <f>Data!OO7</f>
        <v>0</v>
      </c>
      <c r="G162" s="159">
        <f>Data!PI7</f>
        <v>0</v>
      </c>
      <c r="H162" s="160">
        <f>Data!QC7</f>
        <v>997912.02913610858</v>
      </c>
      <c r="I162" s="70">
        <f t="shared" si="6"/>
        <v>1133984.758613759</v>
      </c>
    </row>
    <row r="163" spans="2:9" ht="15" thickBot="1" x14ac:dyDescent="0.25">
      <c r="B163" s="35" t="str">
        <f>$B$52</f>
        <v>Totals</v>
      </c>
      <c r="C163" s="36">
        <f t="shared" ref="C163:H163" si="7">SUM(C143:C162)</f>
        <v>1291769.2479870263</v>
      </c>
      <c r="D163" s="36">
        <f t="shared" si="7"/>
        <v>2948398.558682946</v>
      </c>
      <c r="E163" s="36">
        <f t="shared" si="7"/>
        <v>2285560.5721070222</v>
      </c>
      <c r="F163" s="36">
        <f t="shared" si="7"/>
        <v>0</v>
      </c>
      <c r="G163" s="37">
        <f t="shared" si="7"/>
        <v>0</v>
      </c>
      <c r="H163" s="71">
        <f t="shared" si="7"/>
        <v>17388237.01415569</v>
      </c>
      <c r="I163" s="70">
        <f>SUM(I143:I162)</f>
        <v>23913965.392932687</v>
      </c>
    </row>
    <row r="164" spans="2:9" ht="15" thickTop="1" x14ac:dyDescent="0.2">
      <c r="B164" s="14"/>
      <c r="C164" s="42"/>
      <c r="D164" s="42"/>
      <c r="E164" s="42"/>
      <c r="F164" s="42"/>
      <c r="G164" s="42"/>
      <c r="H164" s="43"/>
      <c r="I164" s="44"/>
    </row>
    <row r="165" spans="2:9" ht="14.25" customHeight="1" x14ac:dyDescent="0.2">
      <c r="B165" s="391" t="s">
        <v>67</v>
      </c>
      <c r="C165" s="391"/>
      <c r="D165" s="391"/>
      <c r="E165" s="391"/>
      <c r="F165" s="391"/>
      <c r="G165" s="391"/>
      <c r="H165" s="72"/>
      <c r="I165" s="72"/>
    </row>
    <row r="166" spans="2:9" ht="43.5" customHeight="1" thickBot="1" x14ac:dyDescent="0.25">
      <c r="B166" s="367" t="s">
        <v>43</v>
      </c>
      <c r="C166" s="367"/>
      <c r="D166" s="367"/>
      <c r="E166" s="367"/>
      <c r="F166" s="367"/>
      <c r="G166" s="367"/>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3446508.4941759747</v>
      </c>
      <c r="D168" s="21">
        <f t="shared" si="8"/>
        <v>2446245.9400128499</v>
      </c>
      <c r="E168" s="21">
        <f t="shared" si="8"/>
        <v>1333354.2767255448</v>
      </c>
      <c r="F168" s="21">
        <f t="shared" si="8"/>
        <v>0</v>
      </c>
      <c r="G168" s="21">
        <f t="shared" si="8"/>
        <v>0</v>
      </c>
      <c r="H168" s="36">
        <f t="shared" ref="H168:H188" si="9">SUM(C168:G168)</f>
        <v>7226108.7109143687</v>
      </c>
      <c r="I168" s="52"/>
    </row>
    <row r="169" spans="2:9" x14ac:dyDescent="0.2">
      <c r="B169" s="9" t="str">
        <f>$B$33</f>
        <v>Science</v>
      </c>
      <c r="C169" s="22">
        <f t="shared" si="8"/>
        <v>1428555.5639993877</v>
      </c>
      <c r="D169" s="22">
        <f t="shared" si="8"/>
        <v>1803318.8154772611</v>
      </c>
      <c r="E169" s="22">
        <f t="shared" si="8"/>
        <v>910984.62649593793</v>
      </c>
      <c r="F169" s="22">
        <f t="shared" si="8"/>
        <v>0</v>
      </c>
      <c r="G169" s="22">
        <f t="shared" si="8"/>
        <v>0</v>
      </c>
      <c r="H169" s="69">
        <f t="shared" si="9"/>
        <v>4142859.0059725866</v>
      </c>
      <c r="I169" s="52"/>
    </row>
    <row r="170" spans="2:9" x14ac:dyDescent="0.2">
      <c r="B170" s="9" t="str">
        <f>$B$34</f>
        <v>Fine Arts</v>
      </c>
      <c r="C170" s="22">
        <f t="shared" si="8"/>
        <v>944042.49731782428</v>
      </c>
      <c r="D170" s="22">
        <f t="shared" si="8"/>
        <v>431552.11001067614</v>
      </c>
      <c r="E170" s="22">
        <f t="shared" si="8"/>
        <v>0</v>
      </c>
      <c r="F170" s="22">
        <f t="shared" si="8"/>
        <v>0</v>
      </c>
      <c r="G170" s="22">
        <f t="shared" si="8"/>
        <v>0</v>
      </c>
      <c r="H170" s="69">
        <f t="shared" si="9"/>
        <v>1375594.6073285004</v>
      </c>
      <c r="I170" s="52"/>
    </row>
    <row r="171" spans="2:9" x14ac:dyDescent="0.2">
      <c r="B171" s="9" t="str">
        <f>$B$35</f>
        <v>Teacher Education</v>
      </c>
      <c r="C171" s="22">
        <f t="shared" si="8"/>
        <v>26298.815325224652</v>
      </c>
      <c r="D171" s="22">
        <f t="shared" si="8"/>
        <v>473835.43821493507</v>
      </c>
      <c r="E171" s="22">
        <f t="shared" si="8"/>
        <v>1396231.8705578202</v>
      </c>
      <c r="F171" s="22">
        <f t="shared" si="8"/>
        <v>0</v>
      </c>
      <c r="G171" s="22">
        <f t="shared" si="8"/>
        <v>0</v>
      </c>
      <c r="H171" s="69">
        <f t="shared" si="9"/>
        <v>1896366.1240979799</v>
      </c>
      <c r="I171" s="52"/>
    </row>
    <row r="172" spans="2:9" x14ac:dyDescent="0.2">
      <c r="B172" s="9" t="str">
        <f>$B$36</f>
        <v>Agriculture</v>
      </c>
      <c r="C172" s="22">
        <f t="shared" si="8"/>
        <v>0</v>
      </c>
      <c r="D172" s="22">
        <f t="shared" si="8"/>
        <v>0</v>
      </c>
      <c r="E172" s="22">
        <f t="shared" si="8"/>
        <v>0</v>
      </c>
      <c r="F172" s="22">
        <f t="shared" si="8"/>
        <v>0</v>
      </c>
      <c r="G172" s="22">
        <f t="shared" si="8"/>
        <v>0</v>
      </c>
      <c r="H172" s="69">
        <f t="shared" si="9"/>
        <v>0</v>
      </c>
      <c r="I172" s="52"/>
    </row>
    <row r="173" spans="2:9" x14ac:dyDescent="0.2">
      <c r="B173" s="9" t="str">
        <f>$B$37</f>
        <v>Engineering</v>
      </c>
      <c r="C173" s="22">
        <f t="shared" si="8"/>
        <v>640731.64396274637</v>
      </c>
      <c r="D173" s="22">
        <f t="shared" si="8"/>
        <v>2221064.2574611702</v>
      </c>
      <c r="E173" s="22">
        <f t="shared" si="8"/>
        <v>83290.972422676539</v>
      </c>
      <c r="F173" s="22">
        <f t="shared" si="8"/>
        <v>0</v>
      </c>
      <c r="G173" s="22">
        <f t="shared" si="8"/>
        <v>0</v>
      </c>
      <c r="H173" s="69">
        <f t="shared" si="9"/>
        <v>2945086.8738465933</v>
      </c>
      <c r="I173" s="52"/>
    </row>
    <row r="174" spans="2:9" x14ac:dyDescent="0.2">
      <c r="B174" s="9" t="str">
        <f>$B$38</f>
        <v>Home Economics</v>
      </c>
      <c r="C174" s="22">
        <f t="shared" si="8"/>
        <v>17410.376092915794</v>
      </c>
      <c r="D174" s="22">
        <f t="shared" si="8"/>
        <v>161081.32029297421</v>
      </c>
      <c r="E174" s="22">
        <f t="shared" si="8"/>
        <v>0</v>
      </c>
      <c r="F174" s="22">
        <f t="shared" si="8"/>
        <v>0</v>
      </c>
      <c r="G174" s="22">
        <f t="shared" si="8"/>
        <v>0</v>
      </c>
      <c r="H174" s="69">
        <f t="shared" si="9"/>
        <v>178491.69638589001</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84333.229458611895</v>
      </c>
      <c r="D176" s="22">
        <f t="shared" si="8"/>
        <v>159397.88634977682</v>
      </c>
      <c r="E176" s="22">
        <f t="shared" si="8"/>
        <v>0</v>
      </c>
      <c r="F176" s="22">
        <f t="shared" si="8"/>
        <v>0</v>
      </c>
      <c r="G176" s="22">
        <f t="shared" si="8"/>
        <v>0</v>
      </c>
      <c r="H176" s="69">
        <f t="shared" si="9"/>
        <v>243731.11580838871</v>
      </c>
      <c r="I176" s="52"/>
    </row>
    <row r="177" spans="2:9" x14ac:dyDescent="0.2">
      <c r="B177" s="9" t="str">
        <f>$B$41</f>
        <v>Library Science</v>
      </c>
      <c r="C177" s="22">
        <f t="shared" si="8"/>
        <v>571.4357759877646</v>
      </c>
      <c r="D177" s="22">
        <f t="shared" si="8"/>
        <v>1980.0914098180606</v>
      </c>
      <c r="E177" s="22">
        <f t="shared" si="8"/>
        <v>0</v>
      </c>
      <c r="F177" s="22">
        <f t="shared" si="8"/>
        <v>0</v>
      </c>
      <c r="G177" s="22">
        <f t="shared" si="8"/>
        <v>0</v>
      </c>
      <c r="H177" s="69">
        <f t="shared" si="9"/>
        <v>2551.527185805825</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9618.7379487533162</v>
      </c>
      <c r="D180" s="22">
        <f t="shared" si="8"/>
        <v>0</v>
      </c>
      <c r="E180" s="22">
        <f t="shared" si="8"/>
        <v>0</v>
      </c>
      <c r="F180" s="22">
        <f t="shared" si="8"/>
        <v>0</v>
      </c>
      <c r="G180" s="22">
        <f t="shared" si="8"/>
        <v>0</v>
      </c>
      <c r="H180" s="69">
        <f t="shared" si="9"/>
        <v>9618.7379487533162</v>
      </c>
      <c r="I180" s="52"/>
    </row>
    <row r="181" spans="2:9" x14ac:dyDescent="0.2">
      <c r="B181" s="9" t="str">
        <f>$B$45</f>
        <v>Health Services</v>
      </c>
      <c r="C181" s="22">
        <f t="shared" si="8"/>
        <v>56886.355273923866</v>
      </c>
      <c r="D181" s="22">
        <f t="shared" si="8"/>
        <v>15497.001313283688</v>
      </c>
      <c r="E181" s="22">
        <f t="shared" si="8"/>
        <v>19988.706226456969</v>
      </c>
      <c r="F181" s="22">
        <f t="shared" si="8"/>
        <v>0</v>
      </c>
      <c r="G181" s="22">
        <f t="shared" si="8"/>
        <v>0</v>
      </c>
      <c r="H181" s="69">
        <f t="shared" si="9"/>
        <v>92372.062813664525</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474609.20996592508</v>
      </c>
      <c r="D183" s="22">
        <f t="shared" si="8"/>
        <v>1828676.1555560809</v>
      </c>
      <c r="E183" s="22">
        <f t="shared" si="8"/>
        <v>1833881.6167538145</v>
      </c>
      <c r="F183" s="22">
        <f t="shared" si="8"/>
        <v>0</v>
      </c>
      <c r="G183" s="22">
        <f t="shared" si="8"/>
        <v>0</v>
      </c>
      <c r="H183" s="69">
        <f t="shared" si="9"/>
        <v>4137166.9822758203</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68867.015933325325</v>
      </c>
      <c r="E185" s="22">
        <f t="shared" si="10"/>
        <v>0</v>
      </c>
      <c r="F185" s="22">
        <f t="shared" si="10"/>
        <v>0</v>
      </c>
      <c r="G185" s="22">
        <f t="shared" si="10"/>
        <v>0</v>
      </c>
      <c r="H185" s="69">
        <f t="shared" si="9"/>
        <v>68867.015933325325</v>
      </c>
      <c r="I185" s="52"/>
    </row>
    <row r="186" spans="2:9" x14ac:dyDescent="0.2">
      <c r="B186" s="9" t="str">
        <f>$B$50</f>
        <v>Technology</v>
      </c>
      <c r="C186" s="22">
        <f t="shared" si="10"/>
        <v>48486.42505892484</v>
      </c>
      <c r="D186" s="22">
        <f t="shared" si="10"/>
        <v>412679.74874832289</v>
      </c>
      <c r="E186" s="22">
        <f t="shared" si="10"/>
        <v>0</v>
      </c>
      <c r="F186" s="22">
        <f t="shared" si="10"/>
        <v>0</v>
      </c>
      <c r="G186" s="22">
        <f t="shared" si="10"/>
        <v>0</v>
      </c>
      <c r="H186" s="69">
        <f t="shared" si="9"/>
        <v>461166.17380724772</v>
      </c>
      <c r="I186" s="52"/>
    </row>
    <row r="187" spans="2:9" x14ac:dyDescent="0.2">
      <c r="B187" s="9" t="str">
        <f>$B$51</f>
        <v>Nursing</v>
      </c>
      <c r="C187" s="22">
        <f t="shared" si="10"/>
        <v>49857.868219994518</v>
      </c>
      <c r="D187" s="22">
        <f t="shared" si="10"/>
        <v>1084126.8903937645</v>
      </c>
      <c r="E187" s="22">
        <f t="shared" si="10"/>
        <v>0</v>
      </c>
      <c r="F187" s="22">
        <f t="shared" si="10"/>
        <v>0</v>
      </c>
      <c r="G187" s="22">
        <f t="shared" si="10"/>
        <v>0</v>
      </c>
      <c r="H187" s="69">
        <f t="shared" si="9"/>
        <v>1133984.758613759</v>
      </c>
      <c r="I187" s="52"/>
    </row>
    <row r="188" spans="2:9" x14ac:dyDescent="0.2">
      <c r="B188" s="35" t="str">
        <f>$B$52</f>
        <v>Totals</v>
      </c>
      <c r="C188" s="36">
        <f>SUM(C168:C187)</f>
        <v>7227910.6525761941</v>
      </c>
      <c r="D188" s="36">
        <f>SUM(D168:D187)</f>
        <v>11108322.671174239</v>
      </c>
      <c r="E188" s="36">
        <f>SUM(E168:E187)</f>
        <v>5577732.0691822506</v>
      </c>
      <c r="F188" s="36">
        <f>SUM(F168:F187)</f>
        <v>0</v>
      </c>
      <c r="G188" s="36">
        <f>SUM(G168:G187)</f>
        <v>0</v>
      </c>
      <c r="H188" s="36">
        <f t="shared" si="9"/>
        <v>23913965.392932683</v>
      </c>
      <c r="I188" s="52"/>
    </row>
    <row r="189" spans="2:9" x14ac:dyDescent="0.2">
      <c r="B189" s="46"/>
      <c r="C189" s="42"/>
      <c r="D189" s="42"/>
      <c r="E189" s="42"/>
      <c r="F189" s="42"/>
      <c r="G189" s="42"/>
      <c r="H189" s="43"/>
      <c r="I189" s="1"/>
    </row>
    <row r="190" spans="2:9" x14ac:dyDescent="0.2">
      <c r="B190" s="383" t="s">
        <v>35</v>
      </c>
      <c r="C190" s="383"/>
      <c r="D190" s="383"/>
      <c r="E190" s="383"/>
      <c r="F190" s="383"/>
      <c r="G190" s="383"/>
      <c r="H190" s="17">
        <f>H15</f>
        <v>7131485</v>
      </c>
    </row>
    <row r="191" spans="2:9" ht="43.5" customHeight="1" thickBot="1" x14ac:dyDescent="0.25">
      <c r="B191" s="365" t="s">
        <v>233</v>
      </c>
      <c r="C191" s="365"/>
      <c r="D191" s="365"/>
      <c r="E191" s="365"/>
      <c r="F191" s="365"/>
      <c r="G191" s="365"/>
      <c r="H191" s="365"/>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1027797.9090766906</v>
      </c>
      <c r="D193" s="38">
        <f t="shared" si="11"/>
        <v>729505.37231555011</v>
      </c>
      <c r="E193" s="38">
        <f t="shared" si="11"/>
        <v>397625.23144589877</v>
      </c>
      <c r="F193" s="38">
        <f t="shared" si="11"/>
        <v>0</v>
      </c>
      <c r="G193" s="38">
        <f t="shared" si="11"/>
        <v>0</v>
      </c>
      <c r="H193" s="38">
        <f>SUM(C193:G193)</f>
        <v>2154928.5128381392</v>
      </c>
      <c r="I193" s="1"/>
    </row>
    <row r="194" spans="2:9" x14ac:dyDescent="0.2">
      <c r="B194" s="9" t="str">
        <f>$B$33</f>
        <v>Science</v>
      </c>
      <c r="C194" s="39">
        <f t="shared" si="11"/>
        <v>426015.61091741652</v>
      </c>
      <c r="D194" s="39">
        <f t="shared" si="11"/>
        <v>537775.34890112712</v>
      </c>
      <c r="E194" s="39">
        <f t="shared" si="11"/>
        <v>271668.58746924304</v>
      </c>
      <c r="F194" s="39">
        <f t="shared" si="11"/>
        <v>0</v>
      </c>
      <c r="G194" s="39">
        <f t="shared" si="11"/>
        <v>0</v>
      </c>
      <c r="H194" s="39">
        <f t="shared" ref="H194:H213" si="12">SUM(C194:G194)</f>
        <v>1235459.5472877866</v>
      </c>
      <c r="I194" s="1"/>
    </row>
    <row r="195" spans="2:9" x14ac:dyDescent="0.2">
      <c r="B195" s="9" t="str">
        <f>$B$34</f>
        <v>Fine Arts</v>
      </c>
      <c r="C195" s="39">
        <f t="shared" si="11"/>
        <v>281526.91527161957</v>
      </c>
      <c r="D195" s="39">
        <f t="shared" si="11"/>
        <v>128694.98423582291</v>
      </c>
      <c r="E195" s="39">
        <f t="shared" si="11"/>
        <v>0</v>
      </c>
      <c r="F195" s="39">
        <f t="shared" si="11"/>
        <v>0</v>
      </c>
      <c r="G195" s="39">
        <f t="shared" si="11"/>
        <v>0</v>
      </c>
      <c r="H195" s="39">
        <f t="shared" si="12"/>
        <v>410221.89950744249</v>
      </c>
      <c r="I195" s="1"/>
    </row>
    <row r="196" spans="2:9" x14ac:dyDescent="0.2">
      <c r="B196" s="9" t="str">
        <f>$B$35</f>
        <v>Teacher Education</v>
      </c>
      <c r="C196" s="39">
        <f t="shared" si="11"/>
        <v>7842.681208572646</v>
      </c>
      <c r="D196" s="39">
        <f t="shared" si="11"/>
        <v>141304.47479433418</v>
      </c>
      <c r="E196" s="39">
        <f t="shared" si="11"/>
        <v>416376.22526407515</v>
      </c>
      <c r="F196" s="39">
        <f t="shared" si="11"/>
        <v>0</v>
      </c>
      <c r="G196" s="39">
        <f t="shared" si="11"/>
        <v>0</v>
      </c>
      <c r="H196" s="39">
        <f t="shared" si="12"/>
        <v>565523.38126698195</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191075.29984533871</v>
      </c>
      <c r="D198" s="39">
        <f t="shared" si="11"/>
        <v>662352.98813309858</v>
      </c>
      <c r="E198" s="39">
        <f t="shared" si="11"/>
        <v>24838.553987506955</v>
      </c>
      <c r="F198" s="39">
        <f t="shared" si="11"/>
        <v>0</v>
      </c>
      <c r="G198" s="39">
        <f t="shared" si="11"/>
        <v>0</v>
      </c>
      <c r="H198" s="39">
        <f t="shared" si="12"/>
        <v>878266.84196594427</v>
      </c>
      <c r="I198" s="1"/>
    </row>
    <row r="199" spans="2:9" x14ac:dyDescent="0.2">
      <c r="B199" s="9" t="str">
        <f>$B$38</f>
        <v>Home Economics</v>
      </c>
      <c r="C199" s="39">
        <f t="shared" si="11"/>
        <v>5192.0220637135008</v>
      </c>
      <c r="D199" s="39">
        <f t="shared" si="11"/>
        <v>48036.743408060291</v>
      </c>
      <c r="E199" s="39">
        <f t="shared" si="11"/>
        <v>0</v>
      </c>
      <c r="F199" s="39">
        <f t="shared" si="11"/>
        <v>0</v>
      </c>
      <c r="G199" s="39">
        <f t="shared" si="11"/>
        <v>0</v>
      </c>
      <c r="H199" s="39">
        <f t="shared" si="12"/>
        <v>53228.76547177379</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25149.369876707584</v>
      </c>
      <c r="D201" s="39">
        <f t="shared" si="11"/>
        <v>47534.7194351582</v>
      </c>
      <c r="E201" s="39">
        <f t="shared" si="11"/>
        <v>0</v>
      </c>
      <c r="F201" s="39">
        <f t="shared" si="11"/>
        <v>0</v>
      </c>
      <c r="G201" s="39">
        <f t="shared" si="11"/>
        <v>0</v>
      </c>
      <c r="H201" s="39">
        <f t="shared" si="12"/>
        <v>72684.089311865784</v>
      </c>
      <c r="I201" s="1"/>
    </row>
    <row r="202" spans="2:9" x14ac:dyDescent="0.2">
      <c r="B202" s="9" t="str">
        <f>$B$41</f>
        <v>Library Science</v>
      </c>
      <c r="C202" s="39">
        <f t="shared" si="11"/>
        <v>170.41028528562003</v>
      </c>
      <c r="D202" s="39">
        <f t="shared" si="11"/>
        <v>590.49145366412313</v>
      </c>
      <c r="E202" s="39">
        <f t="shared" si="11"/>
        <v>0</v>
      </c>
      <c r="F202" s="39">
        <f t="shared" si="11"/>
        <v>0</v>
      </c>
      <c r="G202" s="39">
        <f t="shared" si="11"/>
        <v>0</v>
      </c>
      <c r="H202" s="39">
        <f t="shared" si="12"/>
        <v>760.90173894974316</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2868.4446210973128</v>
      </c>
      <c r="D205" s="39">
        <f t="shared" si="11"/>
        <v>0</v>
      </c>
      <c r="E205" s="39">
        <f t="shared" si="11"/>
        <v>0</v>
      </c>
      <c r="F205" s="39">
        <f t="shared" si="11"/>
        <v>0</v>
      </c>
      <c r="G205" s="39">
        <f t="shared" si="11"/>
        <v>0</v>
      </c>
      <c r="H205" s="39">
        <f t="shared" si="12"/>
        <v>2868.4446210973128</v>
      </c>
      <c r="I205" s="1"/>
    </row>
    <row r="206" spans="2:9" x14ac:dyDescent="0.2">
      <c r="B206" s="9" t="str">
        <f>$B$45</f>
        <v>Health Services</v>
      </c>
      <c r="C206" s="39">
        <f t="shared" si="11"/>
        <v>16964.321168606821</v>
      </c>
      <c r="D206" s="39">
        <f t="shared" si="11"/>
        <v>4621.4264591736846</v>
      </c>
      <c r="E206" s="39">
        <f t="shared" si="11"/>
        <v>5960.9168233350438</v>
      </c>
      <c r="F206" s="39">
        <f t="shared" si="11"/>
        <v>0</v>
      </c>
      <c r="G206" s="39">
        <f t="shared" si="11"/>
        <v>0</v>
      </c>
      <c r="H206" s="39">
        <f t="shared" si="12"/>
        <v>27546.664451115546</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141535.22454850251</v>
      </c>
      <c r="D208" s="39">
        <f t="shared" si="11"/>
        <v>545337.26878520648</v>
      </c>
      <c r="E208" s="39">
        <f t="shared" si="11"/>
        <v>546889.61143686436</v>
      </c>
      <c r="F208" s="39">
        <f t="shared" si="11"/>
        <v>0</v>
      </c>
      <c r="G208" s="39">
        <f t="shared" si="11"/>
        <v>0</v>
      </c>
      <c r="H208" s="39">
        <f t="shared" si="12"/>
        <v>1233762.1047705733</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20537.124774313379</v>
      </c>
      <c r="E210" s="39">
        <f t="shared" si="13"/>
        <v>0</v>
      </c>
      <c r="F210" s="39">
        <f t="shared" si="13"/>
        <v>0</v>
      </c>
      <c r="G210" s="39">
        <f t="shared" si="13"/>
        <v>0</v>
      </c>
      <c r="H210" s="39">
        <f t="shared" si="12"/>
        <v>20537.124774313379</v>
      </c>
      <c r="I210" s="1"/>
    </row>
    <row r="211" spans="2:9" x14ac:dyDescent="0.2">
      <c r="B211" s="9" t="str">
        <f>$B$50</f>
        <v>Technology</v>
      </c>
      <c r="C211" s="39">
        <f t="shared" si="13"/>
        <v>14459.342368770651</v>
      </c>
      <c r="D211" s="39">
        <f t="shared" si="13"/>
        <v>123066.97737683383</v>
      </c>
      <c r="E211" s="39">
        <f t="shared" si="13"/>
        <v>0</v>
      </c>
      <c r="F211" s="39">
        <f t="shared" si="13"/>
        <v>0</v>
      </c>
      <c r="G211" s="39">
        <f t="shared" si="13"/>
        <v>0</v>
      </c>
      <c r="H211" s="39">
        <f t="shared" si="12"/>
        <v>137526.31974560447</v>
      </c>
      <c r="I211" s="1"/>
    </row>
    <row r="212" spans="2:9" x14ac:dyDescent="0.2">
      <c r="B212" s="9" t="str">
        <f>$B$51</f>
        <v>Nursing</v>
      </c>
      <c r="C212" s="39">
        <f t="shared" si="13"/>
        <v>14868.326247889725</v>
      </c>
      <c r="D212" s="39">
        <f t="shared" si="13"/>
        <v>323302.07600052201</v>
      </c>
      <c r="E212" s="39">
        <f t="shared" si="13"/>
        <v>0</v>
      </c>
      <c r="F212" s="39">
        <f t="shared" si="13"/>
        <v>0</v>
      </c>
      <c r="G212" s="39">
        <f t="shared" si="13"/>
        <v>0</v>
      </c>
      <c r="H212" s="39">
        <f t="shared" si="12"/>
        <v>338170.40224841173</v>
      </c>
      <c r="I212" s="1"/>
    </row>
    <row r="213" spans="2:9" x14ac:dyDescent="0.2">
      <c r="B213" s="35" t="str">
        <f>$B$52</f>
        <v>Totals</v>
      </c>
      <c r="C213" s="38">
        <f>SUM(C193:C212)</f>
        <v>2155465.8775002118</v>
      </c>
      <c r="D213" s="38">
        <f>SUM(D193:D212)</f>
        <v>3312659.9960728651</v>
      </c>
      <c r="E213" s="38">
        <f>SUM(E193:E212)</f>
        <v>1663359.1264269233</v>
      </c>
      <c r="F213" s="38">
        <f>SUM(F193:F212)</f>
        <v>0</v>
      </c>
      <c r="G213" s="38">
        <f>SUM(G193:G212)</f>
        <v>0</v>
      </c>
      <c r="H213" s="38">
        <f t="shared" si="12"/>
        <v>7131485</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10994198</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2502098.7845026539</v>
      </c>
      <c r="D218" s="38">
        <f t="shared" si="14"/>
        <v>1571372.6440878247</v>
      </c>
      <c r="E218" s="38">
        <f t="shared" si="14"/>
        <v>204597.93755389287</v>
      </c>
      <c r="F218" s="38">
        <f t="shared" si="14"/>
        <v>0</v>
      </c>
      <c r="G218" s="38">
        <f t="shared" si="14"/>
        <v>0</v>
      </c>
      <c r="H218" s="38">
        <f>SUM(C218:G218)</f>
        <v>4278069.3661443712</v>
      </c>
      <c r="I218" s="1"/>
    </row>
    <row r="219" spans="2:9" x14ac:dyDescent="0.2">
      <c r="B219" s="9" t="str">
        <f>$B$33</f>
        <v>Science</v>
      </c>
      <c r="C219" s="39">
        <f t="shared" si="14"/>
        <v>822407.97377805004</v>
      </c>
      <c r="D219" s="39">
        <f t="shared" si="14"/>
        <v>771124.09946661943</v>
      </c>
      <c r="E219" s="39">
        <f t="shared" si="14"/>
        <v>82329.004337984516</v>
      </c>
      <c r="F219" s="39">
        <f t="shared" si="14"/>
        <v>0</v>
      </c>
      <c r="G219" s="39">
        <f t="shared" si="14"/>
        <v>0</v>
      </c>
      <c r="H219" s="39">
        <f t="shared" ref="H219:H238" si="15">SUM(C219:G219)</f>
        <v>1675861.0775826541</v>
      </c>
      <c r="I219" s="1"/>
    </row>
    <row r="220" spans="2:9" x14ac:dyDescent="0.2">
      <c r="B220" s="9" t="str">
        <f>$B$34</f>
        <v>Fine Arts</v>
      </c>
      <c r="C220" s="39">
        <f t="shared" si="14"/>
        <v>310507.13568590808</v>
      </c>
      <c r="D220" s="39">
        <f t="shared" si="14"/>
        <v>126447.76899855856</v>
      </c>
      <c r="E220" s="39">
        <f t="shared" si="14"/>
        <v>0</v>
      </c>
      <c r="F220" s="39">
        <f t="shared" si="14"/>
        <v>0</v>
      </c>
      <c r="G220" s="39">
        <f t="shared" si="14"/>
        <v>0</v>
      </c>
      <c r="H220" s="39">
        <f t="shared" si="15"/>
        <v>436954.90468446666</v>
      </c>
      <c r="I220" s="1"/>
    </row>
    <row r="221" spans="2:9" x14ac:dyDescent="0.2">
      <c r="B221" s="9" t="str">
        <f>$B$35</f>
        <v>Teacher Education</v>
      </c>
      <c r="C221" s="39">
        <f t="shared" si="14"/>
        <v>21753.627520947692</v>
      </c>
      <c r="D221" s="39">
        <f t="shared" si="14"/>
        <v>285129.35452052014</v>
      </c>
      <c r="E221" s="39">
        <f t="shared" si="14"/>
        <v>646857.29152052593</v>
      </c>
      <c r="F221" s="39">
        <f t="shared" si="14"/>
        <v>0</v>
      </c>
      <c r="G221" s="39">
        <f t="shared" si="14"/>
        <v>0</v>
      </c>
      <c r="H221" s="39">
        <f t="shared" si="15"/>
        <v>953740.27356199385</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128104.69540113639</v>
      </c>
      <c r="D223" s="39">
        <f t="shared" si="14"/>
        <v>574508.1832450903</v>
      </c>
      <c r="E223" s="39">
        <f t="shared" si="14"/>
        <v>10738.565783215372</v>
      </c>
      <c r="F223" s="39">
        <f t="shared" si="14"/>
        <v>0</v>
      </c>
      <c r="G223" s="39">
        <f t="shared" si="14"/>
        <v>0</v>
      </c>
      <c r="H223" s="39">
        <f t="shared" si="15"/>
        <v>713351.44442944205</v>
      </c>
      <c r="I223" s="1"/>
    </row>
    <row r="224" spans="2:9" x14ac:dyDescent="0.2">
      <c r="B224" s="9" t="str">
        <f>$B$38</f>
        <v>Home Economics</v>
      </c>
      <c r="C224" s="39">
        <f t="shared" si="14"/>
        <v>12171.672541482636</v>
      </c>
      <c r="D224" s="39">
        <f t="shared" si="14"/>
        <v>95146.763885800625</v>
      </c>
      <c r="E224" s="39">
        <f t="shared" si="14"/>
        <v>0</v>
      </c>
      <c r="F224" s="39">
        <f t="shared" si="14"/>
        <v>0</v>
      </c>
      <c r="G224" s="39">
        <f t="shared" si="14"/>
        <v>0</v>
      </c>
      <c r="H224" s="39">
        <f t="shared" si="15"/>
        <v>107318.43642728326</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19681.853471333623</v>
      </c>
      <c r="D226" s="39">
        <f t="shared" si="14"/>
        <v>42080.159191323582</v>
      </c>
      <c r="E226" s="39">
        <f t="shared" si="14"/>
        <v>0</v>
      </c>
      <c r="F226" s="39">
        <f t="shared" si="14"/>
        <v>0</v>
      </c>
      <c r="G226" s="39">
        <f t="shared" si="14"/>
        <v>0</v>
      </c>
      <c r="H226" s="39">
        <f t="shared" si="15"/>
        <v>61762.012662657202</v>
      </c>
      <c r="I226" s="1"/>
    </row>
    <row r="227" spans="2:9" x14ac:dyDescent="0.2">
      <c r="B227" s="9" t="str">
        <f>$B$41</f>
        <v>Library Science</v>
      </c>
      <c r="C227" s="39">
        <f t="shared" si="14"/>
        <v>86.323918733919399</v>
      </c>
      <c r="D227" s="39">
        <f t="shared" si="14"/>
        <v>310.93713688170141</v>
      </c>
      <c r="E227" s="39">
        <f t="shared" si="14"/>
        <v>0</v>
      </c>
      <c r="F227" s="39">
        <f t="shared" si="14"/>
        <v>0</v>
      </c>
      <c r="G227" s="39">
        <f t="shared" si="14"/>
        <v>0</v>
      </c>
      <c r="H227" s="39">
        <f t="shared" si="15"/>
        <v>397.26105561562082</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5956.3503926404383</v>
      </c>
      <c r="D230" s="39">
        <f t="shared" si="14"/>
        <v>0</v>
      </c>
      <c r="E230" s="39">
        <f t="shared" si="14"/>
        <v>0</v>
      </c>
      <c r="F230" s="39">
        <f t="shared" si="14"/>
        <v>0</v>
      </c>
      <c r="G230" s="39">
        <f t="shared" si="14"/>
        <v>0</v>
      </c>
      <c r="H230" s="39">
        <f t="shared" si="15"/>
        <v>5956.3503926404383</v>
      </c>
      <c r="I230" s="1"/>
    </row>
    <row r="231" spans="2:9" x14ac:dyDescent="0.2">
      <c r="B231" s="9" t="str">
        <f>$B$45</f>
        <v>Health Services</v>
      </c>
      <c r="C231" s="39">
        <f t="shared" si="14"/>
        <v>46787.563953784316</v>
      </c>
      <c r="D231" s="39">
        <f t="shared" si="14"/>
        <v>21247.371020249593</v>
      </c>
      <c r="E231" s="39">
        <f t="shared" si="14"/>
        <v>2260.7506912032363</v>
      </c>
      <c r="F231" s="39">
        <f t="shared" si="14"/>
        <v>0</v>
      </c>
      <c r="G231" s="39">
        <f t="shared" si="14"/>
        <v>0</v>
      </c>
      <c r="H231" s="39">
        <f t="shared" si="15"/>
        <v>70295.68566523715</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297817.51963202195</v>
      </c>
      <c r="D233" s="39">
        <f t="shared" si="14"/>
        <v>1459227.9833858246</v>
      </c>
      <c r="E233" s="39">
        <f t="shared" si="14"/>
        <v>518277.0959583419</v>
      </c>
      <c r="F233" s="39">
        <f t="shared" si="14"/>
        <v>0</v>
      </c>
      <c r="G233" s="39">
        <f t="shared" si="14"/>
        <v>0</v>
      </c>
      <c r="H233" s="39">
        <f t="shared" si="15"/>
        <v>2275322.5989761883</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30782.776551288436</v>
      </c>
      <c r="E235" s="39">
        <f t="shared" si="16"/>
        <v>0</v>
      </c>
      <c r="F235" s="39">
        <f t="shared" si="16"/>
        <v>0</v>
      </c>
      <c r="G235" s="39">
        <f t="shared" si="16"/>
        <v>0</v>
      </c>
      <c r="H235" s="39">
        <f t="shared" si="15"/>
        <v>30782.776551288436</v>
      </c>
      <c r="I235" s="1"/>
    </row>
    <row r="236" spans="2:9" x14ac:dyDescent="0.2">
      <c r="B236" s="9" t="str">
        <f>$B$50</f>
        <v>Technology</v>
      </c>
      <c r="C236" s="39">
        <f t="shared" si="16"/>
        <v>20717.740496140657</v>
      </c>
      <c r="D236" s="39">
        <f t="shared" si="16"/>
        <v>138988.9001861205</v>
      </c>
      <c r="E236" s="39">
        <f t="shared" si="16"/>
        <v>0</v>
      </c>
      <c r="F236" s="39">
        <f t="shared" si="16"/>
        <v>0</v>
      </c>
      <c r="G236" s="39">
        <f t="shared" si="16"/>
        <v>0</v>
      </c>
      <c r="H236" s="39">
        <f t="shared" si="15"/>
        <v>159706.64068226115</v>
      </c>
      <c r="I236" s="1"/>
    </row>
    <row r="237" spans="2:9" x14ac:dyDescent="0.2">
      <c r="B237" s="9" t="str">
        <f>$B$51</f>
        <v>Nursing</v>
      </c>
      <c r="C237" s="39">
        <f t="shared" si="16"/>
        <v>13552.855241225345</v>
      </c>
      <c r="D237" s="39">
        <f t="shared" si="16"/>
        <v>211126.31594267522</v>
      </c>
      <c r="E237" s="39">
        <f t="shared" si="16"/>
        <v>0</v>
      </c>
      <c r="F237" s="39">
        <f t="shared" si="16"/>
        <v>0</v>
      </c>
      <c r="G237" s="39">
        <f t="shared" si="16"/>
        <v>0</v>
      </c>
      <c r="H237" s="39">
        <f t="shared" si="15"/>
        <v>224679.17118390056</v>
      </c>
      <c r="I237" s="1"/>
    </row>
    <row r="238" spans="2:9" x14ac:dyDescent="0.2">
      <c r="B238" s="35" t="str">
        <f>$B$52</f>
        <v>Totals</v>
      </c>
      <c r="C238" s="38">
        <f>SUM(C218:C237)</f>
        <v>4201644.0965360589</v>
      </c>
      <c r="D238" s="38">
        <f>SUM(D218:D237)</f>
        <v>5327493.2576187775</v>
      </c>
      <c r="E238" s="38">
        <f>SUM(E218:E237)</f>
        <v>1465060.6458451638</v>
      </c>
      <c r="F238" s="38">
        <f>SUM(F218:F237)</f>
        <v>0</v>
      </c>
      <c r="G238" s="38">
        <f>SUM(G218:G237)</f>
        <v>0</v>
      </c>
      <c r="H238" s="38">
        <f t="shared" si="15"/>
        <v>10994198</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3168427</v>
      </c>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721081.91479591234</v>
      </c>
      <c r="D243" s="38">
        <f t="shared" si="17"/>
        <v>452855.17984934</v>
      </c>
      <c r="E243" s="38">
        <f t="shared" si="17"/>
        <v>58963.248568933188</v>
      </c>
      <c r="F243" s="38">
        <f t="shared" si="17"/>
        <v>0</v>
      </c>
      <c r="G243" s="38">
        <f t="shared" si="17"/>
        <v>0</v>
      </c>
      <c r="H243" s="38">
        <f>SUM(C243:G243)</f>
        <v>1232900.3432141857</v>
      </c>
      <c r="I243" s="1"/>
    </row>
    <row r="244" spans="2:9" x14ac:dyDescent="0.2">
      <c r="B244" s="9" t="str">
        <f>$B$33</f>
        <v>Science</v>
      </c>
      <c r="C244" s="39">
        <f t="shared" si="17"/>
        <v>237010.43306057123</v>
      </c>
      <c r="D244" s="39">
        <f t="shared" si="17"/>
        <v>222230.89097546929</v>
      </c>
      <c r="E244" s="39">
        <f t="shared" si="17"/>
        <v>23726.463742747517</v>
      </c>
      <c r="F244" s="39">
        <f t="shared" si="17"/>
        <v>0</v>
      </c>
      <c r="G244" s="39">
        <f t="shared" si="17"/>
        <v>0</v>
      </c>
      <c r="H244" s="39">
        <f t="shared" ref="H244:H263" si="18">SUM(C244:G244)</f>
        <v>482967.78777878801</v>
      </c>
      <c r="I244" s="1"/>
    </row>
    <row r="245" spans="2:9" x14ac:dyDescent="0.2">
      <c r="B245" s="9" t="str">
        <f>$B$34</f>
        <v>Fine Arts</v>
      </c>
      <c r="C245" s="39">
        <f t="shared" si="17"/>
        <v>89485.307832358012</v>
      </c>
      <c r="D245" s="39">
        <f t="shared" si="17"/>
        <v>36441.086961031258</v>
      </c>
      <c r="E245" s="39">
        <f t="shared" si="17"/>
        <v>0</v>
      </c>
      <c r="F245" s="39">
        <f t="shared" si="17"/>
        <v>0</v>
      </c>
      <c r="G245" s="39">
        <f t="shared" si="17"/>
        <v>0</v>
      </c>
      <c r="H245" s="39">
        <f t="shared" si="18"/>
        <v>125926.39479338928</v>
      </c>
      <c r="I245" s="1"/>
    </row>
    <row r="246" spans="2:9" x14ac:dyDescent="0.2">
      <c r="B246" s="9" t="str">
        <f>$B$35</f>
        <v>Teacher Education</v>
      </c>
      <c r="C246" s="39">
        <f t="shared" si="17"/>
        <v>6269.1958781635303</v>
      </c>
      <c r="D246" s="39">
        <f t="shared" si="17"/>
        <v>82171.664122784408</v>
      </c>
      <c r="E246" s="39">
        <f t="shared" si="17"/>
        <v>186418.33698106089</v>
      </c>
      <c r="F246" s="39">
        <f t="shared" si="17"/>
        <v>0</v>
      </c>
      <c r="G246" s="39">
        <f t="shared" si="17"/>
        <v>0</v>
      </c>
      <c r="H246" s="39">
        <f t="shared" si="18"/>
        <v>274859.19698200881</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36918.597949185234</v>
      </c>
      <c r="D248" s="39">
        <f t="shared" si="17"/>
        <v>165567.98772540677</v>
      </c>
      <c r="E248" s="39">
        <f t="shared" si="17"/>
        <v>3094.7561403583718</v>
      </c>
      <c r="F248" s="39">
        <f t="shared" si="17"/>
        <v>0</v>
      </c>
      <c r="G248" s="39">
        <f t="shared" si="17"/>
        <v>0</v>
      </c>
      <c r="H248" s="39">
        <f t="shared" si="18"/>
        <v>205581.34181495037</v>
      </c>
      <c r="I248" s="1"/>
    </row>
    <row r="249" spans="2:9" x14ac:dyDescent="0.2">
      <c r="B249" s="9" t="str">
        <f>$B$38</f>
        <v>Home Economics</v>
      </c>
      <c r="C249" s="39">
        <f t="shared" si="17"/>
        <v>3507.7643604010232</v>
      </c>
      <c r="D249" s="39">
        <f t="shared" si="17"/>
        <v>27420.424451005485</v>
      </c>
      <c r="E249" s="39">
        <f t="shared" si="17"/>
        <v>0</v>
      </c>
      <c r="F249" s="39">
        <f t="shared" si="17"/>
        <v>0</v>
      </c>
      <c r="G249" s="39">
        <f t="shared" si="17"/>
        <v>0</v>
      </c>
      <c r="H249" s="39">
        <f t="shared" si="18"/>
        <v>30928.188811406508</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5672.1296040527177</v>
      </c>
      <c r="D251" s="39">
        <f t="shared" si="17"/>
        <v>12127.115824736629</v>
      </c>
      <c r="E251" s="39">
        <f t="shared" si="17"/>
        <v>0</v>
      </c>
      <c r="F251" s="39">
        <f t="shared" si="17"/>
        <v>0</v>
      </c>
      <c r="G251" s="39">
        <f t="shared" si="17"/>
        <v>0</v>
      </c>
      <c r="H251" s="39">
        <f t="shared" si="18"/>
        <v>17799.245428789349</v>
      </c>
      <c r="I251" s="1"/>
    </row>
    <row r="252" spans="2:9" x14ac:dyDescent="0.2">
      <c r="B252" s="9" t="str">
        <f>$B$41</f>
        <v>Library Science</v>
      </c>
      <c r="C252" s="39">
        <f t="shared" si="17"/>
        <v>24.87776142128385</v>
      </c>
      <c r="D252" s="39">
        <f t="shared" si="17"/>
        <v>89.609230232044069</v>
      </c>
      <c r="E252" s="39">
        <f t="shared" si="17"/>
        <v>0</v>
      </c>
      <c r="F252" s="39">
        <f t="shared" si="17"/>
        <v>0</v>
      </c>
      <c r="G252" s="39">
        <f t="shared" si="17"/>
        <v>0</v>
      </c>
      <c r="H252" s="39">
        <f t="shared" si="18"/>
        <v>114.48699165332792</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1716.5655380685857</v>
      </c>
      <c r="D255" s="39">
        <f t="shared" si="17"/>
        <v>0</v>
      </c>
      <c r="E255" s="39">
        <f t="shared" si="17"/>
        <v>0</v>
      </c>
      <c r="F255" s="39">
        <f t="shared" si="17"/>
        <v>0</v>
      </c>
      <c r="G255" s="39">
        <f t="shared" si="17"/>
        <v>0</v>
      </c>
      <c r="H255" s="39">
        <f t="shared" si="18"/>
        <v>1716.5655380685857</v>
      </c>
      <c r="I255" s="1"/>
    </row>
    <row r="256" spans="2:9" x14ac:dyDescent="0.2">
      <c r="B256" s="9" t="str">
        <f>$B$45</f>
        <v>Health Services</v>
      </c>
      <c r="C256" s="39">
        <f t="shared" si="17"/>
        <v>13483.746690335847</v>
      </c>
      <c r="D256" s="39">
        <f t="shared" si="17"/>
        <v>6123.2973991896779</v>
      </c>
      <c r="E256" s="39">
        <f t="shared" si="17"/>
        <v>651.52760849649928</v>
      </c>
      <c r="F256" s="39">
        <f t="shared" si="17"/>
        <v>0</v>
      </c>
      <c r="G256" s="39">
        <f t="shared" si="17"/>
        <v>0</v>
      </c>
      <c r="H256" s="39">
        <f t="shared" si="18"/>
        <v>20258.571698022024</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85828.276903429287</v>
      </c>
      <c r="D258" s="39">
        <f t="shared" si="17"/>
        <v>420536.11747898278</v>
      </c>
      <c r="E258" s="39">
        <f t="shared" si="17"/>
        <v>149362.70424782246</v>
      </c>
      <c r="F258" s="39">
        <f t="shared" si="17"/>
        <v>0</v>
      </c>
      <c r="G258" s="39">
        <f t="shared" si="17"/>
        <v>0</v>
      </c>
      <c r="H258" s="39">
        <f t="shared" si="18"/>
        <v>655727.0986302346</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8871.3137929723634</v>
      </c>
      <c r="E260" s="39">
        <f t="shared" si="19"/>
        <v>0</v>
      </c>
      <c r="F260" s="39">
        <f t="shared" si="19"/>
        <v>0</v>
      </c>
      <c r="G260" s="39">
        <f t="shared" si="19"/>
        <v>0</v>
      </c>
      <c r="H260" s="39">
        <f t="shared" si="18"/>
        <v>8871.3137929723634</v>
      </c>
      <c r="I260" s="1"/>
    </row>
    <row r="261" spans="2:9" x14ac:dyDescent="0.2">
      <c r="B261" s="9" t="str">
        <f>$B$50</f>
        <v>Technology</v>
      </c>
      <c r="C261" s="39">
        <f t="shared" si="19"/>
        <v>5970.6627411081245</v>
      </c>
      <c r="D261" s="39">
        <f t="shared" si="19"/>
        <v>40055.325913723696</v>
      </c>
      <c r="E261" s="39">
        <f t="shared" si="19"/>
        <v>0</v>
      </c>
      <c r="F261" s="39">
        <f t="shared" si="19"/>
        <v>0</v>
      </c>
      <c r="G261" s="39">
        <f t="shared" si="19"/>
        <v>0</v>
      </c>
      <c r="H261" s="39">
        <f t="shared" si="18"/>
        <v>46025.988654831817</v>
      </c>
      <c r="I261" s="1"/>
    </row>
    <row r="262" spans="2:9" x14ac:dyDescent="0.2">
      <c r="B262" s="9" t="str">
        <f>$B$51</f>
        <v>Nursing</v>
      </c>
      <c r="C262" s="39">
        <f t="shared" si="19"/>
        <v>3905.8085431415643</v>
      </c>
      <c r="D262" s="39">
        <f t="shared" si="19"/>
        <v>60844.667327557923</v>
      </c>
      <c r="E262" s="39">
        <f t="shared" si="19"/>
        <v>0</v>
      </c>
      <c r="F262" s="39">
        <f t="shared" si="19"/>
        <v>0</v>
      </c>
      <c r="G262" s="39">
        <f t="shared" si="19"/>
        <v>0</v>
      </c>
      <c r="H262" s="39">
        <f t="shared" si="18"/>
        <v>64750.475870699491</v>
      </c>
      <c r="I262" s="1"/>
    </row>
    <row r="263" spans="2:9" x14ac:dyDescent="0.2">
      <c r="B263" s="35" t="str">
        <f>$B$52</f>
        <v>Totals</v>
      </c>
      <c r="C263" s="38">
        <f>SUM(C243:C262)</f>
        <v>1210875.2816581486</v>
      </c>
      <c r="D263" s="38">
        <f>SUM(D243:D262)</f>
        <v>1535334.6810524324</v>
      </c>
      <c r="E263" s="38">
        <f>SUM(E243:E262)</f>
        <v>422217.03728941892</v>
      </c>
      <c r="F263" s="38">
        <f>SUM(F243:F262)</f>
        <v>0</v>
      </c>
      <c r="G263" s="38">
        <f>SUM(G243:G262)</f>
        <v>0</v>
      </c>
      <c r="H263" s="38">
        <f t="shared" si="18"/>
        <v>3168426.9999999995</v>
      </c>
      <c r="I263" s="50"/>
    </row>
    <row r="264" spans="2:9" x14ac:dyDescent="0.2">
      <c r="B264" s="375"/>
      <c r="C264" s="375"/>
      <c r="D264" s="375"/>
      <c r="E264" s="375"/>
      <c r="F264" s="375"/>
      <c r="G264" s="375"/>
      <c r="H264" s="376"/>
      <c r="I264" s="49"/>
    </row>
    <row r="265" spans="2:9" x14ac:dyDescent="0.2">
      <c r="B265" s="164" t="s">
        <v>236</v>
      </c>
      <c r="C265" s="11"/>
      <c r="D265" s="11"/>
      <c r="E265" s="11"/>
      <c r="F265" s="11"/>
      <c r="G265" s="11"/>
      <c r="H265" s="17"/>
    </row>
    <row r="266" spans="2:9" ht="45" customHeight="1" thickBot="1" x14ac:dyDescent="0.25">
      <c r="B266" s="365" t="s">
        <v>237</v>
      </c>
      <c r="C266" s="365"/>
      <c r="D266" s="365"/>
      <c r="E266" s="365"/>
      <c r="F266" s="365"/>
      <c r="G266" s="365"/>
      <c r="H266" s="365"/>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9564322.3332112711</v>
      </c>
      <c r="D268" s="38">
        <f t="shared" si="20"/>
        <v>6525012.3144492544</v>
      </c>
      <c r="E268" s="38">
        <f t="shared" si="20"/>
        <v>2716765.1550634038</v>
      </c>
      <c r="F268" s="38">
        <f t="shared" si="20"/>
        <v>0</v>
      </c>
      <c r="G268" s="38">
        <f t="shared" si="20"/>
        <v>0</v>
      </c>
      <c r="H268" s="38">
        <f>SUM(C268:G268)</f>
        <v>18806099.802723929</v>
      </c>
      <c r="I268" s="1"/>
    </row>
    <row r="269" spans="2:9" x14ac:dyDescent="0.2">
      <c r="B269" s="9" t="str">
        <f>$B$33</f>
        <v>Science</v>
      </c>
      <c r="C269" s="39">
        <f t="shared" si="20"/>
        <v>3687780.7563125347</v>
      </c>
      <c r="D269" s="39">
        <f t="shared" si="20"/>
        <v>4311234.5312482165</v>
      </c>
      <c r="E269" s="39">
        <f t="shared" si="20"/>
        <v>1782152.466735875</v>
      </c>
      <c r="F269" s="39">
        <f t="shared" si="20"/>
        <v>0</v>
      </c>
      <c r="G269" s="39">
        <f t="shared" si="20"/>
        <v>0</v>
      </c>
      <c r="H269" s="39">
        <f t="shared" ref="H269:H288" si="21">SUM(C269:G269)</f>
        <v>9781167.7542966269</v>
      </c>
      <c r="I269" s="1"/>
    </row>
    <row r="270" spans="2:9" x14ac:dyDescent="0.2">
      <c r="B270" s="9" t="str">
        <f>$B$34</f>
        <v>Fine Arts</v>
      </c>
      <c r="C270" s="39">
        <f t="shared" si="20"/>
        <v>2136911.7617328707</v>
      </c>
      <c r="D270" s="39">
        <f t="shared" si="20"/>
        <v>956890.39595749183</v>
      </c>
      <c r="E270" s="39">
        <f t="shared" si="20"/>
        <v>0</v>
      </c>
      <c r="F270" s="39">
        <f t="shared" si="20"/>
        <v>0</v>
      </c>
      <c r="G270" s="39">
        <f t="shared" si="20"/>
        <v>0</v>
      </c>
      <c r="H270" s="39">
        <f t="shared" si="21"/>
        <v>3093802.1576903625</v>
      </c>
      <c r="I270" s="1"/>
    </row>
    <row r="271" spans="2:9" x14ac:dyDescent="0.2">
      <c r="B271" s="9" t="str">
        <f>$B$35</f>
        <v>Teacher Education</v>
      </c>
      <c r="C271" s="39">
        <f t="shared" si="20"/>
        <v>76409.331966598518</v>
      </c>
      <c r="D271" s="39">
        <f t="shared" si="20"/>
        <v>1239098.5580851389</v>
      </c>
      <c r="E271" s="39">
        <f t="shared" si="20"/>
        <v>3402166.4523458611</v>
      </c>
      <c r="F271" s="39">
        <f t="shared" si="20"/>
        <v>0</v>
      </c>
      <c r="G271" s="39">
        <f t="shared" si="20"/>
        <v>0</v>
      </c>
      <c r="H271" s="39">
        <f t="shared" si="21"/>
        <v>4717674.3423975985</v>
      </c>
      <c r="I271" s="1"/>
    </row>
    <row r="272" spans="2:9"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9" x14ac:dyDescent="0.2">
      <c r="B273" s="9" t="str">
        <f>$B$37</f>
        <v>Engineering</v>
      </c>
      <c r="C273" s="39">
        <f t="shared" si="20"/>
        <v>1343888.8352641878</v>
      </c>
      <c r="D273" s="39">
        <f t="shared" si="20"/>
        <v>4826554.7211850658</v>
      </c>
      <c r="E273" s="39">
        <f t="shared" si="20"/>
        <v>167078.22291569703</v>
      </c>
      <c r="F273" s="39">
        <f t="shared" si="20"/>
        <v>0</v>
      </c>
      <c r="G273" s="39">
        <f t="shared" si="20"/>
        <v>0</v>
      </c>
      <c r="H273" s="39">
        <f t="shared" si="21"/>
        <v>6337521.77936495</v>
      </c>
      <c r="I273" s="1"/>
    </row>
    <row r="274" spans="2:9" x14ac:dyDescent="0.2">
      <c r="B274" s="9" t="str">
        <f>$B$38</f>
        <v>Home Economics</v>
      </c>
      <c r="C274" s="39">
        <f t="shared" si="20"/>
        <v>47712.336542614903</v>
      </c>
      <c r="D274" s="39">
        <f t="shared" si="20"/>
        <v>418936.53380090953</v>
      </c>
      <c r="E274" s="39">
        <f t="shared" si="20"/>
        <v>0</v>
      </c>
      <c r="F274" s="39">
        <f t="shared" si="20"/>
        <v>0</v>
      </c>
      <c r="G274" s="39">
        <f t="shared" si="20"/>
        <v>0</v>
      </c>
      <c r="H274" s="39">
        <f t="shared" si="21"/>
        <v>466648.87034352444</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180516.50576929172</v>
      </c>
      <c r="D276" s="39">
        <f t="shared" si="20"/>
        <v>347479.31400806591</v>
      </c>
      <c r="E276" s="39">
        <f t="shared" si="20"/>
        <v>0</v>
      </c>
      <c r="F276" s="39">
        <f t="shared" si="20"/>
        <v>0</v>
      </c>
      <c r="G276" s="39">
        <f t="shared" si="20"/>
        <v>0</v>
      </c>
      <c r="H276" s="39">
        <f t="shared" si="21"/>
        <v>527995.81977735762</v>
      </c>
      <c r="I276" s="1"/>
    </row>
    <row r="277" spans="2:9" x14ac:dyDescent="0.2">
      <c r="B277" s="9" t="str">
        <f>$B$41</f>
        <v>Library Science</v>
      </c>
      <c r="C277" s="39">
        <f t="shared" si="20"/>
        <v>1162.571550952398</v>
      </c>
      <c r="D277" s="39">
        <f t="shared" si="20"/>
        <v>4043.665221736569</v>
      </c>
      <c r="E277" s="39">
        <f t="shared" si="20"/>
        <v>0</v>
      </c>
      <c r="F277" s="39">
        <f t="shared" si="20"/>
        <v>0</v>
      </c>
      <c r="G277" s="39">
        <f t="shared" si="20"/>
        <v>0</v>
      </c>
      <c r="H277" s="39">
        <f t="shared" si="21"/>
        <v>5206.236772688967</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25370.182534173102</v>
      </c>
      <c r="D280" s="39">
        <f t="shared" si="20"/>
        <v>0</v>
      </c>
      <c r="E280" s="39">
        <f t="shared" si="20"/>
        <v>0</v>
      </c>
      <c r="F280" s="39">
        <f t="shared" si="20"/>
        <v>0</v>
      </c>
      <c r="G280" s="39">
        <f t="shared" si="20"/>
        <v>0</v>
      </c>
      <c r="H280" s="39">
        <f t="shared" si="21"/>
        <v>25370.182534173102</v>
      </c>
      <c r="I280" s="1"/>
    </row>
    <row r="281" spans="2:9" x14ac:dyDescent="0.2">
      <c r="B281" s="9" t="str">
        <f>$B$45</f>
        <v>Health Services</v>
      </c>
      <c r="C281" s="39">
        <f t="shared" si="20"/>
        <v>164935.04103636855</v>
      </c>
      <c r="D281" s="39">
        <f t="shared" si="20"/>
        <v>55883.199403918428</v>
      </c>
      <c r="E281" s="39">
        <f t="shared" si="20"/>
        <v>39688.980714571153</v>
      </c>
      <c r="F281" s="39">
        <f t="shared" si="20"/>
        <v>0</v>
      </c>
      <c r="G281" s="39">
        <f t="shared" si="20"/>
        <v>0</v>
      </c>
      <c r="H281" s="39">
        <f t="shared" si="21"/>
        <v>260507.22115485813</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1256866.9785632938</v>
      </c>
      <c r="D283" s="39">
        <f t="shared" si="20"/>
        <v>5244297.954338612</v>
      </c>
      <c r="E283" s="39">
        <f t="shared" si="20"/>
        <v>4041751.0467954781</v>
      </c>
      <c r="F283" s="39">
        <f t="shared" si="20"/>
        <v>0</v>
      </c>
      <c r="G283" s="39">
        <f t="shared" si="20"/>
        <v>0</v>
      </c>
      <c r="H283" s="39">
        <f t="shared" si="21"/>
        <v>10542915.979697384</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166360.72770670499</v>
      </c>
      <c r="E285" s="39">
        <f t="shared" si="22"/>
        <v>0</v>
      </c>
      <c r="F285" s="39">
        <f t="shared" si="22"/>
        <v>0</v>
      </c>
      <c r="G285" s="39">
        <f t="shared" si="22"/>
        <v>0</v>
      </c>
      <c r="H285" s="39">
        <f t="shared" si="21"/>
        <v>166360.72770670499</v>
      </c>
      <c r="I285" s="1"/>
    </row>
    <row r="286" spans="2:9" x14ac:dyDescent="0.2">
      <c r="B286" s="9" t="str">
        <f>$B$50</f>
        <v>Technology</v>
      </c>
      <c r="C286" s="39">
        <f t="shared" si="22"/>
        <v>115897.31977997358</v>
      </c>
      <c r="D286" s="39">
        <f t="shared" si="22"/>
        <v>938322.9978430979</v>
      </c>
      <c r="E286" s="39">
        <f t="shared" si="22"/>
        <v>0</v>
      </c>
      <c r="F286" s="39">
        <f t="shared" si="22"/>
        <v>0</v>
      </c>
      <c r="G286" s="39">
        <f t="shared" si="22"/>
        <v>0</v>
      </c>
      <c r="H286" s="39">
        <f t="shared" si="21"/>
        <v>1054220.3176230714</v>
      </c>
      <c r="I286" s="1"/>
    </row>
    <row r="287" spans="2:9" x14ac:dyDescent="0.2">
      <c r="B287" s="9" t="str">
        <f>$B$51</f>
        <v>Nursing</v>
      </c>
      <c r="C287" s="39">
        <f t="shared" si="22"/>
        <v>109190.86304695134</v>
      </c>
      <c r="D287" s="39">
        <f t="shared" si="22"/>
        <v>2266627.9448698196</v>
      </c>
      <c r="E287" s="39">
        <f t="shared" si="22"/>
        <v>0</v>
      </c>
      <c r="F287" s="39">
        <f t="shared" si="22"/>
        <v>0</v>
      </c>
      <c r="G287" s="39">
        <f t="shared" si="22"/>
        <v>0</v>
      </c>
      <c r="H287" s="39">
        <f t="shared" si="21"/>
        <v>2375818.8079167707</v>
      </c>
      <c r="I287" s="1"/>
    </row>
    <row r="288" spans="2:9" x14ac:dyDescent="0.2">
      <c r="B288" s="35" t="str">
        <f>$B$52</f>
        <v>Totals</v>
      </c>
      <c r="C288" s="38">
        <f>SUM(C268:C287)</f>
        <v>18710964.817311078</v>
      </c>
      <c r="D288" s="38">
        <f>SUM(D268:D287)</f>
        <v>27300742.858118031</v>
      </c>
      <c r="E288" s="38">
        <f>SUM(E268:E287)</f>
        <v>12149602.324570887</v>
      </c>
      <c r="F288" s="38">
        <f>SUM(F268:F287)</f>
        <v>0</v>
      </c>
      <c r="G288" s="38">
        <f>SUM(G268:G287)</f>
        <v>0</v>
      </c>
      <c r="H288" s="38">
        <f t="shared" si="21"/>
        <v>58161309.999999993</v>
      </c>
      <c r="I288" s="85"/>
    </row>
    <row r="289" spans="2:9" x14ac:dyDescent="0.2">
      <c r="H289" s="54"/>
    </row>
    <row r="290" spans="2:9" x14ac:dyDescent="0.2">
      <c r="B290" s="164" t="s">
        <v>226</v>
      </c>
      <c r="C290" s="11"/>
      <c r="D290" s="11"/>
      <c r="E290" s="11"/>
      <c r="F290" s="11"/>
      <c r="G290" s="11"/>
      <c r="H290" s="17"/>
    </row>
    <row r="291" spans="2:9" ht="30" customHeight="1" thickBot="1" x14ac:dyDescent="0.25">
      <c r="B291" s="365" t="s">
        <v>238</v>
      </c>
      <c r="C291" s="365"/>
      <c r="D291" s="365"/>
      <c r="E291" s="365"/>
      <c r="F291" s="365"/>
      <c r="G291" s="365"/>
      <c r="H291" s="365"/>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329.97489505645234</v>
      </c>
      <c r="D293" s="36">
        <f t="shared" si="23"/>
        <v>430.38139400100619</v>
      </c>
      <c r="E293" s="36">
        <f t="shared" si="23"/>
        <v>1250.8126864932799</v>
      </c>
      <c r="F293" s="36">
        <f t="shared" si="23"/>
        <v>0</v>
      </c>
      <c r="G293" s="37">
        <f t="shared" si="23"/>
        <v>0</v>
      </c>
      <c r="H293" s="38">
        <f t="shared" si="23"/>
        <v>406.02141290046916</v>
      </c>
      <c r="I293" s="1"/>
    </row>
    <row r="294" spans="2:9" x14ac:dyDescent="0.2">
      <c r="B294" s="9" t="str">
        <f>$B$33</f>
        <v>Science</v>
      </c>
      <c r="C294" s="69">
        <f t="shared" si="23"/>
        <v>387.08730516558569</v>
      </c>
      <c r="D294" s="69">
        <f t="shared" si="23"/>
        <v>579.46700688820113</v>
      </c>
      <c r="E294" s="69">
        <f t="shared" si="23"/>
        <v>2039.0760488968822</v>
      </c>
      <c r="F294" s="69">
        <f t="shared" si="23"/>
        <v>0</v>
      </c>
      <c r="G294" s="88">
        <f t="shared" si="23"/>
        <v>0</v>
      </c>
      <c r="H294" s="39">
        <f t="shared" si="23"/>
        <v>548.241004108325</v>
      </c>
      <c r="I294" s="1"/>
    </row>
    <row r="295" spans="2:9" x14ac:dyDescent="0.2">
      <c r="B295" s="9" t="str">
        <f>$B$34</f>
        <v>Fine Arts</v>
      </c>
      <c r="C295" s="69">
        <f t="shared" si="23"/>
        <v>594.08166853846842</v>
      </c>
      <c r="D295" s="69">
        <f t="shared" si="23"/>
        <v>784.33639012909168</v>
      </c>
      <c r="E295" s="69">
        <f t="shared" si="23"/>
        <v>0</v>
      </c>
      <c r="F295" s="69">
        <f t="shared" si="23"/>
        <v>0</v>
      </c>
      <c r="G295" s="88">
        <f t="shared" si="23"/>
        <v>0</v>
      </c>
      <c r="H295" s="39">
        <f t="shared" si="23"/>
        <v>642.26741907626376</v>
      </c>
      <c r="I295" s="1"/>
    </row>
    <row r="296" spans="2:9" x14ac:dyDescent="0.2">
      <c r="B296" s="9" t="str">
        <f>$B$35</f>
        <v>Teacher Education</v>
      </c>
      <c r="C296" s="69">
        <f t="shared" si="23"/>
        <v>303.21163478808938</v>
      </c>
      <c r="D296" s="69">
        <f t="shared" si="23"/>
        <v>450.41750566526315</v>
      </c>
      <c r="E296" s="69">
        <f t="shared" si="23"/>
        <v>495.437083492917</v>
      </c>
      <c r="F296" s="69">
        <f t="shared" si="23"/>
        <v>0</v>
      </c>
      <c r="G296" s="88">
        <f t="shared" si="23"/>
        <v>0</v>
      </c>
      <c r="H296" s="39">
        <f t="shared" si="23"/>
        <v>477.98118970593703</v>
      </c>
      <c r="I296" s="1"/>
    </row>
    <row r="297" spans="2:9"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9" x14ac:dyDescent="0.2">
      <c r="B298" s="9" t="str">
        <f>$B$37</f>
        <v>Engineering</v>
      </c>
      <c r="C298" s="69">
        <f t="shared" si="23"/>
        <v>905.58546850686503</v>
      </c>
      <c r="D298" s="69">
        <f t="shared" si="23"/>
        <v>870.74773970504521</v>
      </c>
      <c r="E298" s="69">
        <f t="shared" si="23"/>
        <v>1465.5984466289212</v>
      </c>
      <c r="F298" s="69">
        <f t="shared" si="23"/>
        <v>0</v>
      </c>
      <c r="G298" s="88">
        <f t="shared" si="23"/>
        <v>0</v>
      </c>
      <c r="H298" s="39">
        <f t="shared" si="23"/>
        <v>887.48379489776642</v>
      </c>
      <c r="I298" s="1"/>
    </row>
    <row r="299" spans="2:9" x14ac:dyDescent="0.2">
      <c r="B299" s="9" t="str">
        <f>$B$38</f>
        <v>Home Economics</v>
      </c>
      <c r="C299" s="69">
        <f t="shared" si="23"/>
        <v>338.38536555046028</v>
      </c>
      <c r="D299" s="69">
        <f t="shared" si="23"/>
        <v>456.35787995741777</v>
      </c>
      <c r="E299" s="69">
        <f t="shared" si="23"/>
        <v>0</v>
      </c>
      <c r="F299" s="69">
        <f t="shared" si="23"/>
        <v>0</v>
      </c>
      <c r="G299" s="88">
        <f t="shared" si="23"/>
        <v>0</v>
      </c>
      <c r="H299" s="39">
        <f t="shared" si="23"/>
        <v>440.65049135365859</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791.73906039163035</v>
      </c>
      <c r="D301" s="69">
        <f t="shared" si="23"/>
        <v>855.86037933021157</v>
      </c>
      <c r="E301" s="69">
        <f t="shared" si="23"/>
        <v>0</v>
      </c>
      <c r="F301" s="69">
        <f t="shared" si="23"/>
        <v>0</v>
      </c>
      <c r="G301" s="88">
        <f t="shared" si="23"/>
        <v>0</v>
      </c>
      <c r="H301" s="39">
        <f t="shared" si="23"/>
        <v>832.80097756681016</v>
      </c>
      <c r="I301" s="1"/>
    </row>
    <row r="302" spans="2:9" x14ac:dyDescent="0.2">
      <c r="B302" s="9" t="str">
        <f>$B$41</f>
        <v>Library Science</v>
      </c>
      <c r="C302" s="69">
        <f t="shared" si="23"/>
        <v>1162.571550952398</v>
      </c>
      <c r="D302" s="69">
        <f t="shared" si="23"/>
        <v>1347.888407245523</v>
      </c>
      <c r="E302" s="69">
        <f t="shared" si="23"/>
        <v>0</v>
      </c>
      <c r="F302" s="69">
        <f t="shared" si="23"/>
        <v>0</v>
      </c>
      <c r="G302" s="88">
        <f t="shared" si="23"/>
        <v>0</v>
      </c>
      <c r="H302" s="39">
        <f t="shared" si="23"/>
        <v>1301.5591931722417</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9" x14ac:dyDescent="0.2">
      <c r="B305" s="9" t="str">
        <f>$B$44</f>
        <v>Physical Training</v>
      </c>
      <c r="C305" s="69">
        <f t="shared" si="23"/>
        <v>367.68380484308841</v>
      </c>
      <c r="D305" s="69">
        <f t="shared" si="23"/>
        <v>0</v>
      </c>
      <c r="E305" s="69">
        <f t="shared" si="23"/>
        <v>0</v>
      </c>
      <c r="F305" s="69">
        <f t="shared" si="23"/>
        <v>0</v>
      </c>
      <c r="G305" s="88">
        <f t="shared" si="23"/>
        <v>0</v>
      </c>
      <c r="H305" s="39">
        <f t="shared" si="23"/>
        <v>367.68380484308841</v>
      </c>
      <c r="I305" s="1"/>
    </row>
    <row r="306" spans="2:9" x14ac:dyDescent="0.2">
      <c r="B306" s="9" t="str">
        <f>$B$45</f>
        <v>Health Services</v>
      </c>
      <c r="C306" s="69">
        <f t="shared" si="23"/>
        <v>304.30819379403789</v>
      </c>
      <c r="D306" s="69">
        <f t="shared" si="23"/>
        <v>272.60097270204113</v>
      </c>
      <c r="E306" s="69">
        <f t="shared" si="23"/>
        <v>1653.7075297737981</v>
      </c>
      <c r="F306" s="69">
        <f t="shared" si="23"/>
        <v>0</v>
      </c>
      <c r="G306" s="88">
        <f t="shared" si="23"/>
        <v>0</v>
      </c>
      <c r="H306" s="39">
        <f t="shared" si="23"/>
        <v>337.88225830720899</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364.3092691487808</v>
      </c>
      <c r="D308" s="69">
        <f t="shared" si="23"/>
        <v>372.49079866031764</v>
      </c>
      <c r="E308" s="69">
        <f t="shared" si="23"/>
        <v>734.59670061713518</v>
      </c>
      <c r="F308" s="69">
        <f t="shared" si="23"/>
        <v>0</v>
      </c>
      <c r="G308" s="88">
        <f t="shared" si="23"/>
        <v>0</v>
      </c>
      <c r="H308" s="39">
        <f t="shared" si="23"/>
        <v>457.77065605911093</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560.13713032560599</v>
      </c>
      <c r="E310" s="69">
        <f t="shared" si="24"/>
        <v>0</v>
      </c>
      <c r="F310" s="69">
        <f t="shared" si="24"/>
        <v>0</v>
      </c>
      <c r="G310" s="88">
        <f t="shared" si="24"/>
        <v>0</v>
      </c>
      <c r="H310" s="39">
        <f t="shared" si="24"/>
        <v>560.13713032560599</v>
      </c>
      <c r="I310" s="1"/>
    </row>
    <row r="311" spans="2:9" x14ac:dyDescent="0.2">
      <c r="B311" s="9" t="str">
        <f>$B$50</f>
        <v>Technology</v>
      </c>
      <c r="C311" s="69">
        <f t="shared" si="24"/>
        <v>482.90549908322322</v>
      </c>
      <c r="D311" s="69">
        <f t="shared" si="24"/>
        <v>699.71886490909617</v>
      </c>
      <c r="E311" s="69">
        <f t="shared" si="24"/>
        <v>0</v>
      </c>
      <c r="F311" s="69">
        <f t="shared" si="24"/>
        <v>0</v>
      </c>
      <c r="G311" s="88">
        <f t="shared" si="24"/>
        <v>0</v>
      </c>
      <c r="H311" s="39">
        <f t="shared" si="24"/>
        <v>666.80602000194267</v>
      </c>
      <c r="I311" s="1"/>
    </row>
    <row r="312" spans="2:9" x14ac:dyDescent="0.2">
      <c r="B312" s="9" t="str">
        <f>$B$51</f>
        <v>Nursing</v>
      </c>
      <c r="C312" s="69">
        <f t="shared" si="24"/>
        <v>695.48320412070916</v>
      </c>
      <c r="D312" s="69">
        <f t="shared" si="24"/>
        <v>1112.728495272371</v>
      </c>
      <c r="E312" s="69">
        <f t="shared" si="24"/>
        <v>0</v>
      </c>
      <c r="F312" s="69">
        <f t="shared" si="24"/>
        <v>0</v>
      </c>
      <c r="G312" s="88">
        <f t="shared" si="24"/>
        <v>0</v>
      </c>
      <c r="H312" s="39">
        <f t="shared" si="24"/>
        <v>1082.8709243011717</v>
      </c>
      <c r="I312" s="1"/>
    </row>
    <row r="313" spans="2:9" x14ac:dyDescent="0.2">
      <c r="B313" s="35" t="str">
        <f>$B$52</f>
        <v>Totals</v>
      </c>
      <c r="C313" s="38">
        <f t="shared" si="24"/>
        <v>384.42185230643435</v>
      </c>
      <c r="D313" s="38">
        <f t="shared" si="24"/>
        <v>531.13252384424493</v>
      </c>
      <c r="E313" s="38">
        <f t="shared" si="24"/>
        <v>781.17419948375789</v>
      </c>
      <c r="F313" s="38">
        <f t="shared" si="24"/>
        <v>0</v>
      </c>
      <c r="G313" s="38">
        <f t="shared" si="24"/>
        <v>0</v>
      </c>
      <c r="H313" s="38">
        <f t="shared" si="24"/>
        <v>503.00803445562019</v>
      </c>
      <c r="I313" s="50"/>
    </row>
    <row r="315" spans="2:9" x14ac:dyDescent="0.2">
      <c r="B315" s="28" t="s">
        <v>38</v>
      </c>
      <c r="C315" s="11"/>
      <c r="D315" s="11"/>
      <c r="E315" s="11"/>
      <c r="F315" s="11"/>
      <c r="G315" s="11"/>
      <c r="H315" s="17"/>
    </row>
    <row r="316" spans="2:9" ht="55.5" customHeight="1" thickBot="1" x14ac:dyDescent="0.25">
      <c r="B316" s="365" t="s">
        <v>239</v>
      </c>
      <c r="C316" s="365"/>
      <c r="D316" s="365"/>
      <c r="E316" s="365"/>
      <c r="F316" s="365"/>
      <c r="G316" s="365"/>
      <c r="H316" s="365"/>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1.3042852666939291</v>
      </c>
      <c r="E318" s="55">
        <f t="shared" si="25"/>
        <v>3.7906298486110281</v>
      </c>
      <c r="F318" s="55">
        <f t="shared" si="25"/>
        <v>0</v>
      </c>
      <c r="G318" s="55">
        <f t="shared" si="25"/>
        <v>0</v>
      </c>
      <c r="H318" s="55">
        <f t="shared" si="25"/>
        <v>1.2304615259624727</v>
      </c>
      <c r="I318" s="1"/>
    </row>
    <row r="319" spans="2:9" x14ac:dyDescent="0.2">
      <c r="B319" s="9" t="str">
        <f>$B$33</f>
        <v>Science</v>
      </c>
      <c r="C319" s="55">
        <f t="shared" ref="C319:H334" si="26">IF($C$293=0,"",C294/$C$293)</f>
        <v>1.1730810766660371</v>
      </c>
      <c r="D319" s="55">
        <f t="shared" si="26"/>
        <v>1.7560942228319081</v>
      </c>
      <c r="E319" s="55">
        <f t="shared" si="26"/>
        <v>6.1794884381978079</v>
      </c>
      <c r="F319" s="55">
        <f t="shared" si="26"/>
        <v>0</v>
      </c>
      <c r="G319" s="55">
        <f t="shared" si="26"/>
        <v>0</v>
      </c>
      <c r="H319" s="55">
        <f t="shared" si="26"/>
        <v>1.6614627728407385</v>
      </c>
      <c r="I319" s="1"/>
    </row>
    <row r="320" spans="2:9" x14ac:dyDescent="0.2">
      <c r="B320" s="9" t="str">
        <f>$B$34</f>
        <v>Fine Arts</v>
      </c>
      <c r="C320" s="55">
        <f t="shared" si="26"/>
        <v>1.8003844457222495</v>
      </c>
      <c r="D320" s="55">
        <f t="shared" si="26"/>
        <v>2.37695776824145</v>
      </c>
      <c r="E320" s="55">
        <f t="shared" si="26"/>
        <v>0</v>
      </c>
      <c r="F320" s="55">
        <f t="shared" si="26"/>
        <v>0</v>
      </c>
      <c r="G320" s="55">
        <f t="shared" si="26"/>
        <v>0</v>
      </c>
      <c r="H320" s="55">
        <f t="shared" si="26"/>
        <v>1.9464129808008097</v>
      </c>
      <c r="I320" s="1"/>
    </row>
    <row r="321" spans="2:9" x14ac:dyDescent="0.2">
      <c r="B321" s="9" t="str">
        <f>$B$35</f>
        <v>Teacher Education</v>
      </c>
      <c r="C321" s="55">
        <f t="shared" si="26"/>
        <v>0.91889304104851888</v>
      </c>
      <c r="D321" s="55">
        <f t="shared" si="26"/>
        <v>1.3650053759035377</v>
      </c>
      <c r="E321" s="55">
        <f t="shared" si="26"/>
        <v>1.5014387182641797</v>
      </c>
      <c r="F321" s="55">
        <f t="shared" si="26"/>
        <v>0</v>
      </c>
      <c r="G321" s="55">
        <f t="shared" si="26"/>
        <v>0</v>
      </c>
      <c r="H321" s="55">
        <f t="shared" si="26"/>
        <v>1.4485380459751753</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2.7444071717999541</v>
      </c>
      <c r="D323" s="55">
        <f t="shared" si="26"/>
        <v>2.6388302648178041</v>
      </c>
      <c r="E323" s="55">
        <f t="shared" si="26"/>
        <v>4.4415453071912809</v>
      </c>
      <c r="F323" s="55">
        <f t="shared" si="26"/>
        <v>0</v>
      </c>
      <c r="G323" s="55">
        <f t="shared" si="26"/>
        <v>0</v>
      </c>
      <c r="H323" s="55">
        <f t="shared" si="26"/>
        <v>2.689549442074783</v>
      </c>
      <c r="I323" s="1"/>
    </row>
    <row r="324" spans="2:9" x14ac:dyDescent="0.2">
      <c r="B324" s="9" t="str">
        <f>$B$38</f>
        <v>Home Economics</v>
      </c>
      <c r="C324" s="55">
        <f t="shared" si="26"/>
        <v>1.0254882132550389</v>
      </c>
      <c r="D324" s="55">
        <f t="shared" si="26"/>
        <v>1.383007879673221</v>
      </c>
      <c r="E324" s="55">
        <f t="shared" si="26"/>
        <v>0</v>
      </c>
      <c r="F324" s="55">
        <f t="shared" si="26"/>
        <v>0</v>
      </c>
      <c r="G324" s="55">
        <f t="shared" si="26"/>
        <v>0</v>
      </c>
      <c r="H324" s="55">
        <f t="shared" si="26"/>
        <v>1.335406111056636</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2.3993918090531676</v>
      </c>
      <c r="D326" s="55">
        <f t="shared" si="26"/>
        <v>2.5937136192854622</v>
      </c>
      <c r="E326" s="55">
        <f t="shared" si="26"/>
        <v>0</v>
      </c>
      <c r="F326" s="55">
        <f t="shared" si="26"/>
        <v>0</v>
      </c>
      <c r="G326" s="55">
        <f t="shared" si="26"/>
        <v>0</v>
      </c>
      <c r="H326" s="55">
        <f t="shared" si="26"/>
        <v>2.5238313279085487</v>
      </c>
      <c r="I326" s="1"/>
    </row>
    <row r="327" spans="2:9" x14ac:dyDescent="0.2">
      <c r="B327" s="9" t="str">
        <f>$B$41</f>
        <v>Library Science</v>
      </c>
      <c r="C327" s="55">
        <f t="shared" si="26"/>
        <v>3.5232121242238881</v>
      </c>
      <c r="D327" s="55">
        <f t="shared" si="26"/>
        <v>4.0848210801458862</v>
      </c>
      <c r="E327" s="55">
        <f t="shared" si="26"/>
        <v>0</v>
      </c>
      <c r="F327" s="55">
        <f t="shared" si="26"/>
        <v>0</v>
      </c>
      <c r="G327" s="55">
        <f t="shared" si="26"/>
        <v>0</v>
      </c>
      <c r="H327" s="55">
        <f t="shared" si="26"/>
        <v>3.9444188411653864</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1.1142781173706708</v>
      </c>
      <c r="D330" s="55">
        <f t="shared" si="26"/>
        <v>0</v>
      </c>
      <c r="E330" s="55">
        <f t="shared" si="26"/>
        <v>0</v>
      </c>
      <c r="F330" s="55">
        <f t="shared" si="26"/>
        <v>0</v>
      </c>
      <c r="G330" s="55">
        <f t="shared" si="26"/>
        <v>0</v>
      </c>
      <c r="H330" s="55">
        <f t="shared" si="26"/>
        <v>1.1142781173706708</v>
      </c>
      <c r="I330" s="1"/>
    </row>
    <row r="331" spans="2:9" x14ac:dyDescent="0.2">
      <c r="B331" s="9" t="str">
        <f>$B$45</f>
        <v>Health Services</v>
      </c>
      <c r="C331" s="55">
        <f t="shared" si="26"/>
        <v>0.92221619993841242</v>
      </c>
      <c r="D331" s="55">
        <f t="shared" si="26"/>
        <v>0.82612640169308749</v>
      </c>
      <c r="E331" s="55">
        <f t="shared" si="26"/>
        <v>5.0116162003502742</v>
      </c>
      <c r="F331" s="55">
        <f t="shared" si="26"/>
        <v>0</v>
      </c>
      <c r="G331" s="55">
        <f t="shared" si="26"/>
        <v>0</v>
      </c>
      <c r="H331" s="55">
        <f t="shared" si="26"/>
        <v>1.0239635298600636</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1.1040514736324245</v>
      </c>
      <c r="D333" s="55">
        <f t="shared" si="26"/>
        <v>1.1288458735522642</v>
      </c>
      <c r="E333" s="55">
        <f t="shared" si="26"/>
        <v>2.2262199689205442</v>
      </c>
      <c r="F333" s="55">
        <f t="shared" si="26"/>
        <v>0</v>
      </c>
      <c r="G333" s="55">
        <f t="shared" si="26"/>
        <v>0</v>
      </c>
      <c r="H333" s="55">
        <f t="shared" si="26"/>
        <v>1.3872893450903143</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1.6975143828132055</v>
      </c>
      <c r="E335" s="55">
        <f t="shared" si="27"/>
        <v>0</v>
      </c>
      <c r="F335" s="55">
        <f t="shared" si="27"/>
        <v>0</v>
      </c>
      <c r="G335" s="55">
        <f t="shared" si="27"/>
        <v>0</v>
      </c>
      <c r="H335" s="55">
        <f t="shared" si="27"/>
        <v>1.6975143828132055</v>
      </c>
      <c r="I335" s="1"/>
    </row>
    <row r="336" spans="2:9" x14ac:dyDescent="0.2">
      <c r="B336" s="9" t="str">
        <f>$B$50</f>
        <v>Technology</v>
      </c>
      <c r="C336" s="55">
        <f t="shared" si="27"/>
        <v>1.4634613309009687</v>
      </c>
      <c r="D336" s="55">
        <f t="shared" si="27"/>
        <v>2.1205215166123099</v>
      </c>
      <c r="E336" s="55">
        <f t="shared" si="27"/>
        <v>0</v>
      </c>
      <c r="F336" s="55">
        <f t="shared" si="27"/>
        <v>0</v>
      </c>
      <c r="G336" s="55">
        <f t="shared" si="27"/>
        <v>0</v>
      </c>
      <c r="H336" s="55">
        <f t="shared" si="27"/>
        <v>2.0207780349103985</v>
      </c>
      <c r="I336" s="1"/>
    </row>
    <row r="337" spans="2:9" x14ac:dyDescent="0.2">
      <c r="B337" s="9" t="str">
        <f>$B$51</f>
        <v>Nursing</v>
      </c>
      <c r="C337" s="55">
        <f t="shared" si="27"/>
        <v>2.1076852043599419</v>
      </c>
      <c r="D337" s="55">
        <f t="shared" si="27"/>
        <v>3.3721610702596165</v>
      </c>
      <c r="E337" s="55">
        <f t="shared" si="27"/>
        <v>0</v>
      </c>
      <c r="F337" s="55">
        <f t="shared" si="27"/>
        <v>0</v>
      </c>
      <c r="G337" s="55">
        <f t="shared" si="27"/>
        <v>0</v>
      </c>
      <c r="H337" s="55">
        <f t="shared" si="27"/>
        <v>3.2816766988164763</v>
      </c>
      <c r="I337" s="1"/>
    </row>
    <row r="338" spans="2:9" x14ac:dyDescent="0.2">
      <c r="B338" s="35" t="str">
        <f>$B$52</f>
        <v>Totals</v>
      </c>
      <c r="C338" s="55">
        <f t="shared" si="27"/>
        <v>1.1650033322706783</v>
      </c>
      <c r="D338" s="55">
        <f t="shared" si="27"/>
        <v>1.6096149488990015</v>
      </c>
      <c r="E338" s="55">
        <f t="shared" si="27"/>
        <v>2.367374643304649</v>
      </c>
      <c r="F338" s="55">
        <f t="shared" si="27"/>
        <v>0</v>
      </c>
      <c r="G338" s="55">
        <f t="shared" si="27"/>
        <v>0</v>
      </c>
      <c r="H338" s="55">
        <f t="shared" si="27"/>
        <v>1.5243827393885987</v>
      </c>
      <c r="I338" s="50"/>
    </row>
    <row r="340" spans="2:9" x14ac:dyDescent="0.2">
      <c r="B340" s="164" t="s">
        <v>240</v>
      </c>
      <c r="C340" s="11"/>
      <c r="D340" s="11"/>
      <c r="E340" s="11"/>
      <c r="F340" s="11"/>
      <c r="G340" s="11"/>
      <c r="H340" s="17"/>
    </row>
    <row r="341" spans="2:9" ht="55.5" customHeight="1" thickBot="1" x14ac:dyDescent="0.25">
      <c r="B341" s="365" t="s">
        <v>241</v>
      </c>
      <c r="C341" s="365"/>
      <c r="D341" s="365"/>
      <c r="E341" s="365"/>
      <c r="F341" s="365"/>
      <c r="G341" s="365"/>
      <c r="H341" s="365"/>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9899.2468516935696</v>
      </c>
      <c r="D343" s="38">
        <f t="shared" si="28"/>
        <v>12911.441820030186</v>
      </c>
      <c r="E343" s="38">
        <f>E293*24</f>
        <v>30019.504475838716</v>
      </c>
      <c r="F343" s="38">
        <f>F293*18</f>
        <v>0</v>
      </c>
      <c r="G343" s="38">
        <f>G293*24</f>
        <v>0</v>
      </c>
      <c r="H343" s="38">
        <f>IF((C32/30+D32/30+E32/24+F32/18+G32/24)=0,0,H268/(C32/30+D32/30+E32/24+F32/18+G32/24))</f>
        <v>12039.499670978381</v>
      </c>
      <c r="I343" s="1"/>
    </row>
    <row r="344" spans="2:9" x14ac:dyDescent="0.2">
      <c r="B344" s="9" t="str">
        <f>$B$33</f>
        <v>Science</v>
      </c>
      <c r="C344" s="39">
        <f t="shared" si="28"/>
        <v>11612.619154967571</v>
      </c>
      <c r="D344" s="39">
        <f t="shared" si="28"/>
        <v>17384.010206646035</v>
      </c>
      <c r="E344" s="39">
        <f>E294*24</f>
        <v>48937.825173525169</v>
      </c>
      <c r="F344" s="39">
        <f>F294*18</f>
        <v>0</v>
      </c>
      <c r="G344" s="39">
        <f>G294*24</f>
        <v>0</v>
      </c>
      <c r="H344" s="39">
        <f t="shared" ref="H344:H363" si="29">IF((C33/30+D33/30+E33/24+F33/18+G33/24)=0,0,H269/(C33/30+D33/30+E33/24+F33/18+G33/24))</f>
        <v>16248.236807713329</v>
      </c>
      <c r="I344" s="1"/>
    </row>
    <row r="345" spans="2:9" x14ac:dyDescent="0.2">
      <c r="B345" s="9" t="str">
        <f>$B$34</f>
        <v>Fine Arts</v>
      </c>
      <c r="C345" s="39">
        <f t="shared" si="28"/>
        <v>17822.450056154052</v>
      </c>
      <c r="D345" s="39">
        <f t="shared" si="28"/>
        <v>23530.091703872749</v>
      </c>
      <c r="E345" s="39">
        <f t="shared" ref="E345:E363" si="30">E295*24</f>
        <v>0</v>
      </c>
      <c r="F345" s="39">
        <f t="shared" ref="F345:F363" si="31">F295*18</f>
        <v>0</v>
      </c>
      <c r="G345" s="39">
        <f t="shared" ref="G345:G363" si="32">G295*24</f>
        <v>0</v>
      </c>
      <c r="H345" s="39">
        <f t="shared" si="29"/>
        <v>19268.022572287915</v>
      </c>
      <c r="I345" s="1"/>
    </row>
    <row r="346" spans="2:9" x14ac:dyDescent="0.2">
      <c r="B346" s="9" t="str">
        <f>$B$35</f>
        <v>Teacher Education</v>
      </c>
      <c r="C346" s="39">
        <f t="shared" si="28"/>
        <v>9096.3490436426819</v>
      </c>
      <c r="D346" s="39">
        <f t="shared" si="28"/>
        <v>13512.525169957895</v>
      </c>
      <c r="E346" s="39">
        <f t="shared" si="30"/>
        <v>11890.490003830007</v>
      </c>
      <c r="F346" s="39">
        <f t="shared" si="31"/>
        <v>0</v>
      </c>
      <c r="G346" s="39">
        <f t="shared" si="32"/>
        <v>0</v>
      </c>
      <c r="H346" s="39">
        <f t="shared" si="29"/>
        <v>12214.834209068802</v>
      </c>
      <c r="I346" s="1"/>
    </row>
    <row r="347" spans="2:9"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9" x14ac:dyDescent="0.2">
      <c r="B348" s="9" t="str">
        <f>$B$37</f>
        <v>Engineering</v>
      </c>
      <c r="C348" s="39">
        <f t="shared" si="28"/>
        <v>27167.564055205952</v>
      </c>
      <c r="D348" s="39">
        <f t="shared" si="28"/>
        <v>26122.432191151354</v>
      </c>
      <c r="E348" s="39">
        <f t="shared" si="30"/>
        <v>35174.362719094112</v>
      </c>
      <c r="F348" s="39">
        <f t="shared" si="31"/>
        <v>0</v>
      </c>
      <c r="G348" s="39">
        <f t="shared" si="32"/>
        <v>0</v>
      </c>
      <c r="H348" s="39">
        <f t="shared" si="29"/>
        <v>26518.676808835829</v>
      </c>
      <c r="I348" s="1"/>
    </row>
    <row r="349" spans="2:9" x14ac:dyDescent="0.2">
      <c r="B349" s="9" t="str">
        <f>$B$38</f>
        <v>Home Economics</v>
      </c>
      <c r="C349" s="39">
        <f t="shared" si="28"/>
        <v>10151.560966513809</v>
      </c>
      <c r="D349" s="39">
        <f t="shared" si="28"/>
        <v>13690.736398722533</v>
      </c>
      <c r="E349" s="39">
        <f t="shared" si="30"/>
        <v>0</v>
      </c>
      <c r="F349" s="39">
        <f t="shared" si="31"/>
        <v>0</v>
      </c>
      <c r="G349" s="39">
        <f t="shared" si="32"/>
        <v>0</v>
      </c>
      <c r="H349" s="39">
        <f t="shared" si="29"/>
        <v>13219.514740609757</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23752.171811748911</v>
      </c>
      <c r="D351" s="39">
        <f t="shared" si="28"/>
        <v>25675.811379906347</v>
      </c>
      <c r="E351" s="39">
        <f t="shared" si="30"/>
        <v>0</v>
      </c>
      <c r="F351" s="39">
        <f t="shared" si="31"/>
        <v>0</v>
      </c>
      <c r="G351" s="39">
        <f t="shared" si="32"/>
        <v>0</v>
      </c>
      <c r="H351" s="39">
        <f t="shared" si="29"/>
        <v>24984.029327004304</v>
      </c>
      <c r="I351" s="1"/>
    </row>
    <row r="352" spans="2:9" x14ac:dyDescent="0.2">
      <c r="B352" s="9" t="str">
        <f>$B$41</f>
        <v>Library Science</v>
      </c>
      <c r="C352" s="39">
        <f t="shared" si="28"/>
        <v>34877.146528571939</v>
      </c>
      <c r="D352" s="39">
        <f t="shared" si="28"/>
        <v>40436.652217365692</v>
      </c>
      <c r="E352" s="39">
        <f t="shared" si="30"/>
        <v>0</v>
      </c>
      <c r="F352" s="39">
        <f t="shared" si="31"/>
        <v>0</v>
      </c>
      <c r="G352" s="39">
        <f t="shared" si="32"/>
        <v>0</v>
      </c>
      <c r="H352" s="39">
        <f t="shared" si="29"/>
        <v>39046.775795167254</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11030.514145292653</v>
      </c>
      <c r="D355" s="39">
        <f t="shared" si="28"/>
        <v>0</v>
      </c>
      <c r="E355" s="39">
        <f t="shared" si="30"/>
        <v>0</v>
      </c>
      <c r="F355" s="39">
        <f t="shared" si="31"/>
        <v>0</v>
      </c>
      <c r="G355" s="39">
        <f t="shared" si="32"/>
        <v>0</v>
      </c>
      <c r="H355" s="39">
        <f t="shared" si="29"/>
        <v>11030.514145292655</v>
      </c>
      <c r="I355" s="1"/>
    </row>
    <row r="356" spans="2:9" x14ac:dyDescent="0.2">
      <c r="B356" s="9" t="str">
        <f>$B$45</f>
        <v>Health Services</v>
      </c>
      <c r="C356" s="39">
        <f t="shared" si="28"/>
        <v>9129.2458138211368</v>
      </c>
      <c r="D356" s="39">
        <f t="shared" si="28"/>
        <v>8178.0291810612343</v>
      </c>
      <c r="E356" s="39">
        <f t="shared" si="30"/>
        <v>39688.980714571153</v>
      </c>
      <c r="F356" s="39">
        <f t="shared" si="31"/>
        <v>0</v>
      </c>
      <c r="G356" s="39">
        <f t="shared" si="32"/>
        <v>0</v>
      </c>
      <c r="H356" s="39">
        <f t="shared" si="29"/>
        <v>10058.19386698294</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10929.278074463424</v>
      </c>
      <c r="D358" s="39">
        <f t="shared" si="28"/>
        <v>11174.723959809529</v>
      </c>
      <c r="E358" s="39">
        <f t="shared" si="30"/>
        <v>17630.320814811246</v>
      </c>
      <c r="F358" s="39">
        <f t="shared" si="31"/>
        <v>0</v>
      </c>
      <c r="G358" s="39">
        <f t="shared" si="32"/>
        <v>0</v>
      </c>
      <c r="H358" s="39">
        <f t="shared" si="29"/>
        <v>12959.149381964704</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16804.113909768181</v>
      </c>
      <c r="E360" s="39">
        <f t="shared" si="30"/>
        <v>0</v>
      </c>
      <c r="F360" s="39">
        <f t="shared" si="31"/>
        <v>0</v>
      </c>
      <c r="G360" s="39">
        <f t="shared" si="32"/>
        <v>0</v>
      </c>
      <c r="H360" s="39">
        <f t="shared" si="29"/>
        <v>16804.113909768181</v>
      </c>
      <c r="I360" s="1"/>
    </row>
    <row r="361" spans="2:9" x14ac:dyDescent="0.2">
      <c r="B361" s="9" t="str">
        <f>$B$50</f>
        <v>Technology</v>
      </c>
      <c r="C361" s="39">
        <f t="shared" si="33"/>
        <v>14487.164972496697</v>
      </c>
      <c r="D361" s="39">
        <f t="shared" si="33"/>
        <v>20991.565947272884</v>
      </c>
      <c r="E361" s="39">
        <f t="shared" si="30"/>
        <v>0</v>
      </c>
      <c r="F361" s="39">
        <f t="shared" si="31"/>
        <v>0</v>
      </c>
      <c r="G361" s="39">
        <f t="shared" si="32"/>
        <v>0</v>
      </c>
      <c r="H361" s="39">
        <f t="shared" si="29"/>
        <v>20004.18060005828</v>
      </c>
      <c r="I361" s="1"/>
    </row>
    <row r="362" spans="2:9" x14ac:dyDescent="0.2">
      <c r="B362" s="9" t="str">
        <f>$B$51</f>
        <v>Nursing</v>
      </c>
      <c r="C362" s="39">
        <f t="shared" si="33"/>
        <v>20864.496123621277</v>
      </c>
      <c r="D362" s="39">
        <f t="shared" si="33"/>
        <v>33381.854858171129</v>
      </c>
      <c r="E362" s="39">
        <f t="shared" si="30"/>
        <v>0</v>
      </c>
      <c r="F362" s="39">
        <f t="shared" si="31"/>
        <v>0</v>
      </c>
      <c r="G362" s="39">
        <f t="shared" si="32"/>
        <v>0</v>
      </c>
      <c r="H362" s="39">
        <f t="shared" si="29"/>
        <v>32486.127729035146</v>
      </c>
      <c r="I362" s="1"/>
    </row>
    <row r="363" spans="2:9" x14ac:dyDescent="0.2">
      <c r="B363" s="35" t="str">
        <f>$B$52</f>
        <v>Totals</v>
      </c>
      <c r="C363" s="38">
        <f t="shared" si="33"/>
        <v>11532.65556919303</v>
      </c>
      <c r="D363" s="38">
        <f t="shared" si="33"/>
        <v>15933.975715327348</v>
      </c>
      <c r="E363" s="38">
        <f t="shared" si="30"/>
        <v>18748.180787610188</v>
      </c>
      <c r="F363" s="38">
        <f t="shared" si="31"/>
        <v>0</v>
      </c>
      <c r="G363" s="38">
        <f t="shared" si="32"/>
        <v>0</v>
      </c>
      <c r="H363" s="38">
        <f t="shared" si="29"/>
        <v>14599.302599459063</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42" priority="6" stopIfTrue="1">
      <formula>C32=0</formula>
    </cfRule>
  </conditionalFormatting>
  <conditionalFormatting sqref="C91:G110">
    <cfRule type="expression" dxfId="241" priority="5" stopIfTrue="1">
      <formula>C32=0</formula>
    </cfRule>
  </conditionalFormatting>
  <conditionalFormatting sqref="C143:H162">
    <cfRule type="expression" dxfId="240" priority="3" stopIfTrue="1">
      <formula>C32=0</formula>
    </cfRule>
  </conditionalFormatting>
  <conditionalFormatting sqref="H143:H162">
    <cfRule type="expression" dxfId="239" priority="4" stopIfTrue="1">
      <formula>OR(AND(#REF!&gt;0,H143&gt;0,H61=0),AND(#REF!&gt;0,H143&gt;0,H32=0))</formula>
    </cfRule>
  </conditionalFormatting>
  <conditionalFormatting sqref="H143:H162">
    <cfRule type="expression" dxfId="238" priority="2" stopIfTrue="1">
      <formula>OR(AND(#REF!&gt;0,H143&gt;0,H61=0),AND(#REF!&gt;0,H143&gt;0,H32=0))</formula>
    </cfRule>
  </conditionalFormatting>
  <conditionalFormatting sqref="H143:H162">
    <cfRule type="expression" dxfId="237"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000"/>
    <pageSetUpPr fitToPage="1"/>
  </sheetPr>
  <dimension ref="B1:M363"/>
  <sheetViews>
    <sheetView showGridLines="0" showZeros="0" topLeftCell="A136" zoomScale="70" zoomScaleNormal="70" workbookViewId="0">
      <selection activeCell="J172" sqref="J17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72</v>
      </c>
      <c r="C3" s="6"/>
      <c r="D3" s="6"/>
      <c r="E3" s="6"/>
      <c r="F3" s="6"/>
      <c r="G3" s="6"/>
      <c r="H3" s="6"/>
    </row>
    <row r="4" spans="2:8" x14ac:dyDescent="0.2">
      <c r="B4" s="83" t="s">
        <v>141</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Data!$G8</f>
        <v>117179415</v>
      </c>
    </row>
    <row r="14" spans="2:8" x14ac:dyDescent="0.2">
      <c r="B14" s="372" t="s">
        <v>14</v>
      </c>
      <c r="C14" s="372"/>
      <c r="D14" s="372"/>
      <c r="E14" s="372"/>
      <c r="F14" s="341"/>
      <c r="G14" s="339"/>
      <c r="H14" s="345">
        <f>Data!$H8</f>
        <v>126241811</v>
      </c>
    </row>
    <row r="15" spans="2:8" x14ac:dyDescent="0.2">
      <c r="B15" s="372" t="s">
        <v>15</v>
      </c>
      <c r="C15" s="372"/>
      <c r="D15" s="372"/>
      <c r="E15" s="372"/>
      <c r="F15" s="341"/>
      <c r="G15" s="339"/>
      <c r="H15" s="345">
        <f>Data!$I8</f>
        <v>75572848</v>
      </c>
    </row>
    <row r="16" spans="2:8" x14ac:dyDescent="0.2">
      <c r="B16" s="372" t="s">
        <v>19</v>
      </c>
      <c r="C16" s="372"/>
      <c r="D16" s="372"/>
      <c r="E16" s="372"/>
      <c r="F16" s="341"/>
      <c r="G16" s="339"/>
      <c r="H16" s="345">
        <f>Data!$J8</f>
        <v>30756281</v>
      </c>
    </row>
    <row r="17" spans="2:13" x14ac:dyDescent="0.2">
      <c r="B17" s="372" t="s">
        <v>16</v>
      </c>
      <c r="C17" s="372"/>
      <c r="D17" s="372"/>
      <c r="E17" s="372"/>
      <c r="F17" s="341"/>
      <c r="G17" s="339"/>
      <c r="H17" s="345">
        <f>Data!$K8</f>
        <v>44254729</v>
      </c>
    </row>
    <row r="18" spans="2:13" x14ac:dyDescent="0.2">
      <c r="B18" s="372" t="s">
        <v>1</v>
      </c>
      <c r="C18" s="372"/>
      <c r="D18" s="372"/>
      <c r="E18" s="372"/>
      <c r="F18" s="342"/>
      <c r="G18" s="339"/>
      <c r="H18" s="343">
        <f>SUM(H13:H17)</f>
        <v>394005084</v>
      </c>
    </row>
    <row r="19" spans="2:13" ht="13.5" customHeight="1" x14ac:dyDescent="0.2">
      <c r="B19" s="27"/>
      <c r="D19" s="27"/>
      <c r="E19" s="27"/>
      <c r="F19" s="27"/>
      <c r="G19" s="27"/>
      <c r="H19" s="5"/>
    </row>
    <row r="20" spans="2:13" ht="13.5" customHeight="1" x14ac:dyDescent="0.2">
      <c r="B20" s="27"/>
      <c r="D20" s="374" t="s">
        <v>23</v>
      </c>
      <c r="E20" s="374"/>
      <c r="F20" s="374"/>
      <c r="G20" s="31" t="s">
        <v>24</v>
      </c>
      <c r="H20" s="31" t="s">
        <v>25</v>
      </c>
    </row>
    <row r="21" spans="2:13" ht="28.5" x14ac:dyDescent="0.2">
      <c r="B21" s="386" t="s">
        <v>22</v>
      </c>
      <c r="C21" s="387"/>
      <c r="D21" s="385" t="str">
        <f>Data!L8</f>
        <v>Sheri Hardison</v>
      </c>
      <c r="E21" s="385"/>
      <c r="F21" s="385"/>
      <c r="G21" s="87" t="str">
        <f>Data!M8</f>
        <v>210-458-6914</v>
      </c>
      <c r="H21" s="78" t="str">
        <f>Data!N8</f>
        <v>shari.hardison@utsa.edu</v>
      </c>
    </row>
    <row r="22" spans="2:13" ht="13.5" customHeight="1" x14ac:dyDescent="0.2">
      <c r="B22" s="27"/>
      <c r="C22" s="27"/>
      <c r="D22" s="27"/>
      <c r="E22" s="27"/>
      <c r="F22" s="27"/>
      <c r="G22" s="27"/>
      <c r="H22" s="5"/>
    </row>
    <row r="23" spans="2:13" ht="13.5" customHeight="1" thickBot="1" x14ac:dyDescent="0.25">
      <c r="B23" s="3" t="s">
        <v>66</v>
      </c>
      <c r="C23" s="27"/>
      <c r="D23" s="27"/>
      <c r="E23" s="27"/>
      <c r="F23" s="27"/>
      <c r="G23" s="27"/>
      <c r="H23" s="5"/>
    </row>
    <row r="24" spans="2:13" s="33" customFormat="1" x14ac:dyDescent="0.2">
      <c r="B24" s="57"/>
      <c r="C24" s="59" t="s">
        <v>26</v>
      </c>
      <c r="D24" s="60" t="s">
        <v>27</v>
      </c>
      <c r="E24" s="60" t="s">
        <v>28</v>
      </c>
      <c r="F24" s="60" t="s">
        <v>29</v>
      </c>
      <c r="G24" s="60" t="s">
        <v>30</v>
      </c>
      <c r="H24" s="61" t="s">
        <v>31</v>
      </c>
    </row>
    <row r="25" spans="2:13" s="33" customFormat="1" ht="15" thickBot="1" x14ac:dyDescent="0.25">
      <c r="B25" s="56" t="s">
        <v>684</v>
      </c>
      <c r="C25" s="79">
        <f>Data!O8</f>
        <v>11490</v>
      </c>
      <c r="D25" s="80">
        <f>Data!P8</f>
        <v>16694</v>
      </c>
      <c r="E25" s="80">
        <f>Data!Q8</f>
        <v>3300</v>
      </c>
      <c r="F25" s="80">
        <f>Data!R8</f>
        <v>905</v>
      </c>
      <c r="G25" s="80">
        <f>Data!S8</f>
        <v>0</v>
      </c>
      <c r="H25" s="68">
        <f>SUM(C25:G25)</f>
        <v>32389</v>
      </c>
    </row>
    <row r="26" spans="2:13" x14ac:dyDescent="0.2">
      <c r="C26" s="2"/>
      <c r="D26" s="2"/>
      <c r="E26" s="2"/>
      <c r="F26" s="2"/>
      <c r="G26" s="2"/>
      <c r="H26" s="2"/>
      <c r="I26" s="2"/>
    </row>
    <row r="27" spans="2:13" ht="13.5" customHeight="1" x14ac:dyDescent="0.2">
      <c r="B27" s="27"/>
      <c r="D27" s="374" t="s">
        <v>23</v>
      </c>
      <c r="E27" s="374"/>
      <c r="F27" s="374"/>
      <c r="G27" s="31" t="s">
        <v>24</v>
      </c>
      <c r="H27" s="31" t="s">
        <v>25</v>
      </c>
    </row>
    <row r="28" spans="2:13" ht="28.5" x14ac:dyDescent="0.2">
      <c r="B28" s="386" t="s">
        <v>39</v>
      </c>
      <c r="C28" s="387"/>
      <c r="D28" s="385" t="str">
        <f>Data!T8</f>
        <v>Wilkerson, Steve</v>
      </c>
      <c r="E28" s="385"/>
      <c r="F28" s="385"/>
      <c r="G28" s="87" t="str">
        <f>Data!U8</f>
        <v>(210) 458-4939</v>
      </c>
      <c r="H28" s="78" t="str">
        <f>Data!V8</f>
        <v>Steve.Wilkerson@utsa.edu</v>
      </c>
    </row>
    <row r="29" spans="2:13" ht="13.5" customHeight="1" x14ac:dyDescent="0.2">
      <c r="B29" s="27"/>
      <c r="C29" s="27"/>
      <c r="D29" s="27"/>
      <c r="E29" s="27"/>
      <c r="F29" s="27"/>
      <c r="G29" s="27"/>
      <c r="H29" s="5"/>
    </row>
    <row r="30" spans="2:13" ht="15" thickBot="1" x14ac:dyDescent="0.25">
      <c r="B30" s="3" t="s">
        <v>9</v>
      </c>
      <c r="C30" s="1"/>
      <c r="D30" s="1"/>
      <c r="E30" s="1"/>
      <c r="F30" s="1"/>
      <c r="G30" s="1"/>
      <c r="H30" s="1"/>
      <c r="I30" s="1"/>
    </row>
    <row r="31" spans="2:13" ht="15" thickBot="1" x14ac:dyDescent="0.25">
      <c r="B31" s="62" t="s">
        <v>32</v>
      </c>
      <c r="C31" s="63" t="s">
        <v>26</v>
      </c>
      <c r="D31" s="63" t="s">
        <v>27</v>
      </c>
      <c r="E31" s="63" t="s">
        <v>28</v>
      </c>
      <c r="F31" s="63" t="s">
        <v>29</v>
      </c>
      <c r="G31" s="63" t="s">
        <v>30</v>
      </c>
      <c r="H31" s="64" t="s">
        <v>31</v>
      </c>
      <c r="I31" s="1"/>
    </row>
    <row r="32" spans="2:13" x14ac:dyDescent="0.2">
      <c r="B32" s="9" t="s">
        <v>45</v>
      </c>
      <c r="C32" s="81">
        <f>Data!W8</f>
        <v>229116</v>
      </c>
      <c r="D32" s="81">
        <f>Data!AQ8</f>
        <v>90336</v>
      </c>
      <c r="E32" s="81">
        <f>Data!BK8</f>
        <v>18484</v>
      </c>
      <c r="F32" s="81">
        <f>Data!CE8</f>
        <v>3985</v>
      </c>
      <c r="G32" s="81">
        <f>Data!CY8</f>
        <v>0</v>
      </c>
      <c r="H32" s="22">
        <f>SUM(C32:G32)</f>
        <v>341921</v>
      </c>
      <c r="I32" s="1"/>
      <c r="M32" s="18"/>
    </row>
    <row r="33" spans="2:13" x14ac:dyDescent="0.2">
      <c r="B33" s="7" t="s">
        <v>46</v>
      </c>
      <c r="C33" s="81">
        <f>Data!X8</f>
        <v>97891</v>
      </c>
      <c r="D33" s="81">
        <f>Data!AR8</f>
        <v>69811</v>
      </c>
      <c r="E33" s="81">
        <f>Data!BL8</f>
        <v>7608</v>
      </c>
      <c r="F33" s="81">
        <f>Data!CF8</f>
        <v>3579</v>
      </c>
      <c r="G33" s="81">
        <f>Data!CZ8</f>
        <v>0</v>
      </c>
      <c r="H33" s="22">
        <f t="shared" ref="H33:H52" si="0">SUM(C33:G33)</f>
        <v>178889</v>
      </c>
      <c r="I33" s="1"/>
      <c r="M33" s="18"/>
    </row>
    <row r="34" spans="2:13" x14ac:dyDescent="0.2">
      <c r="B34" s="7" t="s">
        <v>47</v>
      </c>
      <c r="C34" s="81">
        <f>Data!Y8</f>
        <v>20684</v>
      </c>
      <c r="D34" s="81">
        <f>Data!AS8</f>
        <v>6004</v>
      </c>
      <c r="E34" s="81">
        <f>Data!BM8</f>
        <v>969</v>
      </c>
      <c r="F34" s="81">
        <f>Data!CG8</f>
        <v>0</v>
      </c>
      <c r="G34" s="81">
        <f>Data!DA8</f>
        <v>0</v>
      </c>
      <c r="H34" s="22">
        <f t="shared" si="0"/>
        <v>27657</v>
      </c>
      <c r="I34" s="1"/>
      <c r="M34" s="18"/>
    </row>
    <row r="35" spans="2:13" x14ac:dyDescent="0.2">
      <c r="B35" s="7" t="s">
        <v>48</v>
      </c>
      <c r="C35" s="81">
        <f>Data!Z8</f>
        <v>3840</v>
      </c>
      <c r="D35" s="81">
        <f>Data!AT8</f>
        <v>12560</v>
      </c>
      <c r="E35" s="81">
        <f>Data!BN8</f>
        <v>4583</v>
      </c>
      <c r="F35" s="81">
        <f>Data!CH8</f>
        <v>626</v>
      </c>
      <c r="G35" s="81">
        <f>Data!DB8</f>
        <v>0</v>
      </c>
      <c r="H35" s="22">
        <f t="shared" si="0"/>
        <v>21609</v>
      </c>
      <c r="I35" s="1"/>
      <c r="M35" s="18"/>
    </row>
    <row r="36" spans="2:13" x14ac:dyDescent="0.2">
      <c r="B36" s="7" t="s">
        <v>49</v>
      </c>
      <c r="C36" s="81">
        <f>Data!AA8</f>
        <v>0</v>
      </c>
      <c r="D36" s="81">
        <f>Data!AU8</f>
        <v>196</v>
      </c>
      <c r="E36" s="81">
        <f>Data!BO8</f>
        <v>45</v>
      </c>
      <c r="F36" s="81">
        <f>Data!CI8</f>
        <v>3</v>
      </c>
      <c r="G36" s="81">
        <f>Data!DC8</f>
        <v>0</v>
      </c>
      <c r="H36" s="22">
        <f t="shared" si="0"/>
        <v>244</v>
      </c>
      <c r="I36" s="1"/>
      <c r="M36" s="18"/>
    </row>
    <row r="37" spans="2:13" x14ac:dyDescent="0.2">
      <c r="B37" s="7" t="s">
        <v>50</v>
      </c>
      <c r="C37" s="81">
        <f>Data!AB8</f>
        <v>42112</v>
      </c>
      <c r="D37" s="81">
        <f>Data!AV8</f>
        <v>60736</v>
      </c>
      <c r="E37" s="81">
        <f>Data!BP8</f>
        <v>8250</v>
      </c>
      <c r="F37" s="81">
        <f>Data!CJ8</f>
        <v>4428</v>
      </c>
      <c r="G37" s="81">
        <f>Data!DD8</f>
        <v>0</v>
      </c>
      <c r="H37" s="22">
        <f t="shared" si="0"/>
        <v>115526</v>
      </c>
      <c r="I37" s="1"/>
      <c r="M37" s="18"/>
    </row>
    <row r="38" spans="2:13" x14ac:dyDescent="0.2">
      <c r="B38" s="7" t="s">
        <v>51</v>
      </c>
      <c r="C38" s="81">
        <f>Data!AC8</f>
        <v>42</v>
      </c>
      <c r="D38" s="81">
        <f>Data!AW8</f>
        <v>141</v>
      </c>
      <c r="E38" s="81">
        <f>Data!BQ8</f>
        <v>0</v>
      </c>
      <c r="F38" s="81">
        <f>Data!CK8</f>
        <v>0</v>
      </c>
      <c r="G38" s="81">
        <f>Data!DE8</f>
        <v>0</v>
      </c>
      <c r="H38" s="22">
        <f t="shared" si="0"/>
        <v>183</v>
      </c>
      <c r="I38" s="1"/>
      <c r="M38" s="18"/>
    </row>
    <row r="39" spans="2:13" x14ac:dyDescent="0.2">
      <c r="B39" s="7" t="s">
        <v>52</v>
      </c>
      <c r="C39" s="81">
        <f>Data!AD8</f>
        <v>0</v>
      </c>
      <c r="D39" s="81">
        <f>Data!AX8</f>
        <v>0</v>
      </c>
      <c r="E39" s="81">
        <f>Data!BR8</f>
        <v>0</v>
      </c>
      <c r="F39" s="81">
        <f>Data!CL8</f>
        <v>0</v>
      </c>
      <c r="G39" s="81">
        <f>Data!DF8</f>
        <v>0</v>
      </c>
      <c r="H39" s="22">
        <f t="shared" si="0"/>
        <v>0</v>
      </c>
      <c r="I39" s="1"/>
      <c r="M39" s="18"/>
    </row>
    <row r="40" spans="2:13" x14ac:dyDescent="0.2">
      <c r="B40" s="7" t="s">
        <v>53</v>
      </c>
      <c r="C40" s="81">
        <f>Data!AE8</f>
        <v>0</v>
      </c>
      <c r="D40" s="81">
        <f>Data!AY8</f>
        <v>0</v>
      </c>
      <c r="E40" s="81">
        <f>Data!BS8</f>
        <v>4212</v>
      </c>
      <c r="F40" s="81">
        <f>Data!CM8</f>
        <v>0</v>
      </c>
      <c r="G40" s="81">
        <f>Data!DG8</f>
        <v>0</v>
      </c>
      <c r="H40" s="22">
        <f t="shared" si="0"/>
        <v>4212</v>
      </c>
      <c r="I40" s="1"/>
      <c r="M40" s="18"/>
    </row>
    <row r="41" spans="2:13" x14ac:dyDescent="0.2">
      <c r="B41" s="7" t="s">
        <v>54</v>
      </c>
      <c r="C41" s="81">
        <f>Data!AF8</f>
        <v>18</v>
      </c>
      <c r="D41" s="81">
        <f>Data!AZ8</f>
        <v>81</v>
      </c>
      <c r="E41" s="81">
        <f>Data!BT8</f>
        <v>15</v>
      </c>
      <c r="F41" s="81">
        <f>Data!CN8</f>
        <v>0</v>
      </c>
      <c r="G41" s="81">
        <f>Data!DH8</f>
        <v>0</v>
      </c>
      <c r="H41" s="22">
        <f t="shared" si="0"/>
        <v>114</v>
      </c>
      <c r="I41" s="1"/>
      <c r="M41" s="18"/>
    </row>
    <row r="42" spans="2:13" x14ac:dyDescent="0.2">
      <c r="B42" s="7" t="s">
        <v>55</v>
      </c>
      <c r="C42" s="81">
        <f>Data!AG8</f>
        <v>0</v>
      </c>
      <c r="D42" s="81">
        <f>Data!BA8</f>
        <v>0</v>
      </c>
      <c r="E42" s="81">
        <f>Data!BU8</f>
        <v>0</v>
      </c>
      <c r="F42" s="81">
        <f>Data!CO8</f>
        <v>0</v>
      </c>
      <c r="G42" s="81">
        <f>Data!DI8</f>
        <v>0</v>
      </c>
      <c r="H42" s="22">
        <f t="shared" si="0"/>
        <v>0</v>
      </c>
      <c r="I42" s="1"/>
      <c r="M42" s="18"/>
    </row>
    <row r="43" spans="2:13" x14ac:dyDescent="0.2">
      <c r="B43" s="7" t="s">
        <v>56</v>
      </c>
      <c r="C43" s="81">
        <f>Data!AH8</f>
        <v>0</v>
      </c>
      <c r="D43" s="81">
        <f>Data!BB8</f>
        <v>15</v>
      </c>
      <c r="E43" s="81">
        <f>Data!BV8</f>
        <v>0</v>
      </c>
      <c r="F43" s="81">
        <f>Data!CP8</f>
        <v>0</v>
      </c>
      <c r="G43" s="81">
        <f>Data!DJ8</f>
        <v>0</v>
      </c>
      <c r="H43" s="22">
        <f t="shared" si="0"/>
        <v>15</v>
      </c>
      <c r="I43" s="1"/>
      <c r="M43" s="18"/>
    </row>
    <row r="44" spans="2:13" x14ac:dyDescent="0.2">
      <c r="B44" s="7" t="s">
        <v>57</v>
      </c>
      <c r="C44" s="81">
        <f>Data!AI8</f>
        <v>0</v>
      </c>
      <c r="D44" s="81">
        <f>Data!BC8</f>
        <v>0</v>
      </c>
      <c r="E44" s="81">
        <f>Data!BW8</f>
        <v>0</v>
      </c>
      <c r="F44" s="81">
        <f>Data!CQ8</f>
        <v>0</v>
      </c>
      <c r="G44" s="81">
        <f>Data!DK8</f>
        <v>0</v>
      </c>
      <c r="H44" s="22">
        <f t="shared" si="0"/>
        <v>0</v>
      </c>
      <c r="I44" s="1"/>
      <c r="M44" s="18"/>
    </row>
    <row r="45" spans="2:13" x14ac:dyDescent="0.2">
      <c r="B45" s="7" t="s">
        <v>58</v>
      </c>
      <c r="C45" s="81">
        <f>Data!AJ8</f>
        <v>2241</v>
      </c>
      <c r="D45" s="81">
        <f>Data!BD8</f>
        <v>6311</v>
      </c>
      <c r="E45" s="81">
        <f>Data!BX8</f>
        <v>243</v>
      </c>
      <c r="F45" s="81">
        <f>Data!CR8</f>
        <v>0</v>
      </c>
      <c r="G45" s="81">
        <f>Data!DL8</f>
        <v>0</v>
      </c>
      <c r="H45" s="22">
        <f t="shared" si="0"/>
        <v>8795</v>
      </c>
      <c r="I45" s="1"/>
      <c r="M45" s="18"/>
    </row>
    <row r="46" spans="2:13" x14ac:dyDescent="0.2">
      <c r="B46" s="7" t="s">
        <v>59</v>
      </c>
      <c r="C46" s="81">
        <f>Data!AK8</f>
        <v>0</v>
      </c>
      <c r="D46" s="81">
        <f>Data!BE8</f>
        <v>0</v>
      </c>
      <c r="E46" s="81">
        <f>Data!BY8</f>
        <v>0</v>
      </c>
      <c r="F46" s="81">
        <f>Data!CS8</f>
        <v>0</v>
      </c>
      <c r="G46" s="81">
        <f>Data!DM8</f>
        <v>0</v>
      </c>
      <c r="H46" s="22">
        <f t="shared" si="0"/>
        <v>0</v>
      </c>
      <c r="I46" s="1"/>
      <c r="M46" s="18"/>
    </row>
    <row r="47" spans="2:13" x14ac:dyDescent="0.2">
      <c r="B47" s="7" t="s">
        <v>60</v>
      </c>
      <c r="C47" s="81">
        <f>Data!AL8</f>
        <v>23355</v>
      </c>
      <c r="D47" s="81">
        <f>Data!BF8</f>
        <v>55115</v>
      </c>
      <c r="E47" s="81">
        <f>Data!BZ8</f>
        <v>13744</v>
      </c>
      <c r="F47" s="81">
        <f>Data!CT8</f>
        <v>888</v>
      </c>
      <c r="G47" s="81">
        <f>Data!DN8</f>
        <v>0</v>
      </c>
      <c r="H47" s="22">
        <f t="shared" si="0"/>
        <v>93102</v>
      </c>
      <c r="I47" s="1"/>
      <c r="M47" s="18"/>
    </row>
    <row r="48" spans="2:13" x14ac:dyDescent="0.2">
      <c r="B48" s="7" t="s">
        <v>61</v>
      </c>
      <c r="C48" s="81">
        <f>Data!AM8</f>
        <v>0</v>
      </c>
      <c r="D48" s="81">
        <f>Data!BG8</f>
        <v>0</v>
      </c>
      <c r="E48" s="81">
        <f>Data!CA8</f>
        <v>0</v>
      </c>
      <c r="F48" s="81">
        <f>Data!CU8</f>
        <v>0</v>
      </c>
      <c r="G48" s="81">
        <f>Data!DO8</f>
        <v>0</v>
      </c>
      <c r="H48" s="22">
        <f t="shared" si="0"/>
        <v>0</v>
      </c>
      <c r="I48" s="1"/>
      <c r="M48" s="18"/>
    </row>
    <row r="49" spans="2:13" x14ac:dyDescent="0.2">
      <c r="B49" s="7" t="s">
        <v>62</v>
      </c>
      <c r="C49" s="81">
        <f>Data!AN8</f>
        <v>0</v>
      </c>
      <c r="D49" s="81">
        <f>Data!BH8</f>
        <v>2163</v>
      </c>
      <c r="E49" s="81">
        <f>Data!CB8</f>
        <v>0</v>
      </c>
      <c r="F49" s="81">
        <f>Data!CV8</f>
        <v>0</v>
      </c>
      <c r="G49" s="81">
        <f>Data!DP8</f>
        <v>0</v>
      </c>
      <c r="H49" s="22">
        <f t="shared" si="0"/>
        <v>2163</v>
      </c>
      <c r="I49" s="1"/>
      <c r="M49" s="18"/>
    </row>
    <row r="50" spans="2:13" x14ac:dyDescent="0.2">
      <c r="B50" s="7" t="s">
        <v>63</v>
      </c>
      <c r="C50" s="81">
        <f>Data!AO8</f>
        <v>773</v>
      </c>
      <c r="D50" s="81">
        <f>Data!BI8</f>
        <v>1481</v>
      </c>
      <c r="E50" s="81">
        <f>Data!CC8</f>
        <v>324</v>
      </c>
      <c r="F50" s="81">
        <f>Data!CW8</f>
        <v>54</v>
      </c>
      <c r="G50" s="81">
        <f>Data!DQ8</f>
        <v>0</v>
      </c>
      <c r="H50" s="22">
        <f t="shared" si="0"/>
        <v>2632</v>
      </c>
      <c r="I50" s="1"/>
      <c r="M50" s="18"/>
    </row>
    <row r="51" spans="2:13" x14ac:dyDescent="0.2">
      <c r="B51" s="7" t="s">
        <v>0</v>
      </c>
      <c r="C51" s="81">
        <f>Data!AP8</f>
        <v>0</v>
      </c>
      <c r="D51" s="81">
        <f>Data!BJ8</f>
        <v>0</v>
      </c>
      <c r="E51" s="81">
        <f>Data!CD8</f>
        <v>0</v>
      </c>
      <c r="F51" s="81">
        <f>Data!CX8</f>
        <v>0</v>
      </c>
      <c r="G51" s="81">
        <f>Data!DR8</f>
        <v>0</v>
      </c>
      <c r="H51" s="22">
        <f t="shared" si="0"/>
        <v>0</v>
      </c>
      <c r="I51" s="1"/>
      <c r="M51" s="18"/>
    </row>
    <row r="52" spans="2:13" x14ac:dyDescent="0.2">
      <c r="B52" s="8" t="s">
        <v>34</v>
      </c>
      <c r="C52" s="22">
        <f>SUM(C32:C51)</f>
        <v>420072</v>
      </c>
      <c r="D52" s="22">
        <f>SUM(D32:D51)</f>
        <v>304950</v>
      </c>
      <c r="E52" s="22">
        <f>SUM(E32:E51)</f>
        <v>58477</v>
      </c>
      <c r="F52" s="22">
        <f>SUM(F32:F51)</f>
        <v>13563</v>
      </c>
      <c r="G52" s="22">
        <f>SUM(G32:G51)</f>
        <v>0</v>
      </c>
      <c r="H52" s="22">
        <f t="shared" si="0"/>
        <v>797062</v>
      </c>
      <c r="I52" s="1"/>
    </row>
    <row r="53" spans="2:13" x14ac:dyDescent="0.2">
      <c r="B53" s="14"/>
      <c r="C53" s="18"/>
      <c r="D53" s="18"/>
      <c r="E53" s="18"/>
      <c r="F53" s="18"/>
      <c r="G53" s="18"/>
      <c r="H53" s="18"/>
      <c r="I53" s="1"/>
    </row>
    <row r="54" spans="2:13" ht="13.5" customHeight="1" x14ac:dyDescent="0.2">
      <c r="B54" s="27"/>
      <c r="D54" s="374" t="s">
        <v>23</v>
      </c>
      <c r="E54" s="374"/>
      <c r="F54" s="374"/>
      <c r="G54" s="31" t="s">
        <v>24</v>
      </c>
      <c r="H54" s="31" t="s">
        <v>25</v>
      </c>
    </row>
    <row r="55" spans="2:13" ht="28.5" x14ac:dyDescent="0.2">
      <c r="B55" s="386" t="s">
        <v>40</v>
      </c>
      <c r="C55" s="387"/>
      <c r="D55" s="385" t="str">
        <f>Data!T8</f>
        <v>Wilkerson, Steve</v>
      </c>
      <c r="E55" s="385"/>
      <c r="F55" s="385"/>
      <c r="G55" s="87" t="str">
        <f>Data!U8</f>
        <v>(210) 458-4939</v>
      </c>
      <c r="H55" s="78" t="str">
        <f>Data!V8</f>
        <v>Steve.Wilkerson@utsa.edu</v>
      </c>
    </row>
    <row r="56" spans="2:13" ht="13.5" customHeight="1" x14ac:dyDescent="0.2">
      <c r="B56" s="27"/>
      <c r="C56" s="27"/>
      <c r="D56" s="27"/>
      <c r="E56" s="27"/>
      <c r="F56" s="27"/>
      <c r="G56" s="27"/>
      <c r="H56" s="5"/>
    </row>
    <row r="57" spans="2:13" x14ac:dyDescent="0.2">
      <c r="B57" s="3" t="s">
        <v>10</v>
      </c>
      <c r="C57" s="1"/>
      <c r="D57" s="1"/>
      <c r="E57" s="1"/>
      <c r="F57" s="1"/>
      <c r="G57" s="1"/>
      <c r="H57" s="1"/>
      <c r="I57" s="1"/>
    </row>
    <row r="58" spans="2:13" ht="31.5" customHeight="1" x14ac:dyDescent="0.2">
      <c r="B58" s="392" t="s">
        <v>42</v>
      </c>
      <c r="C58" s="392"/>
      <c r="D58" s="392"/>
      <c r="E58" s="392"/>
      <c r="F58" s="392"/>
      <c r="G58" s="392"/>
      <c r="H58" s="34"/>
    </row>
    <row r="59" spans="2:13" ht="8.25" customHeight="1" thickBot="1" x14ac:dyDescent="0.25">
      <c r="B59" s="32"/>
      <c r="C59" s="1"/>
      <c r="D59" s="1"/>
      <c r="E59" s="1"/>
      <c r="F59" s="1"/>
      <c r="G59" s="1"/>
      <c r="H59" s="1"/>
      <c r="I59" s="1"/>
    </row>
    <row r="60" spans="2:13" ht="15" thickBot="1" x14ac:dyDescent="0.25">
      <c r="B60" s="62" t="s">
        <v>32</v>
      </c>
      <c r="C60" s="63" t="s">
        <v>26</v>
      </c>
      <c r="D60" s="63" t="s">
        <v>27</v>
      </c>
      <c r="E60" s="63" t="s">
        <v>28</v>
      </c>
      <c r="F60" s="63" t="s">
        <v>29</v>
      </c>
      <c r="G60" s="63" t="s">
        <v>30</v>
      </c>
      <c r="H60" s="64" t="s">
        <v>31</v>
      </c>
      <c r="I60" s="1"/>
    </row>
    <row r="61" spans="2:13" x14ac:dyDescent="0.2">
      <c r="B61" s="9" t="str">
        <f>$B$32</f>
        <v>Liberal Arts</v>
      </c>
      <c r="C61" s="82">
        <f>Data!DS8</f>
        <v>9504498.1439699996</v>
      </c>
      <c r="D61" s="82">
        <f>Data!EM8</f>
        <v>7665131.27752419</v>
      </c>
      <c r="E61" s="82">
        <f>Data!FG8</f>
        <v>6149022.1244881498</v>
      </c>
      <c r="F61" s="82">
        <f>Data!GA8</f>
        <v>3743335.7843077499</v>
      </c>
      <c r="G61" s="82">
        <f>Data!GU8</f>
        <v>0</v>
      </c>
      <c r="H61" s="21">
        <f>SUM(C61:G61)</f>
        <v>27061987.330290087</v>
      </c>
      <c r="I61" s="1"/>
    </row>
    <row r="62" spans="2:13" x14ac:dyDescent="0.2">
      <c r="B62" s="9" t="str">
        <f>$B$33</f>
        <v>Science</v>
      </c>
      <c r="C62" s="82">
        <f>Data!DT8</f>
        <v>6351514.9987057103</v>
      </c>
      <c r="D62" s="82">
        <f>Data!EN8</f>
        <v>7062115.3392681703</v>
      </c>
      <c r="E62" s="82">
        <f>Data!FH8</f>
        <v>4170127.7011972698</v>
      </c>
      <c r="F62" s="82">
        <f>Data!GB8</f>
        <v>4276167.8229233297</v>
      </c>
      <c r="G62" s="82">
        <f>Data!GV8</f>
        <v>0</v>
      </c>
      <c r="H62" s="22">
        <f t="shared" ref="H62:H81" si="1">SUM(C62:G62)</f>
        <v>21859925.862094481</v>
      </c>
      <c r="I62" s="1"/>
    </row>
    <row r="63" spans="2:13" x14ac:dyDescent="0.2">
      <c r="B63" s="9" t="str">
        <f>$B$34</f>
        <v>Fine Arts</v>
      </c>
      <c r="C63" s="82">
        <f>Data!DU8</f>
        <v>1740467.2582302301</v>
      </c>
      <c r="D63" s="82">
        <f>Data!EO8</f>
        <v>1327186.5111595299</v>
      </c>
      <c r="E63" s="82">
        <f>Data!FI8</f>
        <v>755624.82199785498</v>
      </c>
      <c r="F63" s="82">
        <f>Data!GC8</f>
        <v>0</v>
      </c>
      <c r="G63" s="82">
        <f>Data!GW8</f>
        <v>0</v>
      </c>
      <c r="H63" s="22">
        <f t="shared" si="1"/>
        <v>3823278.5913876146</v>
      </c>
      <c r="I63" s="1"/>
    </row>
    <row r="64" spans="2:13" x14ac:dyDescent="0.2">
      <c r="B64" s="9" t="str">
        <f>$B$35</f>
        <v>Teacher Education</v>
      </c>
      <c r="C64" s="82">
        <f>Data!DV8</f>
        <v>241512.56224121701</v>
      </c>
      <c r="D64" s="82">
        <f>Data!EP8</f>
        <v>1099560.09084854</v>
      </c>
      <c r="E64" s="82">
        <f>Data!FJ8</f>
        <v>1068847.9097261601</v>
      </c>
      <c r="F64" s="82">
        <f>Data!GD8</f>
        <v>477105.62650643301</v>
      </c>
      <c r="G64" s="82">
        <f>Data!GX8</f>
        <v>0</v>
      </c>
      <c r="H64" s="22">
        <f t="shared" si="1"/>
        <v>2887026.1893223501</v>
      </c>
      <c r="I64" s="1"/>
    </row>
    <row r="65" spans="2:9" x14ac:dyDescent="0.2">
      <c r="B65" s="9" t="str">
        <f>$B$36</f>
        <v>Agriculture</v>
      </c>
      <c r="C65" s="82">
        <f>Data!DW8</f>
        <v>0</v>
      </c>
      <c r="D65" s="82">
        <f>Data!EQ8</f>
        <v>30219.03039077</v>
      </c>
      <c r="E65" s="82">
        <f>Data!FK8</f>
        <v>54051.078121742801</v>
      </c>
      <c r="F65" s="82">
        <f>Data!GE8</f>
        <v>4055.5555555555602</v>
      </c>
      <c r="G65" s="82">
        <f>Data!GY8</f>
        <v>0</v>
      </c>
      <c r="H65" s="22">
        <f t="shared" si="1"/>
        <v>88325.664068068363</v>
      </c>
      <c r="I65" s="1"/>
    </row>
    <row r="66" spans="2:9" x14ac:dyDescent="0.2">
      <c r="B66" s="9" t="str">
        <f>$B$37</f>
        <v>Engineering</v>
      </c>
      <c r="C66" s="82">
        <f>Data!DX8</f>
        <v>2876921.9158030599</v>
      </c>
      <c r="D66" s="82">
        <f>Data!ER8</f>
        <v>7978831.3420652598</v>
      </c>
      <c r="E66" s="82">
        <f>Data!FL8</f>
        <v>3984984.6659593801</v>
      </c>
      <c r="F66" s="82">
        <f>Data!GF8</f>
        <v>6636628.1727471603</v>
      </c>
      <c r="G66" s="82">
        <f>Data!GZ8</f>
        <v>0</v>
      </c>
      <c r="H66" s="22">
        <f t="shared" si="1"/>
        <v>21477366.096574862</v>
      </c>
      <c r="I66" s="1"/>
    </row>
    <row r="67" spans="2:9" x14ac:dyDescent="0.2">
      <c r="B67" s="9" t="str">
        <f>$B$38</f>
        <v>Home Economics</v>
      </c>
      <c r="C67" s="82">
        <f>Data!DY8</f>
        <v>12822.171428571401</v>
      </c>
      <c r="D67" s="82">
        <f>Data!ES8</f>
        <v>4471.4285714285697</v>
      </c>
      <c r="E67" s="82">
        <f>Data!FM8</f>
        <v>0</v>
      </c>
      <c r="F67" s="82">
        <f>Data!GG8</f>
        <v>0</v>
      </c>
      <c r="G67" s="82">
        <f>Data!HA8</f>
        <v>0</v>
      </c>
      <c r="H67" s="22">
        <f t="shared" si="1"/>
        <v>17293.599999999969</v>
      </c>
      <c r="I67" s="1"/>
    </row>
    <row r="68" spans="2:9" x14ac:dyDescent="0.2">
      <c r="B68" s="9" t="str">
        <f>$B$39</f>
        <v>Law</v>
      </c>
      <c r="C68" s="82">
        <f>Data!DZ8</f>
        <v>0</v>
      </c>
      <c r="D68" s="82">
        <f>Data!ET8</f>
        <v>0</v>
      </c>
      <c r="E68" s="82">
        <f>Data!FN8</f>
        <v>0</v>
      </c>
      <c r="F68" s="82">
        <f>Data!GH8</f>
        <v>0</v>
      </c>
      <c r="G68" s="82">
        <f>Data!HB8</f>
        <v>0</v>
      </c>
      <c r="H68" s="22">
        <f t="shared" si="1"/>
        <v>0</v>
      </c>
      <c r="I68" s="1"/>
    </row>
    <row r="69" spans="2:9" x14ac:dyDescent="0.2">
      <c r="B69" s="9" t="str">
        <f>$B$46</f>
        <v>Pharmacy</v>
      </c>
      <c r="C69" s="82">
        <f>Data!EA8</f>
        <v>0</v>
      </c>
      <c r="D69" s="82">
        <f>Data!EU8</f>
        <v>0</v>
      </c>
      <c r="E69" s="82">
        <f>Data!FO8</f>
        <v>971830.93723611499</v>
      </c>
      <c r="F69" s="82">
        <f>Data!GI8</f>
        <v>0</v>
      </c>
      <c r="G69" s="82">
        <f>Data!HC8</f>
        <v>0</v>
      </c>
      <c r="H69" s="22">
        <f t="shared" si="1"/>
        <v>971830.93723611499</v>
      </c>
      <c r="I69" s="1"/>
    </row>
    <row r="70" spans="2:9" x14ac:dyDescent="0.2">
      <c r="B70" s="9" t="str">
        <f>$B$41</f>
        <v>Library Science</v>
      </c>
      <c r="C70" s="82">
        <f>Data!EB8</f>
        <v>2999.8888888888901</v>
      </c>
      <c r="D70" s="82">
        <f>Data!EV8</f>
        <v>18945.8027440396</v>
      </c>
      <c r="E70" s="82">
        <f>Data!FP8</f>
        <v>18812.3947368421</v>
      </c>
      <c r="F70" s="82">
        <f>Data!GJ8</f>
        <v>0</v>
      </c>
      <c r="G70" s="82">
        <f>Data!HD8</f>
        <v>0</v>
      </c>
      <c r="H70" s="22">
        <f t="shared" si="1"/>
        <v>40758.086369770594</v>
      </c>
      <c r="I70" s="1"/>
    </row>
    <row r="71" spans="2:9" x14ac:dyDescent="0.2">
      <c r="B71" s="9" t="str">
        <f>$B$42</f>
        <v>Veterinary Science</v>
      </c>
      <c r="C71" s="82">
        <f>Data!EC8</f>
        <v>0</v>
      </c>
      <c r="D71" s="82">
        <f>Data!EW8</f>
        <v>0</v>
      </c>
      <c r="E71" s="82">
        <f>Data!FQ8</f>
        <v>0</v>
      </c>
      <c r="F71" s="82">
        <f>Data!GK8</f>
        <v>0</v>
      </c>
      <c r="G71" s="82">
        <f>Data!HE8</f>
        <v>0</v>
      </c>
      <c r="H71" s="22">
        <f t="shared" si="1"/>
        <v>0</v>
      </c>
      <c r="I71" s="1"/>
    </row>
    <row r="72" spans="2:9" x14ac:dyDescent="0.2">
      <c r="B72" s="9" t="str">
        <f>$B$43</f>
        <v>Vocational Training</v>
      </c>
      <c r="C72" s="82">
        <f>Data!ED8</f>
        <v>0</v>
      </c>
      <c r="D72" s="82">
        <f>Data!EX8</f>
        <v>0</v>
      </c>
      <c r="E72" s="82">
        <f>Data!FR8</f>
        <v>0</v>
      </c>
      <c r="F72" s="82">
        <f>Data!GL8</f>
        <v>0</v>
      </c>
      <c r="G72" s="82">
        <f>Data!HF8</f>
        <v>0</v>
      </c>
      <c r="H72" s="22">
        <f t="shared" si="1"/>
        <v>0</v>
      </c>
      <c r="I72" s="1"/>
    </row>
    <row r="73" spans="2:9" x14ac:dyDescent="0.2">
      <c r="B73" s="9" t="str">
        <f>$B$44</f>
        <v>Physical Training</v>
      </c>
      <c r="C73" s="82">
        <f>Data!EE8</f>
        <v>0</v>
      </c>
      <c r="D73" s="82">
        <f>Data!EY8</f>
        <v>0</v>
      </c>
      <c r="E73" s="82">
        <f>Data!FS8</f>
        <v>0</v>
      </c>
      <c r="F73" s="82">
        <f>Data!GM8</f>
        <v>0</v>
      </c>
      <c r="G73" s="82">
        <f>Data!HG8</f>
        <v>0</v>
      </c>
      <c r="H73" s="22">
        <f t="shared" si="1"/>
        <v>0</v>
      </c>
      <c r="I73" s="1"/>
    </row>
    <row r="74" spans="2:9" x14ac:dyDescent="0.2">
      <c r="B74" s="9" t="str">
        <f>$B$45</f>
        <v>Health Services</v>
      </c>
      <c r="C74" s="82">
        <f>Data!EF8</f>
        <v>57535.818121700999</v>
      </c>
      <c r="D74" s="82">
        <f>Data!EZ8</f>
        <v>143715.0894233</v>
      </c>
      <c r="E74" s="82">
        <f>Data!FT8</f>
        <v>87881.761306532702</v>
      </c>
      <c r="F74" s="82">
        <f>Data!GN8</f>
        <v>0</v>
      </c>
      <c r="G74" s="82">
        <f>Data!HH8</f>
        <v>0</v>
      </c>
      <c r="H74" s="22">
        <f t="shared" si="1"/>
        <v>289132.66885153373</v>
      </c>
      <c r="I74" s="1"/>
    </row>
    <row r="75" spans="2:9" x14ac:dyDescent="0.2">
      <c r="B75" s="9" t="str">
        <f>$B$46</f>
        <v>Pharmacy</v>
      </c>
      <c r="C75" s="82">
        <f>Data!EG8</f>
        <v>0</v>
      </c>
      <c r="D75" s="82">
        <f>Data!FA8</f>
        <v>0</v>
      </c>
      <c r="E75" s="82">
        <f>Data!FU8</f>
        <v>0</v>
      </c>
      <c r="F75" s="82">
        <f>Data!GO8</f>
        <v>0</v>
      </c>
      <c r="G75" s="82">
        <f>Data!HI8</f>
        <v>0</v>
      </c>
      <c r="H75" s="22">
        <f t="shared" si="1"/>
        <v>0</v>
      </c>
      <c r="I75" s="1"/>
    </row>
    <row r="76" spans="2:9" x14ac:dyDescent="0.2">
      <c r="B76" s="9" t="str">
        <f>$B$47</f>
        <v>Business Administration</v>
      </c>
      <c r="C76" s="82">
        <f>Data!EH8</f>
        <v>925676.07980540604</v>
      </c>
      <c r="D76" s="82">
        <f>Data!FB8</f>
        <v>4915202.65773331</v>
      </c>
      <c r="E76" s="82">
        <f>Data!FV8</f>
        <v>3958983.9782754602</v>
      </c>
      <c r="F76" s="82">
        <f>Data!GP8</f>
        <v>2407074.0903688301</v>
      </c>
      <c r="G76" s="82">
        <f>Data!HJ8</f>
        <v>0</v>
      </c>
      <c r="H76" s="22">
        <f t="shared" si="1"/>
        <v>12206936.806183007</v>
      </c>
      <c r="I76" s="1"/>
    </row>
    <row r="77" spans="2:9" x14ac:dyDescent="0.2">
      <c r="B77" s="9" t="str">
        <f>$B$48</f>
        <v>Optometry</v>
      </c>
      <c r="C77" s="82">
        <f>Data!EI8</f>
        <v>0</v>
      </c>
      <c r="D77" s="82">
        <f>Data!FC8</f>
        <v>0</v>
      </c>
      <c r="E77" s="82">
        <f>Data!FW8</f>
        <v>0</v>
      </c>
      <c r="F77" s="82">
        <f>Data!GQ8</f>
        <v>0</v>
      </c>
      <c r="G77" s="82">
        <f>Data!HK8</f>
        <v>0</v>
      </c>
      <c r="H77" s="22">
        <f t="shared" si="1"/>
        <v>0</v>
      </c>
      <c r="I77" s="1"/>
    </row>
    <row r="78" spans="2:9" x14ac:dyDescent="0.2">
      <c r="B78" s="9" t="str">
        <f>$B$49</f>
        <v>Teacher Ed-Practice Teaching</v>
      </c>
      <c r="C78" s="82">
        <f>Data!EJ8</f>
        <v>0</v>
      </c>
      <c r="D78" s="82">
        <f>Data!FD8</f>
        <v>259800.521989359</v>
      </c>
      <c r="E78" s="82">
        <f>Data!FX8</f>
        <v>0</v>
      </c>
      <c r="F78" s="82">
        <f>Data!GR8</f>
        <v>0</v>
      </c>
      <c r="G78" s="82">
        <f>Data!HL8</f>
        <v>0</v>
      </c>
      <c r="H78" s="22">
        <f t="shared" si="1"/>
        <v>259800.521989359</v>
      </c>
      <c r="I78" s="1"/>
    </row>
    <row r="79" spans="2:9" x14ac:dyDescent="0.2">
      <c r="B79" s="9" t="str">
        <f>$B$50</f>
        <v>Technology</v>
      </c>
      <c r="C79" s="82">
        <f>Data!EK8</f>
        <v>63479.398502816599</v>
      </c>
      <c r="D79" s="82">
        <f>Data!FE8</f>
        <v>176949.82397209399</v>
      </c>
      <c r="E79" s="82">
        <f>Data!FY8</f>
        <v>77777.661220007896</v>
      </c>
      <c r="F79" s="82">
        <f>Data!GS8</f>
        <v>6223.3495027892304</v>
      </c>
      <c r="G79" s="82">
        <f>Data!HM8</f>
        <v>0</v>
      </c>
      <c r="H79" s="22">
        <f t="shared" si="1"/>
        <v>324430.23319770768</v>
      </c>
      <c r="I79" s="1"/>
    </row>
    <row r="80" spans="2:9" x14ac:dyDescent="0.2">
      <c r="B80" s="9" t="str">
        <f>$B$51</f>
        <v>Nursing</v>
      </c>
      <c r="C80" s="82">
        <f>Data!EL8</f>
        <v>0</v>
      </c>
      <c r="D80" s="82">
        <f>Data!FF8</f>
        <v>0</v>
      </c>
      <c r="E80" s="82">
        <f>Data!FZ8</f>
        <v>0</v>
      </c>
      <c r="F80" s="82">
        <f>Data!GT8</f>
        <v>0</v>
      </c>
      <c r="G80" s="82">
        <f>Data!HN8</f>
        <v>0</v>
      </c>
      <c r="H80" s="22">
        <f t="shared" si="1"/>
        <v>0</v>
      </c>
      <c r="I80" s="1"/>
    </row>
    <row r="81" spans="2:9" x14ac:dyDescent="0.2">
      <c r="B81" s="35" t="str">
        <f>$B$52</f>
        <v>Totals</v>
      </c>
      <c r="C81" s="21">
        <f>SUM(C61:C80)</f>
        <v>21777428.235697601</v>
      </c>
      <c r="D81" s="21">
        <f>SUM(D61:D80)</f>
        <v>30682128.91568999</v>
      </c>
      <c r="E81" s="21">
        <f>SUM(E61:E80)</f>
        <v>21297945.034265511</v>
      </c>
      <c r="F81" s="21">
        <f>SUM(F61:F80)</f>
        <v>17550590.401911851</v>
      </c>
      <c r="G81" s="21">
        <f>SUM(G61:G80)</f>
        <v>0</v>
      </c>
      <c r="H81" s="21">
        <f t="shared" si="1"/>
        <v>91308092.587564945</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Data!T8</f>
        <v>Wilkerson, Steve</v>
      </c>
      <c r="E84" s="385"/>
      <c r="F84" s="385"/>
      <c r="G84" s="87" t="str">
        <f>Data!U8</f>
        <v>(210) 458-4939</v>
      </c>
      <c r="H84" s="78" t="str">
        <f>Data!V2</f>
        <v>joanna.demurat@uta.edu</v>
      </c>
    </row>
    <row r="85" spans="2:9" ht="13.5" customHeight="1" x14ac:dyDescent="0.2">
      <c r="B85" s="27"/>
      <c r="C85" s="27"/>
      <c r="D85" s="27"/>
      <c r="E85" s="27"/>
      <c r="F85" s="27"/>
      <c r="G85" s="27"/>
      <c r="H85" s="5"/>
    </row>
    <row r="86" spans="2:9" x14ac:dyDescent="0.2">
      <c r="B86" s="28" t="s">
        <v>33</v>
      </c>
      <c r="C86" s="13"/>
      <c r="D86" s="13"/>
      <c r="E86" s="13"/>
      <c r="F86" s="13"/>
      <c r="G86" s="13"/>
      <c r="H86" s="17">
        <f>H13+H14</f>
        <v>243421226</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Data!HR8</f>
        <v>1675284.9</v>
      </c>
      <c r="D91" s="159">
        <f>Data!IL8</f>
        <v>660532.24757765688</v>
      </c>
      <c r="E91" s="159">
        <f>Data!JF8</f>
        <v>135154.06996352959</v>
      </c>
      <c r="F91" s="159">
        <f>Data!JZ8</f>
        <v>29138.117766969564</v>
      </c>
      <c r="G91" s="159">
        <f>Data!KT8</f>
        <v>0</v>
      </c>
      <c r="H91" s="36">
        <f t="shared" ref="H91:H111" si="2">SUM(C91:G91)</f>
        <v>2500109.335308156</v>
      </c>
    </row>
    <row r="92" spans="2:9" x14ac:dyDescent="0.2">
      <c r="B92" s="9" t="str">
        <f>$B$33</f>
        <v>Science</v>
      </c>
      <c r="C92" s="159">
        <f>Data!HS8</f>
        <v>968328.47588728205</v>
      </c>
      <c r="D92" s="159">
        <f>Data!IM8</f>
        <v>690563.78247404809</v>
      </c>
      <c r="E92" s="159">
        <f>Data!JG8</f>
        <v>75257.613514525772</v>
      </c>
      <c r="F92" s="159">
        <f>Data!KA8</f>
        <v>35403.128124144023</v>
      </c>
      <c r="G92" s="159">
        <f>Data!KU8</f>
        <v>0</v>
      </c>
      <c r="H92" s="69">
        <f t="shared" si="2"/>
        <v>1769553</v>
      </c>
    </row>
    <row r="93" spans="2:9" x14ac:dyDescent="0.2">
      <c r="B93" s="9" t="str">
        <f>$B$34</f>
        <v>Fine Arts</v>
      </c>
      <c r="C93" s="159">
        <f>Data!HT8</f>
        <v>73277.615214954625</v>
      </c>
      <c r="D93" s="159">
        <f>Data!IN8</f>
        <v>21270.489351701199</v>
      </c>
      <c r="E93" s="159">
        <f>Data!JH8</f>
        <v>3432.8954333441807</v>
      </c>
      <c r="F93" s="159">
        <f>Data!KB8</f>
        <v>0</v>
      </c>
      <c r="G93" s="159">
        <f>Data!KV8</f>
        <v>0</v>
      </c>
      <c r="H93" s="69">
        <f t="shared" si="2"/>
        <v>97981</v>
      </c>
    </row>
    <row r="94" spans="2:9" x14ac:dyDescent="0.2">
      <c r="B94" s="9" t="str">
        <f>$B$35</f>
        <v>Teacher Education</v>
      </c>
      <c r="C94" s="159">
        <f>Data!HU8</f>
        <v>37296.282104678605</v>
      </c>
      <c r="D94" s="159">
        <f>Data!IO8</f>
        <v>121989.92271738627</v>
      </c>
      <c r="E94" s="159">
        <f>Data!JI8</f>
        <v>44512.724188995329</v>
      </c>
      <c r="F94" s="159">
        <f>Data!KC8</f>
        <v>6080.070988939794</v>
      </c>
      <c r="G94" s="159">
        <f>Data!KW8</f>
        <v>0</v>
      </c>
      <c r="H94" s="69">
        <f t="shared" si="2"/>
        <v>209879</v>
      </c>
    </row>
    <row r="95" spans="2:9" x14ac:dyDescent="0.2">
      <c r="B95" s="9" t="str">
        <f>$B$36</f>
        <v>Agriculture</v>
      </c>
      <c r="C95" s="159">
        <f>Data!HV8</f>
        <v>0</v>
      </c>
      <c r="D95" s="159">
        <f>Data!IP8</f>
        <v>0</v>
      </c>
      <c r="E95" s="159">
        <f>Data!JJ8</f>
        <v>0</v>
      </c>
      <c r="F95" s="159">
        <f>Data!KD8</f>
        <v>0</v>
      </c>
      <c r="G95" s="159">
        <f>Data!KX8</f>
        <v>0</v>
      </c>
      <c r="H95" s="69">
        <f t="shared" si="2"/>
        <v>0</v>
      </c>
    </row>
    <row r="96" spans="2:9" x14ac:dyDescent="0.2">
      <c r="B96" s="9" t="str">
        <f>$B$37</f>
        <v>Engineering</v>
      </c>
      <c r="C96" s="159">
        <f>Data!HW8</f>
        <v>971344.19528071606</v>
      </c>
      <c r="D96" s="159">
        <f>Data!IQ8</f>
        <v>1400920.4275401209</v>
      </c>
      <c r="E96" s="159">
        <f>Data!JK8</f>
        <v>190292.3064937763</v>
      </c>
      <c r="F96" s="159">
        <f>Data!KE8</f>
        <v>102135.07068538685</v>
      </c>
      <c r="G96" s="159">
        <f>Data!KY8</f>
        <v>0</v>
      </c>
      <c r="H96" s="69">
        <f t="shared" si="2"/>
        <v>2664692</v>
      </c>
    </row>
    <row r="97" spans="2:8" x14ac:dyDescent="0.2">
      <c r="B97" s="9" t="str">
        <f>$B$38</f>
        <v>Home Economics</v>
      </c>
      <c r="C97" s="159">
        <f>Data!HX8</f>
        <v>0</v>
      </c>
      <c r="D97" s="159">
        <f>Data!IR8</f>
        <v>0</v>
      </c>
      <c r="E97" s="159">
        <f>Data!JL8</f>
        <v>0</v>
      </c>
      <c r="F97" s="159">
        <f>Data!KF8</f>
        <v>0</v>
      </c>
      <c r="G97" s="159">
        <f>Data!KZ8</f>
        <v>0</v>
      </c>
      <c r="H97" s="69">
        <f t="shared" si="2"/>
        <v>0</v>
      </c>
    </row>
    <row r="98" spans="2:8" x14ac:dyDescent="0.2">
      <c r="B98" s="9" t="str">
        <f>$B$39</f>
        <v>Law</v>
      </c>
      <c r="C98" s="159">
        <f>Data!HY8</f>
        <v>0</v>
      </c>
      <c r="D98" s="159">
        <f>Data!IS8</f>
        <v>0</v>
      </c>
      <c r="E98" s="159">
        <f>Data!JM8</f>
        <v>0</v>
      </c>
      <c r="F98" s="159">
        <f>Data!KG8</f>
        <v>0</v>
      </c>
      <c r="G98" s="159">
        <f>Data!LA8</f>
        <v>0</v>
      </c>
      <c r="H98" s="69">
        <f t="shared" si="2"/>
        <v>0</v>
      </c>
    </row>
    <row r="99" spans="2:8" x14ac:dyDescent="0.2">
      <c r="B99" s="9" t="str">
        <f>$B$40</f>
        <v>Social Service</v>
      </c>
      <c r="C99" s="159">
        <f>Data!HZ8</f>
        <v>0</v>
      </c>
      <c r="D99" s="159">
        <f>Data!IT8</f>
        <v>0</v>
      </c>
      <c r="E99" s="159">
        <f>Data!JN8</f>
        <v>86912</v>
      </c>
      <c r="F99" s="159">
        <f>Data!KH8</f>
        <v>0</v>
      </c>
      <c r="G99" s="159">
        <f>Data!LB8</f>
        <v>0</v>
      </c>
      <c r="H99" s="69">
        <f t="shared" si="2"/>
        <v>86912</v>
      </c>
    </row>
    <row r="100" spans="2:8" x14ac:dyDescent="0.2">
      <c r="B100" s="9" t="str">
        <f>$B$41</f>
        <v>Library Science</v>
      </c>
      <c r="C100" s="159">
        <f>Data!IA8</f>
        <v>0</v>
      </c>
      <c r="D100" s="159">
        <f>Data!IU8</f>
        <v>0</v>
      </c>
      <c r="E100" s="159">
        <f>Data!JO8</f>
        <v>0</v>
      </c>
      <c r="F100" s="159">
        <f>Data!KI8</f>
        <v>0</v>
      </c>
      <c r="G100" s="159">
        <f>Data!LC8</f>
        <v>0</v>
      </c>
      <c r="H100" s="69">
        <f t="shared" si="2"/>
        <v>0</v>
      </c>
    </row>
    <row r="101" spans="2:8" x14ac:dyDescent="0.2">
      <c r="B101" s="9" t="str">
        <f>$B$42</f>
        <v>Veterinary Science</v>
      </c>
      <c r="C101" s="159">
        <f>Data!IB8</f>
        <v>0</v>
      </c>
      <c r="D101" s="159">
        <f>Data!IV8</f>
        <v>0</v>
      </c>
      <c r="E101" s="159">
        <f>Data!JP8</f>
        <v>0</v>
      </c>
      <c r="F101" s="159">
        <f>Data!KJ8</f>
        <v>0</v>
      </c>
      <c r="G101" s="159">
        <f>Data!LD8</f>
        <v>0</v>
      </c>
      <c r="H101" s="69">
        <f t="shared" si="2"/>
        <v>0</v>
      </c>
    </row>
    <row r="102" spans="2:8" x14ac:dyDescent="0.2">
      <c r="B102" s="9" t="str">
        <f>$B$43</f>
        <v>Vocational Training</v>
      </c>
      <c r="C102" s="159">
        <f>Data!IC8</f>
        <v>0</v>
      </c>
      <c r="D102" s="159">
        <f>Data!IW8</f>
        <v>0</v>
      </c>
      <c r="E102" s="159">
        <f>Data!JQ8</f>
        <v>0</v>
      </c>
      <c r="F102" s="159">
        <f>Data!KK8</f>
        <v>0</v>
      </c>
      <c r="G102" s="159">
        <f>Data!LE8</f>
        <v>0</v>
      </c>
      <c r="H102" s="69">
        <f t="shared" si="2"/>
        <v>0</v>
      </c>
    </row>
    <row r="103" spans="2:8" x14ac:dyDescent="0.2">
      <c r="B103" s="9" t="str">
        <f>$B$44</f>
        <v>Physical Training</v>
      </c>
      <c r="C103" s="159">
        <f>Data!ID8</f>
        <v>0</v>
      </c>
      <c r="D103" s="159">
        <f>Data!IX8</f>
        <v>0</v>
      </c>
      <c r="E103" s="159">
        <f>Data!JR8</f>
        <v>0</v>
      </c>
      <c r="F103" s="159">
        <f>Data!KL8</f>
        <v>0</v>
      </c>
      <c r="G103" s="159">
        <f>Data!LF8</f>
        <v>0</v>
      </c>
      <c r="H103" s="69">
        <f t="shared" si="2"/>
        <v>0</v>
      </c>
    </row>
    <row r="104" spans="2:8" x14ac:dyDescent="0.2">
      <c r="B104" s="9" t="str">
        <f>$B$45</f>
        <v>Health Services</v>
      </c>
      <c r="C104" s="159">
        <f>Data!IE8</f>
        <v>0</v>
      </c>
      <c r="D104" s="159">
        <f>Data!IY8</f>
        <v>0</v>
      </c>
      <c r="E104" s="159">
        <f>Data!JS8</f>
        <v>0</v>
      </c>
      <c r="F104" s="159">
        <f>Data!KM8</f>
        <v>0</v>
      </c>
      <c r="G104" s="159">
        <f>Data!LG8</f>
        <v>0</v>
      </c>
      <c r="H104" s="69">
        <f t="shared" si="2"/>
        <v>0</v>
      </c>
    </row>
    <row r="105" spans="2:8" x14ac:dyDescent="0.2">
      <c r="B105" s="9" t="str">
        <f>$B$46</f>
        <v>Pharmacy</v>
      </c>
      <c r="C105" s="159">
        <f>Data!IF8</f>
        <v>0</v>
      </c>
      <c r="D105" s="159">
        <f>Data!IZ8</f>
        <v>0</v>
      </c>
      <c r="E105" s="159">
        <f>Data!JT8</f>
        <v>0</v>
      </c>
      <c r="F105" s="159">
        <f>Data!KN8</f>
        <v>0</v>
      </c>
      <c r="G105" s="159">
        <f>Data!LH8</f>
        <v>0</v>
      </c>
      <c r="H105" s="69">
        <f t="shared" si="2"/>
        <v>0</v>
      </c>
    </row>
    <row r="106" spans="2:8" x14ac:dyDescent="0.2">
      <c r="B106" s="9" t="str">
        <f>$B$47</f>
        <v>Business Administration</v>
      </c>
      <c r="C106" s="159">
        <f>Data!IG8</f>
        <v>451210.41212863312</v>
      </c>
      <c r="D106" s="159">
        <f>Data!JA8</f>
        <v>1064802.4776052074</v>
      </c>
      <c r="E106" s="159">
        <f>Data!JU8</f>
        <v>265529.26158406906</v>
      </c>
      <c r="F106" s="159">
        <f>Data!KO8</f>
        <v>17155.848682090611</v>
      </c>
      <c r="G106" s="159">
        <f>Data!LI8</f>
        <v>0</v>
      </c>
      <c r="H106" s="69">
        <f t="shared" si="2"/>
        <v>1798698.0000000002</v>
      </c>
    </row>
    <row r="107" spans="2:8" x14ac:dyDescent="0.2">
      <c r="B107" s="9" t="str">
        <f>$B$48</f>
        <v>Optometry</v>
      </c>
      <c r="C107" s="159">
        <f>Data!IH8</f>
        <v>0</v>
      </c>
      <c r="D107" s="159">
        <f>Data!JB8</f>
        <v>0</v>
      </c>
      <c r="E107" s="159">
        <f>Data!JV8</f>
        <v>0</v>
      </c>
      <c r="F107" s="159">
        <f>Data!KP8</f>
        <v>0</v>
      </c>
      <c r="G107" s="159">
        <f>Data!LJ8</f>
        <v>0</v>
      </c>
      <c r="H107" s="69">
        <f t="shared" si="2"/>
        <v>0</v>
      </c>
    </row>
    <row r="108" spans="2:8" x14ac:dyDescent="0.2">
      <c r="B108" s="9" t="str">
        <f>$B$49</f>
        <v>Teacher Ed-Practice Teaching</v>
      </c>
      <c r="C108" s="159">
        <f>Data!II8</f>
        <v>0</v>
      </c>
      <c r="D108" s="159">
        <f>Data!JC8</f>
        <v>0</v>
      </c>
      <c r="E108" s="159">
        <f>Data!JW8</f>
        <v>0</v>
      </c>
      <c r="F108" s="159">
        <f>Data!KQ8</f>
        <v>0</v>
      </c>
      <c r="G108" s="159">
        <f>Data!LK8</f>
        <v>0</v>
      </c>
      <c r="H108" s="69">
        <f t="shared" si="2"/>
        <v>0</v>
      </c>
    </row>
    <row r="109" spans="2:8" x14ac:dyDescent="0.2">
      <c r="B109" s="9" t="str">
        <f>$B$50</f>
        <v>Technology</v>
      </c>
      <c r="C109" s="159">
        <f>Data!IJ8</f>
        <v>0</v>
      </c>
      <c r="D109" s="159">
        <f>Data!JD8</f>
        <v>0</v>
      </c>
      <c r="E109" s="159">
        <f>Data!JX8</f>
        <v>0</v>
      </c>
      <c r="F109" s="159">
        <f>Data!KR8</f>
        <v>0</v>
      </c>
      <c r="G109" s="159">
        <f>Data!LL8</f>
        <v>0</v>
      </c>
      <c r="H109" s="69">
        <f t="shared" si="2"/>
        <v>0</v>
      </c>
    </row>
    <row r="110" spans="2:8" x14ac:dyDescent="0.2">
      <c r="B110" s="9" t="str">
        <f>$B$51</f>
        <v>Nursing</v>
      </c>
      <c r="C110" s="159">
        <f>Data!IK8</f>
        <v>0</v>
      </c>
      <c r="D110" s="159">
        <f>Data!JE8</f>
        <v>0</v>
      </c>
      <c r="E110" s="159">
        <f>Data!JY8</f>
        <v>0</v>
      </c>
      <c r="F110" s="159">
        <f>Data!KS8</f>
        <v>0</v>
      </c>
      <c r="G110" s="159">
        <f>Data!HPM8</f>
        <v>0</v>
      </c>
      <c r="H110" s="69">
        <f t="shared" si="2"/>
        <v>0</v>
      </c>
    </row>
    <row r="111" spans="2:8" x14ac:dyDescent="0.2">
      <c r="B111" s="35" t="str">
        <f>$B$52</f>
        <v>Totals</v>
      </c>
      <c r="C111" s="36">
        <f>SUM(C91:C110)</f>
        <v>4176741.8806162644</v>
      </c>
      <c r="D111" s="36">
        <f>SUM(D91:D110)</f>
        <v>3960079.3472661204</v>
      </c>
      <c r="E111" s="36">
        <f>SUM(E91:E110)</f>
        <v>801090.87117824028</v>
      </c>
      <c r="F111" s="36">
        <f>SUM(F91:F110)</f>
        <v>189912.23624753085</v>
      </c>
      <c r="G111" s="36">
        <f>SUM(G91:G110)</f>
        <v>0</v>
      </c>
      <c r="H111" s="36">
        <f t="shared" si="2"/>
        <v>9127824.335308155</v>
      </c>
    </row>
    <row r="112" spans="2:8" x14ac:dyDescent="0.2">
      <c r="B112" s="40"/>
      <c r="C112" s="42"/>
      <c r="D112" s="42"/>
      <c r="E112" s="42"/>
      <c r="F112" s="42"/>
      <c r="G112" s="42"/>
      <c r="H112" s="45"/>
    </row>
    <row r="113" spans="2:9" ht="14.25" customHeight="1"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11179783.04397</v>
      </c>
      <c r="D116" s="21">
        <f t="shared" si="3"/>
        <v>8325663.525101847</v>
      </c>
      <c r="E116" s="21">
        <f t="shared" si="3"/>
        <v>6284176.1944516795</v>
      </c>
      <c r="F116" s="21">
        <f t="shared" si="3"/>
        <v>3772473.9020747193</v>
      </c>
      <c r="G116" s="21">
        <f t="shared" si="3"/>
        <v>0</v>
      </c>
      <c r="H116" s="36">
        <f t="shared" ref="H116:H136" si="4">SUM(C116:G116)</f>
        <v>29562096.665598247</v>
      </c>
      <c r="I116" s="1"/>
    </row>
    <row r="117" spans="2:9" x14ac:dyDescent="0.2">
      <c r="B117" s="9" t="str">
        <f>$B$33</f>
        <v>Science</v>
      </c>
      <c r="C117" s="22">
        <f t="shared" si="3"/>
        <v>7319843.4745929921</v>
      </c>
      <c r="D117" s="22">
        <f t="shared" si="3"/>
        <v>7752679.1217422187</v>
      </c>
      <c r="E117" s="22">
        <f t="shared" si="3"/>
        <v>4245385.3147117952</v>
      </c>
      <c r="F117" s="22">
        <f t="shared" si="3"/>
        <v>4311570.9510474736</v>
      </c>
      <c r="G117" s="22">
        <f t="shared" si="3"/>
        <v>0</v>
      </c>
      <c r="H117" s="69">
        <f t="shared" si="4"/>
        <v>23629478.862094477</v>
      </c>
      <c r="I117" s="1"/>
    </row>
    <row r="118" spans="2:9" x14ac:dyDescent="0.2">
      <c r="B118" s="9" t="str">
        <f>$B$34</f>
        <v>Fine Arts</v>
      </c>
      <c r="C118" s="22">
        <f t="shared" si="3"/>
        <v>1813744.8734451847</v>
      </c>
      <c r="D118" s="22">
        <f t="shared" si="3"/>
        <v>1348457.0005112311</v>
      </c>
      <c r="E118" s="22">
        <f t="shared" si="3"/>
        <v>759057.71743119915</v>
      </c>
      <c r="F118" s="22">
        <f t="shared" si="3"/>
        <v>0</v>
      </c>
      <c r="G118" s="22">
        <f t="shared" si="3"/>
        <v>0</v>
      </c>
      <c r="H118" s="69">
        <f t="shared" si="4"/>
        <v>3921259.5913876151</v>
      </c>
      <c r="I118" s="1"/>
    </row>
    <row r="119" spans="2:9" x14ac:dyDescent="0.2">
      <c r="B119" s="9" t="str">
        <f>$B$35</f>
        <v>Teacher Education</v>
      </c>
      <c r="C119" s="22">
        <f t="shared" si="3"/>
        <v>278808.84434589563</v>
      </c>
      <c r="D119" s="22">
        <f t="shared" si="3"/>
        <v>1221550.0135659263</v>
      </c>
      <c r="E119" s="22">
        <f t="shared" si="3"/>
        <v>1113360.6339151554</v>
      </c>
      <c r="F119" s="22">
        <f t="shared" si="3"/>
        <v>483185.69749537279</v>
      </c>
      <c r="G119" s="22">
        <f t="shared" si="3"/>
        <v>0</v>
      </c>
      <c r="H119" s="69">
        <f t="shared" si="4"/>
        <v>3096905.1893223505</v>
      </c>
      <c r="I119" s="1"/>
    </row>
    <row r="120" spans="2:9" x14ac:dyDescent="0.2">
      <c r="B120" s="9" t="str">
        <f>$B$36</f>
        <v>Agriculture</v>
      </c>
      <c r="C120" s="22">
        <f t="shared" si="3"/>
        <v>0</v>
      </c>
      <c r="D120" s="22">
        <f t="shared" si="3"/>
        <v>30219.03039077</v>
      </c>
      <c r="E120" s="22">
        <f t="shared" si="3"/>
        <v>54051.078121742801</v>
      </c>
      <c r="F120" s="22">
        <f t="shared" si="3"/>
        <v>4055.5555555555602</v>
      </c>
      <c r="G120" s="22">
        <f t="shared" si="3"/>
        <v>0</v>
      </c>
      <c r="H120" s="69">
        <f t="shared" si="4"/>
        <v>88325.664068068363</v>
      </c>
      <c r="I120" s="1"/>
    </row>
    <row r="121" spans="2:9" x14ac:dyDescent="0.2">
      <c r="B121" s="9" t="str">
        <f>$B$37</f>
        <v>Engineering</v>
      </c>
      <c r="C121" s="22">
        <f t="shared" si="3"/>
        <v>3848266.1110837758</v>
      </c>
      <c r="D121" s="22">
        <f t="shared" si="3"/>
        <v>9379751.7696053814</v>
      </c>
      <c r="E121" s="22">
        <f t="shared" si="3"/>
        <v>4175276.9724531565</v>
      </c>
      <c r="F121" s="22">
        <f t="shared" si="3"/>
        <v>6738763.243432547</v>
      </c>
      <c r="G121" s="22">
        <f t="shared" si="3"/>
        <v>0</v>
      </c>
      <c r="H121" s="69">
        <f t="shared" si="4"/>
        <v>24142058.096574862</v>
      </c>
      <c r="I121" s="1"/>
    </row>
    <row r="122" spans="2:9" x14ac:dyDescent="0.2">
      <c r="B122" s="9" t="str">
        <f>$B$38</f>
        <v>Home Economics</v>
      </c>
      <c r="C122" s="22">
        <f t="shared" si="3"/>
        <v>12822.171428571401</v>
      </c>
      <c r="D122" s="22">
        <f t="shared" si="3"/>
        <v>4471.4285714285697</v>
      </c>
      <c r="E122" s="22">
        <f t="shared" si="3"/>
        <v>0</v>
      </c>
      <c r="F122" s="22">
        <f t="shared" si="3"/>
        <v>0</v>
      </c>
      <c r="G122" s="22">
        <f t="shared" si="3"/>
        <v>0</v>
      </c>
      <c r="H122" s="69">
        <f t="shared" si="4"/>
        <v>17293.599999999969</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1058742.9372361149</v>
      </c>
      <c r="F124" s="22">
        <f t="shared" si="3"/>
        <v>0</v>
      </c>
      <c r="G124" s="22">
        <f t="shared" si="3"/>
        <v>0</v>
      </c>
      <c r="H124" s="69">
        <f t="shared" si="4"/>
        <v>1058742.9372361149</v>
      </c>
      <c r="I124" s="1"/>
    </row>
    <row r="125" spans="2:9" x14ac:dyDescent="0.2">
      <c r="B125" s="9" t="str">
        <f>$B$41</f>
        <v>Library Science</v>
      </c>
      <c r="C125" s="22">
        <f t="shared" si="3"/>
        <v>2999.8888888888901</v>
      </c>
      <c r="D125" s="22">
        <f t="shared" si="3"/>
        <v>18945.8027440396</v>
      </c>
      <c r="E125" s="22">
        <f t="shared" si="3"/>
        <v>18812.3947368421</v>
      </c>
      <c r="F125" s="22">
        <f t="shared" si="3"/>
        <v>0</v>
      </c>
      <c r="G125" s="22">
        <f t="shared" si="3"/>
        <v>0</v>
      </c>
      <c r="H125" s="69">
        <f t="shared" si="4"/>
        <v>40758.086369770594</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9" x14ac:dyDescent="0.2">
      <c r="B129" s="9" t="str">
        <f>$B$45</f>
        <v>Health Services</v>
      </c>
      <c r="C129" s="22">
        <f t="shared" si="3"/>
        <v>57535.818121700999</v>
      </c>
      <c r="D129" s="22">
        <f t="shared" si="3"/>
        <v>143715.0894233</v>
      </c>
      <c r="E129" s="22">
        <f t="shared" si="3"/>
        <v>87881.761306532702</v>
      </c>
      <c r="F129" s="22">
        <f t="shared" si="3"/>
        <v>0</v>
      </c>
      <c r="G129" s="22">
        <f t="shared" si="3"/>
        <v>0</v>
      </c>
      <c r="H129" s="69">
        <f t="shared" si="4"/>
        <v>289132.66885153373</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1376886.4919340392</v>
      </c>
      <c r="D131" s="22">
        <f t="shared" si="3"/>
        <v>5980005.1353385169</v>
      </c>
      <c r="E131" s="22">
        <f t="shared" si="3"/>
        <v>4224513.2398595288</v>
      </c>
      <c r="F131" s="22">
        <f t="shared" si="3"/>
        <v>2424229.9390509208</v>
      </c>
      <c r="G131" s="22">
        <f t="shared" si="3"/>
        <v>0</v>
      </c>
      <c r="H131" s="69">
        <f t="shared" si="4"/>
        <v>14005634.806183005</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259800.521989359</v>
      </c>
      <c r="E133" s="22">
        <f t="shared" si="5"/>
        <v>0</v>
      </c>
      <c r="F133" s="22">
        <f t="shared" si="5"/>
        <v>0</v>
      </c>
      <c r="G133" s="22">
        <f t="shared" si="5"/>
        <v>0</v>
      </c>
      <c r="H133" s="69">
        <f t="shared" si="4"/>
        <v>259800.521989359</v>
      </c>
      <c r="I133" s="1"/>
    </row>
    <row r="134" spans="2:9" x14ac:dyDescent="0.2">
      <c r="B134" s="9" t="str">
        <f>$B$50</f>
        <v>Technology</v>
      </c>
      <c r="C134" s="22">
        <f t="shared" si="5"/>
        <v>63479.398502816599</v>
      </c>
      <c r="D134" s="22">
        <f t="shared" si="5"/>
        <v>176949.82397209399</v>
      </c>
      <c r="E134" s="22">
        <f t="shared" si="5"/>
        <v>77777.661220007896</v>
      </c>
      <c r="F134" s="22">
        <f t="shared" si="5"/>
        <v>6223.3495027892304</v>
      </c>
      <c r="G134" s="22">
        <f t="shared" si="5"/>
        <v>0</v>
      </c>
      <c r="H134" s="69">
        <f t="shared" si="4"/>
        <v>324430.23319770768</v>
      </c>
      <c r="I134" s="1"/>
    </row>
    <row r="135" spans="2:9" x14ac:dyDescent="0.2">
      <c r="B135" s="9" t="str">
        <f>$B$51</f>
        <v>Nursing</v>
      </c>
      <c r="C135" s="22">
        <f t="shared" si="5"/>
        <v>0</v>
      </c>
      <c r="D135" s="22">
        <f t="shared" si="5"/>
        <v>0</v>
      </c>
      <c r="E135" s="22">
        <f t="shared" si="5"/>
        <v>0</v>
      </c>
      <c r="F135" s="22">
        <f t="shared" si="5"/>
        <v>0</v>
      </c>
      <c r="G135" s="22">
        <f t="shared" si="5"/>
        <v>0</v>
      </c>
      <c r="H135" s="69">
        <f t="shared" si="4"/>
        <v>0</v>
      </c>
      <c r="I135" s="1"/>
    </row>
    <row r="136" spans="2:9" x14ac:dyDescent="0.2">
      <c r="B136" s="35" t="str">
        <f>$B$52</f>
        <v>Totals</v>
      </c>
      <c r="C136" s="36">
        <f>SUM(C116:C135)</f>
        <v>25954170.116313864</v>
      </c>
      <c r="D136" s="36">
        <f>SUM(D116:D135)</f>
        <v>34642208.262956113</v>
      </c>
      <c r="E136" s="36">
        <f>SUM(E116:E135)</f>
        <v>22099035.90544375</v>
      </c>
      <c r="F136" s="36">
        <f>SUM(F116:F135)</f>
        <v>17740502.638159379</v>
      </c>
      <c r="G136" s="36">
        <f>SUM(G116:G135)</f>
        <v>0</v>
      </c>
      <c r="H136" s="36">
        <f t="shared" si="4"/>
        <v>100435916.92287309</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142985309.07712689</v>
      </c>
    </row>
    <row r="139" spans="2:9" ht="152.25" customHeight="1" thickBot="1" x14ac:dyDescent="0.25">
      <c r="B139" s="365" t="s">
        <v>939</v>
      </c>
      <c r="C139" s="365"/>
      <c r="D139" s="365"/>
      <c r="E139" s="365"/>
      <c r="F139" s="365"/>
      <c r="G139" s="365"/>
      <c r="H139" s="34"/>
    </row>
    <row r="140" spans="2:9" ht="36.75" customHeight="1" thickTop="1" x14ac:dyDescent="0.2">
      <c r="B140" s="414" t="s">
        <v>941</v>
      </c>
      <c r="C140" s="378"/>
      <c r="D140" s="378"/>
      <c r="E140" s="378"/>
      <c r="F140" s="379"/>
      <c r="G140" s="323" t="s">
        <v>2</v>
      </c>
      <c r="H140" s="74">
        <v>1</v>
      </c>
      <c r="I140" s="366" t="str">
        <f>IF(H140+H141=1,"","Error, the two cells on the left must equal 100%")</f>
        <v/>
      </c>
    </row>
    <row r="141" spans="2:9" ht="37.5" customHeight="1" thickBot="1" x14ac:dyDescent="0.25">
      <c r="B141" s="380"/>
      <c r="C141" s="381"/>
      <c r="D141" s="381"/>
      <c r="E141" s="381"/>
      <c r="F141" s="382"/>
      <c r="G141" s="323" t="s">
        <v>3</v>
      </c>
      <c r="H141" s="324">
        <f>1-H140</f>
        <v>0</v>
      </c>
      <c r="I141" s="366"/>
    </row>
    <row r="142" spans="2:9" ht="43.5" thickBot="1" x14ac:dyDescent="0.25">
      <c r="B142" s="65" t="s">
        <v>32</v>
      </c>
      <c r="C142" s="66" t="s">
        <v>26</v>
      </c>
      <c r="D142" s="66" t="s">
        <v>27</v>
      </c>
      <c r="E142" s="66" t="s">
        <v>28</v>
      </c>
      <c r="F142" s="66" t="s">
        <v>29</v>
      </c>
      <c r="G142" s="322" t="s">
        <v>30</v>
      </c>
      <c r="H142" s="73" t="s">
        <v>6</v>
      </c>
      <c r="I142" s="67" t="s">
        <v>7</v>
      </c>
    </row>
    <row r="143" spans="2:9" x14ac:dyDescent="0.2">
      <c r="B143" s="9" t="str">
        <f>$B$32</f>
        <v>Liberal Arts</v>
      </c>
      <c r="C143" s="159">
        <f>Data!LN8</f>
        <v>0</v>
      </c>
      <c r="D143" s="159">
        <f>Data!MH8</f>
        <v>0</v>
      </c>
      <c r="E143" s="159">
        <f>Data!NB8</f>
        <v>0</v>
      </c>
      <c r="F143" s="159">
        <f>Data!NV8</f>
        <v>0</v>
      </c>
      <c r="G143" s="159">
        <f>Data!OP8</f>
        <v>0</v>
      </c>
      <c r="H143" s="160">
        <f>Data!PJ8</f>
        <v>21900908.234463803</v>
      </c>
      <c r="I143" s="70">
        <f t="shared" ref="I143:I162" si="6">SUM(C143:H143)</f>
        <v>21900908.234463803</v>
      </c>
    </row>
    <row r="144" spans="2:9" x14ac:dyDescent="0.2">
      <c r="B144" s="9" t="str">
        <f>$B$33</f>
        <v>Science</v>
      </c>
      <c r="C144" s="159">
        <f>Data!LO8</f>
        <v>0</v>
      </c>
      <c r="D144" s="159">
        <f>Data!MI8</f>
        <v>0</v>
      </c>
      <c r="E144" s="159">
        <f>Data!NC8</f>
        <v>0</v>
      </c>
      <c r="F144" s="159">
        <f>Data!NW8</f>
        <v>0</v>
      </c>
      <c r="G144" s="159">
        <f>Data!OQ8</f>
        <v>0</v>
      </c>
      <c r="H144" s="160">
        <f>Data!PK8</f>
        <v>40286405.270424321</v>
      </c>
      <c r="I144" s="70">
        <f t="shared" si="6"/>
        <v>40286405.270424321</v>
      </c>
    </row>
    <row r="145" spans="2:9" x14ac:dyDescent="0.2">
      <c r="B145" s="9" t="str">
        <f>$B$34</f>
        <v>Fine Arts</v>
      </c>
      <c r="C145" s="159">
        <f>Data!LP8</f>
        <v>0</v>
      </c>
      <c r="D145" s="159">
        <f>Data!MJ8</f>
        <v>0</v>
      </c>
      <c r="E145" s="159">
        <f>Data!ND8</f>
        <v>0</v>
      </c>
      <c r="F145" s="159">
        <f>Data!NX8</f>
        <v>0</v>
      </c>
      <c r="G145" s="159">
        <f>Data!OR8</f>
        <v>0</v>
      </c>
      <c r="H145" s="160">
        <f>Data!PL8</f>
        <v>4002874.1356651755</v>
      </c>
      <c r="I145" s="70">
        <f t="shared" si="6"/>
        <v>4002874.1356651755</v>
      </c>
    </row>
    <row r="146" spans="2:9" x14ac:dyDescent="0.2">
      <c r="B146" s="9" t="str">
        <f>$B$35</f>
        <v>Teacher Education</v>
      </c>
      <c r="C146" s="159">
        <f>Data!LQ8</f>
        <v>0</v>
      </c>
      <c r="D146" s="159">
        <f>Data!MK8</f>
        <v>0</v>
      </c>
      <c r="E146" s="159">
        <f>Data!NE8</f>
        <v>0</v>
      </c>
      <c r="F146" s="159">
        <f>Data!NY8</f>
        <v>0</v>
      </c>
      <c r="G146" s="159">
        <f>Data!OS8</f>
        <v>0</v>
      </c>
      <c r="H146" s="160">
        <f>Data!PN8</f>
        <v>12432369.973996883</v>
      </c>
      <c r="I146" s="70">
        <f t="shared" si="6"/>
        <v>12432369.973996883</v>
      </c>
    </row>
    <row r="147" spans="2:9" x14ac:dyDescent="0.2">
      <c r="B147" s="9" t="str">
        <f>$B$36</f>
        <v>Agriculture</v>
      </c>
      <c r="C147" s="159">
        <f>Data!LR8</f>
        <v>0</v>
      </c>
      <c r="D147" s="159">
        <f>Data!ML8</f>
        <v>0</v>
      </c>
      <c r="E147" s="159">
        <f>Data!NF8</f>
        <v>0</v>
      </c>
      <c r="F147" s="159">
        <f>Data!NZ8</f>
        <v>0</v>
      </c>
      <c r="G147" s="159">
        <f>Data!OT8</f>
        <v>0</v>
      </c>
      <c r="H147" s="160">
        <f>Data!PM8</f>
        <v>33100.550331252089</v>
      </c>
      <c r="I147" s="70">
        <f t="shared" si="6"/>
        <v>33100.550331252089</v>
      </c>
    </row>
    <row r="148" spans="2:9" x14ac:dyDescent="0.2">
      <c r="B148" s="9" t="str">
        <f>$B$37</f>
        <v>Engineering</v>
      </c>
      <c r="C148" s="159">
        <f>Data!LS8</f>
        <v>0</v>
      </c>
      <c r="D148" s="159">
        <f>Data!MM8</f>
        <v>0</v>
      </c>
      <c r="E148" s="159">
        <f>Data!NG8</f>
        <v>0</v>
      </c>
      <c r="F148" s="159">
        <f>Data!OA8</f>
        <v>0</v>
      </c>
      <c r="G148" s="159">
        <f>Data!OU8</f>
        <v>0</v>
      </c>
      <c r="H148" s="160">
        <f>Data!PO8</f>
        <v>46214709.697804481</v>
      </c>
      <c r="I148" s="70">
        <f t="shared" si="6"/>
        <v>46214709.697804481</v>
      </c>
    </row>
    <row r="149" spans="2:9" x14ac:dyDescent="0.2">
      <c r="B149" s="9" t="str">
        <f>$B$38</f>
        <v>Home Economics</v>
      </c>
      <c r="C149" s="159">
        <f>Data!LT8</f>
        <v>0</v>
      </c>
      <c r="D149" s="159">
        <f>Data!MN8</f>
        <v>0</v>
      </c>
      <c r="E149" s="159">
        <f>Data!NH8</f>
        <v>0</v>
      </c>
      <c r="F149" s="159">
        <f>Data!OB8</f>
        <v>0</v>
      </c>
      <c r="G149" s="159">
        <f>Data!OV8</f>
        <v>0</v>
      </c>
      <c r="H149" s="160">
        <f>Data!PP8</f>
        <v>6052.7599999999911</v>
      </c>
      <c r="I149" s="70">
        <f t="shared" si="6"/>
        <v>6052.7599999999911</v>
      </c>
    </row>
    <row r="150" spans="2:9" x14ac:dyDescent="0.2">
      <c r="B150" s="9" t="str">
        <f>$B$39</f>
        <v>Law</v>
      </c>
      <c r="C150" s="159">
        <f>Data!LU8</f>
        <v>0</v>
      </c>
      <c r="D150" s="159">
        <f>Data!MO8</f>
        <v>0</v>
      </c>
      <c r="E150" s="159">
        <f>Data!NI8</f>
        <v>0</v>
      </c>
      <c r="F150" s="159">
        <f>Data!OC8</f>
        <v>0</v>
      </c>
      <c r="G150" s="159">
        <f>Data!OW8</f>
        <v>0</v>
      </c>
      <c r="H150" s="160">
        <f>Data!PQ8</f>
        <v>0</v>
      </c>
      <c r="I150" s="70">
        <f t="shared" si="6"/>
        <v>0</v>
      </c>
    </row>
    <row r="151" spans="2:9" x14ac:dyDescent="0.2">
      <c r="B151" s="9" t="str">
        <f>$B$40</f>
        <v>Social Service</v>
      </c>
      <c r="C151" s="159">
        <f>Data!LV8</f>
        <v>0</v>
      </c>
      <c r="D151" s="159">
        <f>Data!MP8</f>
        <v>0</v>
      </c>
      <c r="E151" s="159">
        <f>Data!NJ8</f>
        <v>0</v>
      </c>
      <c r="F151" s="159">
        <f>Data!OD8</f>
        <v>0</v>
      </c>
      <c r="G151" s="159">
        <f>Data!OX8</f>
        <v>0</v>
      </c>
      <c r="H151" s="160">
        <f>Data!PR8</f>
        <v>1512198.0302442955</v>
      </c>
      <c r="I151" s="70">
        <f t="shared" si="6"/>
        <v>1512198.0302442955</v>
      </c>
    </row>
    <row r="152" spans="2:9" x14ac:dyDescent="0.2">
      <c r="B152" s="9" t="str">
        <f>$B$41</f>
        <v>Library Science</v>
      </c>
      <c r="C152" s="159">
        <f>Data!LW8</f>
        <v>0</v>
      </c>
      <c r="D152" s="159">
        <f>Data!MQ8</f>
        <v>0</v>
      </c>
      <c r="E152" s="159">
        <f>Data!NK8</f>
        <v>0</v>
      </c>
      <c r="F152" s="159">
        <f>Data!OE8</f>
        <v>0</v>
      </c>
      <c r="G152" s="159">
        <f>Data!OY8</f>
        <v>0</v>
      </c>
      <c r="H152" s="160">
        <f>Data!PS8</f>
        <v>14265.330229419713</v>
      </c>
      <c r="I152" s="70">
        <f t="shared" si="6"/>
        <v>14265.330229419713</v>
      </c>
    </row>
    <row r="153" spans="2:9" x14ac:dyDescent="0.2">
      <c r="B153" s="9" t="str">
        <f>$B$42</f>
        <v>Veterinary Science</v>
      </c>
      <c r="C153" s="159">
        <f>Data!LX8</f>
        <v>0</v>
      </c>
      <c r="D153" s="159">
        <f>Data!MR8</f>
        <v>0</v>
      </c>
      <c r="E153" s="159">
        <f>Data!NL8</f>
        <v>0</v>
      </c>
      <c r="F153" s="159">
        <f>Data!OF8</f>
        <v>0</v>
      </c>
      <c r="G153" s="159">
        <f>Data!OZ8</f>
        <v>0</v>
      </c>
      <c r="H153" s="160">
        <f>Data!PT8</f>
        <v>0</v>
      </c>
      <c r="I153" s="70">
        <f t="shared" si="6"/>
        <v>0</v>
      </c>
    </row>
    <row r="154" spans="2:9" x14ac:dyDescent="0.2">
      <c r="B154" s="9" t="str">
        <f>$B$43</f>
        <v>Vocational Training</v>
      </c>
      <c r="C154" s="159">
        <f>Data!LY8</f>
        <v>0</v>
      </c>
      <c r="D154" s="159">
        <f>Data!MS8</f>
        <v>0</v>
      </c>
      <c r="E154" s="159">
        <f>Data!NM8</f>
        <v>0</v>
      </c>
      <c r="F154" s="159">
        <f>Data!OG8</f>
        <v>0</v>
      </c>
      <c r="G154" s="159">
        <f>Data!PA8</f>
        <v>0</v>
      </c>
      <c r="H154" s="160">
        <f>Data!PU8</f>
        <v>0</v>
      </c>
      <c r="I154" s="70">
        <f t="shared" si="6"/>
        <v>0</v>
      </c>
    </row>
    <row r="155" spans="2:9" x14ac:dyDescent="0.2">
      <c r="B155" s="9" t="str">
        <f>$B$44</f>
        <v>Physical Training</v>
      </c>
      <c r="C155" s="159">
        <f>Data!LZ8</f>
        <v>0</v>
      </c>
      <c r="D155" s="159">
        <f>Data!MT8</f>
        <v>0</v>
      </c>
      <c r="E155" s="159">
        <f>Data!NN8</f>
        <v>0</v>
      </c>
      <c r="F155" s="159">
        <f>Data!OH8</f>
        <v>0</v>
      </c>
      <c r="G155" s="159">
        <f>Data!PB8</f>
        <v>0</v>
      </c>
      <c r="H155" s="160">
        <f>Data!PV8</f>
        <v>0</v>
      </c>
      <c r="I155" s="70">
        <f t="shared" si="6"/>
        <v>0</v>
      </c>
    </row>
    <row r="156" spans="2:9" x14ac:dyDescent="0.2">
      <c r="B156" s="9" t="str">
        <f>$B$45</f>
        <v>Health Services</v>
      </c>
      <c r="C156" s="159">
        <f>Data!MA8</f>
        <v>0</v>
      </c>
      <c r="D156" s="159">
        <f>Data!MU8</f>
        <v>0</v>
      </c>
      <c r="E156" s="159">
        <f>Data!NO8</f>
        <v>0</v>
      </c>
      <c r="F156" s="159">
        <f>Data!OI8</f>
        <v>0</v>
      </c>
      <c r="G156" s="159">
        <f>Data!PC8</f>
        <v>0</v>
      </c>
      <c r="H156" s="160">
        <f>Data!PW8</f>
        <v>5284231.5055367593</v>
      </c>
      <c r="I156" s="70">
        <f t="shared" si="6"/>
        <v>5284231.5055367593</v>
      </c>
    </row>
    <row r="157" spans="2:9" x14ac:dyDescent="0.2">
      <c r="B157" s="9" t="str">
        <f>$B$46</f>
        <v>Pharmacy</v>
      </c>
      <c r="C157" s="159">
        <f>Data!MB8</f>
        <v>0</v>
      </c>
      <c r="D157" s="159">
        <f>Data!MV8</f>
        <v>0</v>
      </c>
      <c r="E157" s="159">
        <f>Data!NP8</f>
        <v>0</v>
      </c>
      <c r="F157" s="159">
        <f>Data!OJ8</f>
        <v>0</v>
      </c>
      <c r="G157" s="159">
        <f>Data!PD8</f>
        <v>0</v>
      </c>
      <c r="H157" s="160">
        <f>Data!PX8</f>
        <v>0</v>
      </c>
      <c r="I157" s="70">
        <f t="shared" si="6"/>
        <v>0</v>
      </c>
    </row>
    <row r="158" spans="2:9" x14ac:dyDescent="0.2">
      <c r="B158" s="9" t="str">
        <f>$B$47</f>
        <v>Business Administration</v>
      </c>
      <c r="C158" s="159">
        <f>Data!MC8</f>
        <v>0</v>
      </c>
      <c r="D158" s="159">
        <f>Data!MW8</f>
        <v>0</v>
      </c>
      <c r="E158" s="159">
        <f>Data!NQ8</f>
        <v>0</v>
      </c>
      <c r="F158" s="159">
        <f>Data!OK8</f>
        <v>0</v>
      </c>
      <c r="G158" s="159">
        <f>Data!PE8</f>
        <v>0</v>
      </c>
      <c r="H158" s="160">
        <f>Data!PY8</f>
        <v>9644865.0193402618</v>
      </c>
      <c r="I158" s="70">
        <f t="shared" si="6"/>
        <v>9644865.0193402618</v>
      </c>
    </row>
    <row r="159" spans="2:9" x14ac:dyDescent="0.2">
      <c r="B159" s="9" t="str">
        <f>$B$48</f>
        <v>Optometry</v>
      </c>
      <c r="C159" s="159">
        <f>Data!MD8</f>
        <v>0</v>
      </c>
      <c r="D159" s="159">
        <f>Data!MX8</f>
        <v>0</v>
      </c>
      <c r="E159" s="159">
        <f>Data!NR8</f>
        <v>0</v>
      </c>
      <c r="F159" s="159">
        <f>Data!OL8</f>
        <v>0</v>
      </c>
      <c r="G159" s="159">
        <f>Data!PF8</f>
        <v>0</v>
      </c>
      <c r="H159" s="160">
        <f>Data!PZ8</f>
        <v>0</v>
      </c>
      <c r="I159" s="70">
        <f t="shared" si="6"/>
        <v>0</v>
      </c>
    </row>
    <row r="160" spans="2:9" x14ac:dyDescent="0.2">
      <c r="B160" s="9" t="str">
        <f>$B$49</f>
        <v>Teacher Ed-Practice Teaching</v>
      </c>
      <c r="C160" s="159">
        <f>Data!ME8</f>
        <v>0</v>
      </c>
      <c r="D160" s="159">
        <f>Data!MY8</f>
        <v>0</v>
      </c>
      <c r="E160" s="159">
        <f>Data!NS8</f>
        <v>0</v>
      </c>
      <c r="F160" s="159">
        <f>Data!OM8</f>
        <v>0</v>
      </c>
      <c r="G160" s="159">
        <f>Data!PG8</f>
        <v>0</v>
      </c>
      <c r="H160" s="160">
        <f>Data!QA8</f>
        <v>90930.182696275646</v>
      </c>
      <c r="I160" s="70">
        <f t="shared" si="6"/>
        <v>90930.182696275646</v>
      </c>
    </row>
    <row r="161" spans="2:9" x14ac:dyDescent="0.2">
      <c r="B161" s="9" t="str">
        <f>$B$50</f>
        <v>Technology</v>
      </c>
      <c r="C161" s="159">
        <f>Data!MF8</f>
        <v>0</v>
      </c>
      <c r="D161" s="159">
        <f>Data!MZ8</f>
        <v>0</v>
      </c>
      <c r="E161" s="159">
        <f>Data!NT8</f>
        <v>0</v>
      </c>
      <c r="F161" s="159">
        <f>Data!ON8</f>
        <v>0</v>
      </c>
      <c r="G161" s="159">
        <f>Data!PH8</f>
        <v>0</v>
      </c>
      <c r="H161" s="160">
        <f>Data!QB8</f>
        <v>1562398.1847276445</v>
      </c>
      <c r="I161" s="70">
        <f t="shared" si="6"/>
        <v>1562398.1847276445</v>
      </c>
    </row>
    <row r="162" spans="2:9" x14ac:dyDescent="0.2">
      <c r="B162" s="9" t="str">
        <f>$B$51</f>
        <v>Nursing</v>
      </c>
      <c r="C162" s="159">
        <f>Data!MG8</f>
        <v>0</v>
      </c>
      <c r="D162" s="159">
        <f>Data!NA8</f>
        <v>0</v>
      </c>
      <c r="E162" s="159">
        <f>Data!NU8</f>
        <v>0</v>
      </c>
      <c r="F162" s="159">
        <f>Data!OO8</f>
        <v>0</v>
      </c>
      <c r="G162" s="159">
        <f>Data!PI8</f>
        <v>0</v>
      </c>
      <c r="H162" s="160">
        <f>Data!QC8</f>
        <v>0</v>
      </c>
      <c r="I162" s="70">
        <f t="shared" si="6"/>
        <v>0</v>
      </c>
    </row>
    <row r="163" spans="2:9"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142985308.87546059</v>
      </c>
      <c r="I163" s="70">
        <f>SUM(I143:I162)</f>
        <v>142985308.87546059</v>
      </c>
    </row>
    <row r="164" spans="2:9" ht="15" thickTop="1" x14ac:dyDescent="0.2">
      <c r="B164" s="14"/>
      <c r="C164" s="42"/>
      <c r="D164" s="42"/>
      <c r="E164" s="42"/>
      <c r="F164" s="42"/>
      <c r="G164" s="42"/>
      <c r="H164" s="43"/>
      <c r="I164" s="44"/>
    </row>
    <row r="165" spans="2:9" ht="14.25" customHeight="1" x14ac:dyDescent="0.2">
      <c r="B165" s="391" t="s">
        <v>67</v>
      </c>
      <c r="C165" s="391"/>
      <c r="D165" s="391"/>
      <c r="E165" s="391"/>
      <c r="F165" s="391"/>
      <c r="G165" s="391"/>
      <c r="H165" s="72"/>
      <c r="I165" s="72"/>
    </row>
    <row r="166" spans="2:9" ht="43.5" customHeight="1" thickBot="1" x14ac:dyDescent="0.25">
      <c r="B166" s="367" t="s">
        <v>43</v>
      </c>
      <c r="C166" s="367"/>
      <c r="D166" s="367"/>
      <c r="E166" s="367"/>
      <c r="F166" s="367"/>
      <c r="G166" s="367"/>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8282477.5690600164</v>
      </c>
      <c r="D168" s="21">
        <f t="shared" si="8"/>
        <v>6168019.6407201607</v>
      </c>
      <c r="E168" s="21">
        <f t="shared" si="8"/>
        <v>4655595.5661984161</v>
      </c>
      <c r="F168" s="21">
        <f t="shared" si="8"/>
        <v>2794815.4584852085</v>
      </c>
      <c r="G168" s="21">
        <f t="shared" si="8"/>
        <v>0</v>
      </c>
      <c r="H168" s="36">
        <f t="shared" ref="H168:H188" si="9">SUM(C168:G168)</f>
        <v>21900908.234463803</v>
      </c>
      <c r="I168" s="52"/>
    </row>
    <row r="169" spans="2:9" x14ac:dyDescent="0.2">
      <c r="B169" s="9" t="str">
        <f>$B$33</f>
        <v>Science</v>
      </c>
      <c r="C169" s="22">
        <f t="shared" si="8"/>
        <v>12479758.121393695</v>
      </c>
      <c r="D169" s="22">
        <f t="shared" si="8"/>
        <v>13217708.898823345</v>
      </c>
      <c r="E169" s="22">
        <f t="shared" si="8"/>
        <v>7238048.4696998242</v>
      </c>
      <c r="F169" s="22">
        <f t="shared" si="8"/>
        <v>7350889.7805074602</v>
      </c>
      <c r="G169" s="22">
        <f t="shared" si="8"/>
        <v>0</v>
      </c>
      <c r="H169" s="69">
        <f t="shared" si="9"/>
        <v>40286405.270424321</v>
      </c>
      <c r="I169" s="52"/>
    </row>
    <row r="170" spans="2:9" x14ac:dyDescent="0.2">
      <c r="B170" s="9" t="str">
        <f>$B$34</f>
        <v>Fine Arts</v>
      </c>
      <c r="C170" s="22">
        <f t="shared" si="8"/>
        <v>1851494.9784387711</v>
      </c>
      <c r="D170" s="22">
        <f t="shared" si="8"/>
        <v>1376522.9066339282</v>
      </c>
      <c r="E170" s="22">
        <f t="shared" si="8"/>
        <v>774856.25059247622</v>
      </c>
      <c r="F170" s="22">
        <f t="shared" si="8"/>
        <v>0</v>
      </c>
      <c r="G170" s="22">
        <f t="shared" si="8"/>
        <v>0</v>
      </c>
      <c r="H170" s="69">
        <f t="shared" si="9"/>
        <v>4002874.1356651755</v>
      </c>
      <c r="I170" s="52"/>
    </row>
    <row r="171" spans="2:9" x14ac:dyDescent="0.2">
      <c r="B171" s="9" t="str">
        <f>$B$35</f>
        <v>Teacher Education</v>
      </c>
      <c r="C171" s="22">
        <f t="shared" si="8"/>
        <v>1119264.0694593405</v>
      </c>
      <c r="D171" s="22">
        <f t="shared" si="8"/>
        <v>4903851.0325579578</v>
      </c>
      <c r="E171" s="22">
        <f t="shared" si="8"/>
        <v>4469530.2145642014</v>
      </c>
      <c r="F171" s="22">
        <f t="shared" si="8"/>
        <v>1939724.6574153816</v>
      </c>
      <c r="G171" s="22">
        <f t="shared" si="8"/>
        <v>0</v>
      </c>
      <c r="H171" s="69">
        <f t="shared" si="9"/>
        <v>12432369.973996881</v>
      </c>
      <c r="I171" s="52"/>
    </row>
    <row r="172" spans="2:9" x14ac:dyDescent="0.2">
      <c r="B172" s="9" t="str">
        <f>$B$36</f>
        <v>Agriculture</v>
      </c>
      <c r="C172" s="22">
        <f t="shared" si="8"/>
        <v>0</v>
      </c>
      <c r="D172" s="22">
        <f t="shared" si="8"/>
        <v>11324.755346763783</v>
      </c>
      <c r="E172" s="22">
        <f t="shared" si="8"/>
        <v>20255.952227524682</v>
      </c>
      <c r="F172" s="22">
        <f t="shared" si="8"/>
        <v>1519.8427569636231</v>
      </c>
      <c r="G172" s="22">
        <f t="shared" si="8"/>
        <v>0</v>
      </c>
      <c r="H172" s="69">
        <f t="shared" si="9"/>
        <v>33100.550331252089</v>
      </c>
      <c r="I172" s="52"/>
    </row>
    <row r="173" spans="2:9" x14ac:dyDescent="0.2">
      <c r="B173" s="9" t="str">
        <f>$B$37</f>
        <v>Engineering</v>
      </c>
      <c r="C173" s="22">
        <f t="shared" si="8"/>
        <v>7366666.93668787</v>
      </c>
      <c r="D173" s="22">
        <f t="shared" si="8"/>
        <v>17955490.925244711</v>
      </c>
      <c r="E173" s="22">
        <f t="shared" si="8"/>
        <v>7992657.9754700605</v>
      </c>
      <c r="F173" s="22">
        <f t="shared" si="8"/>
        <v>12899893.860401837</v>
      </c>
      <c r="G173" s="22">
        <f t="shared" si="8"/>
        <v>0</v>
      </c>
      <c r="H173" s="69">
        <f t="shared" si="9"/>
        <v>46214709.697804481</v>
      </c>
      <c r="I173" s="52"/>
    </row>
    <row r="174" spans="2:9" x14ac:dyDescent="0.2">
      <c r="B174" s="9" t="str">
        <f>$B$38</f>
        <v>Home Economics</v>
      </c>
      <c r="C174" s="22">
        <f t="shared" si="8"/>
        <v>4487.7599999999911</v>
      </c>
      <c r="D174" s="22">
        <f t="shared" si="8"/>
        <v>1565</v>
      </c>
      <c r="E174" s="22">
        <f t="shared" si="8"/>
        <v>0</v>
      </c>
      <c r="F174" s="22">
        <f t="shared" si="8"/>
        <v>0</v>
      </c>
      <c r="G174" s="22">
        <f t="shared" si="8"/>
        <v>0</v>
      </c>
      <c r="H174" s="69">
        <f t="shared" si="9"/>
        <v>6052.7599999999911</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0</v>
      </c>
      <c r="D176" s="22">
        <f t="shared" si="8"/>
        <v>0</v>
      </c>
      <c r="E176" s="22">
        <f t="shared" si="8"/>
        <v>1512198.0302442955</v>
      </c>
      <c r="F176" s="22">
        <f t="shared" si="8"/>
        <v>0</v>
      </c>
      <c r="G176" s="22">
        <f t="shared" si="8"/>
        <v>0</v>
      </c>
      <c r="H176" s="69">
        <f t="shared" si="9"/>
        <v>1512198.0302442955</v>
      </c>
      <c r="I176" s="52"/>
    </row>
    <row r="177" spans="2:9" x14ac:dyDescent="0.2">
      <c r="B177" s="9" t="str">
        <f>$B$41</f>
        <v>Library Science</v>
      </c>
      <c r="C177" s="22">
        <f t="shared" si="8"/>
        <v>1049.9611111111119</v>
      </c>
      <c r="D177" s="22">
        <f t="shared" si="8"/>
        <v>6631.030960413862</v>
      </c>
      <c r="E177" s="22">
        <f t="shared" si="8"/>
        <v>6584.3381578947374</v>
      </c>
      <c r="F177" s="22">
        <f t="shared" si="8"/>
        <v>0</v>
      </c>
      <c r="G177" s="22">
        <f t="shared" si="8"/>
        <v>0</v>
      </c>
      <c r="H177" s="69">
        <f t="shared" si="9"/>
        <v>14265.330229419711</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1051533.1388292287</v>
      </c>
      <c r="D181" s="22">
        <f t="shared" si="8"/>
        <v>2626558.2729483601</v>
      </c>
      <c r="E181" s="22">
        <f t="shared" si="8"/>
        <v>1606140.09375917</v>
      </c>
      <c r="F181" s="22">
        <f t="shared" si="8"/>
        <v>0</v>
      </c>
      <c r="G181" s="22">
        <f t="shared" si="8"/>
        <v>0</v>
      </c>
      <c r="H181" s="69">
        <f t="shared" si="9"/>
        <v>5284231.5055367583</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948181.53874711425</v>
      </c>
      <c r="D183" s="22">
        <f t="shared" si="8"/>
        <v>4118081.2682506526</v>
      </c>
      <c r="E183" s="22">
        <f t="shared" si="8"/>
        <v>2909176.237614986</v>
      </c>
      <c r="F183" s="22">
        <f t="shared" si="8"/>
        <v>1669425.9747275098</v>
      </c>
      <c r="G183" s="22">
        <f t="shared" si="8"/>
        <v>0</v>
      </c>
      <c r="H183" s="69">
        <f t="shared" si="9"/>
        <v>9644865.0193402618</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90930.182696275646</v>
      </c>
      <c r="E185" s="22">
        <f t="shared" si="10"/>
        <v>0</v>
      </c>
      <c r="F185" s="22">
        <f t="shared" si="10"/>
        <v>0</v>
      </c>
      <c r="G185" s="22">
        <f t="shared" si="10"/>
        <v>0</v>
      </c>
      <c r="H185" s="69">
        <f t="shared" si="9"/>
        <v>90930.182696275646</v>
      </c>
      <c r="I185" s="52"/>
    </row>
    <row r="186" spans="2:9" x14ac:dyDescent="0.2">
      <c r="B186" s="9" t="str">
        <f>$B$50</f>
        <v>Technology</v>
      </c>
      <c r="C186" s="22">
        <f t="shared" si="10"/>
        <v>305705.47020493954</v>
      </c>
      <c r="D186" s="22">
        <f t="shared" si="10"/>
        <v>852158.81712663185</v>
      </c>
      <c r="E186" s="22">
        <f t="shared" si="10"/>
        <v>374563.35528522707</v>
      </c>
      <c r="F186" s="22">
        <f t="shared" si="10"/>
        <v>29970.542110846302</v>
      </c>
      <c r="G186" s="22">
        <f t="shared" si="10"/>
        <v>0</v>
      </c>
      <c r="H186" s="69">
        <f t="shared" si="9"/>
        <v>1562398.1847276448</v>
      </c>
      <c r="I186" s="52"/>
    </row>
    <row r="187" spans="2:9" x14ac:dyDescent="0.2">
      <c r="B187" s="9" t="str">
        <f>$B$51</f>
        <v>Nursing</v>
      </c>
      <c r="C187" s="22">
        <f t="shared" si="10"/>
        <v>0</v>
      </c>
      <c r="D187" s="22">
        <f t="shared" si="10"/>
        <v>0</v>
      </c>
      <c r="E187" s="22">
        <f t="shared" si="10"/>
        <v>0</v>
      </c>
      <c r="F187" s="22">
        <f t="shared" si="10"/>
        <v>0</v>
      </c>
      <c r="G187" s="22">
        <f t="shared" si="10"/>
        <v>0</v>
      </c>
      <c r="H187" s="69">
        <f t="shared" si="9"/>
        <v>0</v>
      </c>
      <c r="I187" s="52"/>
    </row>
    <row r="188" spans="2:9" x14ac:dyDescent="0.2">
      <c r="B188" s="35" t="str">
        <f>$B$52</f>
        <v>Totals</v>
      </c>
      <c r="C188" s="36">
        <f>SUM(C168:C187)</f>
        <v>33410619.543932084</v>
      </c>
      <c r="D188" s="36">
        <f>SUM(D168:D187)</f>
        <v>51328842.731309198</v>
      </c>
      <c r="E188" s="36">
        <f>SUM(E168:E187)</f>
        <v>31559606.483814079</v>
      </c>
      <c r="F188" s="36">
        <f>SUM(F168:F187)</f>
        <v>26686240.116405211</v>
      </c>
      <c r="G188" s="36">
        <f>SUM(G168:G187)</f>
        <v>0</v>
      </c>
      <c r="H188" s="36">
        <f t="shared" si="9"/>
        <v>142985308.87546057</v>
      </c>
      <c r="I188" s="52"/>
    </row>
    <row r="189" spans="2:9" x14ac:dyDescent="0.2">
      <c r="B189" s="46"/>
      <c r="C189" s="42"/>
      <c r="D189" s="42"/>
      <c r="E189" s="42"/>
      <c r="F189" s="42"/>
      <c r="G189" s="42"/>
      <c r="H189" s="43"/>
      <c r="I189" s="1"/>
    </row>
    <row r="190" spans="2:9" x14ac:dyDescent="0.2">
      <c r="B190" s="383" t="s">
        <v>35</v>
      </c>
      <c r="C190" s="383"/>
      <c r="D190" s="383"/>
      <c r="E190" s="383"/>
      <c r="F190" s="383"/>
      <c r="G190" s="383"/>
      <c r="H190" s="17">
        <f>H15</f>
        <v>75572848</v>
      </c>
    </row>
    <row r="191" spans="2:9" ht="43.5" customHeight="1" thickBot="1" x14ac:dyDescent="0.25">
      <c r="B191" s="365" t="s">
        <v>233</v>
      </c>
      <c r="C191" s="365"/>
      <c r="D191" s="365"/>
      <c r="E191" s="365"/>
      <c r="F191" s="365"/>
      <c r="G191" s="365"/>
      <c r="H191" s="365"/>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8412210.1987054069</v>
      </c>
      <c r="D193" s="38">
        <f t="shared" si="11"/>
        <v>6264632.4478208106</v>
      </c>
      <c r="E193" s="38">
        <f t="shared" si="11"/>
        <v>4728518.5110941064</v>
      </c>
      <c r="F193" s="38">
        <f t="shared" si="11"/>
        <v>2838592.0646733525</v>
      </c>
      <c r="G193" s="38">
        <f t="shared" si="11"/>
        <v>0</v>
      </c>
      <c r="H193" s="38">
        <f>SUM(C193:G193)</f>
        <v>22243953.222293679</v>
      </c>
      <c r="I193" s="1"/>
    </row>
    <row r="194" spans="2:9" x14ac:dyDescent="0.2">
      <c r="B194" s="9" t="str">
        <f>$B$33</f>
        <v>Science</v>
      </c>
      <c r="C194" s="39">
        <f t="shared" si="11"/>
        <v>5507804.7299952265</v>
      </c>
      <c r="D194" s="39">
        <f t="shared" si="11"/>
        <v>5833491.2331224829</v>
      </c>
      <c r="E194" s="39">
        <f t="shared" si="11"/>
        <v>3194433.5146213025</v>
      </c>
      <c r="F194" s="39">
        <f t="shared" si="11"/>
        <v>3244234.7927678493</v>
      </c>
      <c r="G194" s="39">
        <f t="shared" si="11"/>
        <v>0</v>
      </c>
      <c r="H194" s="39">
        <f t="shared" ref="H194:H213" si="12">SUM(C194:G194)</f>
        <v>17779964.270506863</v>
      </c>
      <c r="I194" s="1"/>
    </row>
    <row r="195" spans="2:9" x14ac:dyDescent="0.2">
      <c r="B195" s="9" t="str">
        <f>$B$34</f>
        <v>Fine Arts</v>
      </c>
      <c r="C195" s="39">
        <f t="shared" si="11"/>
        <v>1364749.4823680564</v>
      </c>
      <c r="D195" s="39">
        <f t="shared" si="11"/>
        <v>1014644.3529004427</v>
      </c>
      <c r="E195" s="39">
        <f t="shared" si="11"/>
        <v>571151.78772854875</v>
      </c>
      <c r="F195" s="39">
        <f t="shared" si="11"/>
        <v>0</v>
      </c>
      <c r="G195" s="39">
        <f t="shared" si="11"/>
        <v>0</v>
      </c>
      <c r="H195" s="39">
        <f t="shared" si="12"/>
        <v>2950545.6229970483</v>
      </c>
      <c r="I195" s="1"/>
    </row>
    <row r="196" spans="2:9" x14ac:dyDescent="0.2">
      <c r="B196" s="9" t="str">
        <f>$B$35</f>
        <v>Teacher Education</v>
      </c>
      <c r="C196" s="39">
        <f t="shared" si="11"/>
        <v>209789.27718645142</v>
      </c>
      <c r="D196" s="39">
        <f t="shared" si="11"/>
        <v>919153.3898227578</v>
      </c>
      <c r="E196" s="39">
        <f t="shared" si="11"/>
        <v>837746.46096641384</v>
      </c>
      <c r="F196" s="39">
        <f t="shared" si="11"/>
        <v>363572.31945851602</v>
      </c>
      <c r="G196" s="39">
        <f t="shared" si="11"/>
        <v>0</v>
      </c>
      <c r="H196" s="39">
        <f t="shared" si="12"/>
        <v>2330261.447434139</v>
      </c>
      <c r="I196" s="1"/>
    </row>
    <row r="197" spans="2:9" x14ac:dyDescent="0.2">
      <c r="B197" s="9" t="str">
        <f>$B$36</f>
        <v>Agriculture</v>
      </c>
      <c r="C197" s="39">
        <f t="shared" si="11"/>
        <v>0</v>
      </c>
      <c r="D197" s="39">
        <f t="shared" si="11"/>
        <v>22738.261972385571</v>
      </c>
      <c r="E197" s="39">
        <f t="shared" si="11"/>
        <v>40670.648870238278</v>
      </c>
      <c r="F197" s="39">
        <f t="shared" si="11"/>
        <v>3051.5964103849037</v>
      </c>
      <c r="G197" s="39">
        <f t="shared" si="11"/>
        <v>0</v>
      </c>
      <c r="H197" s="39">
        <f t="shared" si="12"/>
        <v>66460.507253008749</v>
      </c>
      <c r="I197" s="1"/>
    </row>
    <row r="198" spans="2:9" x14ac:dyDescent="0.2">
      <c r="B198" s="9" t="str">
        <f>$B$37</f>
        <v>Engineering</v>
      </c>
      <c r="C198" s="39">
        <f t="shared" si="11"/>
        <v>2895621.7933452595</v>
      </c>
      <c r="D198" s="39">
        <f t="shared" si="11"/>
        <v>7057779.4924345966</v>
      </c>
      <c r="E198" s="39">
        <f t="shared" si="11"/>
        <v>3141680.6025618375</v>
      </c>
      <c r="F198" s="39">
        <f t="shared" si="11"/>
        <v>5070571.8223789642</v>
      </c>
      <c r="G198" s="39">
        <f t="shared" si="11"/>
        <v>0</v>
      </c>
      <c r="H198" s="39">
        <f t="shared" si="12"/>
        <v>18165653.710720658</v>
      </c>
      <c r="I198" s="1"/>
    </row>
    <row r="199" spans="2:9" x14ac:dyDescent="0.2">
      <c r="B199" s="9" t="str">
        <f>$B$38</f>
        <v>Home Economics</v>
      </c>
      <c r="C199" s="39">
        <f t="shared" si="11"/>
        <v>9648.0227600798571</v>
      </c>
      <c r="D199" s="39">
        <f t="shared" si="11"/>
        <v>3364.5194082404146</v>
      </c>
      <c r="E199" s="39">
        <f t="shared" si="11"/>
        <v>0</v>
      </c>
      <c r="F199" s="39">
        <f t="shared" si="11"/>
        <v>0</v>
      </c>
      <c r="G199" s="39">
        <f t="shared" si="11"/>
        <v>0</v>
      </c>
      <c r="H199" s="39">
        <f t="shared" si="12"/>
        <v>13012.542168320271</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796649.46085235185</v>
      </c>
      <c r="F201" s="39">
        <f t="shared" si="11"/>
        <v>0</v>
      </c>
      <c r="G201" s="39">
        <f t="shared" si="11"/>
        <v>0</v>
      </c>
      <c r="H201" s="39">
        <f t="shared" si="12"/>
        <v>796649.46085235185</v>
      </c>
      <c r="I201" s="1"/>
    </row>
    <row r="202" spans="2:9" x14ac:dyDescent="0.2">
      <c r="B202" s="9" t="str">
        <f>$B$41</f>
        <v>Library Science</v>
      </c>
      <c r="C202" s="39">
        <f t="shared" si="11"/>
        <v>2257.2616844926561</v>
      </c>
      <c r="D202" s="39">
        <f t="shared" si="11"/>
        <v>14255.739529045059</v>
      </c>
      <c r="E202" s="39">
        <f t="shared" si="11"/>
        <v>14155.356883485485</v>
      </c>
      <c r="F202" s="39">
        <f t="shared" si="11"/>
        <v>0</v>
      </c>
      <c r="G202" s="39">
        <f t="shared" si="11"/>
        <v>0</v>
      </c>
      <c r="H202" s="39">
        <f t="shared" si="12"/>
        <v>30668.3580970232</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$H$190*IF($H$136=0,0,D127/$H$136)</f>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43292.736012018388</v>
      </c>
      <c r="D206" s="39">
        <f t="shared" si="11"/>
        <v>108138.19339782425</v>
      </c>
      <c r="E206" s="39">
        <f t="shared" si="11"/>
        <v>66126.493317037268</v>
      </c>
      <c r="F206" s="39">
        <f t="shared" si="11"/>
        <v>0</v>
      </c>
      <c r="G206" s="39">
        <f t="shared" si="11"/>
        <v>0</v>
      </c>
      <c r="H206" s="39">
        <f t="shared" si="12"/>
        <v>217557.42272687991</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1036036.0790860368</v>
      </c>
      <c r="D208" s="39">
        <f t="shared" si="11"/>
        <v>4499645.475225769</v>
      </c>
      <c r="E208" s="39">
        <f t="shared" si="11"/>
        <v>3178728.3546687504</v>
      </c>
      <c r="F208" s="39">
        <f t="shared" si="11"/>
        <v>1824108.0114958505</v>
      </c>
      <c r="G208" s="39">
        <f t="shared" si="11"/>
        <v>0</v>
      </c>
      <c r="H208" s="39">
        <f t="shared" si="12"/>
        <v>10538517.920476407</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195486.49487314138</v>
      </c>
      <c r="E210" s="39">
        <f t="shared" si="13"/>
        <v>0</v>
      </c>
      <c r="F210" s="39">
        <f t="shared" si="13"/>
        <v>0</v>
      </c>
      <c r="G210" s="39">
        <f t="shared" si="13"/>
        <v>0</v>
      </c>
      <c r="H210" s="39">
        <f t="shared" si="12"/>
        <v>195486.49487314138</v>
      </c>
      <c r="I210" s="1"/>
    </row>
    <row r="211" spans="2:9" x14ac:dyDescent="0.2">
      <c r="B211" s="9" t="str">
        <f>$B$50</f>
        <v>Technology</v>
      </c>
      <c r="C211" s="39">
        <f t="shared" si="13"/>
        <v>47764.973738117522</v>
      </c>
      <c r="D211" s="39">
        <f t="shared" si="13"/>
        <v>133145.61722913253</v>
      </c>
      <c r="E211" s="39">
        <f t="shared" si="13"/>
        <v>58523.67907079398</v>
      </c>
      <c r="F211" s="39">
        <f t="shared" si="13"/>
        <v>4682.7495624531621</v>
      </c>
      <c r="G211" s="39">
        <f t="shared" si="13"/>
        <v>0</v>
      </c>
      <c r="H211" s="39">
        <f t="shared" si="12"/>
        <v>244117.01960049718</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19529174.554881144</v>
      </c>
      <c r="D213" s="38">
        <f>SUM(D193:D212)</f>
        <v>26066475.217736632</v>
      </c>
      <c r="E213" s="38">
        <f>SUM(E193:E212)</f>
        <v>16628384.870634865</v>
      </c>
      <c r="F213" s="38">
        <f>SUM(F193:F212)</f>
        <v>13348813.356747372</v>
      </c>
      <c r="G213" s="38">
        <f>SUM(G193:G212)</f>
        <v>0</v>
      </c>
      <c r="H213" s="38">
        <f t="shared" si="12"/>
        <v>75572848.000000015</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44254729</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8562761.720708793</v>
      </c>
      <c r="D218" s="38">
        <f t="shared" si="14"/>
        <v>6757013.3045946332</v>
      </c>
      <c r="E218" s="38">
        <f t="shared" si="14"/>
        <v>1425236.5839496017</v>
      </c>
      <c r="F218" s="38">
        <f t="shared" si="14"/>
        <v>363314.96701651794</v>
      </c>
      <c r="G218" s="38">
        <f t="shared" si="14"/>
        <v>0</v>
      </c>
      <c r="H218" s="38">
        <f>SUM(C218:G218)</f>
        <v>17108326.576269545</v>
      </c>
      <c r="I218" s="1"/>
    </row>
    <row r="219" spans="2:9" x14ac:dyDescent="0.2">
      <c r="B219" s="9" t="str">
        <f>$B$33</f>
        <v>Science</v>
      </c>
      <c r="C219" s="39">
        <f t="shared" si="14"/>
        <v>3658484.3817188866</v>
      </c>
      <c r="D219" s="39">
        <f t="shared" si="14"/>
        <v>5221770.4548248313</v>
      </c>
      <c r="E219" s="39">
        <f t="shared" si="14"/>
        <v>586626.26762002648</v>
      </c>
      <c r="F219" s="39">
        <f t="shared" si="14"/>
        <v>326299.69057769584</v>
      </c>
      <c r="G219" s="39">
        <f t="shared" si="14"/>
        <v>0</v>
      </c>
      <c r="H219" s="39">
        <f t="shared" ref="H219:H238" si="15">SUM(C219:G219)</f>
        <v>9793180.7947414406</v>
      </c>
      <c r="I219" s="1"/>
    </row>
    <row r="220" spans="2:9" x14ac:dyDescent="0.2">
      <c r="B220" s="9" t="str">
        <f>$B$34</f>
        <v>Fine Arts</v>
      </c>
      <c r="C220" s="39">
        <f t="shared" si="14"/>
        <v>773023.98536610568</v>
      </c>
      <c r="D220" s="39">
        <f t="shared" si="14"/>
        <v>449091.25797894725</v>
      </c>
      <c r="E220" s="39">
        <f t="shared" si="14"/>
        <v>74716.200489459196</v>
      </c>
      <c r="F220" s="39">
        <f t="shared" si="14"/>
        <v>0</v>
      </c>
      <c r="G220" s="39">
        <f t="shared" si="14"/>
        <v>0</v>
      </c>
      <c r="H220" s="39">
        <f t="shared" si="15"/>
        <v>1296831.443834512</v>
      </c>
      <c r="I220" s="1"/>
    </row>
    <row r="221" spans="2:9" x14ac:dyDescent="0.2">
      <c r="B221" s="9" t="str">
        <f>$B$35</f>
        <v>Teacher Education</v>
      </c>
      <c r="C221" s="39">
        <f t="shared" si="14"/>
        <v>143512.47842805288</v>
      </c>
      <c r="D221" s="39">
        <f t="shared" si="14"/>
        <v>939471.38577874389</v>
      </c>
      <c r="E221" s="39">
        <f t="shared" si="14"/>
        <v>353379.09890938242</v>
      </c>
      <c r="F221" s="39">
        <f t="shared" si="14"/>
        <v>57072.815395819387</v>
      </c>
      <c r="G221" s="39">
        <f t="shared" si="14"/>
        <v>0</v>
      </c>
      <c r="H221" s="39">
        <f t="shared" si="15"/>
        <v>1493435.7785119987</v>
      </c>
      <c r="I221" s="1"/>
    </row>
    <row r="222" spans="2:9" x14ac:dyDescent="0.2">
      <c r="B222" s="9" t="str">
        <f>$B$36</f>
        <v>Agriculture</v>
      </c>
      <c r="C222" s="39">
        <f t="shared" si="14"/>
        <v>0</v>
      </c>
      <c r="D222" s="39">
        <f t="shared" si="14"/>
        <v>14660.540733489952</v>
      </c>
      <c r="E222" s="39">
        <f t="shared" si="14"/>
        <v>3469.7925923897465</v>
      </c>
      <c r="F222" s="39">
        <f t="shared" si="14"/>
        <v>273.51189486814405</v>
      </c>
      <c r="G222" s="39">
        <f t="shared" si="14"/>
        <v>0</v>
      </c>
      <c r="H222" s="39">
        <f t="shared" si="15"/>
        <v>18403.845220747844</v>
      </c>
      <c r="I222" s="1"/>
    </row>
    <row r="223" spans="2:9" x14ac:dyDescent="0.2">
      <c r="B223" s="9" t="str">
        <f>$B$37</f>
        <v>Engineering</v>
      </c>
      <c r="C223" s="39">
        <f t="shared" si="14"/>
        <v>1573853.5134276466</v>
      </c>
      <c r="D223" s="39">
        <f t="shared" si="14"/>
        <v>4542972.4591288045</v>
      </c>
      <c r="E223" s="39">
        <f t="shared" si="14"/>
        <v>636128.64193812013</v>
      </c>
      <c r="F223" s="39">
        <f t="shared" si="14"/>
        <v>403703.5568253806</v>
      </c>
      <c r="G223" s="39">
        <f t="shared" si="14"/>
        <v>0</v>
      </c>
      <c r="H223" s="39">
        <f t="shared" si="15"/>
        <v>7156658.1713199522</v>
      </c>
      <c r="I223" s="1"/>
    </row>
    <row r="224" spans="2:9" x14ac:dyDescent="0.2">
      <c r="B224" s="9" t="str">
        <f>$B$38</f>
        <v>Home Economics</v>
      </c>
      <c r="C224" s="39">
        <f t="shared" si="14"/>
        <v>1569.6677328068286</v>
      </c>
      <c r="D224" s="39">
        <f t="shared" si="14"/>
        <v>10546.613486847364</v>
      </c>
      <c r="E224" s="39">
        <f t="shared" si="14"/>
        <v>0</v>
      </c>
      <c r="F224" s="39">
        <f t="shared" si="14"/>
        <v>0</v>
      </c>
      <c r="G224" s="39">
        <f t="shared" si="14"/>
        <v>0</v>
      </c>
      <c r="H224" s="39">
        <f t="shared" si="15"/>
        <v>12116.281219654193</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0</v>
      </c>
      <c r="D226" s="39">
        <f t="shared" si="14"/>
        <v>0</v>
      </c>
      <c r="E226" s="39">
        <f t="shared" si="14"/>
        <v>324772.58664768032</v>
      </c>
      <c r="F226" s="39">
        <f t="shared" si="14"/>
        <v>0</v>
      </c>
      <c r="G226" s="39">
        <f t="shared" si="14"/>
        <v>0</v>
      </c>
      <c r="H226" s="39">
        <f t="shared" si="15"/>
        <v>324772.58664768032</v>
      </c>
      <c r="I226" s="1"/>
    </row>
    <row r="227" spans="2:9" x14ac:dyDescent="0.2">
      <c r="B227" s="9" t="str">
        <f>$B$41</f>
        <v>Library Science</v>
      </c>
      <c r="C227" s="39">
        <f t="shared" si="14"/>
        <v>672.71474263149798</v>
      </c>
      <c r="D227" s="39">
        <f t="shared" si="14"/>
        <v>6058.6928541463576</v>
      </c>
      <c r="E227" s="39">
        <f t="shared" si="14"/>
        <v>1156.5975307965821</v>
      </c>
      <c r="F227" s="39">
        <f t="shared" si="14"/>
        <v>0</v>
      </c>
      <c r="G227" s="39">
        <f t="shared" si="14"/>
        <v>0</v>
      </c>
      <c r="H227" s="39">
        <f t="shared" si="15"/>
        <v>7888.0051275744372</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1121.9801581752513</v>
      </c>
      <c r="E229" s="39">
        <f t="shared" si="14"/>
        <v>0</v>
      </c>
      <c r="F229" s="39">
        <f t="shared" si="14"/>
        <v>0</v>
      </c>
      <c r="G229" s="39">
        <f t="shared" si="14"/>
        <v>0</v>
      </c>
      <c r="H229" s="39">
        <f t="shared" si="15"/>
        <v>1121.9801581752513</v>
      </c>
      <c r="I229" s="1"/>
    </row>
    <row r="230" spans="2:9"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9" x14ac:dyDescent="0.2">
      <c r="B231" s="9" t="str">
        <f>$B$45</f>
        <v>Health Services</v>
      </c>
      <c r="C231" s="39">
        <f t="shared" si="14"/>
        <v>83752.985457621486</v>
      </c>
      <c r="D231" s="39">
        <f t="shared" si="14"/>
        <v>472054.45188293408</v>
      </c>
      <c r="E231" s="39">
        <f t="shared" si="14"/>
        <v>18736.879998904631</v>
      </c>
      <c r="F231" s="39">
        <f t="shared" si="14"/>
        <v>0</v>
      </c>
      <c r="G231" s="39">
        <f t="shared" si="14"/>
        <v>0</v>
      </c>
      <c r="H231" s="39">
        <f t="shared" si="15"/>
        <v>574544.31733946025</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872847.37856436858</v>
      </c>
      <c r="D233" s="39">
        <f t="shared" si="14"/>
        <v>4122529.0945219318</v>
      </c>
      <c r="E233" s="39">
        <f t="shared" si="14"/>
        <v>1059751.7642178817</v>
      </c>
      <c r="F233" s="39">
        <f t="shared" si="14"/>
        <v>80959.520880970624</v>
      </c>
      <c r="G233" s="39">
        <f t="shared" si="14"/>
        <v>0</v>
      </c>
      <c r="H233" s="39">
        <f t="shared" si="15"/>
        <v>6136087.758185152</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161789.53880887124</v>
      </c>
      <c r="E235" s="39">
        <f t="shared" si="16"/>
        <v>0</v>
      </c>
      <c r="F235" s="39">
        <f t="shared" si="16"/>
        <v>0</v>
      </c>
      <c r="G235" s="39">
        <f t="shared" si="16"/>
        <v>0</v>
      </c>
      <c r="H235" s="39">
        <f t="shared" si="15"/>
        <v>161789.53880887124</v>
      </c>
      <c r="I235" s="1"/>
    </row>
    <row r="236" spans="2:9" x14ac:dyDescent="0.2">
      <c r="B236" s="9" t="str">
        <f>$B$50</f>
        <v>Technology</v>
      </c>
      <c r="C236" s="39">
        <f t="shared" si="16"/>
        <v>28889.360891897108</v>
      </c>
      <c r="D236" s="39">
        <f t="shared" si="16"/>
        <v>110776.84095050314</v>
      </c>
      <c r="E236" s="39">
        <f t="shared" si="16"/>
        <v>24982.506665206172</v>
      </c>
      <c r="F236" s="39">
        <f t="shared" si="16"/>
        <v>4923.2141076265934</v>
      </c>
      <c r="G236" s="39">
        <f t="shared" si="16"/>
        <v>0</v>
      </c>
      <c r="H236" s="39">
        <f t="shared" si="15"/>
        <v>169571.92261523299</v>
      </c>
      <c r="I236" s="1"/>
    </row>
    <row r="237" spans="2:9"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9" x14ac:dyDescent="0.2">
      <c r="B238" s="35" t="str">
        <f>$B$52</f>
        <v>Totals</v>
      </c>
      <c r="C238" s="38">
        <f>SUM(C218:C237)</f>
        <v>15699368.187038811</v>
      </c>
      <c r="D238" s="38">
        <f>SUM(D218:D237)</f>
        <v>22809856.61570286</v>
      </c>
      <c r="E238" s="38">
        <f>SUM(E218:E237)</f>
        <v>4508956.9205594501</v>
      </c>
      <c r="F238" s="38">
        <f>SUM(F218:F237)</f>
        <v>1236547.276698879</v>
      </c>
      <c r="G238" s="38">
        <f>SUM(G218:G237)</f>
        <v>0</v>
      </c>
      <c r="H238" s="38">
        <f t="shared" si="15"/>
        <v>44254729</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30756281</v>
      </c>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5950973.1856715949</v>
      </c>
      <c r="D243" s="38">
        <f t="shared" si="17"/>
        <v>4696008.8698509745</v>
      </c>
      <c r="E243" s="38">
        <f t="shared" si="17"/>
        <v>990515.08975309832</v>
      </c>
      <c r="F243" s="38">
        <f t="shared" si="17"/>
        <v>252497.69842824613</v>
      </c>
      <c r="G243" s="38">
        <f t="shared" si="17"/>
        <v>0</v>
      </c>
      <c r="H243" s="38">
        <f>SUM(C243:G243)</f>
        <v>11889994.843703913</v>
      </c>
      <c r="I243" s="1"/>
    </row>
    <row r="244" spans="2:9" x14ac:dyDescent="0.2">
      <c r="B244" s="9" t="str">
        <f>$B$33</f>
        <v>Science</v>
      </c>
      <c r="C244" s="39">
        <f t="shared" si="17"/>
        <v>2542584.1762189376</v>
      </c>
      <c r="D244" s="39">
        <f t="shared" si="17"/>
        <v>3629041.3037235034</v>
      </c>
      <c r="E244" s="39">
        <f t="shared" si="17"/>
        <v>407695.23927946179</v>
      </c>
      <c r="F244" s="39">
        <f t="shared" si="17"/>
        <v>226772.71334371218</v>
      </c>
      <c r="G244" s="39">
        <f t="shared" si="17"/>
        <v>0</v>
      </c>
      <c r="H244" s="39">
        <f t="shared" ref="H244:H263" si="18">SUM(C244:G244)</f>
        <v>6806093.4325656155</v>
      </c>
      <c r="I244" s="1"/>
    </row>
    <row r="245" spans="2:9" x14ac:dyDescent="0.2">
      <c r="B245" s="9" t="str">
        <f>$B$34</f>
        <v>Fine Arts</v>
      </c>
      <c r="C245" s="39">
        <f t="shared" si="17"/>
        <v>537238.47034878086</v>
      </c>
      <c r="D245" s="39">
        <f t="shared" si="17"/>
        <v>312110.7560063015</v>
      </c>
      <c r="E245" s="39">
        <f t="shared" si="17"/>
        <v>51926.483551761099</v>
      </c>
      <c r="F245" s="39">
        <f t="shared" si="17"/>
        <v>0</v>
      </c>
      <c r="G245" s="39">
        <f t="shared" si="17"/>
        <v>0</v>
      </c>
      <c r="H245" s="39">
        <f t="shared" si="18"/>
        <v>901275.70990684349</v>
      </c>
      <c r="I245" s="1"/>
    </row>
    <row r="246" spans="2:9" x14ac:dyDescent="0.2">
      <c r="B246" s="9" t="str">
        <f>$B$35</f>
        <v>Teacher Education</v>
      </c>
      <c r="C246" s="39">
        <f t="shared" si="17"/>
        <v>99738.72201408424</v>
      </c>
      <c r="D246" s="39">
        <f t="shared" si="17"/>
        <v>652916.57152550749</v>
      </c>
      <c r="E246" s="39">
        <f t="shared" si="17"/>
        <v>245592.43974997022</v>
      </c>
      <c r="F246" s="39">
        <f t="shared" si="17"/>
        <v>39664.632174675557</v>
      </c>
      <c r="G246" s="39">
        <f t="shared" si="17"/>
        <v>0</v>
      </c>
      <c r="H246" s="39">
        <f t="shared" si="18"/>
        <v>1037912.3654642375</v>
      </c>
      <c r="I246" s="1"/>
    </row>
    <row r="247" spans="2:9" x14ac:dyDescent="0.2">
      <c r="B247" s="9" t="str">
        <f>$B$36</f>
        <v>Agriculture</v>
      </c>
      <c r="C247" s="39">
        <f t="shared" si="17"/>
        <v>0</v>
      </c>
      <c r="D247" s="39">
        <f t="shared" si="17"/>
        <v>10188.825479219704</v>
      </c>
      <c r="E247" s="39">
        <f t="shared" si="17"/>
        <v>2411.4466045709491</v>
      </c>
      <c r="F247" s="39">
        <f t="shared" si="17"/>
        <v>190.08609668374868</v>
      </c>
      <c r="G247" s="39">
        <f t="shared" si="17"/>
        <v>0</v>
      </c>
      <c r="H247" s="39">
        <f t="shared" si="18"/>
        <v>12790.358180474401</v>
      </c>
      <c r="I247" s="1"/>
    </row>
    <row r="248" spans="2:9" x14ac:dyDescent="0.2">
      <c r="B248" s="9" t="str">
        <f>$B$37</f>
        <v>Engineering</v>
      </c>
      <c r="C248" s="39">
        <f t="shared" si="17"/>
        <v>1093801.3180877906</v>
      </c>
      <c r="D248" s="39">
        <f t="shared" si="17"/>
        <v>3157288.2872749381</v>
      </c>
      <c r="E248" s="39">
        <f t="shared" si="17"/>
        <v>442098.54417134065</v>
      </c>
      <c r="F248" s="39">
        <f t="shared" si="17"/>
        <v>280567.07870521303</v>
      </c>
      <c r="G248" s="39">
        <f t="shared" si="17"/>
        <v>0</v>
      </c>
      <c r="H248" s="39">
        <f t="shared" si="18"/>
        <v>4973755.228239282</v>
      </c>
      <c r="I248" s="1"/>
    </row>
    <row r="249" spans="2:9" x14ac:dyDescent="0.2">
      <c r="B249" s="9" t="str">
        <f>$B$38</f>
        <v>Home Economics</v>
      </c>
      <c r="C249" s="39">
        <f t="shared" si="17"/>
        <v>1090.8922720290464</v>
      </c>
      <c r="D249" s="39">
        <f t="shared" si="17"/>
        <v>7329.7162886223377</v>
      </c>
      <c r="E249" s="39">
        <f t="shared" si="17"/>
        <v>0</v>
      </c>
      <c r="F249" s="39">
        <f t="shared" si="17"/>
        <v>0</v>
      </c>
      <c r="G249" s="39">
        <f t="shared" si="17"/>
        <v>0</v>
      </c>
      <c r="H249" s="39">
        <f t="shared" si="18"/>
        <v>8420.6085606513843</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225711.40218784087</v>
      </c>
      <c r="F251" s="39">
        <f t="shared" si="17"/>
        <v>0</v>
      </c>
      <c r="G251" s="39">
        <f t="shared" si="17"/>
        <v>0</v>
      </c>
      <c r="H251" s="39">
        <f t="shared" si="18"/>
        <v>225711.40218784087</v>
      </c>
      <c r="I251" s="1"/>
    </row>
    <row r="252" spans="2:9" x14ac:dyDescent="0.2">
      <c r="B252" s="9" t="str">
        <f>$B$41</f>
        <v>Library Science</v>
      </c>
      <c r="C252" s="39">
        <f t="shared" si="17"/>
        <v>467.5252594410199</v>
      </c>
      <c r="D252" s="39">
        <f t="shared" si="17"/>
        <v>4210.6880806979379</v>
      </c>
      <c r="E252" s="39">
        <f t="shared" si="17"/>
        <v>803.81553485698305</v>
      </c>
      <c r="F252" s="39">
        <f t="shared" si="17"/>
        <v>0</v>
      </c>
      <c r="G252" s="39">
        <f t="shared" si="17"/>
        <v>0</v>
      </c>
      <c r="H252" s="39">
        <f t="shared" si="18"/>
        <v>5482.0288749959418</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779.75705198109972</v>
      </c>
      <c r="E254" s="39">
        <f t="shared" si="17"/>
        <v>0</v>
      </c>
      <c r="F254" s="39">
        <f t="shared" si="17"/>
        <v>0</v>
      </c>
      <c r="G254" s="39">
        <f t="shared" si="17"/>
        <v>0</v>
      </c>
      <c r="H254" s="39">
        <f t="shared" si="18"/>
        <v>779.75705198109972</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58206.894800406975</v>
      </c>
      <c r="D256" s="39">
        <f t="shared" si="17"/>
        <v>328069.78367018135</v>
      </c>
      <c r="E256" s="39">
        <f t="shared" si="17"/>
        <v>13021.811664683124</v>
      </c>
      <c r="F256" s="39">
        <f t="shared" si="17"/>
        <v>0</v>
      </c>
      <c r="G256" s="39">
        <f t="shared" si="17"/>
        <v>0</v>
      </c>
      <c r="H256" s="39">
        <f t="shared" si="18"/>
        <v>399298.49013527145</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606614.02412472339</v>
      </c>
      <c r="D258" s="39">
        <f t="shared" si="17"/>
        <v>2865087.3279958875</v>
      </c>
      <c r="E258" s="39">
        <f t="shared" si="17"/>
        <v>736509.38073829166</v>
      </c>
      <c r="F258" s="39">
        <f t="shared" si="17"/>
        <v>56265.484618389601</v>
      </c>
      <c r="G258" s="39">
        <f t="shared" si="17"/>
        <v>0</v>
      </c>
      <c r="H258" s="39">
        <f t="shared" si="18"/>
        <v>4264476.2174772928</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112440.96689567457</v>
      </c>
      <c r="E260" s="39">
        <f t="shared" si="19"/>
        <v>0</v>
      </c>
      <c r="F260" s="39">
        <f t="shared" si="19"/>
        <v>0</v>
      </c>
      <c r="G260" s="39">
        <f t="shared" si="19"/>
        <v>0</v>
      </c>
      <c r="H260" s="39">
        <f t="shared" si="18"/>
        <v>112440.96689567457</v>
      </c>
      <c r="I260" s="1"/>
    </row>
    <row r="261" spans="2:9" x14ac:dyDescent="0.2">
      <c r="B261" s="9" t="str">
        <f>$B$50</f>
        <v>Technology</v>
      </c>
      <c r="C261" s="39">
        <f t="shared" si="19"/>
        <v>20077.612530439354</v>
      </c>
      <c r="D261" s="39">
        <f t="shared" si="19"/>
        <v>76988.012932267244</v>
      </c>
      <c r="E261" s="39">
        <f t="shared" si="19"/>
        <v>17362.415552910832</v>
      </c>
      <c r="F261" s="39">
        <f t="shared" si="19"/>
        <v>3421.5497403074764</v>
      </c>
      <c r="G261" s="39">
        <f t="shared" si="19"/>
        <v>0</v>
      </c>
      <c r="H261" s="39">
        <f t="shared" si="18"/>
        <v>117849.5907559249</v>
      </c>
      <c r="I261" s="1"/>
    </row>
    <row r="262" spans="2:9"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9" x14ac:dyDescent="0.2">
      <c r="B263" s="35" t="str">
        <f>$B$52</f>
        <v>Totals</v>
      </c>
      <c r="C263" s="38">
        <f>SUM(C243:C262)</f>
        <v>10910792.821328228</v>
      </c>
      <c r="D263" s="38">
        <f>SUM(D243:D262)</f>
        <v>15852460.866775759</v>
      </c>
      <c r="E263" s="38">
        <f>SUM(E243:E262)</f>
        <v>3133648.0687887869</v>
      </c>
      <c r="F263" s="38">
        <f>SUM(F243:F262)</f>
        <v>859379.24310722784</v>
      </c>
      <c r="G263" s="38">
        <f>SUM(G243:G262)</f>
        <v>0</v>
      </c>
      <c r="H263" s="38">
        <f t="shared" si="18"/>
        <v>30756281.000000004</v>
      </c>
      <c r="I263" s="50"/>
    </row>
    <row r="264" spans="2:9" x14ac:dyDescent="0.2">
      <c r="B264" s="375"/>
      <c r="C264" s="375"/>
      <c r="D264" s="375"/>
      <c r="E264" s="375"/>
      <c r="F264" s="375"/>
      <c r="G264" s="375"/>
      <c r="H264" s="376"/>
      <c r="I264" s="49"/>
    </row>
    <row r="265" spans="2:9" x14ac:dyDescent="0.2">
      <c r="B265" s="164" t="s">
        <v>236</v>
      </c>
      <c r="C265" s="11"/>
      <c r="D265" s="11"/>
      <c r="E265" s="11"/>
      <c r="F265" s="11"/>
      <c r="G265" s="11"/>
      <c r="H265" s="17"/>
    </row>
    <row r="266" spans="2:9" ht="45" customHeight="1" thickBot="1" x14ac:dyDescent="0.25">
      <c r="B266" s="365" t="s">
        <v>237</v>
      </c>
      <c r="C266" s="365"/>
      <c r="D266" s="365"/>
      <c r="E266" s="365"/>
      <c r="F266" s="365"/>
      <c r="G266" s="365"/>
      <c r="H266" s="365"/>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42388205.718115814</v>
      </c>
      <c r="D268" s="38">
        <f t="shared" si="20"/>
        <v>32211337.788088426</v>
      </c>
      <c r="E268" s="38">
        <f t="shared" si="20"/>
        <v>18084041.945446901</v>
      </c>
      <c r="F268" s="38">
        <f t="shared" si="20"/>
        <v>10021694.090678044</v>
      </c>
      <c r="G268" s="38">
        <f t="shared" si="20"/>
        <v>0</v>
      </c>
      <c r="H268" s="38">
        <f>SUM(C268:G268)</f>
        <v>102705279.54232919</v>
      </c>
      <c r="I268" s="1"/>
    </row>
    <row r="269" spans="2:9" x14ac:dyDescent="0.2">
      <c r="B269" s="9" t="str">
        <f>$B$33</f>
        <v>Science</v>
      </c>
      <c r="C269" s="39">
        <f t="shared" si="20"/>
        <v>31508474.883919738</v>
      </c>
      <c r="D269" s="39">
        <f t="shared" si="20"/>
        <v>35654691.012236379</v>
      </c>
      <c r="E269" s="39">
        <f t="shared" si="20"/>
        <v>15672188.80593241</v>
      </c>
      <c r="F269" s="39">
        <f t="shared" si="20"/>
        <v>15459767.928244192</v>
      </c>
      <c r="G269" s="39">
        <f t="shared" si="20"/>
        <v>0</v>
      </c>
      <c r="H269" s="39">
        <f t="shared" ref="H269:H288" si="21">SUM(C269:G269)</f>
        <v>98295122.630332723</v>
      </c>
      <c r="I269" s="1"/>
    </row>
    <row r="270" spans="2:9" x14ac:dyDescent="0.2">
      <c r="B270" s="9" t="str">
        <f>$B$34</f>
        <v>Fine Arts</v>
      </c>
      <c r="C270" s="39">
        <f t="shared" si="20"/>
        <v>6340251.789966899</v>
      </c>
      <c r="D270" s="39">
        <f t="shared" si="20"/>
        <v>4500826.2740308503</v>
      </c>
      <c r="E270" s="39">
        <f t="shared" si="20"/>
        <v>2231708.4397934442</v>
      </c>
      <c r="F270" s="39">
        <f t="shared" si="20"/>
        <v>0</v>
      </c>
      <c r="G270" s="39">
        <f t="shared" si="20"/>
        <v>0</v>
      </c>
      <c r="H270" s="39">
        <f t="shared" si="21"/>
        <v>13072786.503791194</v>
      </c>
      <c r="I270" s="1"/>
    </row>
    <row r="271" spans="2:9" x14ac:dyDescent="0.2">
      <c r="B271" s="9" t="str">
        <f>$B$35</f>
        <v>Teacher Education</v>
      </c>
      <c r="C271" s="39">
        <f t="shared" si="20"/>
        <v>1851113.3914338248</v>
      </c>
      <c r="D271" s="39">
        <f t="shared" si="20"/>
        <v>8636942.3932508938</v>
      </c>
      <c r="E271" s="39">
        <f t="shared" si="20"/>
        <v>7019608.8481051233</v>
      </c>
      <c r="F271" s="39">
        <f t="shared" si="20"/>
        <v>2883220.1219397658</v>
      </c>
      <c r="G271" s="39">
        <f t="shared" si="20"/>
        <v>0</v>
      </c>
      <c r="H271" s="39">
        <f t="shared" si="21"/>
        <v>20390884.75472961</v>
      </c>
      <c r="I271" s="1"/>
    </row>
    <row r="272" spans="2:9" x14ac:dyDescent="0.2">
      <c r="B272" s="9" t="str">
        <f>$B$36</f>
        <v>Agriculture</v>
      </c>
      <c r="C272" s="39">
        <f t="shared" si="20"/>
        <v>0</v>
      </c>
      <c r="D272" s="39">
        <f t="shared" si="20"/>
        <v>89131.413922628999</v>
      </c>
      <c r="E272" s="39">
        <f t="shared" si="20"/>
        <v>120858.91841646646</v>
      </c>
      <c r="F272" s="39">
        <f t="shared" si="20"/>
        <v>9090.5927144559791</v>
      </c>
      <c r="G272" s="39">
        <f t="shared" si="20"/>
        <v>0</v>
      </c>
      <c r="H272" s="39">
        <f t="shared" si="21"/>
        <v>219080.92505355144</v>
      </c>
      <c r="I272" s="1"/>
    </row>
    <row r="273" spans="2:9" x14ac:dyDescent="0.2">
      <c r="B273" s="9" t="str">
        <f>$B$37</f>
        <v>Engineering</v>
      </c>
      <c r="C273" s="39">
        <f t="shared" si="20"/>
        <v>16778209.672632344</v>
      </c>
      <c r="D273" s="39">
        <f t="shared" si="20"/>
        <v>42093282.933688432</v>
      </c>
      <c r="E273" s="39">
        <f t="shared" si="20"/>
        <v>16387842.736594515</v>
      </c>
      <c r="F273" s="39">
        <f t="shared" si="20"/>
        <v>25393499.561743941</v>
      </c>
      <c r="G273" s="39">
        <f t="shared" si="20"/>
        <v>0</v>
      </c>
      <c r="H273" s="39">
        <f t="shared" si="21"/>
        <v>100652834.90465924</v>
      </c>
      <c r="I273" s="1"/>
    </row>
    <row r="274" spans="2:9" x14ac:dyDescent="0.2">
      <c r="B274" s="9" t="str">
        <f>$B$38</f>
        <v>Home Economics</v>
      </c>
      <c r="C274" s="39">
        <f t="shared" si="20"/>
        <v>29618.514193487124</v>
      </c>
      <c r="D274" s="39">
        <f t="shared" si="20"/>
        <v>27277.277755138686</v>
      </c>
      <c r="E274" s="39">
        <f t="shared" si="20"/>
        <v>0</v>
      </c>
      <c r="F274" s="39">
        <f t="shared" si="20"/>
        <v>0</v>
      </c>
      <c r="G274" s="39">
        <f t="shared" si="20"/>
        <v>0</v>
      </c>
      <c r="H274" s="39">
        <f t="shared" si="21"/>
        <v>56895.791948625811</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0</v>
      </c>
      <c r="D276" s="39">
        <f t="shared" si="20"/>
        <v>0</v>
      </c>
      <c r="E276" s="39">
        <f t="shared" si="20"/>
        <v>3918074.4171682834</v>
      </c>
      <c r="F276" s="39">
        <f t="shared" si="20"/>
        <v>0</v>
      </c>
      <c r="G276" s="39">
        <f t="shared" si="20"/>
        <v>0</v>
      </c>
      <c r="H276" s="39">
        <f t="shared" si="21"/>
        <v>3918074.4171682834</v>
      </c>
      <c r="I276" s="1"/>
    </row>
    <row r="277" spans="2:9" x14ac:dyDescent="0.2">
      <c r="B277" s="9" t="str">
        <f>$B$41</f>
        <v>Library Science</v>
      </c>
      <c r="C277" s="39">
        <f t="shared" si="20"/>
        <v>7447.3516865651764</v>
      </c>
      <c r="D277" s="39">
        <f t="shared" si="20"/>
        <v>50101.954168342811</v>
      </c>
      <c r="E277" s="39">
        <f t="shared" si="20"/>
        <v>41512.502843875889</v>
      </c>
      <c r="F277" s="39">
        <f t="shared" si="20"/>
        <v>0</v>
      </c>
      <c r="G277" s="39">
        <f t="shared" si="20"/>
        <v>0</v>
      </c>
      <c r="H277" s="39">
        <f t="shared" si="21"/>
        <v>99061.808698783876</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1901.737210156351</v>
      </c>
      <c r="E279" s="39">
        <f t="shared" si="20"/>
        <v>0</v>
      </c>
      <c r="F279" s="39">
        <f t="shared" si="20"/>
        <v>0</v>
      </c>
      <c r="G279" s="39">
        <f t="shared" si="20"/>
        <v>0</v>
      </c>
      <c r="H279" s="39">
        <f t="shared" si="21"/>
        <v>1901.737210156351</v>
      </c>
      <c r="I279" s="1"/>
    </row>
    <row r="280" spans="2:9"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9" x14ac:dyDescent="0.2">
      <c r="B281" s="9" t="str">
        <f>$B$45</f>
        <v>Health Services</v>
      </c>
      <c r="C281" s="39">
        <f t="shared" si="20"/>
        <v>1294321.5732209766</v>
      </c>
      <c r="D281" s="39">
        <f t="shared" si="20"/>
        <v>3678535.7913225992</v>
      </c>
      <c r="E281" s="39">
        <f t="shared" si="20"/>
        <v>1791907.0400463277</v>
      </c>
      <c r="F281" s="39">
        <f t="shared" si="20"/>
        <v>0</v>
      </c>
      <c r="G281" s="39">
        <f t="shared" si="20"/>
        <v>0</v>
      </c>
      <c r="H281" s="39">
        <f t="shared" si="21"/>
        <v>6764764.4045899035</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4840565.512456282</v>
      </c>
      <c r="D283" s="39">
        <f t="shared" si="20"/>
        <v>21585348.301332757</v>
      </c>
      <c r="E283" s="39">
        <f t="shared" si="20"/>
        <v>12108678.977099439</v>
      </c>
      <c r="F283" s="39">
        <f t="shared" si="20"/>
        <v>6054988.9307736419</v>
      </c>
      <c r="G283" s="39">
        <f t="shared" si="20"/>
        <v>0</v>
      </c>
      <c r="H283" s="39">
        <f t="shared" si="21"/>
        <v>44589581.721662119</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820447.70526332175</v>
      </c>
      <c r="E285" s="39">
        <f t="shared" si="22"/>
        <v>0</v>
      </c>
      <c r="F285" s="39">
        <f t="shared" si="22"/>
        <v>0</v>
      </c>
      <c r="G285" s="39">
        <f t="shared" si="22"/>
        <v>0</v>
      </c>
      <c r="H285" s="39">
        <f t="shared" si="21"/>
        <v>820447.70526332175</v>
      </c>
      <c r="I285" s="1"/>
    </row>
    <row r="286" spans="2:9" x14ac:dyDescent="0.2">
      <c r="B286" s="9" t="str">
        <f>$B$50</f>
        <v>Technology</v>
      </c>
      <c r="C286" s="39">
        <f t="shared" si="22"/>
        <v>465916.81586821016</v>
      </c>
      <c r="D286" s="39">
        <f t="shared" si="22"/>
        <v>1350019.1122106286</v>
      </c>
      <c r="E286" s="39">
        <f t="shared" si="22"/>
        <v>553209.61779414595</v>
      </c>
      <c r="F286" s="39">
        <f t="shared" si="22"/>
        <v>49221.405024022759</v>
      </c>
      <c r="G286" s="39">
        <f t="shared" si="22"/>
        <v>0</v>
      </c>
      <c r="H286" s="39">
        <f t="shared" si="21"/>
        <v>2418366.9508970072</v>
      </c>
      <c r="I286" s="1"/>
    </row>
    <row r="287" spans="2:9"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9" x14ac:dyDescent="0.2">
      <c r="B288" s="35" t="str">
        <f>$B$52</f>
        <v>Totals</v>
      </c>
      <c r="C288" s="38">
        <f>SUM(C268:C287)</f>
        <v>105504125.22349414</v>
      </c>
      <c r="D288" s="38">
        <f>SUM(D268:D287)</f>
        <v>150699843.69448054</v>
      </c>
      <c r="E288" s="38">
        <f>SUM(E268:E287)</f>
        <v>77929632.24924092</v>
      </c>
      <c r="F288" s="38">
        <f>SUM(F268:F287)</f>
        <v>59871482.631118059</v>
      </c>
      <c r="G288" s="38">
        <f>SUM(G268:G287)</f>
        <v>0</v>
      </c>
      <c r="H288" s="38">
        <f t="shared" si="21"/>
        <v>394005083.79833364</v>
      </c>
      <c r="I288" s="85"/>
    </row>
    <row r="289" spans="2:9" x14ac:dyDescent="0.2">
      <c r="H289" s="54"/>
    </row>
    <row r="290" spans="2:9" x14ac:dyDescent="0.2">
      <c r="B290" s="164" t="s">
        <v>226</v>
      </c>
      <c r="C290" s="11"/>
      <c r="D290" s="11"/>
      <c r="E290" s="11"/>
      <c r="F290" s="11"/>
      <c r="G290" s="11"/>
      <c r="H290" s="17"/>
    </row>
    <row r="291" spans="2:9" ht="30" customHeight="1" thickBot="1" x14ac:dyDescent="0.25">
      <c r="B291" s="365" t="s">
        <v>238</v>
      </c>
      <c r="C291" s="365"/>
      <c r="D291" s="365"/>
      <c r="E291" s="365"/>
      <c r="F291" s="365"/>
      <c r="G291" s="365"/>
      <c r="H291" s="365"/>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185.00761936362287</v>
      </c>
      <c r="D293" s="36">
        <f t="shared" si="23"/>
        <v>356.57254901798206</v>
      </c>
      <c r="E293" s="36">
        <f t="shared" si="23"/>
        <v>978.3619316948118</v>
      </c>
      <c r="F293" s="36">
        <f t="shared" si="23"/>
        <v>2514.8542260170748</v>
      </c>
      <c r="G293" s="37">
        <f t="shared" si="23"/>
        <v>0</v>
      </c>
      <c r="H293" s="38">
        <f t="shared" si="23"/>
        <v>300.37722030038867</v>
      </c>
      <c r="I293" s="1"/>
    </row>
    <row r="294" spans="2:9" x14ac:dyDescent="0.2">
      <c r="B294" s="9" t="str">
        <f>$B$33</f>
        <v>Science</v>
      </c>
      <c r="C294" s="69">
        <f t="shared" si="23"/>
        <v>321.87305149523183</v>
      </c>
      <c r="D294" s="69">
        <f t="shared" si="23"/>
        <v>510.7317043479735</v>
      </c>
      <c r="E294" s="69">
        <f t="shared" si="23"/>
        <v>2059.961725280285</v>
      </c>
      <c r="F294" s="69">
        <f t="shared" si="23"/>
        <v>4319.5775155753545</v>
      </c>
      <c r="G294" s="88">
        <f t="shared" si="23"/>
        <v>0</v>
      </c>
      <c r="H294" s="39">
        <f t="shared" si="23"/>
        <v>549.47549950154973</v>
      </c>
      <c r="I294" s="1"/>
    </row>
    <row r="295" spans="2:9" x14ac:dyDescent="0.2">
      <c r="B295" s="9" t="str">
        <f>$B$34</f>
        <v>Fine Arts</v>
      </c>
      <c r="C295" s="69">
        <f t="shared" si="23"/>
        <v>306.52928785374678</v>
      </c>
      <c r="D295" s="69">
        <f t="shared" si="23"/>
        <v>749.63795370267326</v>
      </c>
      <c r="E295" s="69">
        <f t="shared" si="23"/>
        <v>2303.1046850293542</v>
      </c>
      <c r="F295" s="69">
        <f t="shared" si="23"/>
        <v>0</v>
      </c>
      <c r="G295" s="88">
        <f t="shared" si="23"/>
        <v>0</v>
      </c>
      <c r="H295" s="39">
        <f t="shared" si="23"/>
        <v>472.6755072419711</v>
      </c>
      <c r="I295" s="1"/>
    </row>
    <row r="296" spans="2:9" x14ac:dyDescent="0.2">
      <c r="B296" s="9" t="str">
        <f>$B$35</f>
        <v>Teacher Education</v>
      </c>
      <c r="C296" s="69">
        <f t="shared" si="23"/>
        <v>482.06077901922521</v>
      </c>
      <c r="D296" s="69">
        <f t="shared" si="23"/>
        <v>687.65464914417942</v>
      </c>
      <c r="E296" s="69">
        <f t="shared" si="23"/>
        <v>1531.6624150349385</v>
      </c>
      <c r="F296" s="69">
        <f t="shared" si="23"/>
        <v>4605.7829423957919</v>
      </c>
      <c r="G296" s="88">
        <f t="shared" si="23"/>
        <v>0</v>
      </c>
      <c r="H296" s="39">
        <f t="shared" si="23"/>
        <v>943.62926348880603</v>
      </c>
      <c r="I296" s="1"/>
    </row>
    <row r="297" spans="2:9" x14ac:dyDescent="0.2">
      <c r="B297" s="9" t="str">
        <f>$B$36</f>
        <v>Agriculture</v>
      </c>
      <c r="C297" s="69">
        <f t="shared" si="23"/>
        <v>0</v>
      </c>
      <c r="D297" s="69">
        <f t="shared" si="23"/>
        <v>454.75211185014797</v>
      </c>
      <c r="E297" s="69">
        <f t="shared" si="23"/>
        <v>2685.7537425881437</v>
      </c>
      <c r="F297" s="69">
        <f t="shared" si="23"/>
        <v>3030.1975714853265</v>
      </c>
      <c r="G297" s="88">
        <f t="shared" si="23"/>
        <v>0</v>
      </c>
      <c r="H297" s="39">
        <f t="shared" si="23"/>
        <v>897.87264366209604</v>
      </c>
      <c r="I297" s="1"/>
    </row>
    <row r="298" spans="2:9" x14ac:dyDescent="0.2">
      <c r="B298" s="9" t="str">
        <f>$B$37</f>
        <v>Engineering</v>
      </c>
      <c r="C298" s="69">
        <f t="shared" si="23"/>
        <v>398.41873272778173</v>
      </c>
      <c r="D298" s="69">
        <f t="shared" si="23"/>
        <v>693.05326221167729</v>
      </c>
      <c r="E298" s="69">
        <f t="shared" si="23"/>
        <v>1986.4051801932746</v>
      </c>
      <c r="F298" s="69">
        <f t="shared" si="23"/>
        <v>5734.7559985871594</v>
      </c>
      <c r="G298" s="88">
        <f t="shared" si="23"/>
        <v>0</v>
      </c>
      <c r="H298" s="39">
        <f t="shared" si="23"/>
        <v>871.2569889432616</v>
      </c>
      <c r="I298" s="1"/>
    </row>
    <row r="299" spans="2:9" x14ac:dyDescent="0.2">
      <c r="B299" s="9" t="str">
        <f>$B$38</f>
        <v>Home Economics</v>
      </c>
      <c r="C299" s="69">
        <f t="shared" si="23"/>
        <v>705.20271889255059</v>
      </c>
      <c r="D299" s="69">
        <f t="shared" si="23"/>
        <v>193.45587060382047</v>
      </c>
      <c r="E299" s="69">
        <f t="shared" si="23"/>
        <v>0</v>
      </c>
      <c r="F299" s="69">
        <f t="shared" si="23"/>
        <v>0</v>
      </c>
      <c r="G299" s="88">
        <f t="shared" si="23"/>
        <v>0</v>
      </c>
      <c r="H299" s="39">
        <f t="shared" si="23"/>
        <v>310.90596693238149</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0</v>
      </c>
      <c r="D301" s="69">
        <f t="shared" si="23"/>
        <v>0</v>
      </c>
      <c r="E301" s="69">
        <f t="shared" si="23"/>
        <v>930.21709809313472</v>
      </c>
      <c r="F301" s="69">
        <f t="shared" si="23"/>
        <v>0</v>
      </c>
      <c r="G301" s="88">
        <f t="shared" si="23"/>
        <v>0</v>
      </c>
      <c r="H301" s="39">
        <f t="shared" si="23"/>
        <v>930.21709809313472</v>
      </c>
      <c r="I301" s="1"/>
    </row>
    <row r="302" spans="2:9" x14ac:dyDescent="0.2">
      <c r="B302" s="9" t="str">
        <f>$B$41</f>
        <v>Library Science</v>
      </c>
      <c r="C302" s="69">
        <f t="shared" si="23"/>
        <v>413.74176036473204</v>
      </c>
      <c r="D302" s="69">
        <f t="shared" si="23"/>
        <v>618.54264405361494</v>
      </c>
      <c r="E302" s="69">
        <f t="shared" si="23"/>
        <v>2767.5001895917258</v>
      </c>
      <c r="F302" s="69">
        <f t="shared" si="23"/>
        <v>0</v>
      </c>
      <c r="G302" s="88">
        <f t="shared" si="23"/>
        <v>0</v>
      </c>
      <c r="H302" s="39">
        <f t="shared" si="23"/>
        <v>868.96323419985856</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0</v>
      </c>
      <c r="D304" s="69">
        <f t="shared" si="23"/>
        <v>126.78248067709006</v>
      </c>
      <c r="E304" s="69">
        <f t="shared" si="23"/>
        <v>0</v>
      </c>
      <c r="F304" s="69">
        <f t="shared" si="23"/>
        <v>0</v>
      </c>
      <c r="G304" s="88">
        <f t="shared" si="23"/>
        <v>0</v>
      </c>
      <c r="H304" s="39">
        <f>IF(H43=0,0,H279/H43)</f>
        <v>126.78248067709006</v>
      </c>
      <c r="I304" s="1"/>
    </row>
    <row r="305" spans="2:9"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9" x14ac:dyDescent="0.2">
      <c r="B306" s="9" t="str">
        <f>$B$45</f>
        <v>Health Services</v>
      </c>
      <c r="C306" s="69">
        <f t="shared" si="23"/>
        <v>577.56428970146214</v>
      </c>
      <c r="D306" s="69">
        <f t="shared" si="23"/>
        <v>582.87684856957685</v>
      </c>
      <c r="E306" s="69">
        <f t="shared" si="23"/>
        <v>7374.1030454581387</v>
      </c>
      <c r="F306" s="69">
        <f t="shared" si="23"/>
        <v>0</v>
      </c>
      <c r="G306" s="88">
        <f t="shared" si="23"/>
        <v>0</v>
      </c>
      <c r="H306" s="39">
        <f t="shared" si="23"/>
        <v>769.16025066400266</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207.26035163589304</v>
      </c>
      <c r="D308" s="69">
        <f t="shared" si="23"/>
        <v>391.64199040792448</v>
      </c>
      <c r="E308" s="69">
        <f t="shared" si="23"/>
        <v>881.01564152353308</v>
      </c>
      <c r="F308" s="69">
        <f t="shared" si="23"/>
        <v>6818.6812283486961</v>
      </c>
      <c r="G308" s="88">
        <f t="shared" si="23"/>
        <v>0</v>
      </c>
      <c r="H308" s="39">
        <f t="shared" si="23"/>
        <v>478.93258707291056</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379.31008102788803</v>
      </c>
      <c r="E310" s="69">
        <f t="shared" si="24"/>
        <v>0</v>
      </c>
      <c r="F310" s="69">
        <f t="shared" si="24"/>
        <v>0</v>
      </c>
      <c r="G310" s="88">
        <f t="shared" si="24"/>
        <v>0</v>
      </c>
      <c r="H310" s="39">
        <f t="shared" si="24"/>
        <v>379.31008102788803</v>
      </c>
      <c r="I310" s="1"/>
    </row>
    <row r="311" spans="2:9" x14ac:dyDescent="0.2">
      <c r="B311" s="9" t="str">
        <f>$B$50</f>
        <v>Technology</v>
      </c>
      <c r="C311" s="69">
        <f t="shared" si="24"/>
        <v>602.73844226159144</v>
      </c>
      <c r="D311" s="69">
        <f t="shared" si="24"/>
        <v>911.55915746835149</v>
      </c>
      <c r="E311" s="69">
        <f t="shared" si="24"/>
        <v>1707.4370919572407</v>
      </c>
      <c r="F311" s="69">
        <f t="shared" si="24"/>
        <v>911.50750044486585</v>
      </c>
      <c r="G311" s="88">
        <f t="shared" si="24"/>
        <v>0</v>
      </c>
      <c r="H311" s="39">
        <f t="shared" si="24"/>
        <v>918.83242815235837</v>
      </c>
      <c r="I311" s="1"/>
    </row>
    <row r="312" spans="2:9"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9" x14ac:dyDescent="0.2">
      <c r="B313" s="35" t="str">
        <f>$B$52</f>
        <v>Totals</v>
      </c>
      <c r="C313" s="38">
        <f t="shared" si="24"/>
        <v>251.15724262386959</v>
      </c>
      <c r="D313" s="38">
        <f t="shared" si="24"/>
        <v>494.17886110667501</v>
      </c>
      <c r="E313" s="38">
        <f t="shared" si="24"/>
        <v>1332.6544153982065</v>
      </c>
      <c r="F313" s="38">
        <f t="shared" si="24"/>
        <v>4414.3244585355787</v>
      </c>
      <c r="G313" s="38">
        <f t="shared" si="24"/>
        <v>0</v>
      </c>
      <c r="H313" s="38">
        <f t="shared" si="24"/>
        <v>494.32175137985956</v>
      </c>
      <c r="I313" s="50"/>
    </row>
    <row r="315" spans="2:9" x14ac:dyDescent="0.2">
      <c r="B315" s="28" t="s">
        <v>38</v>
      </c>
      <c r="C315" s="11"/>
      <c r="D315" s="11"/>
      <c r="E315" s="11"/>
      <c r="F315" s="11"/>
      <c r="G315" s="11"/>
      <c r="H315" s="17"/>
    </row>
    <row r="316" spans="2:9" ht="55.5" customHeight="1" thickBot="1" x14ac:dyDescent="0.25">
      <c r="B316" s="365" t="s">
        <v>239</v>
      </c>
      <c r="C316" s="365"/>
      <c r="D316" s="365"/>
      <c r="E316" s="365"/>
      <c r="F316" s="365"/>
      <c r="G316" s="365"/>
      <c r="H316" s="365"/>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1.927339804946937</v>
      </c>
      <c r="E318" s="55">
        <f t="shared" si="25"/>
        <v>5.2882250745137815</v>
      </c>
      <c r="F318" s="55">
        <f t="shared" si="25"/>
        <v>13.593246779065133</v>
      </c>
      <c r="G318" s="55">
        <f t="shared" si="25"/>
        <v>0</v>
      </c>
      <c r="H318" s="55">
        <f t="shared" si="25"/>
        <v>1.6235937813459069</v>
      </c>
      <c r="I318" s="1"/>
    </row>
    <row r="319" spans="2:9" x14ac:dyDescent="0.2">
      <c r="B319" s="9" t="str">
        <f>$B$33</f>
        <v>Science</v>
      </c>
      <c r="C319" s="55">
        <f t="shared" ref="C319:H334" si="26">IF($C$293=0,"",C294/$C$293)</f>
        <v>1.7397826781534174</v>
      </c>
      <c r="D319" s="55">
        <f t="shared" si="26"/>
        <v>2.7605982180882878</v>
      </c>
      <c r="E319" s="55">
        <f t="shared" si="26"/>
        <v>11.134469663282015</v>
      </c>
      <c r="F319" s="55">
        <f t="shared" si="26"/>
        <v>23.348106042516278</v>
      </c>
      <c r="G319" s="55">
        <f t="shared" si="26"/>
        <v>0</v>
      </c>
      <c r="H319" s="55">
        <f t="shared" si="26"/>
        <v>2.9700155128291454</v>
      </c>
      <c r="I319" s="1"/>
    </row>
    <row r="320" spans="2:9" x14ac:dyDescent="0.2">
      <c r="B320" s="9" t="str">
        <f>$B$34</f>
        <v>Fine Arts</v>
      </c>
      <c r="C320" s="55">
        <f t="shared" si="26"/>
        <v>1.656846831001481</v>
      </c>
      <c r="D320" s="55">
        <f t="shared" si="26"/>
        <v>4.0519301652614574</v>
      </c>
      <c r="E320" s="55">
        <f t="shared" si="26"/>
        <v>12.448701804560393</v>
      </c>
      <c r="F320" s="55">
        <f t="shared" si="26"/>
        <v>0</v>
      </c>
      <c r="G320" s="55">
        <f t="shared" si="26"/>
        <v>0</v>
      </c>
      <c r="H320" s="55">
        <f t="shared" si="26"/>
        <v>2.5548975164798589</v>
      </c>
      <c r="I320" s="1"/>
    </row>
    <row r="321" spans="2:9" x14ac:dyDescent="0.2">
      <c r="B321" s="9" t="str">
        <f>$B$35</f>
        <v>Teacher Education</v>
      </c>
      <c r="C321" s="55">
        <f t="shared" si="26"/>
        <v>2.6056266259594412</v>
      </c>
      <c r="D321" s="55">
        <f t="shared" si="26"/>
        <v>3.7168990742626113</v>
      </c>
      <c r="E321" s="55">
        <f t="shared" si="26"/>
        <v>8.2789153241550313</v>
      </c>
      <c r="F321" s="55">
        <f t="shared" si="26"/>
        <v>24.895098689656479</v>
      </c>
      <c r="G321" s="55">
        <f t="shared" si="26"/>
        <v>0</v>
      </c>
      <c r="H321" s="55">
        <f t="shared" si="26"/>
        <v>5.1004886541140326</v>
      </c>
      <c r="I321" s="1"/>
    </row>
    <row r="322" spans="2:9" x14ac:dyDescent="0.2">
      <c r="B322" s="9" t="str">
        <f>$B$36</f>
        <v>Agriculture</v>
      </c>
      <c r="C322" s="55">
        <f t="shared" si="26"/>
        <v>0</v>
      </c>
      <c r="D322" s="55">
        <f t="shared" si="26"/>
        <v>2.4580182881892898</v>
      </c>
      <c r="E322" s="55">
        <f t="shared" si="26"/>
        <v>14.51698990466676</v>
      </c>
      <c r="F322" s="55">
        <f t="shared" si="26"/>
        <v>16.378771760365343</v>
      </c>
      <c r="G322" s="55">
        <f t="shared" si="26"/>
        <v>0</v>
      </c>
      <c r="H322" s="55">
        <f t="shared" si="26"/>
        <v>4.8531657601483644</v>
      </c>
      <c r="I322" s="1"/>
    </row>
    <row r="323" spans="2:9" x14ac:dyDescent="0.2">
      <c r="B323" s="9" t="str">
        <f>$B$37</f>
        <v>Engineering</v>
      </c>
      <c r="C323" s="55">
        <f t="shared" si="26"/>
        <v>2.1535260769163806</v>
      </c>
      <c r="D323" s="55">
        <f t="shared" si="26"/>
        <v>3.7460795646989928</v>
      </c>
      <c r="E323" s="55">
        <f t="shared" si="26"/>
        <v>10.736883091766607</v>
      </c>
      <c r="F323" s="55">
        <f t="shared" si="26"/>
        <v>30.997404422116229</v>
      </c>
      <c r="G323" s="55">
        <f t="shared" si="26"/>
        <v>0</v>
      </c>
      <c r="H323" s="55">
        <f t="shared" si="26"/>
        <v>4.7093032813467604</v>
      </c>
      <c r="I323" s="1"/>
    </row>
    <row r="324" spans="2:9" x14ac:dyDescent="0.2">
      <c r="B324" s="9" t="str">
        <f>$B$38</f>
        <v>Home Economics</v>
      </c>
      <c r="C324" s="55">
        <f t="shared" si="26"/>
        <v>3.8117495988449606</v>
      </c>
      <c r="D324" s="55">
        <f t="shared" si="26"/>
        <v>1.0456643421998366</v>
      </c>
      <c r="E324" s="55">
        <f t="shared" si="26"/>
        <v>0</v>
      </c>
      <c r="F324" s="55">
        <f t="shared" si="26"/>
        <v>0</v>
      </c>
      <c r="G324" s="55">
        <f t="shared" si="26"/>
        <v>0</v>
      </c>
      <c r="H324" s="55">
        <f t="shared" si="26"/>
        <v>1.6805035814298652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5.0279934485554421</v>
      </c>
      <c r="F326" s="55">
        <f t="shared" si="26"/>
        <v>0</v>
      </c>
      <c r="G326" s="55">
        <f t="shared" si="26"/>
        <v>0</v>
      </c>
      <c r="H326" s="55">
        <f t="shared" si="26"/>
        <v>5.0279934485554421</v>
      </c>
      <c r="I326" s="1"/>
    </row>
    <row r="327" spans="2:9" x14ac:dyDescent="0.2">
      <c r="B327" s="9" t="str">
        <f>$B$41</f>
        <v>Library Science</v>
      </c>
      <c r="C327" s="55">
        <f t="shared" si="26"/>
        <v>2.2363498421734951</v>
      </c>
      <c r="D327" s="55">
        <f t="shared" si="26"/>
        <v>3.3433360538405799</v>
      </c>
      <c r="E327" s="55">
        <f t="shared" si="26"/>
        <v>14.958844393064417</v>
      </c>
      <c r="F327" s="55">
        <f t="shared" si="26"/>
        <v>0</v>
      </c>
      <c r="G327" s="55">
        <f t="shared" si="26"/>
        <v>0</v>
      </c>
      <c r="H327" s="55">
        <f t="shared" si="26"/>
        <v>4.6969051176857555</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0.6852824824901167</v>
      </c>
      <c r="E329" s="55">
        <f t="shared" si="26"/>
        <v>0</v>
      </c>
      <c r="F329" s="55">
        <f t="shared" si="26"/>
        <v>0</v>
      </c>
      <c r="G329" s="55">
        <f t="shared" si="26"/>
        <v>0</v>
      </c>
      <c r="H329" s="55">
        <f t="shared" si="26"/>
        <v>0.6852824824901167</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3.1218405581787936</v>
      </c>
      <c r="D331" s="55">
        <f t="shared" si="26"/>
        <v>3.150555909937756</v>
      </c>
      <c r="E331" s="55">
        <f t="shared" si="26"/>
        <v>39.858374864900682</v>
      </c>
      <c r="F331" s="55">
        <f t="shared" si="26"/>
        <v>0</v>
      </c>
      <c r="G331" s="55">
        <f t="shared" si="26"/>
        <v>0</v>
      </c>
      <c r="H331" s="55">
        <f t="shared" si="26"/>
        <v>4.1574517487966709</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1.1202800854841204</v>
      </c>
      <c r="D333" s="55">
        <f t="shared" si="26"/>
        <v>2.1168965459642637</v>
      </c>
      <c r="E333" s="55">
        <f t="shared" si="26"/>
        <v>4.7620505823165189</v>
      </c>
      <c r="F333" s="55">
        <f t="shared" si="26"/>
        <v>36.856218418480012</v>
      </c>
      <c r="G333" s="55">
        <f t="shared" si="26"/>
        <v>0</v>
      </c>
      <c r="H333" s="55">
        <f t="shared" si="26"/>
        <v>2.5887181766908389</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2.0502403216289906</v>
      </c>
      <c r="E335" s="55">
        <f t="shared" si="27"/>
        <v>0</v>
      </c>
      <c r="F335" s="55">
        <f t="shared" si="27"/>
        <v>0</v>
      </c>
      <c r="G335" s="55">
        <f t="shared" si="27"/>
        <v>0</v>
      </c>
      <c r="H335" s="55">
        <f t="shared" si="27"/>
        <v>2.0502403216289906</v>
      </c>
      <c r="I335" s="1"/>
    </row>
    <row r="336" spans="2:9" x14ac:dyDescent="0.2">
      <c r="B336" s="9" t="str">
        <f>$B$50</f>
        <v>Technology</v>
      </c>
      <c r="C336" s="55">
        <f t="shared" si="27"/>
        <v>3.2579114543219991</v>
      </c>
      <c r="D336" s="55">
        <f t="shared" si="27"/>
        <v>4.9271438690140066</v>
      </c>
      <c r="E336" s="55">
        <f t="shared" si="27"/>
        <v>9.2290095825802823</v>
      </c>
      <c r="F336" s="55">
        <f t="shared" si="27"/>
        <v>4.9268646533597362</v>
      </c>
      <c r="G336" s="55">
        <f t="shared" si="27"/>
        <v>0</v>
      </c>
      <c r="H336" s="55">
        <f t="shared" si="27"/>
        <v>4.9664572265342271</v>
      </c>
      <c r="I336" s="1"/>
    </row>
    <row r="337" spans="2:9"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9" x14ac:dyDescent="0.2">
      <c r="B338" s="35" t="str">
        <f>$B$52</f>
        <v>Totals</v>
      </c>
      <c r="C338" s="55">
        <f t="shared" si="27"/>
        <v>1.3575508051386418</v>
      </c>
      <c r="D338" s="55">
        <f t="shared" si="27"/>
        <v>2.6711270746930271</v>
      </c>
      <c r="E338" s="55">
        <f t="shared" si="27"/>
        <v>7.2032407096647386</v>
      </c>
      <c r="F338" s="55">
        <f t="shared" si="27"/>
        <v>23.860230587905967</v>
      </c>
      <c r="G338" s="55">
        <f t="shared" si="27"/>
        <v>0</v>
      </c>
      <c r="H338" s="55">
        <f t="shared" si="27"/>
        <v>2.6718994227383459</v>
      </c>
      <c r="I338" s="50"/>
    </row>
    <row r="340" spans="2:9" x14ac:dyDescent="0.2">
      <c r="B340" s="164" t="s">
        <v>240</v>
      </c>
      <c r="C340" s="11"/>
      <c r="D340" s="11"/>
      <c r="E340" s="11"/>
      <c r="F340" s="11"/>
      <c r="G340" s="11"/>
      <c r="H340" s="17"/>
    </row>
    <row r="341" spans="2:9" ht="55.5" customHeight="1" thickBot="1" x14ac:dyDescent="0.25">
      <c r="B341" s="365" t="s">
        <v>241</v>
      </c>
      <c r="C341" s="365"/>
      <c r="D341" s="365"/>
      <c r="E341" s="365"/>
      <c r="F341" s="365"/>
      <c r="G341" s="365"/>
      <c r="H341" s="365"/>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5550.2285809086861</v>
      </c>
      <c r="D343" s="38">
        <f t="shared" si="28"/>
        <v>10697.176470539462</v>
      </c>
      <c r="E343" s="38">
        <f>E293*24</f>
        <v>23480.686360675485</v>
      </c>
      <c r="F343" s="38">
        <f>F293*18</f>
        <v>45267.376068307349</v>
      </c>
      <c r="G343" s="38">
        <f>G293*24</f>
        <v>0</v>
      </c>
      <c r="H343" s="38">
        <f>IF((C32/30+D32/30+E32/24+F32/18+G32/24)=0,0,H268/(C32/30+D32/30+E32/24+F32/18+G32/24))</f>
        <v>8823.5113142944683</v>
      </c>
      <c r="I343" s="1"/>
    </row>
    <row r="344" spans="2:9" x14ac:dyDescent="0.2">
      <c r="B344" s="9" t="str">
        <f>$B$33</f>
        <v>Science</v>
      </c>
      <c r="C344" s="39">
        <f t="shared" si="28"/>
        <v>9656.1915448569544</v>
      </c>
      <c r="D344" s="39">
        <f t="shared" si="28"/>
        <v>15321.951130439205</v>
      </c>
      <c r="E344" s="39">
        <f>E294*24</f>
        <v>49439.081406726837</v>
      </c>
      <c r="F344" s="39">
        <f>F294*18</f>
        <v>77752.395280356373</v>
      </c>
      <c r="G344" s="39">
        <f>G294*24</f>
        <v>0</v>
      </c>
      <c r="H344" s="39">
        <f t="shared" ref="H344:H363" si="29">IF((C33/30+D33/30+E33/24+F33/18+G33/24)=0,0,H269/(C33/30+D33/30+E33/24+F33/18+G33/24))</f>
        <v>16098.383961468862</v>
      </c>
      <c r="I344" s="1"/>
    </row>
    <row r="345" spans="2:9" x14ac:dyDescent="0.2">
      <c r="B345" s="9" t="str">
        <f>$B$34</f>
        <v>Fine Arts</v>
      </c>
      <c r="C345" s="39">
        <f t="shared" si="28"/>
        <v>9195.8786356124037</v>
      </c>
      <c r="D345" s="39">
        <f t="shared" si="28"/>
        <v>22489.138611080198</v>
      </c>
      <c r="E345" s="39">
        <f t="shared" ref="E345:E363" si="30">E295*24</f>
        <v>55274.5124407045</v>
      </c>
      <c r="F345" s="39">
        <f t="shared" ref="F345:F363" si="31">F295*18</f>
        <v>0</v>
      </c>
      <c r="G345" s="39">
        <f t="shared" ref="G345:G363" si="32">G295*24</f>
        <v>0</v>
      </c>
      <c r="H345" s="39">
        <f t="shared" si="29"/>
        <v>14057.137561537884</v>
      </c>
      <c r="I345" s="1"/>
    </row>
    <row r="346" spans="2:9" x14ac:dyDescent="0.2">
      <c r="B346" s="9" t="str">
        <f>$B$35</f>
        <v>Teacher Education</v>
      </c>
      <c r="C346" s="39">
        <f t="shared" si="28"/>
        <v>14461.823370576756</v>
      </c>
      <c r="D346" s="39">
        <f t="shared" si="28"/>
        <v>20629.639474325384</v>
      </c>
      <c r="E346" s="39">
        <f t="shared" si="30"/>
        <v>36759.897960838527</v>
      </c>
      <c r="F346" s="39">
        <f t="shared" si="31"/>
        <v>82904.092963124247</v>
      </c>
      <c r="G346" s="39">
        <f t="shared" si="32"/>
        <v>0</v>
      </c>
      <c r="H346" s="39">
        <f t="shared" si="29"/>
        <v>26399.289776500667</v>
      </c>
      <c r="I346" s="1"/>
    </row>
    <row r="347" spans="2:9" x14ac:dyDescent="0.2">
      <c r="B347" s="9" t="str">
        <f>$B$36</f>
        <v>Agriculture</v>
      </c>
      <c r="C347" s="39">
        <f t="shared" si="28"/>
        <v>0</v>
      </c>
      <c r="D347" s="39">
        <f t="shared" si="28"/>
        <v>13642.563355504439</v>
      </c>
      <c r="E347" s="39">
        <f t="shared" si="30"/>
        <v>64458.089822115449</v>
      </c>
      <c r="F347" s="39">
        <f t="shared" si="31"/>
        <v>54543.556286735875</v>
      </c>
      <c r="G347" s="39">
        <f t="shared" si="32"/>
        <v>0</v>
      </c>
      <c r="H347" s="39">
        <f t="shared" si="29"/>
        <v>25548.795924612416</v>
      </c>
      <c r="I347" s="1"/>
    </row>
    <row r="348" spans="2:9" x14ac:dyDescent="0.2">
      <c r="B348" s="9" t="str">
        <f>$B$37</f>
        <v>Engineering</v>
      </c>
      <c r="C348" s="39">
        <f t="shared" si="28"/>
        <v>11952.561981833453</v>
      </c>
      <c r="D348" s="39">
        <f t="shared" si="28"/>
        <v>20791.597866350319</v>
      </c>
      <c r="E348" s="39">
        <f t="shared" si="30"/>
        <v>47673.724324638591</v>
      </c>
      <c r="F348" s="39">
        <f t="shared" si="31"/>
        <v>103225.60797456888</v>
      </c>
      <c r="G348" s="39">
        <f t="shared" si="32"/>
        <v>0</v>
      </c>
      <c r="H348" s="39">
        <f t="shared" si="29"/>
        <v>25050.377650165523</v>
      </c>
      <c r="I348" s="1"/>
    </row>
    <row r="349" spans="2:9" x14ac:dyDescent="0.2">
      <c r="B349" s="9" t="str">
        <f>$B$38</f>
        <v>Home Economics</v>
      </c>
      <c r="C349" s="39">
        <f t="shared" si="28"/>
        <v>21156.081566776516</v>
      </c>
      <c r="D349" s="39">
        <f t="shared" si="28"/>
        <v>5803.6761181146139</v>
      </c>
      <c r="E349" s="39">
        <f t="shared" si="30"/>
        <v>0</v>
      </c>
      <c r="F349" s="39">
        <f t="shared" si="31"/>
        <v>0</v>
      </c>
      <c r="G349" s="39">
        <f t="shared" si="32"/>
        <v>0</v>
      </c>
      <c r="H349" s="39">
        <f t="shared" si="29"/>
        <v>9327.1790079714447</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0</v>
      </c>
      <c r="D351" s="39">
        <f t="shared" si="28"/>
        <v>0</v>
      </c>
      <c r="E351" s="39">
        <f t="shared" si="30"/>
        <v>22325.210354235234</v>
      </c>
      <c r="F351" s="39">
        <f t="shared" si="31"/>
        <v>0</v>
      </c>
      <c r="G351" s="39">
        <f t="shared" si="32"/>
        <v>0</v>
      </c>
      <c r="H351" s="39">
        <f t="shared" si="29"/>
        <v>22325.210354235234</v>
      </c>
      <c r="I351" s="1"/>
    </row>
    <row r="352" spans="2:9" x14ac:dyDescent="0.2">
      <c r="B352" s="9" t="str">
        <f>$B$41</f>
        <v>Library Science</v>
      </c>
      <c r="C352" s="39">
        <f t="shared" si="28"/>
        <v>12412.252810941962</v>
      </c>
      <c r="D352" s="39">
        <f t="shared" si="28"/>
        <v>18556.279321608446</v>
      </c>
      <c r="E352" s="39">
        <f t="shared" si="30"/>
        <v>66420.004550201411</v>
      </c>
      <c r="F352" s="39">
        <f t="shared" si="31"/>
        <v>0</v>
      </c>
      <c r="G352" s="39">
        <f t="shared" si="32"/>
        <v>0</v>
      </c>
      <c r="H352" s="39">
        <f t="shared" si="29"/>
        <v>25238.677375486335</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3803.474420312702</v>
      </c>
      <c r="E354" s="39">
        <f t="shared" si="30"/>
        <v>0</v>
      </c>
      <c r="F354" s="39">
        <f t="shared" si="31"/>
        <v>0</v>
      </c>
      <c r="G354" s="39">
        <f t="shared" si="32"/>
        <v>0</v>
      </c>
      <c r="H354" s="39">
        <f t="shared" si="29"/>
        <v>3803.474420312702</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17326.928691043864</v>
      </c>
      <c r="D356" s="39">
        <f t="shared" si="28"/>
        <v>17486.305457087306</v>
      </c>
      <c r="E356" s="39">
        <f t="shared" si="30"/>
        <v>176978.47309099534</v>
      </c>
      <c r="F356" s="39">
        <f t="shared" si="31"/>
        <v>0</v>
      </c>
      <c r="G356" s="39">
        <f t="shared" si="32"/>
        <v>0</v>
      </c>
      <c r="H356" s="39">
        <f t="shared" si="29"/>
        <v>22916.515499838762</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6217.8105490767912</v>
      </c>
      <c r="D358" s="39">
        <f t="shared" si="28"/>
        <v>11749.259712237734</v>
      </c>
      <c r="E358" s="39">
        <f t="shared" si="30"/>
        <v>21144.375396564792</v>
      </c>
      <c r="F358" s="39">
        <f t="shared" si="31"/>
        <v>122736.26211027653</v>
      </c>
      <c r="G358" s="39">
        <f t="shared" si="32"/>
        <v>0</v>
      </c>
      <c r="H358" s="39">
        <f t="shared" si="29"/>
        <v>13772.134784823056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11379.30243083664</v>
      </c>
      <c r="E360" s="39">
        <f t="shared" si="30"/>
        <v>0</v>
      </c>
      <c r="F360" s="39">
        <f t="shared" si="31"/>
        <v>0</v>
      </c>
      <c r="G360" s="39">
        <f t="shared" si="32"/>
        <v>0</v>
      </c>
      <c r="H360" s="39">
        <f t="shared" si="29"/>
        <v>11379.30243083664</v>
      </c>
      <c r="I360" s="1"/>
    </row>
    <row r="361" spans="2:9" x14ac:dyDescent="0.2">
      <c r="B361" s="9" t="str">
        <f>$B$50</f>
        <v>Technology</v>
      </c>
      <c r="C361" s="39">
        <f t="shared" si="33"/>
        <v>18082.153267847745</v>
      </c>
      <c r="D361" s="39">
        <f t="shared" si="33"/>
        <v>27346.774724050545</v>
      </c>
      <c r="E361" s="39">
        <f t="shared" si="30"/>
        <v>40978.490206973773</v>
      </c>
      <c r="F361" s="39">
        <f t="shared" si="31"/>
        <v>16407.135008007586</v>
      </c>
      <c r="G361" s="39">
        <f t="shared" si="32"/>
        <v>0</v>
      </c>
      <c r="H361" s="39">
        <f t="shared" si="29"/>
        <v>26391.78193048753</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7534.717278716088</v>
      </c>
      <c r="D363" s="38">
        <f t="shared" si="33"/>
        <v>14825.365833200251</v>
      </c>
      <c r="E363" s="38">
        <f t="shared" si="30"/>
        <v>31983.705969556955</v>
      </c>
      <c r="F363" s="38">
        <f t="shared" si="31"/>
        <v>79457.840253640417</v>
      </c>
      <c r="G363" s="38">
        <f t="shared" si="32"/>
        <v>0</v>
      </c>
      <c r="H363" s="38">
        <f t="shared" si="29"/>
        <v>14402.117295872888</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36" priority="6" stopIfTrue="1">
      <formula>C32=0</formula>
    </cfRule>
  </conditionalFormatting>
  <conditionalFormatting sqref="C91:G110">
    <cfRule type="expression" dxfId="235" priority="5" stopIfTrue="1">
      <formula>C32=0</formula>
    </cfRule>
  </conditionalFormatting>
  <conditionalFormatting sqref="C143:H162">
    <cfRule type="expression" dxfId="234" priority="3" stopIfTrue="1">
      <formula>C32=0</formula>
    </cfRule>
  </conditionalFormatting>
  <conditionalFormatting sqref="H143:H162">
    <cfRule type="expression" dxfId="233" priority="4" stopIfTrue="1">
      <formula>OR(AND(#REF!&gt;0,H143&gt;0,H61=0),AND(#REF!&gt;0,H143&gt;0,H32=0))</formula>
    </cfRule>
  </conditionalFormatting>
  <conditionalFormatting sqref="H143:H162">
    <cfRule type="expression" dxfId="232" priority="2" stopIfTrue="1">
      <formula>OR(AND(#REF!&gt;0,H143&gt;0,H61=0),AND(#REF!&gt;0,H143&gt;0,H32=0))</formula>
    </cfRule>
  </conditionalFormatting>
  <conditionalFormatting sqref="H143:H162">
    <cfRule type="expression" dxfId="231"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pageSetUpPr fitToPage="1"/>
  </sheetPr>
  <dimension ref="B1:W363"/>
  <sheetViews>
    <sheetView showGridLines="0" showZeros="0" topLeftCell="A61"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1" width="15" style="4" bestFit="1" customWidth="1"/>
    <col min="12"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77</v>
      </c>
      <c r="C3" s="6"/>
      <c r="D3" s="6"/>
      <c r="E3" s="6"/>
      <c r="F3" s="6"/>
      <c r="G3" s="6"/>
      <c r="H3" s="6"/>
    </row>
    <row r="4" spans="2:8" x14ac:dyDescent="0.2">
      <c r="B4" s="83" t="s">
        <v>142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Data!$G9</f>
        <v>59329251</v>
      </c>
    </row>
    <row r="14" spans="2:8" x14ac:dyDescent="0.2">
      <c r="B14" s="372" t="s">
        <v>14</v>
      </c>
      <c r="C14" s="372"/>
      <c r="D14" s="372"/>
      <c r="E14" s="372"/>
      <c r="F14" s="341"/>
      <c r="G14" s="339"/>
      <c r="H14" s="345">
        <f>Data!$H9</f>
        <v>2060733</v>
      </c>
    </row>
    <row r="15" spans="2:8" x14ac:dyDescent="0.2">
      <c r="B15" s="372" t="s">
        <v>15</v>
      </c>
      <c r="C15" s="372"/>
      <c r="D15" s="372"/>
      <c r="E15" s="372"/>
      <c r="F15" s="341"/>
      <c r="G15" s="339"/>
      <c r="H15" s="345">
        <f>Data!$I9</f>
        <v>16749933</v>
      </c>
    </row>
    <row r="16" spans="2:8" x14ac:dyDescent="0.2">
      <c r="B16" s="372" t="s">
        <v>19</v>
      </c>
      <c r="C16" s="372"/>
      <c r="D16" s="372"/>
      <c r="E16" s="372"/>
      <c r="F16" s="341"/>
      <c r="G16" s="339"/>
      <c r="H16" s="345">
        <f>Data!$J9</f>
        <v>13514691</v>
      </c>
    </row>
    <row r="17" spans="2:23" x14ac:dyDescent="0.2">
      <c r="B17" s="372" t="s">
        <v>16</v>
      </c>
      <c r="C17" s="372"/>
      <c r="D17" s="372"/>
      <c r="E17" s="372"/>
      <c r="F17" s="341"/>
      <c r="G17" s="339"/>
      <c r="H17" s="345">
        <f>Data!$K9</f>
        <v>14696895</v>
      </c>
    </row>
    <row r="18" spans="2:23" x14ac:dyDescent="0.2">
      <c r="B18" s="372" t="s">
        <v>1</v>
      </c>
      <c r="C18" s="372"/>
      <c r="D18" s="372"/>
      <c r="E18" s="372"/>
      <c r="F18" s="342"/>
      <c r="G18" s="339"/>
      <c r="H18" s="343">
        <f>SUM(H13:H17)</f>
        <v>106351503</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ht="28.5" x14ac:dyDescent="0.2">
      <c r="B21" s="386" t="s">
        <v>22</v>
      </c>
      <c r="C21" s="387"/>
      <c r="D21" s="385" t="str">
        <f>Data!L9</f>
        <v>Danielle McDonald</v>
      </c>
      <c r="E21" s="385"/>
      <c r="F21" s="385"/>
      <c r="G21" s="87" t="str">
        <f>Data!M9</f>
        <v>903-566-7405</v>
      </c>
      <c r="H21" s="78" t="str">
        <f>Data!N9</f>
        <v>daniellemcdonald@uttyler.edu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Data!O9</f>
        <v>2552</v>
      </c>
      <c r="D25" s="80">
        <f>Data!P9</f>
        <v>4550</v>
      </c>
      <c r="E25" s="80">
        <f>Data!Q9</f>
        <v>1907</v>
      </c>
      <c r="F25" s="80">
        <f>Data!R9</f>
        <v>120</v>
      </c>
      <c r="G25" s="80">
        <f>Data!S9</f>
        <v>0</v>
      </c>
      <c r="H25" s="68">
        <f>SUM(C25:G25)</f>
        <v>9129</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x14ac:dyDescent="0.2">
      <c r="B28" s="386" t="s">
        <v>39</v>
      </c>
      <c r="C28" s="387"/>
      <c r="D28" s="385" t="str">
        <f>Data!T9</f>
        <v>Cindy Strawn</v>
      </c>
      <c r="E28" s="385"/>
      <c r="F28" s="385"/>
      <c r="G28" s="87" t="str">
        <f>Data!U9</f>
        <v>903-566-7222</v>
      </c>
      <c r="H28" s="78" t="str">
        <f>Data!V9</f>
        <v>cstrawn@uttyler.edu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Data!W9</f>
        <v>36053</v>
      </c>
      <c r="D32" s="81">
        <f>Data!AQ9</f>
        <v>16078</v>
      </c>
      <c r="E32" s="81">
        <f>Data!BK9</f>
        <v>6279</v>
      </c>
      <c r="F32" s="81">
        <f>Data!CE9</f>
        <v>42</v>
      </c>
      <c r="G32" s="81">
        <f>Data!CY9</f>
        <v>0</v>
      </c>
      <c r="H32" s="22">
        <f>SUM(C32:G32)</f>
        <v>58452</v>
      </c>
      <c r="I32" s="1"/>
      <c r="W32" s="18"/>
    </row>
    <row r="33" spans="2:23" x14ac:dyDescent="0.2">
      <c r="B33" s="7" t="s">
        <v>46</v>
      </c>
      <c r="C33" s="81">
        <f>Data!X9</f>
        <v>16226</v>
      </c>
      <c r="D33" s="81">
        <f>Data!AR9</f>
        <v>9750</v>
      </c>
      <c r="E33" s="81">
        <f>Data!BL9</f>
        <v>1145</v>
      </c>
      <c r="F33" s="81">
        <f>Data!CF9</f>
        <v>0</v>
      </c>
      <c r="G33" s="81">
        <f>Data!CZ9</f>
        <v>0</v>
      </c>
      <c r="H33" s="22">
        <f t="shared" ref="H33:H52" si="0">SUM(C33:G33)</f>
        <v>27121</v>
      </c>
      <c r="I33" s="1"/>
      <c r="W33" s="18"/>
    </row>
    <row r="34" spans="2:23" x14ac:dyDescent="0.2">
      <c r="B34" s="7" t="s">
        <v>47</v>
      </c>
      <c r="C34" s="81">
        <f>Data!Y9</f>
        <v>4790</v>
      </c>
      <c r="D34" s="81">
        <f>Data!AS9</f>
        <v>1475</v>
      </c>
      <c r="E34" s="81">
        <f>Data!BM9</f>
        <v>274</v>
      </c>
      <c r="F34" s="81">
        <f>Data!CG9</f>
        <v>0</v>
      </c>
      <c r="G34" s="81">
        <f>Data!DA9</f>
        <v>0</v>
      </c>
      <c r="H34" s="22">
        <f t="shared" si="0"/>
        <v>6539</v>
      </c>
      <c r="I34" s="1"/>
      <c r="W34" s="18"/>
    </row>
    <row r="35" spans="2:23" x14ac:dyDescent="0.2">
      <c r="B35" s="7" t="s">
        <v>48</v>
      </c>
      <c r="C35" s="81">
        <f>Data!Z9</f>
        <v>914</v>
      </c>
      <c r="D35" s="81">
        <f>Data!AT9</f>
        <v>4692</v>
      </c>
      <c r="E35" s="81">
        <f>Data!BN9</f>
        <v>8252</v>
      </c>
      <c r="F35" s="81">
        <f>Data!CH9</f>
        <v>0</v>
      </c>
      <c r="G35" s="81">
        <f>Data!DB9</f>
        <v>0</v>
      </c>
      <c r="H35" s="22">
        <f t="shared" si="0"/>
        <v>13858</v>
      </c>
      <c r="I35" s="1"/>
      <c r="W35" s="18"/>
    </row>
    <row r="36" spans="2:23" x14ac:dyDescent="0.2">
      <c r="B36" s="7" t="s">
        <v>49</v>
      </c>
      <c r="C36" s="81">
        <f>Data!AA9</f>
        <v>0</v>
      </c>
      <c r="D36" s="81">
        <f>Data!AU9</f>
        <v>0</v>
      </c>
      <c r="E36" s="81">
        <f>Data!BO9</f>
        <v>0</v>
      </c>
      <c r="F36" s="81">
        <f>Data!CI9</f>
        <v>0</v>
      </c>
      <c r="G36" s="81">
        <f>Data!DC9</f>
        <v>0</v>
      </c>
      <c r="H36" s="22">
        <f t="shared" si="0"/>
        <v>0</v>
      </c>
      <c r="I36" s="1"/>
      <c r="W36" s="18"/>
    </row>
    <row r="37" spans="2:23" x14ac:dyDescent="0.2">
      <c r="B37" s="7" t="s">
        <v>50</v>
      </c>
      <c r="C37" s="81">
        <f>Data!AB9</f>
        <v>5051</v>
      </c>
      <c r="D37" s="81">
        <f>Data!AV9</f>
        <v>12856</v>
      </c>
      <c r="E37" s="81">
        <f>Data!BP9</f>
        <v>984</v>
      </c>
      <c r="F37" s="81">
        <f>Data!CJ9</f>
        <v>0</v>
      </c>
      <c r="G37" s="81">
        <f>Data!DD9</f>
        <v>0</v>
      </c>
      <c r="H37" s="22">
        <f t="shared" si="0"/>
        <v>18891</v>
      </c>
      <c r="I37" s="1"/>
      <c r="W37" s="18"/>
    </row>
    <row r="38" spans="2:23" x14ac:dyDescent="0.2">
      <c r="B38" s="7" t="s">
        <v>51</v>
      </c>
      <c r="C38" s="81">
        <f>Data!AC9</f>
        <v>75</v>
      </c>
      <c r="D38" s="81">
        <f>Data!AW9</f>
        <v>231</v>
      </c>
      <c r="E38" s="81">
        <f>Data!BQ9</f>
        <v>444</v>
      </c>
      <c r="F38" s="81">
        <f>Data!CK9</f>
        <v>0</v>
      </c>
      <c r="G38" s="81">
        <f>Data!DE9</f>
        <v>0</v>
      </c>
      <c r="H38" s="22">
        <f t="shared" si="0"/>
        <v>750</v>
      </c>
      <c r="I38" s="1"/>
      <c r="W38" s="18"/>
    </row>
    <row r="39" spans="2:23" x14ac:dyDescent="0.2">
      <c r="B39" s="7" t="s">
        <v>52</v>
      </c>
      <c r="C39" s="81">
        <f>Data!AD9</f>
        <v>0</v>
      </c>
      <c r="D39" s="81">
        <f>Data!AX9</f>
        <v>0</v>
      </c>
      <c r="E39" s="81">
        <f>Data!BR9</f>
        <v>0</v>
      </c>
      <c r="F39" s="81">
        <f>Data!CL9</f>
        <v>0</v>
      </c>
      <c r="G39" s="81">
        <f>Data!DF9</f>
        <v>0</v>
      </c>
      <c r="H39" s="22">
        <f t="shared" si="0"/>
        <v>0</v>
      </c>
      <c r="I39" s="1"/>
      <c r="W39" s="18"/>
    </row>
    <row r="40" spans="2:23" x14ac:dyDescent="0.2">
      <c r="B40" s="7" t="s">
        <v>53</v>
      </c>
      <c r="C40" s="81">
        <f>Data!AE9</f>
        <v>0</v>
      </c>
      <c r="D40" s="81">
        <f>Data!AY9</f>
        <v>0</v>
      </c>
      <c r="E40" s="81">
        <f>Data!BS9</f>
        <v>0</v>
      </c>
      <c r="F40" s="81">
        <f>Data!CM9</f>
        <v>0</v>
      </c>
      <c r="G40" s="81">
        <f>Data!DG9</f>
        <v>0</v>
      </c>
      <c r="H40" s="22">
        <f t="shared" si="0"/>
        <v>0</v>
      </c>
      <c r="I40" s="1"/>
      <c r="W40" s="18"/>
    </row>
    <row r="41" spans="2:23" x14ac:dyDescent="0.2">
      <c r="B41" s="7" t="s">
        <v>54</v>
      </c>
      <c r="C41" s="81">
        <f>Data!AF9</f>
        <v>36</v>
      </c>
      <c r="D41" s="81">
        <f>Data!AZ9</f>
        <v>408</v>
      </c>
      <c r="E41" s="81">
        <f>Data!BT9</f>
        <v>0</v>
      </c>
      <c r="F41" s="81">
        <f>Data!CN9</f>
        <v>0</v>
      </c>
      <c r="G41" s="81">
        <f>Data!DH9</f>
        <v>0</v>
      </c>
      <c r="H41" s="22">
        <f t="shared" si="0"/>
        <v>444</v>
      </c>
      <c r="I41" s="1"/>
      <c r="W41" s="18"/>
    </row>
    <row r="42" spans="2:23" x14ac:dyDescent="0.2">
      <c r="B42" s="7" t="s">
        <v>55</v>
      </c>
      <c r="C42" s="81">
        <f>Data!AG9</f>
        <v>0</v>
      </c>
      <c r="D42" s="81">
        <f>Data!BA9</f>
        <v>0</v>
      </c>
      <c r="E42" s="81">
        <f>Data!BU9</f>
        <v>0</v>
      </c>
      <c r="F42" s="81">
        <f>Data!CO9</f>
        <v>0</v>
      </c>
      <c r="G42" s="81">
        <f>Data!DI9</f>
        <v>0</v>
      </c>
      <c r="H42" s="22">
        <f t="shared" si="0"/>
        <v>0</v>
      </c>
      <c r="I42" s="1"/>
      <c r="W42" s="18"/>
    </row>
    <row r="43" spans="2:23" x14ac:dyDescent="0.2">
      <c r="B43" s="7" t="s">
        <v>56</v>
      </c>
      <c r="C43" s="81">
        <f>Data!AH9</f>
        <v>0</v>
      </c>
      <c r="D43" s="81">
        <f>Data!BB9</f>
        <v>0</v>
      </c>
      <c r="E43" s="81">
        <f>Data!BV9</f>
        <v>0</v>
      </c>
      <c r="F43" s="81">
        <f>Data!CP9</f>
        <v>0</v>
      </c>
      <c r="G43" s="81">
        <f>Data!DJ9</f>
        <v>0</v>
      </c>
      <c r="H43" s="22">
        <f t="shared" si="0"/>
        <v>0</v>
      </c>
      <c r="I43" s="1"/>
      <c r="W43" s="18"/>
    </row>
    <row r="44" spans="2:23" x14ac:dyDescent="0.2">
      <c r="B44" s="7" t="s">
        <v>57</v>
      </c>
      <c r="C44" s="81">
        <f>Data!AI9</f>
        <v>94</v>
      </c>
      <c r="D44" s="81">
        <f>Data!BC9</f>
        <v>0</v>
      </c>
      <c r="E44" s="81">
        <f>Data!BW9</f>
        <v>0</v>
      </c>
      <c r="F44" s="81">
        <f>Data!CQ9</f>
        <v>0</v>
      </c>
      <c r="G44" s="81">
        <f>Data!DK9</f>
        <v>0</v>
      </c>
      <c r="H44" s="22">
        <f t="shared" si="0"/>
        <v>94</v>
      </c>
      <c r="I44" s="1"/>
      <c r="W44" s="18"/>
    </row>
    <row r="45" spans="2:23" x14ac:dyDescent="0.2">
      <c r="B45" s="7" t="s">
        <v>58</v>
      </c>
      <c r="C45" s="81">
        <f>Data!AJ9</f>
        <v>2109</v>
      </c>
      <c r="D45" s="81">
        <f>Data!BD9</f>
        <v>3137</v>
      </c>
      <c r="E45" s="81">
        <f>Data!BX9</f>
        <v>2152</v>
      </c>
      <c r="F45" s="81">
        <f>Data!CR9</f>
        <v>0</v>
      </c>
      <c r="G45" s="81">
        <f>Data!DL9</f>
        <v>0</v>
      </c>
      <c r="H45" s="22">
        <f t="shared" si="0"/>
        <v>7398</v>
      </c>
      <c r="I45" s="1"/>
      <c r="W45" s="18"/>
    </row>
    <row r="46" spans="2:23" x14ac:dyDescent="0.2">
      <c r="B46" s="7" t="s">
        <v>59</v>
      </c>
      <c r="C46" s="81">
        <f>Data!AK9</f>
        <v>0</v>
      </c>
      <c r="D46" s="81">
        <f>Data!BE9</f>
        <v>0</v>
      </c>
      <c r="E46" s="81">
        <f>Data!BY9</f>
        <v>0</v>
      </c>
      <c r="F46" s="81">
        <f>Data!CS9</f>
        <v>0</v>
      </c>
      <c r="G46" s="81">
        <f>Data!DM9</f>
        <v>0</v>
      </c>
      <c r="H46" s="22">
        <f t="shared" si="0"/>
        <v>0</v>
      </c>
      <c r="I46" s="1"/>
      <c r="W46" s="18"/>
    </row>
    <row r="47" spans="2:23" x14ac:dyDescent="0.2">
      <c r="B47" s="7" t="s">
        <v>60</v>
      </c>
      <c r="C47" s="81">
        <f>Data!AL9</f>
        <v>4764</v>
      </c>
      <c r="D47" s="81">
        <f>Data!BF9</f>
        <v>18989</v>
      </c>
      <c r="E47" s="81">
        <f>Data!BZ9</f>
        <v>11562</v>
      </c>
      <c r="F47" s="81">
        <f>Data!CT9</f>
        <v>520</v>
      </c>
      <c r="G47" s="81">
        <f>Data!DN9</f>
        <v>0</v>
      </c>
      <c r="H47" s="22">
        <f t="shared" si="0"/>
        <v>35835</v>
      </c>
      <c r="I47" s="1"/>
      <c r="W47" s="18"/>
    </row>
    <row r="48" spans="2:23" x14ac:dyDescent="0.2">
      <c r="B48" s="7" t="s">
        <v>61</v>
      </c>
      <c r="C48" s="81">
        <f>Data!AM9</f>
        <v>0</v>
      </c>
      <c r="D48" s="81">
        <f>Data!BG9</f>
        <v>0</v>
      </c>
      <c r="E48" s="81">
        <f>Data!CA9</f>
        <v>0</v>
      </c>
      <c r="F48" s="81">
        <f>Data!CU9</f>
        <v>0</v>
      </c>
      <c r="G48" s="81">
        <f>Data!DO9</f>
        <v>0</v>
      </c>
      <c r="H48" s="22">
        <f t="shared" si="0"/>
        <v>0</v>
      </c>
      <c r="I48" s="1"/>
      <c r="W48" s="18"/>
    </row>
    <row r="49" spans="2:23" x14ac:dyDescent="0.2">
      <c r="B49" s="7" t="s">
        <v>62</v>
      </c>
      <c r="C49" s="81">
        <f>Data!AN9</f>
        <v>0</v>
      </c>
      <c r="D49" s="81">
        <f>Data!BH9</f>
        <v>504</v>
      </c>
      <c r="E49" s="81">
        <f>Data!CB9</f>
        <v>0</v>
      </c>
      <c r="F49" s="81">
        <f>Data!CV9</f>
        <v>0</v>
      </c>
      <c r="G49" s="81">
        <f>Data!DP9</f>
        <v>0</v>
      </c>
      <c r="H49" s="22">
        <f t="shared" si="0"/>
        <v>504</v>
      </c>
      <c r="I49" s="1"/>
      <c r="W49" s="18"/>
    </row>
    <row r="50" spans="2:23" x14ac:dyDescent="0.2">
      <c r="B50" s="7" t="s">
        <v>63</v>
      </c>
      <c r="C50" s="81">
        <f>Data!AO9</f>
        <v>618</v>
      </c>
      <c r="D50" s="81">
        <f>Data!BI9</f>
        <v>2049</v>
      </c>
      <c r="E50" s="81">
        <f>Data!CC9</f>
        <v>1245</v>
      </c>
      <c r="F50" s="81">
        <f>Data!CW9</f>
        <v>0</v>
      </c>
      <c r="G50" s="81">
        <f>Data!DQ9</f>
        <v>0</v>
      </c>
      <c r="H50" s="22">
        <f t="shared" si="0"/>
        <v>3912</v>
      </c>
      <c r="I50" s="1"/>
      <c r="W50" s="18"/>
    </row>
    <row r="51" spans="2:23" x14ac:dyDescent="0.2">
      <c r="B51" s="7" t="s">
        <v>0</v>
      </c>
      <c r="C51" s="81">
        <f>Data!AP9</f>
        <v>2239</v>
      </c>
      <c r="D51" s="81">
        <f>Data!BJ9</f>
        <v>33708</v>
      </c>
      <c r="E51" s="81">
        <f>Data!CD9</f>
        <v>4823</v>
      </c>
      <c r="F51" s="81">
        <f>Data!CX9</f>
        <v>868</v>
      </c>
      <c r="G51" s="81">
        <f>Data!DR9</f>
        <v>0</v>
      </c>
      <c r="H51" s="22">
        <f t="shared" si="0"/>
        <v>41638</v>
      </c>
      <c r="I51" s="1"/>
      <c r="W51" s="18"/>
    </row>
    <row r="52" spans="2:23" x14ac:dyDescent="0.2">
      <c r="B52" s="8" t="s">
        <v>34</v>
      </c>
      <c r="C52" s="22">
        <f>SUM(C32:C51)</f>
        <v>72969</v>
      </c>
      <c r="D52" s="22">
        <f>SUM(D32:D51)</f>
        <v>103877</v>
      </c>
      <c r="E52" s="22">
        <f>SUM(E32:E51)</f>
        <v>37160</v>
      </c>
      <c r="F52" s="22">
        <f>SUM(F32:F51)</f>
        <v>1430</v>
      </c>
      <c r="G52" s="22">
        <f>SUM(G32:G51)</f>
        <v>0</v>
      </c>
      <c r="H52" s="22">
        <f t="shared" si="0"/>
        <v>215436</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x14ac:dyDescent="0.2">
      <c r="B55" s="386" t="s">
        <v>40</v>
      </c>
      <c r="C55" s="387"/>
      <c r="D55" s="385" t="str">
        <f>Data!T9</f>
        <v>Cindy Strawn</v>
      </c>
      <c r="E55" s="385"/>
      <c r="F55" s="385"/>
      <c r="G55" s="87" t="str">
        <f>Data!U9</f>
        <v>903-566-7222</v>
      </c>
      <c r="H55" s="78" t="str">
        <f>Data!V9</f>
        <v>cstrawn@uttyler.edu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Data!DS9</f>
        <v>2650411.9199744002</v>
      </c>
      <c r="D61" s="82">
        <f>Data!EM9</f>
        <v>1567440.4827894201</v>
      </c>
      <c r="E61" s="82">
        <f>Data!FG9</f>
        <v>1705572.60808127</v>
      </c>
      <c r="F61" s="82">
        <f>Data!GA9</f>
        <v>15518.1755190195</v>
      </c>
      <c r="G61" s="82">
        <f>Data!GU9</f>
        <v>0</v>
      </c>
      <c r="H61" s="21">
        <f>SUM(C61:G61)</f>
        <v>5938943.1863641096</v>
      </c>
      <c r="I61" s="1"/>
    </row>
    <row r="62" spans="2:23" x14ac:dyDescent="0.2">
      <c r="B62" s="9" t="str">
        <f>$B$33</f>
        <v>Science</v>
      </c>
      <c r="C62" s="82">
        <f>Data!DT9</f>
        <v>1001826.83689907</v>
      </c>
      <c r="D62" s="82">
        <f>Data!EN9</f>
        <v>1245277.07858398</v>
      </c>
      <c r="E62" s="82">
        <f>Data!FH9</f>
        <v>633496.49712331803</v>
      </c>
      <c r="F62" s="82">
        <f>Data!GB9</f>
        <v>0</v>
      </c>
      <c r="G62" s="82">
        <f>Data!GV9</f>
        <v>0</v>
      </c>
      <c r="H62" s="22">
        <f t="shared" ref="H62:H81" si="1">SUM(C62:G62)</f>
        <v>2880600.4126063678</v>
      </c>
      <c r="I62" s="1"/>
    </row>
    <row r="63" spans="2:23" x14ac:dyDescent="0.2">
      <c r="B63" s="9" t="str">
        <f>$B$34</f>
        <v>Fine Arts</v>
      </c>
      <c r="C63" s="82">
        <f>Data!DU9</f>
        <v>429790.80876491399</v>
      </c>
      <c r="D63" s="82">
        <f>Data!EO9</f>
        <v>402224.551871932</v>
      </c>
      <c r="E63" s="82">
        <f>Data!FI9</f>
        <v>154401.31375380099</v>
      </c>
      <c r="F63" s="82">
        <f>Data!GC9</f>
        <v>0</v>
      </c>
      <c r="G63" s="82">
        <f>Data!GW9</f>
        <v>0</v>
      </c>
      <c r="H63" s="22">
        <f t="shared" si="1"/>
        <v>986416.67439064686</v>
      </c>
      <c r="I63" s="1"/>
    </row>
    <row r="64" spans="2:23" x14ac:dyDescent="0.2">
      <c r="B64" s="9" t="str">
        <f>$B$35</f>
        <v>Teacher Education</v>
      </c>
      <c r="C64" s="82">
        <f>Data!DV9</f>
        <v>75741.659093257898</v>
      </c>
      <c r="D64" s="82">
        <f>Data!EP9</f>
        <v>422949.575526589</v>
      </c>
      <c r="E64" s="82">
        <f>Data!FJ9</f>
        <v>999980.27156141296</v>
      </c>
      <c r="F64" s="82">
        <f>Data!GD9</f>
        <v>0</v>
      </c>
      <c r="G64" s="82">
        <f>Data!GX9</f>
        <v>0</v>
      </c>
      <c r="H64" s="22">
        <f t="shared" si="1"/>
        <v>1498671.5061812599</v>
      </c>
      <c r="I64" s="1"/>
    </row>
    <row r="65" spans="2:9" x14ac:dyDescent="0.2">
      <c r="B65" s="9" t="str">
        <f>$B$36</f>
        <v>Agriculture</v>
      </c>
      <c r="C65" s="82">
        <f>Data!DW9</f>
        <v>0</v>
      </c>
      <c r="D65" s="82">
        <f>Data!EQ9</f>
        <v>0</v>
      </c>
      <c r="E65" s="82">
        <f>Data!FK9</f>
        <v>0</v>
      </c>
      <c r="F65" s="82">
        <f>Data!GE9</f>
        <v>0</v>
      </c>
      <c r="G65" s="82">
        <f>Data!GY9</f>
        <v>0</v>
      </c>
      <c r="H65" s="22">
        <f t="shared" si="1"/>
        <v>0</v>
      </c>
      <c r="I65" s="1"/>
    </row>
    <row r="66" spans="2:9" x14ac:dyDescent="0.2">
      <c r="B66" s="9" t="str">
        <f>$B$37</f>
        <v>Engineering</v>
      </c>
      <c r="C66" s="82">
        <f>Data!DX9</f>
        <v>732587.79491966497</v>
      </c>
      <c r="D66" s="82">
        <f>Data!ER9</f>
        <v>2363919.1313338098</v>
      </c>
      <c r="E66" s="82">
        <f>Data!FL9</f>
        <v>440880.206905019</v>
      </c>
      <c r="F66" s="82">
        <f>Data!GF9</f>
        <v>0</v>
      </c>
      <c r="G66" s="82">
        <f>Data!GZ9</f>
        <v>0</v>
      </c>
      <c r="H66" s="22">
        <f t="shared" si="1"/>
        <v>3537387.1331584938</v>
      </c>
      <c r="I66" s="1"/>
    </row>
    <row r="67" spans="2:9" x14ac:dyDescent="0.2">
      <c r="B67" s="9" t="str">
        <f>$B$38</f>
        <v>Home Economics</v>
      </c>
      <c r="C67" s="82">
        <f>Data!DY9</f>
        <v>1134.5822971354901</v>
      </c>
      <c r="D67" s="82">
        <f>Data!ES9</f>
        <v>3217.32246476927</v>
      </c>
      <c r="E67" s="82">
        <f>Data!FM9</f>
        <v>86180.083333333299</v>
      </c>
      <c r="F67" s="82">
        <f>Data!GG9</f>
        <v>0</v>
      </c>
      <c r="G67" s="82">
        <f>Data!HA9</f>
        <v>0</v>
      </c>
      <c r="H67" s="22">
        <f t="shared" si="1"/>
        <v>90531.988095238063</v>
      </c>
      <c r="I67" s="1"/>
    </row>
    <row r="68" spans="2:9" x14ac:dyDescent="0.2">
      <c r="B68" s="9" t="str">
        <f>$B$39</f>
        <v>Law</v>
      </c>
      <c r="C68" s="82">
        <f>Data!DZ9</f>
        <v>0</v>
      </c>
      <c r="D68" s="82">
        <f>Data!ET9</f>
        <v>0</v>
      </c>
      <c r="E68" s="82">
        <f>Data!FN9</f>
        <v>0</v>
      </c>
      <c r="F68" s="82">
        <f>Data!GH9</f>
        <v>0</v>
      </c>
      <c r="G68" s="82">
        <f>Data!HB9</f>
        <v>0</v>
      </c>
      <c r="H68" s="22">
        <f t="shared" si="1"/>
        <v>0</v>
      </c>
      <c r="I68" s="1"/>
    </row>
    <row r="69" spans="2:9" x14ac:dyDescent="0.2">
      <c r="B69" s="9" t="str">
        <f>$B$40</f>
        <v>Social Service</v>
      </c>
      <c r="C69" s="82">
        <f>Data!EA9</f>
        <v>0</v>
      </c>
      <c r="D69" s="82">
        <f>Data!EU9</f>
        <v>0</v>
      </c>
      <c r="E69" s="82">
        <f>Data!FO9</f>
        <v>0</v>
      </c>
      <c r="F69" s="82">
        <f>Data!GI9</f>
        <v>0</v>
      </c>
      <c r="G69" s="82">
        <f>Data!HC9</f>
        <v>0</v>
      </c>
      <c r="H69" s="22">
        <f t="shared" si="1"/>
        <v>0</v>
      </c>
      <c r="I69" s="1"/>
    </row>
    <row r="70" spans="2:9" x14ac:dyDescent="0.2">
      <c r="B70" s="9" t="str">
        <f>$B$41</f>
        <v>Library Science</v>
      </c>
      <c r="C70" s="82">
        <f>Data!EB9</f>
        <v>468.75431099340898</v>
      </c>
      <c r="D70" s="82">
        <f>Data!EV9</f>
        <v>3847.60283186373</v>
      </c>
      <c r="E70" s="82">
        <f>Data!FP9</f>
        <v>0</v>
      </c>
      <c r="F70" s="82">
        <f>Data!GJ9</f>
        <v>0</v>
      </c>
      <c r="G70" s="82">
        <f>Data!HD9</f>
        <v>0</v>
      </c>
      <c r="H70" s="22">
        <f t="shared" si="1"/>
        <v>4316.3571428571386</v>
      </c>
      <c r="I70" s="1"/>
    </row>
    <row r="71" spans="2:9" x14ac:dyDescent="0.2">
      <c r="B71" s="9" t="str">
        <f>$B$42</f>
        <v>Veterinary Science</v>
      </c>
      <c r="C71" s="82">
        <f>Data!EC9</f>
        <v>0</v>
      </c>
      <c r="D71" s="82">
        <f>Data!EW9</f>
        <v>0</v>
      </c>
      <c r="E71" s="82">
        <f>Data!FQ9</f>
        <v>0</v>
      </c>
      <c r="F71" s="82">
        <f>Data!GK9</f>
        <v>0</v>
      </c>
      <c r="G71" s="82">
        <f>Data!HE9</f>
        <v>0</v>
      </c>
      <c r="H71" s="22">
        <f t="shared" si="1"/>
        <v>0</v>
      </c>
      <c r="I71" s="1"/>
    </row>
    <row r="72" spans="2:9" x14ac:dyDescent="0.2">
      <c r="B72" s="9" t="str">
        <f>$B$43</f>
        <v>Vocational Training</v>
      </c>
      <c r="C72" s="82">
        <f>Data!ED9</f>
        <v>0</v>
      </c>
      <c r="D72" s="82">
        <f>Data!EX9</f>
        <v>0</v>
      </c>
      <c r="E72" s="82">
        <f>Data!FR9</f>
        <v>0</v>
      </c>
      <c r="F72" s="82">
        <f>Data!GL9</f>
        <v>0</v>
      </c>
      <c r="G72" s="82">
        <f>Data!HF9</f>
        <v>0</v>
      </c>
      <c r="H72" s="22">
        <f t="shared" si="1"/>
        <v>0</v>
      </c>
      <c r="I72" s="1"/>
    </row>
    <row r="73" spans="2:9" x14ac:dyDescent="0.2">
      <c r="B73" s="9" t="str">
        <f>$B$44</f>
        <v>Physical Training</v>
      </c>
      <c r="C73" s="82">
        <f>Data!EE9</f>
        <v>4083.7674418604702</v>
      </c>
      <c r="D73" s="82">
        <f>Data!EY9</f>
        <v>0</v>
      </c>
      <c r="E73" s="82">
        <f>Data!FS9</f>
        <v>0</v>
      </c>
      <c r="F73" s="82">
        <f>Data!GM9</f>
        <v>0</v>
      </c>
      <c r="G73" s="82">
        <f>Data!HG9</f>
        <v>0</v>
      </c>
      <c r="H73" s="22">
        <f t="shared" si="1"/>
        <v>4083.7674418604702</v>
      </c>
      <c r="I73" s="1"/>
    </row>
    <row r="74" spans="2:9" x14ac:dyDescent="0.2">
      <c r="B74" s="9" t="str">
        <f>$B$45</f>
        <v>Health Services</v>
      </c>
      <c r="C74" s="82">
        <f>Data!EF9</f>
        <v>131805.303393457</v>
      </c>
      <c r="D74" s="82">
        <f>Data!EZ9</f>
        <v>276081.09379210102</v>
      </c>
      <c r="E74" s="82">
        <f>Data!FT9</f>
        <v>435949.43308718299</v>
      </c>
      <c r="F74" s="82">
        <f>Data!GN9</f>
        <v>0</v>
      </c>
      <c r="G74" s="82">
        <f>Data!HH9</f>
        <v>0</v>
      </c>
      <c r="H74" s="22">
        <f t="shared" si="1"/>
        <v>843835.83027274092</v>
      </c>
      <c r="I74" s="1"/>
    </row>
    <row r="75" spans="2:9" x14ac:dyDescent="0.2">
      <c r="B75" s="9" t="str">
        <f>$B$46</f>
        <v>Pharmacy</v>
      </c>
      <c r="C75" s="82">
        <f>Data!EG9</f>
        <v>0</v>
      </c>
      <c r="D75" s="82">
        <f>Data!FA9</f>
        <v>0</v>
      </c>
      <c r="E75" s="82">
        <f>Data!FU9</f>
        <v>0</v>
      </c>
      <c r="F75" s="82">
        <f>Data!GO9</f>
        <v>0</v>
      </c>
      <c r="G75" s="82">
        <f>Data!HI9</f>
        <v>0</v>
      </c>
      <c r="H75" s="22">
        <f t="shared" si="1"/>
        <v>0</v>
      </c>
      <c r="I75" s="1"/>
    </row>
    <row r="76" spans="2:9" x14ac:dyDescent="0.2">
      <c r="B76" s="9" t="str">
        <f>$B$47</f>
        <v>Business Administration</v>
      </c>
      <c r="C76" s="82">
        <f>Data!EH9</f>
        <v>456567.847664128</v>
      </c>
      <c r="D76" s="82">
        <f>Data!FB9</f>
        <v>2287641.9713364602</v>
      </c>
      <c r="E76" s="82">
        <f>Data!FV9</f>
        <v>1700703.1143966401</v>
      </c>
      <c r="F76" s="82">
        <f>Data!GP9</f>
        <v>406362.25640568498</v>
      </c>
      <c r="G76" s="82">
        <f>Data!HJ9</f>
        <v>0</v>
      </c>
      <c r="H76" s="22">
        <f t="shared" si="1"/>
        <v>4851275.189802913</v>
      </c>
      <c r="I76" s="1"/>
    </row>
    <row r="77" spans="2:9" x14ac:dyDescent="0.2">
      <c r="B77" s="9" t="str">
        <f>$B$48</f>
        <v>Optometry</v>
      </c>
      <c r="C77" s="82">
        <f>Data!EI9</f>
        <v>0</v>
      </c>
      <c r="D77" s="82">
        <f>Data!FC9</f>
        <v>0</v>
      </c>
      <c r="E77" s="82">
        <f>Data!FW9</f>
        <v>0</v>
      </c>
      <c r="F77" s="82">
        <f>Data!GQ9</f>
        <v>0</v>
      </c>
      <c r="G77" s="82">
        <f>Data!HK9</f>
        <v>0</v>
      </c>
      <c r="H77" s="22">
        <f t="shared" si="1"/>
        <v>0</v>
      </c>
      <c r="I77" s="1"/>
    </row>
    <row r="78" spans="2:9" x14ac:dyDescent="0.2">
      <c r="B78" s="9" t="str">
        <f>$B$49</f>
        <v>Teacher Ed-Practice Teaching</v>
      </c>
      <c r="C78" s="82">
        <f>Data!EJ9</f>
        <v>0</v>
      </c>
      <c r="D78" s="82">
        <f>Data!FD9</f>
        <v>53382</v>
      </c>
      <c r="E78" s="82">
        <f>Data!FX9</f>
        <v>0</v>
      </c>
      <c r="F78" s="82">
        <f>Data!GR9</f>
        <v>0</v>
      </c>
      <c r="G78" s="82">
        <f>Data!HL9</f>
        <v>0</v>
      </c>
      <c r="H78" s="22">
        <f t="shared" si="1"/>
        <v>53382</v>
      </c>
      <c r="I78" s="1"/>
    </row>
    <row r="79" spans="2:9" x14ac:dyDescent="0.2">
      <c r="B79" s="9" t="str">
        <f>$B$50</f>
        <v>Technology</v>
      </c>
      <c r="C79" s="82">
        <f>Data!EK9</f>
        <v>71627.145574669295</v>
      </c>
      <c r="D79" s="82">
        <f>Data!FE9</f>
        <v>267131.83165401203</v>
      </c>
      <c r="E79" s="82">
        <f>Data!FY9</f>
        <v>127897.93475515299</v>
      </c>
      <c r="F79" s="82">
        <f>Data!GS9</f>
        <v>0</v>
      </c>
      <c r="G79" s="82">
        <f>Data!HM9</f>
        <v>0</v>
      </c>
      <c r="H79" s="22">
        <f t="shared" si="1"/>
        <v>466656.91198383435</v>
      </c>
      <c r="I79" s="1"/>
    </row>
    <row r="80" spans="2:9" x14ac:dyDescent="0.2">
      <c r="B80" s="9" t="str">
        <f>$B$51</f>
        <v>Nursing</v>
      </c>
      <c r="C80" s="82">
        <f>Data!EL9</f>
        <v>163939.47391775399</v>
      </c>
      <c r="D80" s="82">
        <f>Data!FF9</f>
        <v>3654993.9703061902</v>
      </c>
      <c r="E80" s="82">
        <f>Data!FZ9</f>
        <v>1473677.9500716799</v>
      </c>
      <c r="F80" s="82">
        <f>Data!GT9</f>
        <v>667524.480964249</v>
      </c>
      <c r="G80" s="82">
        <f>Data!HN9</f>
        <v>0</v>
      </c>
      <c r="H80" s="22">
        <f t="shared" si="1"/>
        <v>5960135.8752598725</v>
      </c>
      <c r="I80" s="1"/>
    </row>
    <row r="81" spans="2:9" x14ac:dyDescent="0.2">
      <c r="B81" s="35" t="str">
        <f>$B$52</f>
        <v>Totals</v>
      </c>
      <c r="C81" s="21">
        <f>SUM(C61:C80)</f>
        <v>5719985.8942513047</v>
      </c>
      <c r="D81" s="21">
        <f>SUM(D61:D80)</f>
        <v>12548106.612491129</v>
      </c>
      <c r="E81" s="21">
        <f>SUM(E61:E80)</f>
        <v>7758739.4130688105</v>
      </c>
      <c r="F81" s="21">
        <f>SUM(F61:F80)</f>
        <v>1089404.9128889535</v>
      </c>
      <c r="G81" s="21">
        <f>SUM(G61:G80)</f>
        <v>0</v>
      </c>
      <c r="H81" s="21">
        <f t="shared" si="1"/>
        <v>27116236.832700193</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Data!T9</f>
        <v>Cindy Strawn</v>
      </c>
      <c r="E84" s="385"/>
      <c r="F84" s="385"/>
      <c r="G84" s="87" t="str">
        <f>Data!U9</f>
        <v>903-566-7222</v>
      </c>
      <c r="H84" s="78" t="str">
        <f>Data!V9</f>
        <v>cstrawn@uttyler.edu</v>
      </c>
    </row>
    <row r="85" spans="2:9" ht="13.5" customHeight="1" x14ac:dyDescent="0.2">
      <c r="B85" s="27"/>
      <c r="C85" s="27"/>
      <c r="D85" s="27"/>
      <c r="E85" s="27"/>
      <c r="F85" s="27"/>
      <c r="G85" s="27"/>
      <c r="H85" s="5"/>
    </row>
    <row r="86" spans="2:9" x14ac:dyDescent="0.2">
      <c r="B86" s="28" t="s">
        <v>33</v>
      </c>
      <c r="C86" s="13"/>
      <c r="D86" s="13"/>
      <c r="E86" s="13"/>
      <c r="F86" s="13"/>
      <c r="G86" s="13"/>
      <c r="H86" s="17">
        <f>H13+H14</f>
        <v>61389984</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Data!HR9</f>
        <v>160721.03953620285</v>
      </c>
      <c r="D91" s="159">
        <f>Data!IL9</f>
        <v>91801.859059059061</v>
      </c>
      <c r="E91" s="159">
        <f>Data!JF9</f>
        <v>8676.6314047380711</v>
      </c>
      <c r="F91" s="159">
        <f>Data!JZ9</f>
        <v>0</v>
      </c>
      <c r="G91" s="159">
        <f>Data!KT9</f>
        <v>0</v>
      </c>
      <c r="H91" s="36">
        <f t="shared" ref="H91:H111" si="2">SUM(C91:G91)</f>
        <v>261199.52999999997</v>
      </c>
    </row>
    <row r="92" spans="2:9" x14ac:dyDescent="0.2">
      <c r="B92" s="9" t="str">
        <f>$B$33</f>
        <v>Science</v>
      </c>
      <c r="C92" s="159">
        <f>Data!HS9</f>
        <v>77474.02051057911</v>
      </c>
      <c r="D92" s="159">
        <f>Data!IM9</f>
        <v>32661.872555643338</v>
      </c>
      <c r="E92" s="159">
        <f>Data!JG9</f>
        <v>12160.776933777566</v>
      </c>
      <c r="F92" s="159">
        <f>Data!KA9</f>
        <v>0</v>
      </c>
      <c r="G92" s="159">
        <f>Data!KU9</f>
        <v>0</v>
      </c>
      <c r="H92" s="69">
        <f t="shared" si="2"/>
        <v>122296.67000000001</v>
      </c>
    </row>
    <row r="93" spans="2:9" x14ac:dyDescent="0.2">
      <c r="B93" s="9" t="str">
        <f>$B$34</f>
        <v>Fine Arts</v>
      </c>
      <c r="C93" s="159">
        <f>Data!HT9</f>
        <v>72704.23490936555</v>
      </c>
      <c r="D93" s="159">
        <f>Data!IN9</f>
        <v>28987.609947129906</v>
      </c>
      <c r="E93" s="159">
        <f>Data!JH9</f>
        <v>5693.7051435045314</v>
      </c>
      <c r="F93" s="159">
        <f>Data!KB9</f>
        <v>0</v>
      </c>
      <c r="G93" s="159">
        <f>Data!KV9</f>
        <v>0</v>
      </c>
      <c r="H93" s="69">
        <f t="shared" si="2"/>
        <v>107385.54999999999</v>
      </c>
    </row>
    <row r="94" spans="2:9" x14ac:dyDescent="0.2">
      <c r="B94" s="9" t="str">
        <f>$B$35</f>
        <v>Teacher Education</v>
      </c>
      <c r="C94" s="159">
        <f>Data!HU9</f>
        <v>0</v>
      </c>
      <c r="D94" s="159">
        <f>Data!IO9</f>
        <v>0</v>
      </c>
      <c r="E94" s="159">
        <f>Data!JI9</f>
        <v>0</v>
      </c>
      <c r="F94" s="159">
        <f>Data!KC9</f>
        <v>0</v>
      </c>
      <c r="G94" s="159">
        <f>Data!KW9</f>
        <v>0</v>
      </c>
      <c r="H94" s="69">
        <f t="shared" si="2"/>
        <v>0</v>
      </c>
    </row>
    <row r="95" spans="2:9" x14ac:dyDescent="0.2">
      <c r="B95" s="9" t="str">
        <f>$B$36</f>
        <v>Agriculture</v>
      </c>
      <c r="C95" s="159">
        <f>Data!HV9</f>
        <v>0</v>
      </c>
      <c r="D95" s="159">
        <f>Data!IP9</f>
        <v>0</v>
      </c>
      <c r="E95" s="159">
        <f>Data!JJ9</f>
        <v>0</v>
      </c>
      <c r="F95" s="159">
        <f>Data!KD9</f>
        <v>0</v>
      </c>
      <c r="G95" s="159">
        <f>Data!KX9</f>
        <v>0</v>
      </c>
      <c r="H95" s="69">
        <f t="shared" si="2"/>
        <v>0</v>
      </c>
    </row>
    <row r="96" spans="2:9" x14ac:dyDescent="0.2">
      <c r="B96" s="9" t="str">
        <f>$B$37</f>
        <v>Engineering</v>
      </c>
      <c r="C96" s="159">
        <f>Data!HW9</f>
        <v>22740.67821336761</v>
      </c>
      <c r="D96" s="159">
        <f>Data!IQ9</f>
        <v>61055.85453084833</v>
      </c>
      <c r="E96" s="159">
        <f>Data!JK9</f>
        <v>5408.077255784061</v>
      </c>
      <c r="F96" s="159">
        <f>Data!KE9</f>
        <v>0</v>
      </c>
      <c r="G96" s="159">
        <f>Data!KY9</f>
        <v>0</v>
      </c>
      <c r="H96" s="69">
        <f t="shared" si="2"/>
        <v>89204.610000000015</v>
      </c>
    </row>
    <row r="97" spans="2:8" x14ac:dyDescent="0.2">
      <c r="B97" s="9" t="str">
        <f>$B$38</f>
        <v>Home Economics</v>
      </c>
      <c r="C97" s="159">
        <f>Data!HX9</f>
        <v>0</v>
      </c>
      <c r="D97" s="159">
        <f>Data!IR9</f>
        <v>0</v>
      </c>
      <c r="E97" s="159">
        <f>Data!JL9</f>
        <v>0</v>
      </c>
      <c r="F97" s="159">
        <f>Data!KF9</f>
        <v>0</v>
      </c>
      <c r="G97" s="159">
        <f>Data!KZ9</f>
        <v>0</v>
      </c>
      <c r="H97" s="69">
        <f t="shared" si="2"/>
        <v>0</v>
      </c>
    </row>
    <row r="98" spans="2:8" x14ac:dyDescent="0.2">
      <c r="B98" s="9" t="str">
        <f>$B$39</f>
        <v>Law</v>
      </c>
      <c r="C98" s="159">
        <f>Data!HY9</f>
        <v>0</v>
      </c>
      <c r="D98" s="159">
        <f>Data!IS9</f>
        <v>0</v>
      </c>
      <c r="E98" s="159">
        <f>Data!JM9</f>
        <v>0</v>
      </c>
      <c r="F98" s="159">
        <f>Data!KG9</f>
        <v>0</v>
      </c>
      <c r="G98" s="159">
        <f>Data!LA9</f>
        <v>0</v>
      </c>
      <c r="H98" s="69">
        <f t="shared" si="2"/>
        <v>0</v>
      </c>
    </row>
    <row r="99" spans="2:8" x14ac:dyDescent="0.2">
      <c r="B99" s="9" t="str">
        <f>$B$40</f>
        <v>Social Service</v>
      </c>
      <c r="C99" s="159">
        <f>Data!HZ9</f>
        <v>0</v>
      </c>
      <c r="D99" s="159">
        <f>Data!IT9</f>
        <v>0</v>
      </c>
      <c r="E99" s="159">
        <f>Data!JN9</f>
        <v>0</v>
      </c>
      <c r="F99" s="159">
        <f>Data!KH9</f>
        <v>0</v>
      </c>
      <c r="G99" s="159">
        <f>Data!LB9</f>
        <v>0</v>
      </c>
      <c r="H99" s="69">
        <f t="shared" si="2"/>
        <v>0</v>
      </c>
    </row>
    <row r="100" spans="2:8" x14ac:dyDescent="0.2">
      <c r="B100" s="9" t="str">
        <f>$B$41</f>
        <v>Library Science</v>
      </c>
      <c r="C100" s="159">
        <f>Data!IA9</f>
        <v>0</v>
      </c>
      <c r="D100" s="159">
        <f>Data!IU9</f>
        <v>0</v>
      </c>
      <c r="E100" s="159">
        <f>Data!JO9</f>
        <v>0</v>
      </c>
      <c r="F100" s="159">
        <f>Data!KI9</f>
        <v>0</v>
      </c>
      <c r="G100" s="159">
        <f>Data!LC9</f>
        <v>0</v>
      </c>
      <c r="H100" s="69">
        <f t="shared" si="2"/>
        <v>0</v>
      </c>
    </row>
    <row r="101" spans="2:8" x14ac:dyDescent="0.2">
      <c r="B101" s="9" t="str">
        <f>$B$42</f>
        <v>Veterinary Science</v>
      </c>
      <c r="C101" s="159">
        <f>Data!IB9</f>
        <v>0</v>
      </c>
      <c r="D101" s="159">
        <f>Data!IV9</f>
        <v>0</v>
      </c>
      <c r="E101" s="159">
        <f>Data!JP9</f>
        <v>0</v>
      </c>
      <c r="F101" s="159">
        <f>Data!KJ9</f>
        <v>0</v>
      </c>
      <c r="G101" s="159">
        <f>Data!LD9</f>
        <v>0</v>
      </c>
      <c r="H101" s="69">
        <f t="shared" si="2"/>
        <v>0</v>
      </c>
    </row>
    <row r="102" spans="2:8" x14ac:dyDescent="0.2">
      <c r="B102" s="9" t="str">
        <f>$B$43</f>
        <v>Vocational Training</v>
      </c>
      <c r="C102" s="159">
        <f>Data!IC9</f>
        <v>0</v>
      </c>
      <c r="D102" s="159">
        <f>Data!IW9</f>
        <v>0</v>
      </c>
      <c r="E102" s="159">
        <f>Data!JQ9</f>
        <v>0</v>
      </c>
      <c r="F102" s="159">
        <f>Data!KK9</f>
        <v>0</v>
      </c>
      <c r="G102" s="159">
        <f>Data!LE9</f>
        <v>0</v>
      </c>
      <c r="H102" s="69">
        <f t="shared" si="2"/>
        <v>0</v>
      </c>
    </row>
    <row r="103" spans="2:8" x14ac:dyDescent="0.2">
      <c r="B103" s="9" t="str">
        <f>$B$44</f>
        <v>Physical Training</v>
      </c>
      <c r="C103" s="159">
        <f>Data!ID9</f>
        <v>0</v>
      </c>
      <c r="D103" s="159">
        <f>Data!IX9</f>
        <v>0</v>
      </c>
      <c r="E103" s="159">
        <f>Data!JR9</f>
        <v>0</v>
      </c>
      <c r="F103" s="159">
        <f>Data!KL9</f>
        <v>0</v>
      </c>
      <c r="G103" s="159">
        <f>Data!LF9</f>
        <v>0</v>
      </c>
      <c r="H103" s="69">
        <f t="shared" si="2"/>
        <v>0</v>
      </c>
    </row>
    <row r="104" spans="2:8" x14ac:dyDescent="0.2">
      <c r="B104" s="9" t="str">
        <f>$B$45</f>
        <v>Health Services</v>
      </c>
      <c r="C104" s="159">
        <f>Data!IE9</f>
        <v>0</v>
      </c>
      <c r="D104" s="159">
        <f>Data!IY9</f>
        <v>0</v>
      </c>
      <c r="E104" s="159">
        <f>Data!JS9</f>
        <v>0</v>
      </c>
      <c r="F104" s="159">
        <f>Data!KM9</f>
        <v>0</v>
      </c>
      <c r="G104" s="159">
        <f>Data!LG9</f>
        <v>0</v>
      </c>
      <c r="H104" s="69">
        <f t="shared" si="2"/>
        <v>0</v>
      </c>
    </row>
    <row r="105" spans="2:8" x14ac:dyDescent="0.2">
      <c r="B105" s="9" t="str">
        <f>$B$46</f>
        <v>Pharmacy</v>
      </c>
      <c r="C105" s="159">
        <f>Data!IF9</f>
        <v>0</v>
      </c>
      <c r="D105" s="159">
        <f>Data!IZ9</f>
        <v>0</v>
      </c>
      <c r="E105" s="159">
        <f>Data!JT9</f>
        <v>0</v>
      </c>
      <c r="F105" s="159">
        <f>Data!KN9</f>
        <v>0</v>
      </c>
      <c r="G105" s="159">
        <f>Data!LH9</f>
        <v>0</v>
      </c>
      <c r="H105" s="69">
        <f t="shared" si="2"/>
        <v>0</v>
      </c>
    </row>
    <row r="106" spans="2:8" x14ac:dyDescent="0.2">
      <c r="B106" s="9" t="str">
        <f>$B$47</f>
        <v>Business Administration</v>
      </c>
      <c r="C106" s="159">
        <f>Data!IG9</f>
        <v>444.58702298123563</v>
      </c>
      <c r="D106" s="159">
        <f>Data!JA9</f>
        <v>1847.794117647059</v>
      </c>
      <c r="E106" s="159">
        <f>Data!JU9</f>
        <v>1237.5395319418094</v>
      </c>
      <c r="F106" s="159">
        <f>Data!KO9</f>
        <v>60.079327429896701</v>
      </c>
      <c r="G106" s="159">
        <f>Data!LI9</f>
        <v>0</v>
      </c>
      <c r="H106" s="69">
        <f t="shared" si="2"/>
        <v>3590.0000000000009</v>
      </c>
    </row>
    <row r="107" spans="2:8" x14ac:dyDescent="0.2">
      <c r="B107" s="9" t="str">
        <f>$B$48</f>
        <v>Optometry</v>
      </c>
      <c r="C107" s="159">
        <f>Data!IH9</f>
        <v>0</v>
      </c>
      <c r="D107" s="159">
        <f>Data!JB9</f>
        <v>0</v>
      </c>
      <c r="E107" s="159">
        <f>Data!JV9</f>
        <v>0</v>
      </c>
      <c r="F107" s="159">
        <f>Data!KP9</f>
        <v>0</v>
      </c>
      <c r="G107" s="159">
        <f>Data!LJ9</f>
        <v>0</v>
      </c>
      <c r="H107" s="69">
        <f t="shared" si="2"/>
        <v>0</v>
      </c>
    </row>
    <row r="108" spans="2:8" x14ac:dyDescent="0.2">
      <c r="B108" s="9" t="str">
        <f>$B$49</f>
        <v>Teacher Ed-Practice Teaching</v>
      </c>
      <c r="C108" s="159">
        <f>Data!II9</f>
        <v>0</v>
      </c>
      <c r="D108" s="159">
        <f>Data!JC9</f>
        <v>0</v>
      </c>
      <c r="E108" s="159">
        <f>Data!JW9</f>
        <v>0</v>
      </c>
      <c r="F108" s="159">
        <f>Data!KQ9</f>
        <v>0</v>
      </c>
      <c r="G108" s="159">
        <f>Data!LK9</f>
        <v>0</v>
      </c>
      <c r="H108" s="69">
        <f t="shared" si="2"/>
        <v>0</v>
      </c>
    </row>
    <row r="109" spans="2:8" x14ac:dyDescent="0.2">
      <c r="B109" s="9" t="str">
        <f>$B$50</f>
        <v>Technology</v>
      </c>
      <c r="C109" s="159">
        <f>Data!IJ9</f>
        <v>0</v>
      </c>
      <c r="D109" s="159">
        <f>Data!JD9</f>
        <v>0</v>
      </c>
      <c r="E109" s="159">
        <f>Data!JX9</f>
        <v>0</v>
      </c>
      <c r="F109" s="159">
        <f>Data!KR9</f>
        <v>0</v>
      </c>
      <c r="G109" s="159">
        <f>Data!LL9</f>
        <v>0</v>
      </c>
      <c r="H109" s="69">
        <f t="shared" si="2"/>
        <v>0</v>
      </c>
    </row>
    <row r="110" spans="2:8" x14ac:dyDescent="0.2">
      <c r="B110" s="9" t="str">
        <f>$B$51</f>
        <v>Nursing</v>
      </c>
      <c r="C110" s="159">
        <f>Data!IK9</f>
        <v>1901.5807361018892</v>
      </c>
      <c r="D110" s="159">
        <f>Data!JE9</f>
        <v>18940.875751795738</v>
      </c>
      <c r="E110" s="159">
        <f>Data!JY9</f>
        <v>3698.4101409428381</v>
      </c>
      <c r="F110" s="159">
        <f>Data!KS9</f>
        <v>793.66337115953399</v>
      </c>
      <c r="G110" s="159">
        <f>Data!HPM9</f>
        <v>0</v>
      </c>
      <c r="H110" s="69">
        <f t="shared" si="2"/>
        <v>25334.53</v>
      </c>
    </row>
    <row r="111" spans="2:8" x14ac:dyDescent="0.2">
      <c r="B111" s="35" t="str">
        <f>$B$52</f>
        <v>Totals</v>
      </c>
      <c r="C111" s="36">
        <f>SUM(C91:C110)</f>
        <v>335986.14092859824</v>
      </c>
      <c r="D111" s="36">
        <f>SUM(D91:D110)</f>
        <v>235295.86596212341</v>
      </c>
      <c r="E111" s="36">
        <f>SUM(E91:E110)</f>
        <v>36875.14041068888</v>
      </c>
      <c r="F111" s="36">
        <f>SUM(F91:F110)</f>
        <v>853.74269858943069</v>
      </c>
      <c r="G111" s="36">
        <f>SUM(G91:G110)</f>
        <v>0</v>
      </c>
      <c r="H111" s="36">
        <f t="shared" si="2"/>
        <v>609010.89</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2811132.959510603</v>
      </c>
      <c r="D116" s="21">
        <f t="shared" si="3"/>
        <v>1659242.3418484791</v>
      </c>
      <c r="E116" s="21">
        <f t="shared" si="3"/>
        <v>1714249.2394860082</v>
      </c>
      <c r="F116" s="21">
        <f t="shared" si="3"/>
        <v>15518.1755190195</v>
      </c>
      <c r="G116" s="21">
        <f t="shared" si="3"/>
        <v>0</v>
      </c>
      <c r="H116" s="36">
        <f t="shared" ref="H116:H136" si="4">SUM(C116:G116)</f>
        <v>6200142.716364109</v>
      </c>
      <c r="I116" s="1"/>
    </row>
    <row r="117" spans="2:9" x14ac:dyDescent="0.2">
      <c r="B117" s="9" t="str">
        <f>$B$33</f>
        <v>Science</v>
      </c>
      <c r="C117" s="22">
        <f t="shared" si="3"/>
        <v>1079300.8574096491</v>
      </c>
      <c r="D117" s="22">
        <f t="shared" si="3"/>
        <v>1277938.9511396233</v>
      </c>
      <c r="E117" s="22">
        <f t="shared" si="3"/>
        <v>645657.27405709564</v>
      </c>
      <c r="F117" s="22">
        <f t="shared" si="3"/>
        <v>0</v>
      </c>
      <c r="G117" s="22">
        <f t="shared" si="3"/>
        <v>0</v>
      </c>
      <c r="H117" s="69">
        <f t="shared" si="4"/>
        <v>3002897.0826063678</v>
      </c>
      <c r="I117" s="1"/>
    </row>
    <row r="118" spans="2:9" x14ac:dyDescent="0.2">
      <c r="B118" s="9" t="str">
        <f>$B$34</f>
        <v>Fine Arts</v>
      </c>
      <c r="C118" s="22">
        <f t="shared" si="3"/>
        <v>502495.04367427953</v>
      </c>
      <c r="D118" s="22">
        <f t="shared" si="3"/>
        <v>431212.1618190619</v>
      </c>
      <c r="E118" s="22">
        <f t="shared" si="3"/>
        <v>160095.01889730553</v>
      </c>
      <c r="F118" s="22">
        <f t="shared" si="3"/>
        <v>0</v>
      </c>
      <c r="G118" s="22">
        <f t="shared" si="3"/>
        <v>0</v>
      </c>
      <c r="H118" s="69">
        <f t="shared" si="4"/>
        <v>1093802.2243906469</v>
      </c>
      <c r="I118" s="1"/>
    </row>
    <row r="119" spans="2:9" x14ac:dyDescent="0.2">
      <c r="B119" s="9" t="str">
        <f>$B$35</f>
        <v>Teacher Education</v>
      </c>
      <c r="C119" s="22">
        <f t="shared" si="3"/>
        <v>75741.659093257898</v>
      </c>
      <c r="D119" s="22">
        <f t="shared" si="3"/>
        <v>422949.575526589</v>
      </c>
      <c r="E119" s="22">
        <f t="shared" si="3"/>
        <v>999980.27156141296</v>
      </c>
      <c r="F119" s="22">
        <f t="shared" si="3"/>
        <v>0</v>
      </c>
      <c r="G119" s="22">
        <f t="shared" si="3"/>
        <v>0</v>
      </c>
      <c r="H119" s="69">
        <f t="shared" si="4"/>
        <v>1498671.5061812599</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755328.47313303256</v>
      </c>
      <c r="D121" s="22">
        <f t="shared" si="3"/>
        <v>2424974.9858646579</v>
      </c>
      <c r="E121" s="22">
        <f t="shared" si="3"/>
        <v>446288.28416080307</v>
      </c>
      <c r="F121" s="22">
        <f t="shared" si="3"/>
        <v>0</v>
      </c>
      <c r="G121" s="22">
        <f t="shared" si="3"/>
        <v>0</v>
      </c>
      <c r="H121" s="69">
        <f t="shared" si="4"/>
        <v>3626591.7431584937</v>
      </c>
      <c r="I121" s="1"/>
    </row>
    <row r="122" spans="2:9" x14ac:dyDescent="0.2">
      <c r="B122" s="9" t="str">
        <f>$B$38</f>
        <v>Home Economics</v>
      </c>
      <c r="C122" s="22">
        <f t="shared" si="3"/>
        <v>1134.5822971354901</v>
      </c>
      <c r="D122" s="22">
        <f t="shared" si="3"/>
        <v>3217.32246476927</v>
      </c>
      <c r="E122" s="22">
        <f t="shared" si="3"/>
        <v>86180.083333333299</v>
      </c>
      <c r="F122" s="22">
        <f t="shared" si="3"/>
        <v>0</v>
      </c>
      <c r="G122" s="22">
        <f t="shared" si="3"/>
        <v>0</v>
      </c>
      <c r="H122" s="69">
        <f t="shared" si="4"/>
        <v>90531.988095238063</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468.75431099340898</v>
      </c>
      <c r="D125" s="22">
        <f t="shared" si="3"/>
        <v>3847.60283186373</v>
      </c>
      <c r="E125" s="22">
        <f t="shared" si="3"/>
        <v>0</v>
      </c>
      <c r="F125" s="22">
        <f t="shared" si="3"/>
        <v>0</v>
      </c>
      <c r="G125" s="22">
        <f t="shared" si="3"/>
        <v>0</v>
      </c>
      <c r="H125" s="69">
        <f t="shared" si="4"/>
        <v>4316.3571428571386</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4083.7674418604702</v>
      </c>
      <c r="D128" s="22">
        <f t="shared" si="3"/>
        <v>0</v>
      </c>
      <c r="E128" s="22">
        <f t="shared" si="3"/>
        <v>0</v>
      </c>
      <c r="F128" s="22">
        <f t="shared" si="3"/>
        <v>0</v>
      </c>
      <c r="G128" s="22">
        <f t="shared" si="3"/>
        <v>0</v>
      </c>
      <c r="H128" s="69">
        <f t="shared" si="4"/>
        <v>4083.7674418604702</v>
      </c>
      <c r="I128" s="1"/>
    </row>
    <row r="129" spans="2:12" x14ac:dyDescent="0.2">
      <c r="B129" s="9" t="str">
        <f>$B$45</f>
        <v>Health Services</v>
      </c>
      <c r="C129" s="22">
        <f t="shared" si="3"/>
        <v>131805.303393457</v>
      </c>
      <c r="D129" s="22">
        <f t="shared" si="3"/>
        <v>276081.09379210102</v>
      </c>
      <c r="E129" s="22">
        <f t="shared" si="3"/>
        <v>435949.43308718299</v>
      </c>
      <c r="F129" s="22">
        <f t="shared" si="3"/>
        <v>0</v>
      </c>
      <c r="G129" s="22">
        <f t="shared" si="3"/>
        <v>0</v>
      </c>
      <c r="H129" s="69">
        <f t="shared" si="4"/>
        <v>843835.83027274092</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457012.43468710926</v>
      </c>
      <c r="D131" s="22">
        <f t="shared" si="3"/>
        <v>2289489.7654541074</v>
      </c>
      <c r="E131" s="22">
        <f t="shared" si="3"/>
        <v>1701940.6539285819</v>
      </c>
      <c r="F131" s="22">
        <f t="shared" si="3"/>
        <v>406422.33573311486</v>
      </c>
      <c r="G131" s="22">
        <f t="shared" si="3"/>
        <v>0</v>
      </c>
      <c r="H131" s="69">
        <f t="shared" si="4"/>
        <v>4854865.189802913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53382</v>
      </c>
      <c r="E133" s="22">
        <f t="shared" si="5"/>
        <v>0</v>
      </c>
      <c r="F133" s="22">
        <f t="shared" si="5"/>
        <v>0</v>
      </c>
      <c r="G133" s="22">
        <f t="shared" si="5"/>
        <v>0</v>
      </c>
      <c r="H133" s="69">
        <f t="shared" si="4"/>
        <v>53382</v>
      </c>
      <c r="I133" s="1"/>
    </row>
    <row r="134" spans="2:12" x14ac:dyDescent="0.2">
      <c r="B134" s="9" t="str">
        <f>$B$50</f>
        <v>Technology</v>
      </c>
      <c r="C134" s="22">
        <f t="shared" si="5"/>
        <v>71627.145574669295</v>
      </c>
      <c r="D134" s="22">
        <f t="shared" si="5"/>
        <v>267131.83165401203</v>
      </c>
      <c r="E134" s="22">
        <f t="shared" si="5"/>
        <v>127897.93475515299</v>
      </c>
      <c r="F134" s="22">
        <f t="shared" si="5"/>
        <v>0</v>
      </c>
      <c r="G134" s="22">
        <f t="shared" si="5"/>
        <v>0</v>
      </c>
      <c r="H134" s="69">
        <f t="shared" si="4"/>
        <v>466656.91198383435</v>
      </c>
      <c r="I134" s="1"/>
    </row>
    <row r="135" spans="2:12" x14ac:dyDescent="0.2">
      <c r="B135" s="9" t="str">
        <f>$B$51</f>
        <v>Nursing</v>
      </c>
      <c r="C135" s="22">
        <f t="shared" si="5"/>
        <v>165841.05465385588</v>
      </c>
      <c r="D135" s="22">
        <f t="shared" si="5"/>
        <v>3673934.8460579859</v>
      </c>
      <c r="E135" s="22">
        <f t="shared" si="5"/>
        <v>1477376.3602126227</v>
      </c>
      <c r="F135" s="22">
        <f t="shared" si="5"/>
        <v>668318.14433540858</v>
      </c>
      <c r="G135" s="22">
        <f t="shared" si="5"/>
        <v>0</v>
      </c>
      <c r="H135" s="69">
        <f t="shared" si="4"/>
        <v>5985470.4052598728</v>
      </c>
      <c r="I135" s="1"/>
    </row>
    <row r="136" spans="2:12" x14ac:dyDescent="0.2">
      <c r="B136" s="35" t="str">
        <f>$B$52</f>
        <v>Totals</v>
      </c>
      <c r="C136" s="36">
        <f>SUM(C116:C135)</f>
        <v>6055972.0351799028</v>
      </c>
      <c r="D136" s="36">
        <f>SUM(D116:D135)</f>
        <v>12783402.478453252</v>
      </c>
      <c r="E136" s="36">
        <f>SUM(E116:E135)</f>
        <v>7795614.5534795001</v>
      </c>
      <c r="F136" s="36">
        <f>SUM(F116:F135)</f>
        <v>1090258.6555875428</v>
      </c>
      <c r="G136" s="36">
        <f>SUM(G116:G135)</f>
        <v>0</v>
      </c>
      <c r="H136" s="36">
        <f t="shared" si="4"/>
        <v>27725247.722700197</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33664736.277299806</v>
      </c>
      <c r="J138" s="26"/>
      <c r="K138" s="26"/>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Data!LN9</f>
        <v>0</v>
      </c>
      <c r="D143" s="159">
        <f>Data!MH9</f>
        <v>0</v>
      </c>
      <c r="E143" s="159">
        <f>Data!NB9</f>
        <v>0</v>
      </c>
      <c r="F143" s="159">
        <f>Data!NV9</f>
        <v>0</v>
      </c>
      <c r="G143" s="159">
        <f>Data!OP9</f>
        <v>0</v>
      </c>
      <c r="H143" s="160">
        <f>Data!PJ9</f>
        <v>6831313.6535095498</v>
      </c>
      <c r="I143" s="70">
        <f t="shared" ref="I143:I162" si="6">SUM(C143:H143)</f>
        <v>6831313.6535095498</v>
      </c>
    </row>
    <row r="144" spans="2:12" x14ac:dyDescent="0.2">
      <c r="B144" s="9" t="str">
        <f>$B$33</f>
        <v>Science</v>
      </c>
      <c r="C144" s="159">
        <f>Data!LO9</f>
        <v>0</v>
      </c>
      <c r="D144" s="159">
        <f>Data!MI9</f>
        <v>0</v>
      </c>
      <c r="E144" s="159">
        <f>Data!NC9</f>
        <v>0</v>
      </c>
      <c r="F144" s="159">
        <f>Data!NW9</f>
        <v>0</v>
      </c>
      <c r="G144" s="159">
        <f>Data!OQ9</f>
        <v>0</v>
      </c>
      <c r="H144" s="160">
        <f>Data!PK9</f>
        <v>3321724.5951235201</v>
      </c>
      <c r="I144" s="70">
        <f t="shared" si="6"/>
        <v>3321724.5951235201</v>
      </c>
    </row>
    <row r="145" spans="2:9" x14ac:dyDescent="0.2">
      <c r="B145" s="9" t="str">
        <f>$B$34</f>
        <v>Fine Arts</v>
      </c>
      <c r="C145" s="159">
        <f>Data!LP9</f>
        <v>0</v>
      </c>
      <c r="D145" s="159">
        <f>Data!MJ9</f>
        <v>0</v>
      </c>
      <c r="E145" s="159">
        <f>Data!ND9</f>
        <v>0</v>
      </c>
      <c r="F145" s="159">
        <f>Data!NX9</f>
        <v>0</v>
      </c>
      <c r="G145" s="159">
        <f>Data!OR9</f>
        <v>0</v>
      </c>
      <c r="H145" s="160">
        <f>Data!PL9</f>
        <v>1176254.6880960506</v>
      </c>
      <c r="I145" s="70">
        <f t="shared" si="6"/>
        <v>1176254.6880960506</v>
      </c>
    </row>
    <row r="146" spans="2:9" x14ac:dyDescent="0.2">
      <c r="B146" s="9" t="str">
        <f>$B$35</f>
        <v>Teacher Education</v>
      </c>
      <c r="C146" s="159">
        <f>Data!LQ9</f>
        <v>0</v>
      </c>
      <c r="D146" s="159">
        <f>Data!MK9</f>
        <v>0</v>
      </c>
      <c r="E146" s="159">
        <f>Data!NE9</f>
        <v>0</v>
      </c>
      <c r="F146" s="159">
        <f>Data!NY9</f>
        <v>0</v>
      </c>
      <c r="G146" s="159">
        <f>Data!OS9</f>
        <v>0</v>
      </c>
      <c r="H146" s="160">
        <f>Data!PN9</f>
        <v>1611643.6791249795</v>
      </c>
      <c r="I146" s="70">
        <f t="shared" si="6"/>
        <v>1611643.6791249795</v>
      </c>
    </row>
    <row r="147" spans="2:9" x14ac:dyDescent="0.2">
      <c r="B147" s="9" t="str">
        <f>$B$36</f>
        <v>Agriculture</v>
      </c>
      <c r="C147" s="159">
        <f>Data!LR9</f>
        <v>0</v>
      </c>
      <c r="D147" s="159">
        <f>Data!ML9</f>
        <v>0</v>
      </c>
      <c r="E147" s="159">
        <f>Data!NF9</f>
        <v>0</v>
      </c>
      <c r="F147" s="159">
        <f>Data!NZ9</f>
        <v>0</v>
      </c>
      <c r="G147" s="159">
        <f>Data!OT9</f>
        <v>0</v>
      </c>
      <c r="H147" s="160">
        <f>Data!PM9</f>
        <v>0</v>
      </c>
      <c r="I147" s="70">
        <f t="shared" si="6"/>
        <v>0</v>
      </c>
    </row>
    <row r="148" spans="2:9" x14ac:dyDescent="0.2">
      <c r="B148" s="9" t="str">
        <f>$B$37</f>
        <v>Engineering</v>
      </c>
      <c r="C148" s="159">
        <f>Data!LS9</f>
        <v>0</v>
      </c>
      <c r="D148" s="159">
        <f>Data!MM9</f>
        <v>0</v>
      </c>
      <c r="E148" s="159">
        <f>Data!NG9</f>
        <v>0</v>
      </c>
      <c r="F148" s="159">
        <f>Data!OA9</f>
        <v>0</v>
      </c>
      <c r="G148" s="159">
        <f>Data!OU9</f>
        <v>0</v>
      </c>
      <c r="H148" s="160">
        <f>Data!PO9</f>
        <v>3899968.4020413957</v>
      </c>
      <c r="I148" s="70">
        <f t="shared" si="6"/>
        <v>3899968.4020413957</v>
      </c>
    </row>
    <row r="149" spans="2:9" x14ac:dyDescent="0.2">
      <c r="B149" s="9" t="str">
        <f>$B$38</f>
        <v>Home Economics</v>
      </c>
      <c r="C149" s="159">
        <f>Data!LT9</f>
        <v>0</v>
      </c>
      <c r="D149" s="159">
        <f>Data!MN9</f>
        <v>0</v>
      </c>
      <c r="E149" s="159">
        <f>Data!NH9</f>
        <v>0</v>
      </c>
      <c r="F149" s="159">
        <f>Data!OB9</f>
        <v>0</v>
      </c>
      <c r="G149" s="159">
        <f>Data!OV9</f>
        <v>0</v>
      </c>
      <c r="H149" s="160">
        <f>Data!PP9</f>
        <v>0</v>
      </c>
      <c r="I149" s="70">
        <f t="shared" si="6"/>
        <v>0</v>
      </c>
    </row>
    <row r="150" spans="2:9" x14ac:dyDescent="0.2">
      <c r="B150" s="9" t="str">
        <f>$B$39</f>
        <v>Law</v>
      </c>
      <c r="C150" s="159">
        <f>Data!LU9</f>
        <v>0</v>
      </c>
      <c r="D150" s="159">
        <f>Data!MO9</f>
        <v>0</v>
      </c>
      <c r="E150" s="159">
        <f>Data!NI9</f>
        <v>0</v>
      </c>
      <c r="F150" s="159">
        <f>Data!OC9</f>
        <v>0</v>
      </c>
      <c r="G150" s="159">
        <f>Data!OW9</f>
        <v>0</v>
      </c>
      <c r="H150" s="160">
        <f>Data!PQ9</f>
        <v>0</v>
      </c>
      <c r="I150" s="70">
        <f t="shared" si="6"/>
        <v>0</v>
      </c>
    </row>
    <row r="151" spans="2:9" x14ac:dyDescent="0.2">
      <c r="B151" s="9" t="str">
        <f>$B$40</f>
        <v>Social Service</v>
      </c>
      <c r="C151" s="159">
        <f>Data!LV9</f>
        <v>0</v>
      </c>
      <c r="D151" s="159">
        <f>Data!MP9</f>
        <v>0</v>
      </c>
      <c r="E151" s="159">
        <f>Data!NJ9</f>
        <v>0</v>
      </c>
      <c r="F151" s="159">
        <f>Data!OD9</f>
        <v>0</v>
      </c>
      <c r="G151" s="159">
        <f>Data!OX9</f>
        <v>0</v>
      </c>
      <c r="H151" s="160">
        <f>Data!PR9</f>
        <v>0</v>
      </c>
      <c r="I151" s="70">
        <f t="shared" si="6"/>
        <v>0</v>
      </c>
    </row>
    <row r="152" spans="2:9" x14ac:dyDescent="0.2">
      <c r="B152" s="9" t="str">
        <f>$B$41</f>
        <v>Library Science</v>
      </c>
      <c r="C152" s="159">
        <f>Data!LW9</f>
        <v>0</v>
      </c>
      <c r="D152" s="159">
        <f>Data!MQ9</f>
        <v>0</v>
      </c>
      <c r="E152" s="159">
        <f>Data!NK9</f>
        <v>0</v>
      </c>
      <c r="F152" s="159">
        <f>Data!OE9</f>
        <v>0</v>
      </c>
      <c r="G152" s="159">
        <f>Data!OY9</f>
        <v>0</v>
      </c>
      <c r="H152" s="160">
        <f>Data!PS9</f>
        <v>0</v>
      </c>
      <c r="I152" s="70">
        <f t="shared" si="6"/>
        <v>0</v>
      </c>
    </row>
    <row r="153" spans="2:9" x14ac:dyDescent="0.2">
      <c r="B153" s="9" t="str">
        <f>$B$42</f>
        <v>Veterinary Science</v>
      </c>
      <c r="C153" s="159">
        <f>Data!LX9</f>
        <v>0</v>
      </c>
      <c r="D153" s="159">
        <f>Data!MR9</f>
        <v>0</v>
      </c>
      <c r="E153" s="159">
        <f>Data!NL9</f>
        <v>0</v>
      </c>
      <c r="F153" s="159">
        <f>Data!OF9</f>
        <v>0</v>
      </c>
      <c r="G153" s="159">
        <f>Data!OZ9</f>
        <v>0</v>
      </c>
      <c r="H153" s="160">
        <f>Data!PT9</f>
        <v>0</v>
      </c>
      <c r="I153" s="70">
        <f t="shared" si="6"/>
        <v>0</v>
      </c>
    </row>
    <row r="154" spans="2:9" x14ac:dyDescent="0.2">
      <c r="B154" s="9" t="str">
        <f>$B$43</f>
        <v>Vocational Training</v>
      </c>
      <c r="C154" s="159">
        <f>Data!LY9</f>
        <v>0</v>
      </c>
      <c r="D154" s="159">
        <f>Data!MS9</f>
        <v>0</v>
      </c>
      <c r="E154" s="159">
        <f>Data!NM9</f>
        <v>0</v>
      </c>
      <c r="F154" s="159">
        <f>Data!OG9</f>
        <v>0</v>
      </c>
      <c r="G154" s="159">
        <f>Data!PA9</f>
        <v>0</v>
      </c>
      <c r="H154" s="160">
        <f>Data!PU9</f>
        <v>0</v>
      </c>
      <c r="I154" s="70">
        <f t="shared" si="6"/>
        <v>0</v>
      </c>
    </row>
    <row r="155" spans="2:9" x14ac:dyDescent="0.2">
      <c r="B155" s="9" t="str">
        <f>$B$44</f>
        <v>Physical Training</v>
      </c>
      <c r="C155" s="159">
        <f>Data!LZ9</f>
        <v>0</v>
      </c>
      <c r="D155" s="159">
        <f>Data!MT9</f>
        <v>0</v>
      </c>
      <c r="E155" s="159">
        <f>Data!NN9</f>
        <v>0</v>
      </c>
      <c r="F155" s="159">
        <f>Data!OH9</f>
        <v>0</v>
      </c>
      <c r="G155" s="159">
        <f>Data!PB9</f>
        <v>0</v>
      </c>
      <c r="H155" s="160">
        <f>Data!PV9</f>
        <v>0</v>
      </c>
      <c r="I155" s="70">
        <f t="shared" si="6"/>
        <v>0</v>
      </c>
    </row>
    <row r="156" spans="2:9" x14ac:dyDescent="0.2">
      <c r="B156" s="9" t="str">
        <f>$B$45</f>
        <v>Health Services</v>
      </c>
      <c r="C156" s="159">
        <f>Data!MA9</f>
        <v>0</v>
      </c>
      <c r="D156" s="159">
        <f>Data!MU9</f>
        <v>0</v>
      </c>
      <c r="E156" s="159">
        <f>Data!NO9</f>
        <v>0</v>
      </c>
      <c r="F156" s="159">
        <f>Data!OI9</f>
        <v>0</v>
      </c>
      <c r="G156" s="159">
        <f>Data!PC9</f>
        <v>0</v>
      </c>
      <c r="H156" s="160">
        <f>Data!PW9</f>
        <v>907444.28665807273</v>
      </c>
      <c r="I156" s="70">
        <f t="shared" si="6"/>
        <v>907444.28665807273</v>
      </c>
    </row>
    <row r="157" spans="2:9" x14ac:dyDescent="0.2">
      <c r="B157" s="9" t="str">
        <f>$B$46</f>
        <v>Pharmacy</v>
      </c>
      <c r="C157" s="159">
        <f>Data!MB9</f>
        <v>0</v>
      </c>
      <c r="D157" s="159">
        <f>Data!MV9</f>
        <v>0</v>
      </c>
      <c r="E157" s="159">
        <f>Data!NP9</f>
        <v>0</v>
      </c>
      <c r="F157" s="159">
        <f>Data!OJ9</f>
        <v>0</v>
      </c>
      <c r="G157" s="159">
        <f>Data!PD9</f>
        <v>0</v>
      </c>
      <c r="H157" s="160">
        <f>Data!PX9</f>
        <v>3757061.0800000099</v>
      </c>
      <c r="I157" s="70">
        <f t="shared" si="6"/>
        <v>3757061.0800000099</v>
      </c>
    </row>
    <row r="158" spans="2:9" x14ac:dyDescent="0.2">
      <c r="B158" s="9" t="str">
        <f>$B$47</f>
        <v>Business Administration</v>
      </c>
      <c r="C158" s="159">
        <f>Data!MC9</f>
        <v>0</v>
      </c>
      <c r="D158" s="159">
        <f>Data!MW9</f>
        <v>0</v>
      </c>
      <c r="E158" s="159">
        <f>Data!NQ9</f>
        <v>0</v>
      </c>
      <c r="F158" s="159">
        <f>Data!OK9</f>
        <v>0</v>
      </c>
      <c r="G158" s="159">
        <f>Data!PE9</f>
        <v>0</v>
      </c>
      <c r="H158" s="160">
        <f>Data!PY9</f>
        <v>5220830.5021079294</v>
      </c>
      <c r="I158" s="70">
        <f t="shared" si="6"/>
        <v>5220830.5021079294</v>
      </c>
    </row>
    <row r="159" spans="2:9" x14ac:dyDescent="0.2">
      <c r="B159" s="9" t="str">
        <f>$B$48</f>
        <v>Optometry</v>
      </c>
      <c r="C159" s="159">
        <f>Data!MD9</f>
        <v>0</v>
      </c>
      <c r="D159" s="159">
        <f>Data!MX9</f>
        <v>0</v>
      </c>
      <c r="E159" s="159">
        <f>Data!NR9</f>
        <v>0</v>
      </c>
      <c r="F159" s="159">
        <f>Data!OL9</f>
        <v>0</v>
      </c>
      <c r="G159" s="159">
        <f>Data!PF9</f>
        <v>0</v>
      </c>
      <c r="H159" s="160">
        <f>Data!PZ9</f>
        <v>0</v>
      </c>
      <c r="I159" s="70">
        <f t="shared" si="6"/>
        <v>0</v>
      </c>
    </row>
    <row r="160" spans="2:9" x14ac:dyDescent="0.2">
      <c r="B160" s="9" t="str">
        <f>$B$49</f>
        <v>Teacher Ed-Practice Teaching</v>
      </c>
      <c r="C160" s="159">
        <f>Data!ME9</f>
        <v>0</v>
      </c>
      <c r="D160" s="159">
        <f>Data!MY9</f>
        <v>0</v>
      </c>
      <c r="E160" s="159">
        <f>Data!NS9</f>
        <v>0</v>
      </c>
      <c r="F160" s="159">
        <f>Data!OM9</f>
        <v>0</v>
      </c>
      <c r="G160" s="159">
        <f>Data!PG9</f>
        <v>0</v>
      </c>
      <c r="H160" s="160">
        <f>Data!QA9</f>
        <v>0</v>
      </c>
      <c r="I160" s="70">
        <f t="shared" si="6"/>
        <v>0</v>
      </c>
    </row>
    <row r="161" spans="2:10" x14ac:dyDescent="0.2">
      <c r="B161" s="9" t="str">
        <f>$B$50</f>
        <v>Technology</v>
      </c>
      <c r="C161" s="159">
        <f>Data!MF9</f>
        <v>0</v>
      </c>
      <c r="D161" s="159">
        <f>Data!MZ9</f>
        <v>0</v>
      </c>
      <c r="E161" s="159">
        <f>Data!NT9</f>
        <v>0</v>
      </c>
      <c r="F161" s="159">
        <f>Data!ON9</f>
        <v>0</v>
      </c>
      <c r="G161" s="159">
        <f>Data!PH9</f>
        <v>0</v>
      </c>
      <c r="H161" s="160">
        <f>Data!QB9</f>
        <v>501834.16008934949</v>
      </c>
      <c r="I161" s="70">
        <f t="shared" si="6"/>
        <v>501834.16008934949</v>
      </c>
    </row>
    <row r="162" spans="2:10" x14ac:dyDescent="0.2">
      <c r="B162" s="9" t="str">
        <f>$B$51</f>
        <v>Nursing</v>
      </c>
      <c r="C162" s="159">
        <f>Data!MG9</f>
        <v>0</v>
      </c>
      <c r="D162" s="159">
        <f>Data!NA9</f>
        <v>0</v>
      </c>
      <c r="E162" s="159">
        <f>Data!NU9</f>
        <v>0</v>
      </c>
      <c r="F162" s="159">
        <f>Data!OO9</f>
        <v>0</v>
      </c>
      <c r="G162" s="159">
        <f>Data!PI9</f>
        <v>0</v>
      </c>
      <c r="H162" s="160">
        <f>Data!QC9</f>
        <v>6436661.3472592151</v>
      </c>
      <c r="I162" s="70">
        <f t="shared" si="6"/>
        <v>6436661.3472592151</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33664736.394010067</v>
      </c>
      <c r="I163" s="70">
        <f>SUM(I143:I162)</f>
        <v>33664736.394010067</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3097304.6664637029</v>
      </c>
      <c r="D168" s="21">
        <f t="shared" si="8"/>
        <v>1828152.2511465088</v>
      </c>
      <c r="E168" s="21">
        <f t="shared" si="8"/>
        <v>1888758.8191012561</v>
      </c>
      <c r="F168" s="21">
        <f t="shared" si="8"/>
        <v>17097.916798083275</v>
      </c>
      <c r="G168" s="21">
        <f t="shared" si="8"/>
        <v>0</v>
      </c>
      <c r="H168" s="36">
        <f t="shared" ref="H168:H188" si="9">SUM(C168:G168)</f>
        <v>6831313.6535095507</v>
      </c>
      <c r="I168" s="52"/>
      <c r="J168" s="53"/>
    </row>
    <row r="169" spans="2:10" x14ac:dyDescent="0.2">
      <c r="B169" s="9" t="str">
        <f>$B$33</f>
        <v>Science</v>
      </c>
      <c r="C169" s="22">
        <f t="shared" si="8"/>
        <v>1193893.7982129606</v>
      </c>
      <c r="D169" s="22">
        <f t="shared" si="8"/>
        <v>1413621.9551628532</v>
      </c>
      <c r="E169" s="22">
        <f t="shared" si="8"/>
        <v>714208.84174770676</v>
      </c>
      <c r="F169" s="22">
        <f t="shared" si="8"/>
        <v>0</v>
      </c>
      <c r="G169" s="22">
        <f t="shared" si="8"/>
        <v>0</v>
      </c>
      <c r="H169" s="69">
        <f t="shared" si="9"/>
        <v>3321724.5951235206</v>
      </c>
      <c r="I169" s="52"/>
      <c r="J169" s="53"/>
    </row>
    <row r="170" spans="2:10" x14ac:dyDescent="0.2">
      <c r="B170" s="9" t="str">
        <f>$B$34</f>
        <v>Fine Arts</v>
      </c>
      <c r="C170" s="22">
        <f t="shared" si="8"/>
        <v>540373.87901288969</v>
      </c>
      <c r="D170" s="22">
        <f t="shared" si="8"/>
        <v>463717.58586089197</v>
      </c>
      <c r="E170" s="22">
        <f t="shared" si="8"/>
        <v>172163.22322226915</v>
      </c>
      <c r="F170" s="22">
        <f t="shared" si="8"/>
        <v>0</v>
      </c>
      <c r="G170" s="22">
        <f t="shared" si="8"/>
        <v>0</v>
      </c>
      <c r="H170" s="69">
        <f t="shared" si="9"/>
        <v>1176254.6880960509</v>
      </c>
      <c r="I170" s="52"/>
      <c r="J170" s="53"/>
    </row>
    <row r="171" spans="2:10" x14ac:dyDescent="0.2">
      <c r="B171" s="9" t="str">
        <f>$B$35</f>
        <v>Teacher Education</v>
      </c>
      <c r="C171" s="22">
        <f t="shared" si="8"/>
        <v>81451.18234424101</v>
      </c>
      <c r="D171" s="22">
        <f t="shared" si="8"/>
        <v>454832.16780634347</v>
      </c>
      <c r="E171" s="22">
        <f t="shared" si="8"/>
        <v>1075360.3289743951</v>
      </c>
      <c r="F171" s="22">
        <f t="shared" si="8"/>
        <v>0</v>
      </c>
      <c r="G171" s="22">
        <f t="shared" si="8"/>
        <v>0</v>
      </c>
      <c r="H171" s="69">
        <f t="shared" si="9"/>
        <v>1611643.6791249795</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812266.00262853503</v>
      </c>
      <c r="D173" s="22">
        <f t="shared" si="8"/>
        <v>2607772.3908278444</v>
      </c>
      <c r="E173" s="22">
        <f t="shared" si="8"/>
        <v>479930.00858501589</v>
      </c>
      <c r="F173" s="22">
        <f t="shared" si="8"/>
        <v>0</v>
      </c>
      <c r="G173" s="22">
        <f t="shared" si="8"/>
        <v>0</v>
      </c>
      <c r="H173" s="69">
        <f t="shared" si="9"/>
        <v>3899968.4020413952</v>
      </c>
      <c r="I173" s="52"/>
      <c r="J173" s="53"/>
    </row>
    <row r="174" spans="2:10" x14ac:dyDescent="0.2">
      <c r="B174" s="9" t="str">
        <f>$B$38</f>
        <v>Home Economics</v>
      </c>
      <c r="C174" s="22">
        <f t="shared" si="8"/>
        <v>0</v>
      </c>
      <c r="D174" s="22">
        <f t="shared" si="8"/>
        <v>0</v>
      </c>
      <c r="E174" s="22">
        <f t="shared" si="8"/>
        <v>0</v>
      </c>
      <c r="F174" s="22">
        <f t="shared" si="8"/>
        <v>0</v>
      </c>
      <c r="G174" s="22">
        <f t="shared" si="8"/>
        <v>0</v>
      </c>
      <c r="H174" s="69">
        <f t="shared" si="9"/>
        <v>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1"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1"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1"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1"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1" x14ac:dyDescent="0.2">
      <c r="B181" s="9" t="str">
        <f>$B$45</f>
        <v>Health Services</v>
      </c>
      <c r="C181" s="22">
        <f t="shared" si="8"/>
        <v>141740.80457921291</v>
      </c>
      <c r="D181" s="22">
        <f t="shared" si="8"/>
        <v>296892.12312183873</v>
      </c>
      <c r="E181" s="22">
        <f t="shared" si="8"/>
        <v>468811.35895702121</v>
      </c>
      <c r="F181" s="22">
        <f t="shared" si="8"/>
        <v>0</v>
      </c>
      <c r="G181" s="22">
        <f t="shared" si="8"/>
        <v>0</v>
      </c>
      <c r="H181" s="69">
        <f t="shared" si="9"/>
        <v>907444.28665807284</v>
      </c>
      <c r="I181" s="52"/>
      <c r="J181" s="53"/>
    </row>
    <row r="182" spans="2:11"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1" x14ac:dyDescent="0.2">
      <c r="B183" s="9" t="str">
        <f>$B$47</f>
        <v>Business Administration</v>
      </c>
      <c r="C183" s="22">
        <f t="shared" si="8"/>
        <v>491462.55674999056</v>
      </c>
      <c r="D183" s="22">
        <f t="shared" si="8"/>
        <v>2462074.1327385809</v>
      </c>
      <c r="E183" s="22">
        <f t="shared" si="8"/>
        <v>1830234.8945694559</v>
      </c>
      <c r="F183" s="22">
        <f t="shared" si="8"/>
        <v>437058.91804990248</v>
      </c>
      <c r="G183" s="22">
        <f t="shared" si="8"/>
        <v>0</v>
      </c>
      <c r="H183" s="69">
        <f t="shared" si="9"/>
        <v>5220830.5021079304</v>
      </c>
      <c r="I183" s="52"/>
      <c r="J183" s="53"/>
    </row>
    <row r="184" spans="2:11"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1"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1" x14ac:dyDescent="0.2">
      <c r="B186" s="9" t="str">
        <f>$B$50</f>
        <v>Technology</v>
      </c>
      <c r="C186" s="22">
        <f t="shared" si="10"/>
        <v>77026.499588860504</v>
      </c>
      <c r="D186" s="22">
        <f t="shared" si="10"/>
        <v>287268.60125424329</v>
      </c>
      <c r="E186" s="22">
        <f t="shared" si="10"/>
        <v>137539.05924624563</v>
      </c>
      <c r="F186" s="22">
        <f t="shared" si="10"/>
        <v>0</v>
      </c>
      <c r="G186" s="22">
        <f t="shared" si="10"/>
        <v>0</v>
      </c>
      <c r="H186" s="69">
        <f t="shared" si="9"/>
        <v>501834.16008934937</v>
      </c>
      <c r="I186" s="52"/>
      <c r="J186" s="53"/>
    </row>
    <row r="187" spans="2:11" x14ac:dyDescent="0.2">
      <c r="B187" s="9" t="str">
        <f>$B$51</f>
        <v>Nursing</v>
      </c>
      <c r="C187" s="22">
        <f t="shared" si="10"/>
        <v>178342.32466359189</v>
      </c>
      <c r="D187" s="22">
        <f t="shared" si="10"/>
        <v>3950879.849842553</v>
      </c>
      <c r="E187" s="22">
        <f t="shared" si="10"/>
        <v>1588742.516340656</v>
      </c>
      <c r="F187" s="22">
        <f t="shared" si="10"/>
        <v>718696.65641241439</v>
      </c>
      <c r="G187" s="22">
        <f t="shared" si="10"/>
        <v>0</v>
      </c>
      <c r="H187" s="69">
        <f t="shared" si="9"/>
        <v>6436661.3472592151</v>
      </c>
      <c r="I187" s="52"/>
      <c r="J187" s="53"/>
    </row>
    <row r="188" spans="2:11" x14ac:dyDescent="0.2">
      <c r="B188" s="35" t="str">
        <f>$B$52</f>
        <v>Totals</v>
      </c>
      <c r="C188" s="36">
        <f>SUM(C168:C187)</f>
        <v>6613861.7142439848</v>
      </c>
      <c r="D188" s="36">
        <f>SUM(D168:D187)</f>
        <v>13765211.057761658</v>
      </c>
      <c r="E188" s="36">
        <f>SUM(E168:E187)</f>
        <v>8355749.0507440222</v>
      </c>
      <c r="F188" s="36">
        <f>SUM(F168:F187)</f>
        <v>1172853.4912604</v>
      </c>
      <c r="G188" s="36">
        <f>SUM(G168:G187)</f>
        <v>0</v>
      </c>
      <c r="H188" s="296">
        <f t="shared" si="9"/>
        <v>29907675.314010069</v>
      </c>
      <c r="I188" s="316"/>
      <c r="J188" s="297"/>
      <c r="K188" s="26"/>
    </row>
    <row r="189" spans="2:11" x14ac:dyDescent="0.2">
      <c r="B189" s="46"/>
      <c r="C189" s="42"/>
      <c r="D189" s="42"/>
      <c r="E189" s="42"/>
      <c r="F189" s="42"/>
      <c r="G189" s="42"/>
      <c r="H189" s="43"/>
      <c r="I189" s="1"/>
    </row>
    <row r="190" spans="2:11" x14ac:dyDescent="0.2">
      <c r="B190" s="383" t="s">
        <v>35</v>
      </c>
      <c r="C190" s="383"/>
      <c r="D190" s="383"/>
      <c r="E190" s="383"/>
      <c r="F190" s="383"/>
      <c r="G190" s="383"/>
      <c r="H190" s="17">
        <f>H15</f>
        <v>16749933</v>
      </c>
    </row>
    <row r="191" spans="2:11" ht="43.5" customHeight="1" thickBot="1" x14ac:dyDescent="0.25">
      <c r="B191" s="365" t="s">
        <v>233</v>
      </c>
      <c r="C191" s="365"/>
      <c r="D191" s="365"/>
      <c r="E191" s="365"/>
      <c r="F191" s="365"/>
      <c r="G191" s="365"/>
      <c r="H191" s="365"/>
    </row>
    <row r="192" spans="2:11"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1698318.0528029026</v>
      </c>
      <c r="D193" s="38">
        <f t="shared" si="11"/>
        <v>1002414.7785691418</v>
      </c>
      <c r="E193" s="38">
        <f t="shared" si="11"/>
        <v>1035646.6493600418</v>
      </c>
      <c r="F193" s="38">
        <f t="shared" si="11"/>
        <v>9375.151588384153</v>
      </c>
      <c r="G193" s="38">
        <f t="shared" si="11"/>
        <v>0</v>
      </c>
      <c r="H193" s="38">
        <f>SUM(C193:G193)</f>
        <v>3745754.6323204702</v>
      </c>
      <c r="I193" s="1"/>
    </row>
    <row r="194" spans="2:9" x14ac:dyDescent="0.2">
      <c r="B194" s="9" t="str">
        <f>$B$33</f>
        <v>Science</v>
      </c>
      <c r="C194" s="39">
        <f t="shared" si="11"/>
        <v>652048.89165525965</v>
      </c>
      <c r="D194" s="39">
        <f t="shared" si="11"/>
        <v>772054.12278979144</v>
      </c>
      <c r="E194" s="39">
        <f t="shared" si="11"/>
        <v>390067.42841703742</v>
      </c>
      <c r="F194" s="39">
        <f t="shared" si="11"/>
        <v>0</v>
      </c>
      <c r="G194" s="39">
        <f t="shared" si="11"/>
        <v>0</v>
      </c>
      <c r="H194" s="39">
        <f t="shared" ref="H194:H213" si="12">SUM(C194:G194)</f>
        <v>1814170.4428620886</v>
      </c>
      <c r="I194" s="1"/>
    </row>
    <row r="195" spans="2:9" x14ac:dyDescent="0.2">
      <c r="B195" s="9" t="str">
        <f>$B$34</f>
        <v>Fine Arts</v>
      </c>
      <c r="C195" s="39">
        <f t="shared" si="11"/>
        <v>303577.38904835784</v>
      </c>
      <c r="D195" s="39">
        <f t="shared" si="11"/>
        <v>260512.54407154524</v>
      </c>
      <c r="E195" s="39">
        <f t="shared" si="11"/>
        <v>96719.815346069678</v>
      </c>
      <c r="F195" s="39">
        <f t="shared" si="11"/>
        <v>0</v>
      </c>
      <c r="G195" s="39">
        <f t="shared" si="11"/>
        <v>0</v>
      </c>
      <c r="H195" s="39">
        <f t="shared" si="12"/>
        <v>660809.74846597272</v>
      </c>
      <c r="I195" s="1"/>
    </row>
    <row r="196" spans="2:9" x14ac:dyDescent="0.2">
      <c r="B196" s="9" t="str">
        <f>$B$35</f>
        <v>Teacher Education</v>
      </c>
      <c r="C196" s="39">
        <f t="shared" si="11"/>
        <v>45758.570953441187</v>
      </c>
      <c r="D196" s="39">
        <f t="shared" si="11"/>
        <v>255520.78464021921</v>
      </c>
      <c r="E196" s="39">
        <f t="shared" si="11"/>
        <v>604128.14765444433</v>
      </c>
      <c r="F196" s="39">
        <f t="shared" si="11"/>
        <v>0</v>
      </c>
      <c r="G196" s="39">
        <f t="shared" si="11"/>
        <v>0</v>
      </c>
      <c r="H196" s="39">
        <f t="shared" si="12"/>
        <v>905407.50324810471</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456324.19390835403</v>
      </c>
      <c r="D198" s="39">
        <f t="shared" si="11"/>
        <v>1465024.5489656208</v>
      </c>
      <c r="E198" s="39">
        <f t="shared" si="11"/>
        <v>269620.63362405857</v>
      </c>
      <c r="F198" s="39">
        <f t="shared" si="11"/>
        <v>0</v>
      </c>
      <c r="G198" s="39">
        <f t="shared" si="11"/>
        <v>0</v>
      </c>
      <c r="H198" s="39">
        <f t="shared" si="12"/>
        <v>2190969.3764980333</v>
      </c>
      <c r="I198" s="1"/>
    </row>
    <row r="199" spans="2:9" x14ac:dyDescent="0.2">
      <c r="B199" s="9" t="str">
        <f>$B$38</f>
        <v>Home Economics</v>
      </c>
      <c r="C199" s="39">
        <f t="shared" si="11"/>
        <v>685.44662432162067</v>
      </c>
      <c r="D199" s="39">
        <f t="shared" si="11"/>
        <v>1943.7134074786809</v>
      </c>
      <c r="E199" s="39">
        <f t="shared" si="11"/>
        <v>52064.841266895775</v>
      </c>
      <c r="F199" s="39">
        <f t="shared" si="11"/>
        <v>0</v>
      </c>
      <c r="G199" s="39">
        <f t="shared" si="11"/>
        <v>0</v>
      </c>
      <c r="H199" s="39">
        <f t="shared" si="12"/>
        <v>54694.001298696079</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283.19326056633287</v>
      </c>
      <c r="D202" s="39">
        <f t="shared" si="11"/>
        <v>2324.4910303023671</v>
      </c>
      <c r="E202" s="39">
        <f t="shared" si="11"/>
        <v>0</v>
      </c>
      <c r="F202" s="39">
        <f t="shared" si="11"/>
        <v>0</v>
      </c>
      <c r="G202" s="39">
        <f t="shared" si="11"/>
        <v>0</v>
      </c>
      <c r="H202" s="39">
        <f t="shared" si="12"/>
        <v>2607.6842908686999</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2467.1675334658626</v>
      </c>
      <c r="D205" s="39">
        <f t="shared" si="11"/>
        <v>0</v>
      </c>
      <c r="E205" s="39">
        <f t="shared" si="11"/>
        <v>0</v>
      </c>
      <c r="F205" s="39">
        <f t="shared" si="11"/>
        <v>0</v>
      </c>
      <c r="G205" s="39">
        <f t="shared" si="11"/>
        <v>0</v>
      </c>
      <c r="H205" s="39">
        <f t="shared" si="12"/>
        <v>2467.1675334658626</v>
      </c>
      <c r="I205" s="1"/>
    </row>
    <row r="206" spans="2:9" x14ac:dyDescent="0.2">
      <c r="B206" s="9" t="str">
        <f>$B$45</f>
        <v>Health Services</v>
      </c>
      <c r="C206" s="39">
        <f t="shared" si="11"/>
        <v>79628.864743289072</v>
      </c>
      <c r="D206" s="39">
        <f t="shared" si="11"/>
        <v>166791.65033386534</v>
      </c>
      <c r="E206" s="39">
        <f t="shared" si="11"/>
        <v>263374.51944999734</v>
      </c>
      <c r="F206" s="39">
        <f t="shared" si="11"/>
        <v>0</v>
      </c>
      <c r="G206" s="39">
        <f t="shared" si="11"/>
        <v>0</v>
      </c>
      <c r="H206" s="39">
        <f t="shared" si="12"/>
        <v>509795.03452715173</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276099.52263504727</v>
      </c>
      <c r="D208" s="39">
        <f t="shared" si="11"/>
        <v>1383172.4989112983</v>
      </c>
      <c r="E208" s="39">
        <f t="shared" si="11"/>
        <v>1028210.5396641542</v>
      </c>
      <c r="F208" s="39">
        <f t="shared" si="11"/>
        <v>245536.01689406959</v>
      </c>
      <c r="G208" s="39">
        <f t="shared" si="11"/>
        <v>0</v>
      </c>
      <c r="H208" s="39">
        <f t="shared" si="12"/>
        <v>2933018.5781045696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32250.205024278788</v>
      </c>
      <c r="E210" s="39">
        <f t="shared" si="13"/>
        <v>0</v>
      </c>
      <c r="F210" s="39">
        <f t="shared" si="13"/>
        <v>0</v>
      </c>
      <c r="G210" s="39">
        <f t="shared" si="13"/>
        <v>0</v>
      </c>
      <c r="H210" s="39">
        <f t="shared" si="12"/>
        <v>32250.205024278788</v>
      </c>
      <c r="I210" s="1"/>
    </row>
    <row r="211" spans="2:9" x14ac:dyDescent="0.2">
      <c r="B211" s="9" t="str">
        <f>$B$50</f>
        <v>Technology</v>
      </c>
      <c r="C211" s="39">
        <f t="shared" si="13"/>
        <v>43272.828483139412</v>
      </c>
      <c r="D211" s="39">
        <f t="shared" si="13"/>
        <v>161385.04251157722</v>
      </c>
      <c r="E211" s="39">
        <f t="shared" si="13"/>
        <v>77268.266794715746</v>
      </c>
      <c r="F211" s="39">
        <f t="shared" si="13"/>
        <v>0</v>
      </c>
      <c r="G211" s="39">
        <f t="shared" si="13"/>
        <v>0</v>
      </c>
      <c r="H211" s="39">
        <f t="shared" si="12"/>
        <v>281926.13778943243</v>
      </c>
      <c r="I211" s="1"/>
    </row>
    <row r="212" spans="2:9" x14ac:dyDescent="0.2">
      <c r="B212" s="9" t="str">
        <f>$B$51</f>
        <v>Nursing</v>
      </c>
      <c r="C212" s="39">
        <f t="shared" si="13"/>
        <v>100191.22576953798</v>
      </c>
      <c r="D212" s="39">
        <f t="shared" si="13"/>
        <v>2219571.2418270614</v>
      </c>
      <c r="E212" s="39">
        <f t="shared" si="13"/>
        <v>892542.25234872871</v>
      </c>
      <c r="F212" s="39">
        <f t="shared" si="13"/>
        <v>403757.76809153782</v>
      </c>
      <c r="G212" s="39">
        <f t="shared" si="13"/>
        <v>0</v>
      </c>
      <c r="H212" s="39">
        <f t="shared" si="12"/>
        <v>3616062.4880368663</v>
      </c>
      <c r="I212" s="1"/>
    </row>
    <row r="213" spans="2:9" x14ac:dyDescent="0.2">
      <c r="B213" s="35" t="str">
        <f>$B$52</f>
        <v>Totals</v>
      </c>
      <c r="C213" s="38">
        <f>SUM(C193:C212)</f>
        <v>3658655.3474176833</v>
      </c>
      <c r="D213" s="38">
        <f>SUM(D193:D212)</f>
        <v>7722965.6220821803</v>
      </c>
      <c r="E213" s="38">
        <f>SUM(E193:E212)</f>
        <v>4709643.0939261438</v>
      </c>
      <c r="F213" s="38">
        <f>SUM(F193:F212)</f>
        <v>658668.93657399155</v>
      </c>
      <c r="G213" s="38">
        <f>SUM(G193:G212)</f>
        <v>0</v>
      </c>
      <c r="H213" s="38">
        <f t="shared" si="12"/>
        <v>16749932.999999998</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14696895</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2029953.4007274311</v>
      </c>
      <c r="D218" s="38">
        <f t="shared" si="14"/>
        <v>1133773.7737635816</v>
      </c>
      <c r="E218" s="38">
        <f t="shared" si="14"/>
        <v>518761.64069528901</v>
      </c>
      <c r="F218" s="38">
        <f t="shared" si="14"/>
        <v>5674.0986650549576</v>
      </c>
      <c r="G218" s="38">
        <f t="shared" si="14"/>
        <v>0</v>
      </c>
      <c r="H218" s="38">
        <f>SUM(C218:G218)</f>
        <v>3688162.9138513561</v>
      </c>
      <c r="I218" s="1"/>
    </row>
    <row r="219" spans="2:9" x14ac:dyDescent="0.2">
      <c r="B219" s="9" t="str">
        <f>$B$33</f>
        <v>Science</v>
      </c>
      <c r="C219" s="39">
        <f t="shared" si="14"/>
        <v>913600.08543542272</v>
      </c>
      <c r="D219" s="39">
        <f t="shared" si="14"/>
        <v>687541.62795092189</v>
      </c>
      <c r="E219" s="39">
        <f t="shared" si="14"/>
        <v>94598.19694156808</v>
      </c>
      <c r="F219" s="39">
        <f t="shared" si="14"/>
        <v>0</v>
      </c>
      <c r="G219" s="39">
        <f t="shared" si="14"/>
        <v>0</v>
      </c>
      <c r="H219" s="39">
        <f t="shared" ref="H219:H238" si="15">SUM(C219:G219)</f>
        <v>1695739.9103279128</v>
      </c>
      <c r="I219" s="1"/>
    </row>
    <row r="220" spans="2:9" x14ac:dyDescent="0.2">
      <c r="B220" s="9" t="str">
        <f>$B$34</f>
        <v>Fine Arts</v>
      </c>
      <c r="C220" s="39">
        <f t="shared" si="14"/>
        <v>269699.51985921821</v>
      </c>
      <c r="D220" s="39">
        <f t="shared" si="14"/>
        <v>104012.70781821637</v>
      </c>
      <c r="E220" s="39">
        <f t="shared" si="14"/>
        <v>22637.47245588616</v>
      </c>
      <c r="F220" s="39">
        <f t="shared" si="14"/>
        <v>0</v>
      </c>
      <c r="G220" s="39">
        <f t="shared" si="14"/>
        <v>0</v>
      </c>
      <c r="H220" s="39">
        <f t="shared" si="15"/>
        <v>396349.7001333207</v>
      </c>
      <c r="I220" s="1"/>
    </row>
    <row r="221" spans="2:9" x14ac:dyDescent="0.2">
      <c r="B221" s="9" t="str">
        <f>$B$35</f>
        <v>Teacher Education</v>
      </c>
      <c r="C221" s="39">
        <f t="shared" si="14"/>
        <v>51462.497108836214</v>
      </c>
      <c r="D221" s="39">
        <f t="shared" si="14"/>
        <v>330866.18649699743</v>
      </c>
      <c r="E221" s="39">
        <f t="shared" si="14"/>
        <v>681767.96608019189</v>
      </c>
      <c r="F221" s="39">
        <f t="shared" si="14"/>
        <v>0</v>
      </c>
      <c r="G221" s="39">
        <f t="shared" si="14"/>
        <v>0</v>
      </c>
      <c r="H221" s="39">
        <f t="shared" si="15"/>
        <v>1064096.6496860255</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284395.04693296686</v>
      </c>
      <c r="D223" s="39">
        <f t="shared" si="14"/>
        <v>906567.70963456924</v>
      </c>
      <c r="E223" s="39">
        <f t="shared" si="14"/>
        <v>81296.61641091964</v>
      </c>
      <c r="F223" s="39">
        <f t="shared" si="14"/>
        <v>0</v>
      </c>
      <c r="G223" s="39">
        <f t="shared" si="14"/>
        <v>0</v>
      </c>
      <c r="H223" s="39">
        <f t="shared" si="15"/>
        <v>1272259.3729784559</v>
      </c>
      <c r="I223" s="1"/>
    </row>
    <row r="224" spans="2:9" x14ac:dyDescent="0.2">
      <c r="B224" s="9" t="str">
        <f>$B$38</f>
        <v>Home Economics</v>
      </c>
      <c r="C224" s="39">
        <f t="shared" si="14"/>
        <v>4222.8526073990324</v>
      </c>
      <c r="D224" s="39">
        <f t="shared" si="14"/>
        <v>16289.447800683378</v>
      </c>
      <c r="E224" s="39">
        <f t="shared" si="14"/>
        <v>36682.619600049104</v>
      </c>
      <c r="F224" s="39">
        <f t="shared" si="14"/>
        <v>0</v>
      </c>
      <c r="G224" s="39">
        <f t="shared" si="14"/>
        <v>0</v>
      </c>
      <c r="H224" s="39">
        <f t="shared" si="15"/>
        <v>57194.920008131514</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2026.9692515515358</v>
      </c>
      <c r="D227" s="39">
        <f t="shared" si="14"/>
        <v>28770.972738869343</v>
      </c>
      <c r="E227" s="39">
        <f t="shared" si="14"/>
        <v>0</v>
      </c>
      <c r="F227" s="39">
        <f t="shared" si="14"/>
        <v>0</v>
      </c>
      <c r="G227" s="39">
        <f t="shared" si="14"/>
        <v>0</v>
      </c>
      <c r="H227" s="39">
        <f t="shared" si="15"/>
        <v>30797.941990420877</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5292.6419346067878</v>
      </c>
      <c r="D230" s="39">
        <f t="shared" si="14"/>
        <v>0</v>
      </c>
      <c r="E230" s="39">
        <f t="shared" si="14"/>
        <v>0</v>
      </c>
      <c r="F230" s="39">
        <f t="shared" si="14"/>
        <v>0</v>
      </c>
      <c r="G230" s="39">
        <f t="shared" si="14"/>
        <v>0</v>
      </c>
      <c r="H230" s="39">
        <f t="shared" si="15"/>
        <v>5292.6419346067878</v>
      </c>
      <c r="I230" s="1"/>
    </row>
    <row r="231" spans="2:10" x14ac:dyDescent="0.2">
      <c r="B231" s="9" t="str">
        <f>$B$45</f>
        <v>Health Services</v>
      </c>
      <c r="C231" s="39">
        <f t="shared" si="14"/>
        <v>118746.61532006081</v>
      </c>
      <c r="D231" s="39">
        <f t="shared" si="14"/>
        <v>221212.11147508118</v>
      </c>
      <c r="E231" s="39">
        <f t="shared" si="14"/>
        <v>177795.03914258035</v>
      </c>
      <c r="F231" s="39">
        <f t="shared" si="14"/>
        <v>0</v>
      </c>
      <c r="G231" s="39">
        <f t="shared" si="14"/>
        <v>0</v>
      </c>
      <c r="H231" s="39">
        <f t="shared" si="15"/>
        <v>517753.76593772235</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268235.59762198658</v>
      </c>
      <c r="D233" s="39">
        <f t="shared" si="14"/>
        <v>1339049.0228882106</v>
      </c>
      <c r="E233" s="39">
        <f t="shared" si="14"/>
        <v>955235.24282830581</v>
      </c>
      <c r="F233" s="39">
        <f t="shared" si="14"/>
        <v>70250.745376870909</v>
      </c>
      <c r="G233" s="39">
        <f t="shared" si="14"/>
        <v>0</v>
      </c>
      <c r="H233" s="39">
        <f t="shared" si="15"/>
        <v>2632770.608715374</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35540.613383309188</v>
      </c>
      <c r="E235" s="39">
        <f t="shared" si="16"/>
        <v>0</v>
      </c>
      <c r="F235" s="39">
        <f t="shared" si="16"/>
        <v>0</v>
      </c>
      <c r="G235" s="39">
        <f t="shared" si="16"/>
        <v>0</v>
      </c>
      <c r="H235" s="39">
        <f t="shared" si="15"/>
        <v>35540.613383309188</v>
      </c>
      <c r="I235" s="1"/>
    </row>
    <row r="236" spans="2:10" x14ac:dyDescent="0.2">
      <c r="B236" s="9" t="str">
        <f>$B$50</f>
        <v>Technology</v>
      </c>
      <c r="C236" s="39">
        <f t="shared" si="16"/>
        <v>34796.305484968034</v>
      </c>
      <c r="D236" s="39">
        <f t="shared" si="16"/>
        <v>144489.51750476295</v>
      </c>
      <c r="E236" s="39">
        <f t="shared" si="16"/>
        <v>102860.04820284039</v>
      </c>
      <c r="F236" s="39">
        <f t="shared" si="16"/>
        <v>0</v>
      </c>
      <c r="G236" s="39">
        <f t="shared" si="16"/>
        <v>0</v>
      </c>
      <c r="H236" s="39">
        <f t="shared" si="15"/>
        <v>282145.87119257136</v>
      </c>
      <c r="I236" s="1"/>
    </row>
    <row r="237" spans="2:10" x14ac:dyDescent="0.2">
      <c r="B237" s="9" t="str">
        <f>$B$51</f>
        <v>Nursing</v>
      </c>
      <c r="C237" s="39">
        <f t="shared" si="16"/>
        <v>126066.22650621913</v>
      </c>
      <c r="D237" s="39">
        <f t="shared" si="16"/>
        <v>2376990.0712789409</v>
      </c>
      <c r="E237" s="39">
        <f t="shared" si="16"/>
        <v>398469.086331164</v>
      </c>
      <c r="F237" s="39">
        <f t="shared" si="16"/>
        <v>117264.70574446912</v>
      </c>
      <c r="G237" s="39">
        <f t="shared" si="16"/>
        <v>0</v>
      </c>
      <c r="H237" s="39">
        <f t="shared" si="15"/>
        <v>3018790.0898607932</v>
      </c>
      <c r="I237" s="1"/>
    </row>
    <row r="238" spans="2:10" x14ac:dyDescent="0.2">
      <c r="B238" s="35" t="str">
        <f>$B$52</f>
        <v>Totals</v>
      </c>
      <c r="C238" s="38">
        <f>SUM(C218:C237)</f>
        <v>4108497.7587906676</v>
      </c>
      <c r="D238" s="38">
        <f>SUM(D218:D237)</f>
        <v>7325103.762734144</v>
      </c>
      <c r="E238" s="38">
        <f>SUM(E218:E237)</f>
        <v>3070103.9286887944</v>
      </c>
      <c r="F238" s="38">
        <f>SUM(F218:F237)</f>
        <v>193189.54978639499</v>
      </c>
      <c r="G238" s="38">
        <f>SUM(G218:G237)</f>
        <v>0</v>
      </c>
      <c r="H238" s="38">
        <f t="shared" si="15"/>
        <v>14696895</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13514691</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1866665.9151630604</v>
      </c>
      <c r="D243" s="38">
        <f t="shared" si="17"/>
        <v>1042574.1094509223</v>
      </c>
      <c r="E243" s="38">
        <f t="shared" si="17"/>
        <v>477032.95673336816</v>
      </c>
      <c r="F243" s="38">
        <f t="shared" si="17"/>
        <v>5217.679663747359</v>
      </c>
      <c r="G243" s="38">
        <f t="shared" si="17"/>
        <v>0</v>
      </c>
      <c r="H243" s="38">
        <f>SUM(C243:G243)</f>
        <v>3391490.6610110989</v>
      </c>
      <c r="I243" s="1"/>
    </row>
    <row r="244" spans="2:9" x14ac:dyDescent="0.2">
      <c r="B244" s="9" t="str">
        <f>$B$33</f>
        <v>Science</v>
      </c>
      <c r="C244" s="39">
        <f t="shared" si="17"/>
        <v>840110.9793758028</v>
      </c>
      <c r="D244" s="39">
        <f t="shared" si="17"/>
        <v>632236.44527593569</v>
      </c>
      <c r="E244" s="39">
        <f t="shared" si="17"/>
        <v>86988.809597022875</v>
      </c>
      <c r="F244" s="39">
        <f t="shared" si="17"/>
        <v>0</v>
      </c>
      <c r="G244" s="39">
        <f t="shared" si="17"/>
        <v>0</v>
      </c>
      <c r="H244" s="39">
        <f t="shared" ref="H244:H263" si="18">SUM(C244:G244)</f>
        <v>1559336.2342487613</v>
      </c>
      <c r="I244" s="1"/>
    </row>
    <row r="245" spans="2:9" x14ac:dyDescent="0.2">
      <c r="B245" s="9" t="str">
        <f>$B$34</f>
        <v>Fine Arts</v>
      </c>
      <c r="C245" s="39">
        <f t="shared" si="17"/>
        <v>248005.15168310708</v>
      </c>
      <c r="D245" s="39">
        <f t="shared" si="17"/>
        <v>95646.026336615891</v>
      </c>
      <c r="E245" s="39">
        <f t="shared" si="17"/>
        <v>20816.536095706782</v>
      </c>
      <c r="F245" s="39">
        <f t="shared" si="17"/>
        <v>0</v>
      </c>
      <c r="G245" s="39">
        <f t="shared" si="17"/>
        <v>0</v>
      </c>
      <c r="H245" s="39">
        <f t="shared" si="18"/>
        <v>364467.71411542979</v>
      </c>
      <c r="I245" s="1"/>
    </row>
    <row r="246" spans="2:9" x14ac:dyDescent="0.2">
      <c r="B246" s="9" t="str">
        <f>$B$35</f>
        <v>Teacher Education</v>
      </c>
      <c r="C246" s="39">
        <f t="shared" si="17"/>
        <v>47322.90368232983</v>
      </c>
      <c r="D246" s="39">
        <f t="shared" si="17"/>
        <v>304251.63089586562</v>
      </c>
      <c r="E246" s="39">
        <f t="shared" si="17"/>
        <v>626927.21117435175</v>
      </c>
      <c r="F246" s="39">
        <f t="shared" si="17"/>
        <v>0</v>
      </c>
      <c r="G246" s="39">
        <f t="shared" si="17"/>
        <v>0</v>
      </c>
      <c r="H246" s="39">
        <f t="shared" si="18"/>
        <v>978501.74575254717</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261518.58479151854</v>
      </c>
      <c r="D248" s="39">
        <f t="shared" si="17"/>
        <v>833644.28107358236</v>
      </c>
      <c r="E248" s="39">
        <f t="shared" si="17"/>
        <v>74757.195321808293</v>
      </c>
      <c r="F248" s="39">
        <f t="shared" si="17"/>
        <v>0</v>
      </c>
      <c r="G248" s="39">
        <f t="shared" si="17"/>
        <v>0</v>
      </c>
      <c r="H248" s="39">
        <f t="shared" si="18"/>
        <v>1169920.0611869092</v>
      </c>
      <c r="I248" s="1"/>
    </row>
    <row r="249" spans="2:9" x14ac:dyDescent="0.2">
      <c r="B249" s="9" t="str">
        <f>$B$38</f>
        <v>Home Economics</v>
      </c>
      <c r="C249" s="39">
        <f t="shared" si="17"/>
        <v>3883.1704334515721</v>
      </c>
      <c r="D249" s="39">
        <f t="shared" si="17"/>
        <v>14979.14039576832</v>
      </c>
      <c r="E249" s="39">
        <f t="shared" si="17"/>
        <v>33731.905206181793</v>
      </c>
      <c r="F249" s="39">
        <f t="shared" si="17"/>
        <v>0</v>
      </c>
      <c r="G249" s="39">
        <f t="shared" si="17"/>
        <v>0</v>
      </c>
      <c r="H249" s="39">
        <f t="shared" si="18"/>
        <v>52594.216035401681</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1863.9218080567548</v>
      </c>
      <c r="D252" s="39">
        <f t="shared" si="17"/>
        <v>26456.663556162228</v>
      </c>
      <c r="E252" s="39">
        <f t="shared" si="17"/>
        <v>0</v>
      </c>
      <c r="F252" s="39">
        <f t="shared" si="17"/>
        <v>0</v>
      </c>
      <c r="G252" s="39">
        <f t="shared" si="17"/>
        <v>0</v>
      </c>
      <c r="H252" s="39">
        <f t="shared" si="18"/>
        <v>28320.585364218983</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4866.9069432593033</v>
      </c>
      <c r="D255" s="39">
        <f t="shared" si="17"/>
        <v>0</v>
      </c>
      <c r="E255" s="39">
        <f t="shared" si="17"/>
        <v>0</v>
      </c>
      <c r="F255" s="39">
        <f t="shared" si="17"/>
        <v>0</v>
      </c>
      <c r="G255" s="39">
        <f t="shared" si="17"/>
        <v>0</v>
      </c>
      <c r="H255" s="39">
        <f t="shared" si="18"/>
        <v>4866.9069432593033</v>
      </c>
      <c r="I255" s="1"/>
    </row>
    <row r="256" spans="2:9" x14ac:dyDescent="0.2">
      <c r="B256" s="9" t="str">
        <f>$B$45</f>
        <v>Health Services</v>
      </c>
      <c r="C256" s="39">
        <f t="shared" si="17"/>
        <v>109194.75258865822</v>
      </c>
      <c r="D256" s="39">
        <f t="shared" si="17"/>
        <v>203418.02346980615</v>
      </c>
      <c r="E256" s="39">
        <f t="shared" si="17"/>
        <v>163493.37838671895</v>
      </c>
      <c r="F256" s="39">
        <f t="shared" si="17"/>
        <v>0</v>
      </c>
      <c r="G256" s="39">
        <f t="shared" si="17"/>
        <v>0</v>
      </c>
      <c r="H256" s="39">
        <f t="shared" si="18"/>
        <v>476106.15444518335</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246658.98593284388</v>
      </c>
      <c r="D258" s="39">
        <f t="shared" si="17"/>
        <v>1231337.2163430504</v>
      </c>
      <c r="E258" s="39">
        <f t="shared" si="17"/>
        <v>878397.04503124754</v>
      </c>
      <c r="F258" s="39">
        <f t="shared" si="17"/>
        <v>64599.84345591969</v>
      </c>
      <c r="G258" s="39">
        <f t="shared" si="17"/>
        <v>0</v>
      </c>
      <c r="H258" s="39">
        <f t="shared" si="18"/>
        <v>2420993.0907630613</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32681.760863494517</v>
      </c>
      <c r="E260" s="39">
        <f t="shared" si="19"/>
        <v>0</v>
      </c>
      <c r="F260" s="39">
        <f t="shared" si="19"/>
        <v>0</v>
      </c>
      <c r="G260" s="39">
        <f t="shared" si="19"/>
        <v>0</v>
      </c>
      <c r="H260" s="39">
        <f t="shared" si="18"/>
        <v>32681.760863494517</v>
      </c>
      <c r="I260" s="1"/>
    </row>
    <row r="261" spans="2:10" x14ac:dyDescent="0.2">
      <c r="B261" s="9" t="str">
        <f>$B$50</f>
        <v>Technology</v>
      </c>
      <c r="C261" s="39">
        <f t="shared" si="19"/>
        <v>31997.324371640952</v>
      </c>
      <c r="D261" s="39">
        <f t="shared" si="19"/>
        <v>132866.92065337353</v>
      </c>
      <c r="E261" s="39">
        <f t="shared" si="19"/>
        <v>94586.085544361107</v>
      </c>
      <c r="F261" s="39">
        <f t="shared" si="19"/>
        <v>0</v>
      </c>
      <c r="G261" s="39">
        <f t="shared" si="19"/>
        <v>0</v>
      </c>
      <c r="H261" s="39">
        <f t="shared" si="18"/>
        <v>259450.3305693756</v>
      </c>
      <c r="I261" s="1"/>
    </row>
    <row r="262" spans="2:10" x14ac:dyDescent="0.2">
      <c r="B262" s="9" t="str">
        <f>$B$51</f>
        <v>Nursing</v>
      </c>
      <c r="C262" s="39">
        <f t="shared" si="19"/>
        <v>115925.58133997426</v>
      </c>
      <c r="D262" s="39">
        <f t="shared" si="19"/>
        <v>2185787.2920370502</v>
      </c>
      <c r="E262" s="39">
        <f t="shared" si="19"/>
        <v>366416.61894012336</v>
      </c>
      <c r="F262" s="39">
        <f t="shared" si="19"/>
        <v>107832.04638411209</v>
      </c>
      <c r="G262" s="39">
        <f t="shared" si="19"/>
        <v>0</v>
      </c>
      <c r="H262" s="39">
        <f t="shared" si="18"/>
        <v>2775961.53870126</v>
      </c>
      <c r="I262" s="1"/>
    </row>
    <row r="263" spans="2:10" x14ac:dyDescent="0.2">
      <c r="B263" s="35" t="str">
        <f>$B$52</f>
        <v>Totals</v>
      </c>
      <c r="C263" s="38">
        <f>SUM(C243:C262)</f>
        <v>3778014.1781137032</v>
      </c>
      <c r="D263" s="38">
        <f>SUM(D243:D262)</f>
        <v>6735879.5103516281</v>
      </c>
      <c r="E263" s="38">
        <f>SUM(E243:E262)</f>
        <v>2823147.7420308907</v>
      </c>
      <c r="F263" s="38">
        <f>SUM(F243:F262)</f>
        <v>177649.56950377914</v>
      </c>
      <c r="G263" s="38">
        <f>SUM(G243:G262)</f>
        <v>0</v>
      </c>
      <c r="H263" s="38">
        <f t="shared" si="18"/>
        <v>13514691</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11503374.994667701</v>
      </c>
      <c r="D268" s="38">
        <f t="shared" si="20"/>
        <v>6666157.2547786348</v>
      </c>
      <c r="E268" s="38">
        <f t="shared" si="20"/>
        <v>5634449.3053759634</v>
      </c>
      <c r="F268" s="38">
        <f t="shared" si="20"/>
        <v>52883.022234289238</v>
      </c>
      <c r="G268" s="38">
        <f t="shared" si="20"/>
        <v>0</v>
      </c>
      <c r="H268" s="38">
        <f>SUM(C268:G268)</f>
        <v>23856864.57705659</v>
      </c>
      <c r="I268" s="1"/>
    </row>
    <row r="269" spans="2:10" x14ac:dyDescent="0.2">
      <c r="B269" s="9" t="str">
        <f>$B$33</f>
        <v>Science</v>
      </c>
      <c r="C269" s="39">
        <f t="shared" si="20"/>
        <v>4678954.6120890956</v>
      </c>
      <c r="D269" s="39">
        <f t="shared" si="20"/>
        <v>4783393.1023191251</v>
      </c>
      <c r="E269" s="39">
        <f t="shared" si="20"/>
        <v>1931520.5507604307</v>
      </c>
      <c r="F269" s="39">
        <f t="shared" si="20"/>
        <v>0</v>
      </c>
      <c r="G269" s="39">
        <f t="shared" si="20"/>
        <v>0</v>
      </c>
      <c r="H269" s="39">
        <f t="shared" ref="H269:H288" si="21">SUM(C269:G269)</f>
        <v>11393868.265168652</v>
      </c>
      <c r="I269" s="1"/>
    </row>
    <row r="270" spans="2:10" x14ac:dyDescent="0.2">
      <c r="B270" s="9" t="str">
        <f>$B$34</f>
        <v>Fine Arts</v>
      </c>
      <c r="C270" s="39">
        <f t="shared" si="20"/>
        <v>1864150.9832778522</v>
      </c>
      <c r="D270" s="39">
        <f t="shared" si="20"/>
        <v>1355101.0259063314</v>
      </c>
      <c r="E270" s="39">
        <f t="shared" si="20"/>
        <v>472432.06601723732</v>
      </c>
      <c r="F270" s="39">
        <f t="shared" si="20"/>
        <v>0</v>
      </c>
      <c r="G270" s="39">
        <f t="shared" si="20"/>
        <v>0</v>
      </c>
      <c r="H270" s="39">
        <f t="shared" si="21"/>
        <v>3691684.075201421</v>
      </c>
      <c r="I270" s="1"/>
    </row>
    <row r="271" spans="2:10" x14ac:dyDescent="0.2">
      <c r="B271" s="9" t="str">
        <f>$B$35</f>
        <v>Teacher Education</v>
      </c>
      <c r="C271" s="39">
        <f t="shared" si="20"/>
        <v>301736.81318210613</v>
      </c>
      <c r="D271" s="39">
        <f t="shared" si="20"/>
        <v>1768420.3453660149</v>
      </c>
      <c r="E271" s="39">
        <f t="shared" si="20"/>
        <v>3988163.9254447962</v>
      </c>
      <c r="F271" s="39">
        <f t="shared" si="20"/>
        <v>0</v>
      </c>
      <c r="G271" s="39">
        <f t="shared" si="20"/>
        <v>0</v>
      </c>
      <c r="H271" s="39">
        <f t="shared" si="21"/>
        <v>6058321.0839929171</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2569832.3013944072</v>
      </c>
      <c r="D273" s="39">
        <f t="shared" si="20"/>
        <v>8237983.9163662754</v>
      </c>
      <c r="E273" s="39">
        <f t="shared" si="20"/>
        <v>1351892.7381026056</v>
      </c>
      <c r="F273" s="39">
        <f t="shared" si="20"/>
        <v>0</v>
      </c>
      <c r="G273" s="39">
        <f t="shared" si="20"/>
        <v>0</v>
      </c>
      <c r="H273" s="39">
        <f t="shared" si="21"/>
        <v>12159708.955863288</v>
      </c>
      <c r="I273" s="1"/>
    </row>
    <row r="274" spans="2:10" x14ac:dyDescent="0.2">
      <c r="B274" s="9" t="str">
        <f>$B$38</f>
        <v>Home Economics</v>
      </c>
      <c r="C274" s="39">
        <f t="shared" si="20"/>
        <v>9926.0519623077162</v>
      </c>
      <c r="D274" s="39">
        <f t="shared" si="20"/>
        <v>36429.624068699646</v>
      </c>
      <c r="E274" s="39">
        <f t="shared" si="20"/>
        <v>208659.44940645999</v>
      </c>
      <c r="F274" s="39">
        <f t="shared" si="20"/>
        <v>0</v>
      </c>
      <c r="G274" s="39">
        <f t="shared" si="20"/>
        <v>0</v>
      </c>
      <c r="H274" s="39">
        <f t="shared" si="21"/>
        <v>255015.12543746736</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4642.8386311680324</v>
      </c>
      <c r="D277" s="39">
        <f t="shared" si="20"/>
        <v>61399.730157197664</v>
      </c>
      <c r="E277" s="39">
        <f t="shared" si="20"/>
        <v>0</v>
      </c>
      <c r="F277" s="39">
        <f t="shared" si="20"/>
        <v>0</v>
      </c>
      <c r="G277" s="39">
        <f t="shared" si="20"/>
        <v>0</v>
      </c>
      <c r="H277" s="39">
        <f t="shared" si="21"/>
        <v>66042.568788365694</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16710.483853192425</v>
      </c>
      <c r="D280" s="39">
        <f t="shared" si="20"/>
        <v>0</v>
      </c>
      <c r="E280" s="39">
        <f t="shared" si="20"/>
        <v>0</v>
      </c>
      <c r="F280" s="39">
        <f t="shared" si="20"/>
        <v>0</v>
      </c>
      <c r="G280" s="39">
        <f t="shared" si="20"/>
        <v>0</v>
      </c>
      <c r="H280" s="39">
        <f t="shared" si="21"/>
        <v>16710.483853192425</v>
      </c>
      <c r="I280" s="1"/>
    </row>
    <row r="281" spans="2:10" x14ac:dyDescent="0.2">
      <c r="B281" s="9" t="str">
        <f>$B$45</f>
        <v>Health Services</v>
      </c>
      <c r="C281" s="39">
        <f t="shared" si="20"/>
        <v>581116.34062467795</v>
      </c>
      <c r="D281" s="39">
        <f t="shared" si="20"/>
        <v>1164395.0021926924</v>
      </c>
      <c r="E281" s="39">
        <f t="shared" si="20"/>
        <v>1509423.7290235008</v>
      </c>
      <c r="F281" s="39">
        <f t="shared" si="20"/>
        <v>0</v>
      </c>
      <c r="G281" s="39">
        <f t="shared" si="20"/>
        <v>0</v>
      </c>
      <c r="H281" s="39">
        <f t="shared" si="21"/>
        <v>3254935.0718408711</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1739469.0976269776</v>
      </c>
      <c r="D283" s="39">
        <f t="shared" si="20"/>
        <v>8705122.6363352481</v>
      </c>
      <c r="E283" s="39">
        <f t="shared" si="20"/>
        <v>6394018.3760217447</v>
      </c>
      <c r="F283" s="39">
        <f t="shared" si="20"/>
        <v>1223867.8595098774</v>
      </c>
      <c r="G283" s="39">
        <f t="shared" si="20"/>
        <v>0</v>
      </c>
      <c r="H283" s="39">
        <f t="shared" si="21"/>
        <v>18062477.969493851</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153854.5792710825</v>
      </c>
      <c r="E285" s="39">
        <f t="shared" si="22"/>
        <v>0</v>
      </c>
      <c r="F285" s="39">
        <f t="shared" si="22"/>
        <v>0</v>
      </c>
      <c r="G285" s="39">
        <f t="shared" si="22"/>
        <v>0</v>
      </c>
      <c r="H285" s="39">
        <f t="shared" si="21"/>
        <v>153854.5792710825</v>
      </c>
      <c r="I285" s="1"/>
    </row>
    <row r="286" spans="2:10" x14ac:dyDescent="0.2">
      <c r="B286" s="9" t="str">
        <f>$B$50</f>
        <v>Technology</v>
      </c>
      <c r="C286" s="39">
        <f t="shared" si="22"/>
        <v>258720.10350327819</v>
      </c>
      <c r="D286" s="39">
        <f t="shared" si="22"/>
        <v>993141.91357796895</v>
      </c>
      <c r="E286" s="39">
        <f t="shared" si="22"/>
        <v>540151.39454331587</v>
      </c>
      <c r="F286" s="39">
        <f t="shared" si="22"/>
        <v>0</v>
      </c>
      <c r="G286" s="39">
        <f t="shared" si="22"/>
        <v>0</v>
      </c>
      <c r="H286" s="39">
        <f t="shared" si="21"/>
        <v>1792013.4116245629</v>
      </c>
      <c r="I286" s="1"/>
    </row>
    <row r="287" spans="2:10" x14ac:dyDescent="0.2">
      <c r="B287" s="9" t="str">
        <f>$B$51</f>
        <v>Nursing</v>
      </c>
      <c r="C287" s="39">
        <f t="shared" si="22"/>
        <v>686366.41293317906</v>
      </c>
      <c r="D287" s="39">
        <f t="shared" si="22"/>
        <v>14407163.301043592</v>
      </c>
      <c r="E287" s="39">
        <f t="shared" si="22"/>
        <v>4723546.8341732947</v>
      </c>
      <c r="F287" s="39">
        <f t="shared" si="22"/>
        <v>2015869.320967942</v>
      </c>
      <c r="G287" s="39">
        <f t="shared" si="22"/>
        <v>0</v>
      </c>
      <c r="H287" s="39">
        <f t="shared" si="21"/>
        <v>21832945.869118009</v>
      </c>
      <c r="I287" s="1"/>
    </row>
    <row r="288" spans="2:10" x14ac:dyDescent="0.2">
      <c r="B288" s="35" t="str">
        <f>$B$52</f>
        <v>Totals</v>
      </c>
      <c r="C288" s="38">
        <f>SUM(C268:C287)</f>
        <v>24215001.033745941</v>
      </c>
      <c r="D288" s="38">
        <f>SUM(D268:D287)</f>
        <v>48332562.431382857</v>
      </c>
      <c r="E288" s="38">
        <f>SUM(E268:E287)</f>
        <v>26754258.368869349</v>
      </c>
      <c r="F288" s="38">
        <f>SUM(F268:F287)</f>
        <v>3292620.2027121084</v>
      </c>
      <c r="G288" s="38">
        <f>SUM(G268:G287)</f>
        <v>0</v>
      </c>
      <c r="H288" s="38">
        <f t="shared" si="21"/>
        <v>102594442.03671025</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319.06845462701307</v>
      </c>
      <c r="D293" s="36">
        <f t="shared" si="23"/>
        <v>414.61358718613229</v>
      </c>
      <c r="E293" s="36">
        <f t="shared" si="23"/>
        <v>897.34819324350428</v>
      </c>
      <c r="F293" s="36">
        <f t="shared" si="23"/>
        <v>1259.1195770068866</v>
      </c>
      <c r="G293" s="37">
        <f t="shared" si="23"/>
        <v>0</v>
      </c>
      <c r="H293" s="38">
        <f t="shared" si="23"/>
        <v>408.14453871649545</v>
      </c>
      <c r="I293" s="1"/>
    </row>
    <row r="294" spans="2:10" x14ac:dyDescent="0.2">
      <c r="B294" s="9" t="str">
        <f>$B$33</f>
        <v>Science</v>
      </c>
      <c r="C294" s="69">
        <f t="shared" si="23"/>
        <v>288.36155627320937</v>
      </c>
      <c r="D294" s="69">
        <f t="shared" si="23"/>
        <v>490.60442075067948</v>
      </c>
      <c r="E294" s="69">
        <f t="shared" si="23"/>
        <v>1686.9175115811622</v>
      </c>
      <c r="F294" s="69">
        <f t="shared" si="23"/>
        <v>0</v>
      </c>
      <c r="G294" s="88">
        <f t="shared" si="23"/>
        <v>0</v>
      </c>
      <c r="H294" s="39">
        <f t="shared" si="23"/>
        <v>420.11239501377725</v>
      </c>
      <c r="I294" s="1"/>
    </row>
    <row r="295" spans="2:10" x14ac:dyDescent="0.2">
      <c r="B295" s="9" t="str">
        <f>$B$34</f>
        <v>Fine Arts</v>
      </c>
      <c r="C295" s="69">
        <f t="shared" si="23"/>
        <v>389.17557062168106</v>
      </c>
      <c r="D295" s="69">
        <f t="shared" si="23"/>
        <v>918.71255993649584</v>
      </c>
      <c r="E295" s="69">
        <f t="shared" si="23"/>
        <v>1724.2046205008662</v>
      </c>
      <c r="F295" s="69">
        <f t="shared" si="23"/>
        <v>0</v>
      </c>
      <c r="G295" s="88">
        <f t="shared" si="23"/>
        <v>0</v>
      </c>
      <c r="H295" s="39">
        <f t="shared" si="23"/>
        <v>564.56401211216109</v>
      </c>
      <c r="I295" s="1"/>
    </row>
    <row r="296" spans="2:10" x14ac:dyDescent="0.2">
      <c r="B296" s="9" t="str">
        <f>$B$35</f>
        <v>Teacher Education</v>
      </c>
      <c r="C296" s="69">
        <f t="shared" si="23"/>
        <v>330.12780435679008</v>
      </c>
      <c r="D296" s="69">
        <f t="shared" si="23"/>
        <v>376.90118187681475</v>
      </c>
      <c r="E296" s="69">
        <f t="shared" si="23"/>
        <v>483.29664632147313</v>
      </c>
      <c r="F296" s="69">
        <f t="shared" si="23"/>
        <v>0</v>
      </c>
      <c r="G296" s="88">
        <f t="shared" si="23"/>
        <v>0</v>
      </c>
      <c r="H296" s="39">
        <f t="shared" si="23"/>
        <v>437.17138721265098</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508.77693553641006</v>
      </c>
      <c r="D298" s="69">
        <f t="shared" si="23"/>
        <v>640.78904140994678</v>
      </c>
      <c r="E298" s="69">
        <f t="shared" si="23"/>
        <v>1373.8747338441115</v>
      </c>
      <c r="F298" s="69">
        <f t="shared" si="23"/>
        <v>0</v>
      </c>
      <c r="G298" s="88">
        <f t="shared" si="23"/>
        <v>0</v>
      </c>
      <c r="H298" s="39">
        <f t="shared" si="23"/>
        <v>643.67735725283399</v>
      </c>
      <c r="I298" s="1"/>
    </row>
    <row r="299" spans="2:10" x14ac:dyDescent="0.2">
      <c r="B299" s="9" t="str">
        <f>$B$38</f>
        <v>Home Economics</v>
      </c>
      <c r="C299" s="69">
        <f t="shared" si="23"/>
        <v>132.3473594974362</v>
      </c>
      <c r="D299" s="69">
        <f t="shared" si="23"/>
        <v>157.70400029740105</v>
      </c>
      <c r="E299" s="69">
        <f t="shared" si="23"/>
        <v>469.95371487941441</v>
      </c>
      <c r="F299" s="69">
        <f t="shared" si="23"/>
        <v>0</v>
      </c>
      <c r="G299" s="88">
        <f t="shared" si="23"/>
        <v>0</v>
      </c>
      <c r="H299" s="39">
        <f t="shared" si="23"/>
        <v>340.0201672499565</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128.96773975466758</v>
      </c>
      <c r="D302" s="69">
        <f t="shared" si="23"/>
        <v>150.48953469901389</v>
      </c>
      <c r="E302" s="69">
        <f t="shared" si="23"/>
        <v>0</v>
      </c>
      <c r="F302" s="69">
        <f t="shared" si="23"/>
        <v>0</v>
      </c>
      <c r="G302" s="88">
        <f t="shared" si="23"/>
        <v>0</v>
      </c>
      <c r="H302" s="39">
        <f t="shared" si="23"/>
        <v>148.74452429812092</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177.77110482119602</v>
      </c>
      <c r="D305" s="69">
        <f t="shared" si="23"/>
        <v>0</v>
      </c>
      <c r="E305" s="69">
        <f t="shared" si="23"/>
        <v>0</v>
      </c>
      <c r="F305" s="69">
        <f t="shared" si="23"/>
        <v>0</v>
      </c>
      <c r="G305" s="88">
        <f t="shared" si="23"/>
        <v>0</v>
      </c>
      <c r="H305" s="39">
        <f t="shared" si="23"/>
        <v>177.77110482119602</v>
      </c>
      <c r="I305" s="1"/>
    </row>
    <row r="306" spans="2:10" x14ac:dyDescent="0.2">
      <c r="B306" s="9" t="str">
        <f>$B$45</f>
        <v>Health Services</v>
      </c>
      <c r="C306" s="69">
        <f t="shared" si="23"/>
        <v>275.54117620895113</v>
      </c>
      <c r="D306" s="69">
        <f t="shared" si="23"/>
        <v>371.1810654104853</v>
      </c>
      <c r="E306" s="69">
        <f t="shared" si="23"/>
        <v>701.40507854251894</v>
      </c>
      <c r="F306" s="69">
        <f t="shared" si="23"/>
        <v>0</v>
      </c>
      <c r="G306" s="88">
        <f t="shared" si="23"/>
        <v>0</v>
      </c>
      <c r="H306" s="39">
        <f t="shared" si="23"/>
        <v>439.975002952267</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365.12785424579715</v>
      </c>
      <c r="D308" s="69">
        <f t="shared" si="23"/>
        <v>458.429755981634</v>
      </c>
      <c r="E308" s="69">
        <f t="shared" si="23"/>
        <v>553.02009825477808</v>
      </c>
      <c r="F308" s="69">
        <f t="shared" si="23"/>
        <v>2353.5920375189949</v>
      </c>
      <c r="G308" s="88">
        <f t="shared" si="23"/>
        <v>0</v>
      </c>
      <c r="H308" s="39">
        <f t="shared" si="23"/>
        <v>504.04570865058884</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305.26702236325895</v>
      </c>
      <c r="E310" s="69">
        <f t="shared" si="24"/>
        <v>0</v>
      </c>
      <c r="F310" s="69">
        <f t="shared" si="24"/>
        <v>0</v>
      </c>
      <c r="G310" s="88">
        <f t="shared" si="24"/>
        <v>0</v>
      </c>
      <c r="H310" s="39">
        <f t="shared" si="24"/>
        <v>305.26702236325895</v>
      </c>
      <c r="I310" s="1"/>
    </row>
    <row r="311" spans="2:10" x14ac:dyDescent="0.2">
      <c r="B311" s="9" t="str">
        <f>$B$50</f>
        <v>Technology</v>
      </c>
      <c r="C311" s="69">
        <f t="shared" si="24"/>
        <v>418.64094418006181</v>
      </c>
      <c r="D311" s="69">
        <f t="shared" si="24"/>
        <v>484.69590706587064</v>
      </c>
      <c r="E311" s="69">
        <f t="shared" si="24"/>
        <v>433.85654180186015</v>
      </c>
      <c r="F311" s="69">
        <f t="shared" si="24"/>
        <v>0</v>
      </c>
      <c r="G311" s="88">
        <f t="shared" si="24"/>
        <v>0</v>
      </c>
      <c r="H311" s="39">
        <f t="shared" si="24"/>
        <v>458.0811379408392</v>
      </c>
      <c r="I311" s="1"/>
    </row>
    <row r="312" spans="2:10" x14ac:dyDescent="0.2">
      <c r="B312" s="9" t="str">
        <f>$B$51</f>
        <v>Nursing</v>
      </c>
      <c r="C312" s="69">
        <f t="shared" si="24"/>
        <v>306.55043007288032</v>
      </c>
      <c r="D312" s="69">
        <f t="shared" si="24"/>
        <v>427.41080162108676</v>
      </c>
      <c r="E312" s="69">
        <f t="shared" si="24"/>
        <v>979.37939750638498</v>
      </c>
      <c r="F312" s="69">
        <f t="shared" si="24"/>
        <v>2322.4300932810393</v>
      </c>
      <c r="G312" s="88">
        <f t="shared" si="24"/>
        <v>0</v>
      </c>
      <c r="H312" s="39">
        <f t="shared" si="24"/>
        <v>524.35145465963808</v>
      </c>
      <c r="I312" s="1"/>
    </row>
    <row r="313" spans="2:10" x14ac:dyDescent="0.2">
      <c r="B313" s="35" t="str">
        <f>$B$52</f>
        <v>Totals</v>
      </c>
      <c r="C313" s="38">
        <f t="shared" si="24"/>
        <v>331.85326691808768</v>
      </c>
      <c r="D313" s="38">
        <f t="shared" si="24"/>
        <v>465.28646795135455</v>
      </c>
      <c r="E313" s="38">
        <f t="shared" si="24"/>
        <v>719.97466008798028</v>
      </c>
      <c r="F313" s="38">
        <f t="shared" si="24"/>
        <v>2302.5316102881875</v>
      </c>
      <c r="G313" s="38">
        <f t="shared" si="24"/>
        <v>0</v>
      </c>
      <c r="H313" s="38">
        <f t="shared" si="24"/>
        <v>476.21772608436032</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1.2994502627055697</v>
      </c>
      <c r="E318" s="55">
        <f t="shared" si="25"/>
        <v>2.8124002239346813</v>
      </c>
      <c r="F318" s="55">
        <f t="shared" si="25"/>
        <v>3.9462364854550764</v>
      </c>
      <c r="G318" s="55">
        <f t="shared" si="25"/>
        <v>0</v>
      </c>
      <c r="H318" s="55">
        <f t="shared" si="25"/>
        <v>1.2791754646933404</v>
      </c>
      <c r="I318" s="1"/>
    </row>
    <row r="319" spans="2:10" x14ac:dyDescent="0.2">
      <c r="B319" s="9" t="str">
        <f>$B$33</f>
        <v>Science</v>
      </c>
      <c r="C319" s="55">
        <f t="shared" ref="C319:H334" si="26">IF($C$293=0,"",C294/$C$293)</f>
        <v>0.90376078265179904</v>
      </c>
      <c r="D319" s="55">
        <f t="shared" si="26"/>
        <v>1.5376149338366583</v>
      </c>
      <c r="E319" s="55">
        <f t="shared" si="26"/>
        <v>5.2870081235487447</v>
      </c>
      <c r="F319" s="55">
        <f t="shared" si="26"/>
        <v>0</v>
      </c>
      <c r="G319" s="55">
        <f t="shared" si="26"/>
        <v>0</v>
      </c>
      <c r="H319" s="55">
        <f t="shared" si="26"/>
        <v>1.3166842065439632</v>
      </c>
      <c r="I319" s="1"/>
    </row>
    <row r="320" spans="2:10" x14ac:dyDescent="0.2">
      <c r="B320" s="9" t="str">
        <f>$B$34</f>
        <v>Fine Arts</v>
      </c>
      <c r="C320" s="55">
        <f t="shared" si="26"/>
        <v>1.2197243725539157</v>
      </c>
      <c r="D320" s="55">
        <f t="shared" si="26"/>
        <v>2.8793587915497914</v>
      </c>
      <c r="E320" s="55">
        <f t="shared" si="26"/>
        <v>5.4038705346676759</v>
      </c>
      <c r="F320" s="55">
        <f t="shared" si="26"/>
        <v>0</v>
      </c>
      <c r="G320" s="55">
        <f t="shared" si="26"/>
        <v>0</v>
      </c>
      <c r="H320" s="55">
        <f t="shared" si="26"/>
        <v>1.7694134406741311</v>
      </c>
      <c r="I320" s="1"/>
    </row>
    <row r="321" spans="2:9" x14ac:dyDescent="0.2">
      <c r="B321" s="9" t="str">
        <f>$B$35</f>
        <v>Teacher Education</v>
      </c>
      <c r="C321" s="55">
        <f t="shared" si="26"/>
        <v>1.0346613699016571</v>
      </c>
      <c r="D321" s="55">
        <f t="shared" si="26"/>
        <v>1.1812549200998494</v>
      </c>
      <c r="E321" s="55">
        <f t="shared" si="26"/>
        <v>1.5147114649313758</v>
      </c>
      <c r="F321" s="55">
        <f t="shared" si="26"/>
        <v>0</v>
      </c>
      <c r="G321" s="55">
        <f t="shared" si="26"/>
        <v>0</v>
      </c>
      <c r="H321" s="55">
        <f t="shared" si="26"/>
        <v>1.3701491979948275</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1.5945698427980408</v>
      </c>
      <c r="D323" s="55">
        <f t="shared" si="26"/>
        <v>2.0083121101991135</v>
      </c>
      <c r="E323" s="55">
        <f t="shared" si="26"/>
        <v>4.3058933401929487</v>
      </c>
      <c r="F323" s="55">
        <f t="shared" si="26"/>
        <v>0</v>
      </c>
      <c r="G323" s="55">
        <f t="shared" si="26"/>
        <v>0</v>
      </c>
      <c r="H323" s="55">
        <f t="shared" si="26"/>
        <v>2.0173644492849805</v>
      </c>
      <c r="I323" s="1"/>
    </row>
    <row r="324" spans="2:9" x14ac:dyDescent="0.2">
      <c r="B324" s="9" t="str">
        <f>$B$38</f>
        <v>Home Economics</v>
      </c>
      <c r="C324" s="55">
        <f t="shared" si="26"/>
        <v>0.41479299372339573</v>
      </c>
      <c r="D324" s="55">
        <f t="shared" si="26"/>
        <v>0.49426384216438757</v>
      </c>
      <c r="E324" s="55">
        <f t="shared" si="26"/>
        <v>1.4728930675042267</v>
      </c>
      <c r="F324" s="55">
        <f t="shared" si="26"/>
        <v>0</v>
      </c>
      <c r="G324" s="55">
        <f t="shared" si="26"/>
        <v>0</v>
      </c>
      <c r="H324" s="55">
        <f t="shared" si="26"/>
        <v>1.0656652587214732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0.40420084744958323</v>
      </c>
      <c r="D327" s="55">
        <f t="shared" si="26"/>
        <v>0.47165281467556619</v>
      </c>
      <c r="E327" s="55">
        <f t="shared" si="26"/>
        <v>0</v>
      </c>
      <c r="F327" s="55">
        <f t="shared" si="26"/>
        <v>0</v>
      </c>
      <c r="G327" s="55">
        <f t="shared" si="26"/>
        <v>0</v>
      </c>
      <c r="H327" s="55">
        <f t="shared" si="26"/>
        <v>0.46618373625183773</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0.5571566296925472</v>
      </c>
      <c r="D330" s="55">
        <f t="shared" si="26"/>
        <v>0</v>
      </c>
      <c r="E330" s="55">
        <f t="shared" si="26"/>
        <v>0</v>
      </c>
      <c r="F330" s="55">
        <f t="shared" si="26"/>
        <v>0</v>
      </c>
      <c r="G330" s="55">
        <f t="shared" si="26"/>
        <v>0</v>
      </c>
      <c r="H330" s="55">
        <f t="shared" si="26"/>
        <v>0.5571566296925472</v>
      </c>
      <c r="I330" s="1"/>
    </row>
    <row r="331" spans="2:9" x14ac:dyDescent="0.2">
      <c r="B331" s="9" t="str">
        <f>$B$45</f>
        <v>Health Services</v>
      </c>
      <c r="C331" s="55">
        <f t="shared" si="26"/>
        <v>0.86358012587316169</v>
      </c>
      <c r="D331" s="55">
        <f t="shared" si="26"/>
        <v>1.1633273676158027</v>
      </c>
      <c r="E331" s="55">
        <f t="shared" si="26"/>
        <v>2.1982902677184195</v>
      </c>
      <c r="F331" s="55">
        <f t="shared" si="26"/>
        <v>0</v>
      </c>
      <c r="G331" s="55">
        <f t="shared" si="26"/>
        <v>0</v>
      </c>
      <c r="H331" s="55">
        <f t="shared" si="26"/>
        <v>1.378936076481118</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1.1443558551490993</v>
      </c>
      <c r="D333" s="55">
        <f t="shared" si="26"/>
        <v>1.4367755550060017</v>
      </c>
      <c r="E333" s="55">
        <f t="shared" si="26"/>
        <v>1.7332333868644316</v>
      </c>
      <c r="F333" s="55">
        <f t="shared" si="26"/>
        <v>7.376448543840894</v>
      </c>
      <c r="G333" s="55">
        <f t="shared" si="26"/>
        <v>0</v>
      </c>
      <c r="H333" s="55">
        <f t="shared" si="26"/>
        <v>1.5797415925676883</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0.95674460428910835</v>
      </c>
      <c r="E335" s="55">
        <f t="shared" si="27"/>
        <v>0</v>
      </c>
      <c r="F335" s="55">
        <f t="shared" si="27"/>
        <v>0</v>
      </c>
      <c r="G335" s="55">
        <f t="shared" si="27"/>
        <v>0</v>
      </c>
      <c r="H335" s="55">
        <f t="shared" si="27"/>
        <v>0.95674460428910835</v>
      </c>
      <c r="I335" s="1"/>
    </row>
    <row r="336" spans="2:9" x14ac:dyDescent="0.2">
      <c r="B336" s="9" t="str">
        <f>$B$50</f>
        <v>Technology</v>
      </c>
      <c r="C336" s="55">
        <f t="shared" si="27"/>
        <v>1.3120724976383131</v>
      </c>
      <c r="D336" s="55">
        <f t="shared" si="27"/>
        <v>1.5190969211684493</v>
      </c>
      <c r="E336" s="55">
        <f t="shared" si="27"/>
        <v>1.3597600624888877</v>
      </c>
      <c r="F336" s="55">
        <f t="shared" si="27"/>
        <v>0</v>
      </c>
      <c r="G336" s="55">
        <f t="shared" si="27"/>
        <v>0</v>
      </c>
      <c r="H336" s="55">
        <f t="shared" si="27"/>
        <v>1.4356829429481839</v>
      </c>
      <c r="I336" s="1"/>
    </row>
    <row r="337" spans="2:10" x14ac:dyDescent="0.2">
      <c r="B337" s="9" t="str">
        <f>$B$51</f>
        <v>Nursing</v>
      </c>
      <c r="C337" s="55">
        <f t="shared" si="27"/>
        <v>0.96076696278619533</v>
      </c>
      <c r="D337" s="55">
        <f t="shared" si="27"/>
        <v>1.3395583155367852</v>
      </c>
      <c r="E337" s="55">
        <f t="shared" si="27"/>
        <v>3.0694961639227762</v>
      </c>
      <c r="F337" s="55">
        <f t="shared" si="27"/>
        <v>7.278783156410527</v>
      </c>
      <c r="G337" s="55">
        <f t="shared" si="27"/>
        <v>0</v>
      </c>
      <c r="H337" s="55">
        <f t="shared" si="27"/>
        <v>1.6433823120264215</v>
      </c>
      <c r="I337" s="1"/>
    </row>
    <row r="338" spans="2:10" x14ac:dyDescent="0.2">
      <c r="B338" s="35" t="str">
        <f>$B$52</f>
        <v>Totals</v>
      </c>
      <c r="C338" s="55">
        <f t="shared" si="27"/>
        <v>1.040069182978367</v>
      </c>
      <c r="D338" s="55">
        <f t="shared" si="27"/>
        <v>1.4582653383747022</v>
      </c>
      <c r="E338" s="55">
        <f t="shared" si="27"/>
        <v>2.2564896330150264</v>
      </c>
      <c r="F338" s="55">
        <f t="shared" si="27"/>
        <v>7.2164188496158843</v>
      </c>
      <c r="G338" s="55">
        <f t="shared" si="27"/>
        <v>0</v>
      </c>
      <c r="H338" s="55">
        <f t="shared" si="27"/>
        <v>1.4925252533693836</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9572.0536388103919</v>
      </c>
      <c r="D343" s="38">
        <f t="shared" si="28"/>
        <v>12438.407615583968</v>
      </c>
      <c r="E343" s="38">
        <f>E293*24</f>
        <v>21536.356637844103</v>
      </c>
      <c r="F343" s="38">
        <f>F293*18</f>
        <v>22664.152386123958</v>
      </c>
      <c r="G343" s="38">
        <f>G293*24</f>
        <v>0</v>
      </c>
      <c r="H343" s="38">
        <f>IF((C32/30+D32/30+E32/24+F32/18+G32/24)=0,0,H268/(C32/30+D32/30+E32/24+F32/18+G32/24))</f>
        <v>11918.549824298982</v>
      </c>
      <c r="I343" s="1"/>
    </row>
    <row r="344" spans="2:10" x14ac:dyDescent="0.2">
      <c r="B344" s="9" t="str">
        <f>$B$33</f>
        <v>Science</v>
      </c>
      <c r="C344" s="39">
        <f t="shared" si="28"/>
        <v>8650.8466881962813</v>
      </c>
      <c r="D344" s="39">
        <f t="shared" si="28"/>
        <v>14718.132622520385</v>
      </c>
      <c r="E344" s="39">
        <f>E294*24</f>
        <v>40486.020277947893</v>
      </c>
      <c r="F344" s="39">
        <f>F294*18</f>
        <v>0</v>
      </c>
      <c r="G344" s="39">
        <f>G294*24</f>
        <v>0</v>
      </c>
      <c r="H344" s="39">
        <f t="shared" ref="H344:H363" si="29">IF((C33/30+D33/30+E33/24+F33/18+G33/24)=0,0,H269/(C33/30+D33/30+E33/24+F33/18+G33/24))</f>
        <v>12471.73824280289</v>
      </c>
      <c r="I344" s="1"/>
    </row>
    <row r="345" spans="2:10" x14ac:dyDescent="0.2">
      <c r="B345" s="9" t="str">
        <f>$B$34</f>
        <v>Fine Arts</v>
      </c>
      <c r="C345" s="39">
        <f t="shared" si="28"/>
        <v>11675.267118650432</v>
      </c>
      <c r="D345" s="39">
        <f t="shared" si="28"/>
        <v>27561.376798094876</v>
      </c>
      <c r="E345" s="39">
        <f t="shared" ref="E345:E363" si="30">E295*24</f>
        <v>41380.910892020787</v>
      </c>
      <c r="F345" s="39">
        <f t="shared" ref="F345:F363" si="31">F295*18</f>
        <v>0</v>
      </c>
      <c r="G345" s="39">
        <f t="shared" ref="G345:G363" si="32">G295*24</f>
        <v>0</v>
      </c>
      <c r="H345" s="39">
        <f t="shared" si="29"/>
        <v>16761.335188201687</v>
      </c>
      <c r="I345" s="1"/>
    </row>
    <row r="346" spans="2:10" x14ac:dyDescent="0.2">
      <c r="B346" s="9" t="str">
        <f>$B$35</f>
        <v>Teacher Education</v>
      </c>
      <c r="C346" s="39">
        <f t="shared" si="28"/>
        <v>9903.8341307037026</v>
      </c>
      <c r="D346" s="39">
        <f t="shared" si="28"/>
        <v>11307.035456304442</v>
      </c>
      <c r="E346" s="39">
        <f t="shared" si="30"/>
        <v>11599.119511715355</v>
      </c>
      <c r="F346" s="39">
        <f t="shared" si="31"/>
        <v>0</v>
      </c>
      <c r="G346" s="39">
        <f t="shared" si="32"/>
        <v>0</v>
      </c>
      <c r="H346" s="39">
        <f t="shared" si="29"/>
        <v>11415.717135844952</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15263.308066092302</v>
      </c>
      <c r="D348" s="39">
        <f t="shared" si="28"/>
        <v>19223.671242298402</v>
      </c>
      <c r="E348" s="39">
        <f t="shared" si="30"/>
        <v>32972.993612258673</v>
      </c>
      <c r="F348" s="39">
        <f t="shared" si="31"/>
        <v>0</v>
      </c>
      <c r="G348" s="39">
        <f t="shared" si="32"/>
        <v>0</v>
      </c>
      <c r="H348" s="39">
        <f t="shared" si="29"/>
        <v>19062.092735324168</v>
      </c>
      <c r="I348" s="1"/>
    </row>
    <row r="349" spans="2:10" x14ac:dyDescent="0.2">
      <c r="B349" s="9" t="str">
        <f>$B$38</f>
        <v>Home Economics</v>
      </c>
      <c r="C349" s="39">
        <f t="shared" si="28"/>
        <v>3970.4207849230861</v>
      </c>
      <c r="D349" s="39">
        <f t="shared" si="28"/>
        <v>4731.120008922032</v>
      </c>
      <c r="E349" s="39">
        <f t="shared" si="30"/>
        <v>11278.889157105947</v>
      </c>
      <c r="F349" s="39">
        <f t="shared" si="31"/>
        <v>0</v>
      </c>
      <c r="G349" s="39">
        <f t="shared" si="32"/>
        <v>0</v>
      </c>
      <c r="H349" s="39">
        <f t="shared" si="29"/>
        <v>8885.5444403298734</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10" x14ac:dyDescent="0.2">
      <c r="B352" s="9" t="str">
        <f>$B$41</f>
        <v>Library Science</v>
      </c>
      <c r="C352" s="39">
        <f t="shared" si="28"/>
        <v>3869.0321926400275</v>
      </c>
      <c r="D352" s="39">
        <f t="shared" si="28"/>
        <v>4514.6860409704168</v>
      </c>
      <c r="E352" s="39">
        <f t="shared" si="30"/>
        <v>0</v>
      </c>
      <c r="F352" s="39">
        <f t="shared" si="31"/>
        <v>0</v>
      </c>
      <c r="G352" s="39">
        <f t="shared" si="32"/>
        <v>0</v>
      </c>
      <c r="H352" s="39">
        <f t="shared" si="29"/>
        <v>4462.3357289436281</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5333.1331446358809</v>
      </c>
      <c r="D355" s="39">
        <f t="shared" si="28"/>
        <v>0</v>
      </c>
      <c r="E355" s="39">
        <f t="shared" si="30"/>
        <v>0</v>
      </c>
      <c r="F355" s="39">
        <f t="shared" si="31"/>
        <v>0</v>
      </c>
      <c r="G355" s="39">
        <f t="shared" si="32"/>
        <v>0</v>
      </c>
      <c r="H355" s="39">
        <f t="shared" si="29"/>
        <v>5333.1331446358809</v>
      </c>
      <c r="I355" s="1"/>
    </row>
    <row r="356" spans="2:9" x14ac:dyDescent="0.2">
      <c r="B356" s="9" t="str">
        <f>$B$45</f>
        <v>Health Services</v>
      </c>
      <c r="C356" s="39">
        <f t="shared" si="28"/>
        <v>8266.2352862685329</v>
      </c>
      <c r="D356" s="39">
        <f t="shared" si="28"/>
        <v>11135.431962314558</v>
      </c>
      <c r="E356" s="39">
        <f t="shared" si="30"/>
        <v>16833.721885020455</v>
      </c>
      <c r="F356" s="39">
        <f t="shared" si="31"/>
        <v>0</v>
      </c>
      <c r="G356" s="39">
        <f t="shared" si="32"/>
        <v>0</v>
      </c>
      <c r="H356" s="39">
        <f t="shared" si="29"/>
        <v>12304.442055850066</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10953.835627373915</v>
      </c>
      <c r="D358" s="39">
        <f t="shared" si="28"/>
        <v>13752.89267944902</v>
      </c>
      <c r="E358" s="39">
        <f t="shared" si="30"/>
        <v>13272.482358114674</v>
      </c>
      <c r="F358" s="39">
        <f t="shared" si="31"/>
        <v>42364.65667534191</v>
      </c>
      <c r="G358" s="39">
        <f t="shared" si="32"/>
        <v>0</v>
      </c>
      <c r="H358" s="39">
        <f t="shared" si="29"/>
        <v>13868.551076464888</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9158.0106708977692</v>
      </c>
      <c r="E360" s="39">
        <f t="shared" si="30"/>
        <v>0</v>
      </c>
      <c r="F360" s="39">
        <f t="shared" si="31"/>
        <v>0</v>
      </c>
      <c r="G360" s="39">
        <f t="shared" si="32"/>
        <v>0</v>
      </c>
      <c r="H360" s="39">
        <f t="shared" si="29"/>
        <v>9158.0106708977673</v>
      </c>
      <c r="I360" s="1"/>
    </row>
    <row r="361" spans="2:9" x14ac:dyDescent="0.2">
      <c r="B361" s="9" t="str">
        <f>$B$50</f>
        <v>Technology</v>
      </c>
      <c r="C361" s="39">
        <f t="shared" si="33"/>
        <v>12559.228325401855</v>
      </c>
      <c r="D361" s="39">
        <f t="shared" si="33"/>
        <v>14540.87721197612</v>
      </c>
      <c r="E361" s="39">
        <f t="shared" si="30"/>
        <v>10412.557003244643</v>
      </c>
      <c r="F361" s="39">
        <f t="shared" si="31"/>
        <v>0</v>
      </c>
      <c r="G361" s="39">
        <f t="shared" si="32"/>
        <v>0</v>
      </c>
      <c r="H361" s="39">
        <f t="shared" si="29"/>
        <v>12729.628212570149</v>
      </c>
      <c r="I361" s="1"/>
    </row>
    <row r="362" spans="2:9" x14ac:dyDescent="0.2">
      <c r="B362" s="9" t="str">
        <f>$B$51</f>
        <v>Nursing</v>
      </c>
      <c r="C362" s="39">
        <f t="shared" si="33"/>
        <v>9196.5129021864086</v>
      </c>
      <c r="D362" s="39">
        <f t="shared" si="33"/>
        <v>12822.324048632603</v>
      </c>
      <c r="E362" s="39">
        <f t="shared" si="30"/>
        <v>23505.105540153239</v>
      </c>
      <c r="F362" s="39">
        <f t="shared" si="31"/>
        <v>41803.741679058709</v>
      </c>
      <c r="G362" s="39">
        <f t="shared" si="32"/>
        <v>0</v>
      </c>
      <c r="H362" s="39">
        <f t="shared" si="29"/>
        <v>15084.106928031573</v>
      </c>
      <c r="I362" s="1"/>
    </row>
    <row r="363" spans="2:9" x14ac:dyDescent="0.2">
      <c r="B363" s="35" t="str">
        <f>$B$52</f>
        <v>Totals</v>
      </c>
      <c r="C363" s="38">
        <f t="shared" si="33"/>
        <v>9955.5980075426305</v>
      </c>
      <c r="D363" s="38">
        <f t="shared" si="33"/>
        <v>13958.594038540636</v>
      </c>
      <c r="E363" s="38">
        <f t="shared" si="30"/>
        <v>17279.391842111527</v>
      </c>
      <c r="F363" s="38">
        <f t="shared" si="31"/>
        <v>41445.568985187376</v>
      </c>
      <c r="G363" s="38">
        <f t="shared" si="32"/>
        <v>0</v>
      </c>
      <c r="H363" s="38">
        <f t="shared" si="29"/>
        <v>13638.082032772048</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30" priority="6" stopIfTrue="1">
      <formula>C32=0</formula>
    </cfRule>
  </conditionalFormatting>
  <conditionalFormatting sqref="C91:G110">
    <cfRule type="expression" dxfId="229" priority="5" stopIfTrue="1">
      <formula>C32=0</formula>
    </cfRule>
  </conditionalFormatting>
  <conditionalFormatting sqref="C143:H162">
    <cfRule type="expression" dxfId="228" priority="3" stopIfTrue="1">
      <formula>C32=0</formula>
    </cfRule>
  </conditionalFormatting>
  <conditionalFormatting sqref="H143:H162">
    <cfRule type="expression" dxfId="227" priority="4" stopIfTrue="1">
      <formula>OR(AND(#REF!&gt;0,H143&gt;0,H61=0),AND(#REF!&gt;0,H143&gt;0,H32=0))</formula>
    </cfRule>
  </conditionalFormatting>
  <conditionalFormatting sqref="H143:H162">
    <cfRule type="expression" dxfId="226" priority="2" stopIfTrue="1">
      <formula>OR(AND(#REF!&gt;0,H143&gt;0,H61=0),AND(#REF!&gt;0,H143&gt;0,H32=0))</formula>
    </cfRule>
  </conditionalFormatting>
  <conditionalFormatting sqref="H143:H162">
    <cfRule type="expression" dxfId="225"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000"/>
    <pageSetUpPr fitToPage="1"/>
  </sheetPr>
  <dimension ref="B1:W363"/>
  <sheetViews>
    <sheetView showGridLines="0" showZeros="0" topLeftCell="A115" zoomScale="70" zoomScaleNormal="70" workbookViewId="0">
      <selection activeCell="N174" sqref="N174"/>
    </sheetView>
  </sheetViews>
  <sheetFormatPr defaultColWidth="9.140625" defaultRowHeight="14.25" x14ac:dyDescent="0.2"/>
  <cols>
    <col min="1" max="1" width="1.85546875" style="4" customWidth="1"/>
    <col min="2" max="2" width="30.5703125" style="4" customWidth="1"/>
    <col min="3" max="5" width="17.140625" style="4" bestFit="1" customWidth="1"/>
    <col min="6" max="6" width="16.7109375" style="4" bestFit="1" customWidth="1"/>
    <col min="7" max="7" width="17.5703125" style="4" bestFit="1" customWidth="1"/>
    <col min="8" max="8" width="21.28515625" style="4" bestFit="1" customWidth="1"/>
    <col min="9" max="9" width="17.140625" style="4" bestFit="1" customWidth="1"/>
    <col min="10" max="10" width="15.85546875" style="4" bestFit="1" customWidth="1"/>
    <col min="11" max="17" width="9.140625" style="4"/>
    <col min="18" max="18" width="31.5703125" style="4" bestFit="1" customWidth="1"/>
    <col min="19" max="19" width="7.42578125" style="4" bestFit="1" customWidth="1"/>
    <col min="20" max="20" width="7.28515625" style="4" bestFit="1" customWidth="1"/>
    <col min="21" max="22" width="12.140625" style="4" bestFit="1" customWidth="1"/>
    <col min="23"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108</v>
      </c>
      <c r="C3" s="6"/>
      <c r="D3" s="6"/>
      <c r="E3" s="6"/>
      <c r="F3" s="6"/>
      <c r="G3" s="6"/>
      <c r="H3" s="6"/>
    </row>
    <row r="4" spans="2:8" x14ac:dyDescent="0.2">
      <c r="B4" s="83" t="s">
        <v>143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Data!$G10</f>
        <v>618048233</v>
      </c>
    </row>
    <row r="14" spans="2:8" x14ac:dyDescent="0.2">
      <c r="B14" s="372" t="s">
        <v>14</v>
      </c>
      <c r="C14" s="372"/>
      <c r="D14" s="372"/>
      <c r="E14" s="372"/>
      <c r="F14" s="341"/>
      <c r="G14" s="339"/>
      <c r="H14" s="345">
        <f>Data!$H10</f>
        <v>243798241</v>
      </c>
    </row>
    <row r="15" spans="2:8" x14ac:dyDescent="0.2">
      <c r="B15" s="372" t="s">
        <v>15</v>
      </c>
      <c r="C15" s="372"/>
      <c r="D15" s="372"/>
      <c r="E15" s="372"/>
      <c r="F15" s="341"/>
      <c r="G15" s="339"/>
      <c r="H15" s="345">
        <f>Data!$I10</f>
        <v>262719762</v>
      </c>
    </row>
    <row r="16" spans="2:8" x14ac:dyDescent="0.2">
      <c r="B16" s="372" t="s">
        <v>19</v>
      </c>
      <c r="C16" s="372"/>
      <c r="D16" s="372"/>
      <c r="E16" s="372"/>
      <c r="F16" s="341"/>
      <c r="G16" s="339"/>
      <c r="H16" s="345">
        <f>Data!$J10</f>
        <v>79315460</v>
      </c>
    </row>
    <row r="17" spans="2:23" x14ac:dyDescent="0.2">
      <c r="B17" s="372" t="s">
        <v>16</v>
      </c>
      <c r="C17" s="372"/>
      <c r="D17" s="372"/>
      <c r="E17" s="372"/>
      <c r="F17" s="341"/>
      <c r="G17" s="339"/>
      <c r="H17" s="345">
        <f>Data!$K10</f>
        <v>85726376</v>
      </c>
    </row>
    <row r="18" spans="2:23" x14ac:dyDescent="0.2">
      <c r="B18" s="372" t="s">
        <v>1</v>
      </c>
      <c r="C18" s="372"/>
      <c r="D18" s="372"/>
      <c r="E18" s="372"/>
      <c r="F18" s="342"/>
      <c r="G18" s="339"/>
      <c r="H18" s="343">
        <f>SUM(H13:H17)</f>
        <v>1289608072</v>
      </c>
      <c r="I18" s="54"/>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Data!L10</f>
        <v>Monica Poehl</v>
      </c>
      <c r="E21" s="385"/>
      <c r="F21" s="385"/>
      <c r="G21" s="87" t="str">
        <f>Data!M10</f>
        <v>979-458-6090</v>
      </c>
      <c r="H21" s="78" t="str">
        <f>Data!N10</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Data!O10</f>
        <v>22299</v>
      </c>
      <c r="D25" s="80">
        <f>Data!P10</f>
        <v>29383</v>
      </c>
      <c r="E25" s="80">
        <f>Data!Q10</f>
        <v>6882</v>
      </c>
      <c r="F25" s="80">
        <f>Data!R10</f>
        <v>4093</v>
      </c>
      <c r="G25" s="80">
        <f>Data!S10</f>
        <v>1202</v>
      </c>
      <c r="H25" s="68">
        <f>SUM(C25:G25)</f>
        <v>63859</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Data!T10</f>
        <v>Martin, David J.</v>
      </c>
      <c r="E28" s="385"/>
      <c r="F28" s="385"/>
      <c r="G28" s="87" t="str">
        <f>Data!U10</f>
        <v>(979) 845-7838</v>
      </c>
      <c r="H28" s="78" t="str">
        <f>Data!V10</f>
        <v>david-j-martin@tamu.edu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Data!W10</f>
        <v>279491</v>
      </c>
      <c r="D32" s="81">
        <f>Data!AQ10</f>
        <v>114096</v>
      </c>
      <c r="E32" s="81">
        <f>Data!BK10</f>
        <v>23771</v>
      </c>
      <c r="F32" s="81">
        <f>Data!CE10</f>
        <v>13780</v>
      </c>
      <c r="G32" s="81">
        <f>Data!CY10</f>
        <v>0</v>
      </c>
      <c r="H32" s="22">
        <f>SUM(C32:G32)</f>
        <v>431138</v>
      </c>
      <c r="I32" s="1"/>
      <c r="W32" s="18"/>
    </row>
    <row r="33" spans="2:23" x14ac:dyDescent="0.2">
      <c r="B33" s="7" t="s">
        <v>46</v>
      </c>
      <c r="C33" s="81">
        <f>Data!X10</f>
        <v>216185</v>
      </c>
      <c r="D33" s="81">
        <f>Data!AR10</f>
        <v>125447</v>
      </c>
      <c r="E33" s="81">
        <f>Data!BL10</f>
        <v>13630</v>
      </c>
      <c r="F33" s="81">
        <f>Data!CF10</f>
        <v>23304</v>
      </c>
      <c r="G33" s="81">
        <f>Data!CZ10</f>
        <v>0</v>
      </c>
      <c r="H33" s="22">
        <f t="shared" ref="H33:H52" si="0">SUM(C33:G33)</f>
        <v>378566</v>
      </c>
      <c r="I33" s="1"/>
      <c r="W33" s="18"/>
    </row>
    <row r="34" spans="2:23" x14ac:dyDescent="0.2">
      <c r="B34" s="7" t="s">
        <v>47</v>
      </c>
      <c r="C34" s="81">
        <f>Data!Y10</f>
        <v>40435</v>
      </c>
      <c r="D34" s="81">
        <f>Data!AS10</f>
        <v>8912</v>
      </c>
      <c r="E34" s="81">
        <f>Data!BM10</f>
        <v>398</v>
      </c>
      <c r="F34" s="81">
        <f>Data!CG10</f>
        <v>33</v>
      </c>
      <c r="G34" s="81">
        <f>Data!DA10</f>
        <v>0</v>
      </c>
      <c r="H34" s="22">
        <f t="shared" si="0"/>
        <v>49778</v>
      </c>
      <c r="I34" s="1"/>
      <c r="W34" s="18"/>
    </row>
    <row r="35" spans="2:23" x14ac:dyDescent="0.2">
      <c r="B35" s="7" t="s">
        <v>48</v>
      </c>
      <c r="C35" s="81">
        <f>Data!Z10</f>
        <v>9289</v>
      </c>
      <c r="D35" s="81">
        <f>Data!AT10</f>
        <v>15433</v>
      </c>
      <c r="E35" s="81">
        <f>Data!BN10</f>
        <v>14292</v>
      </c>
      <c r="F35" s="81">
        <f>Data!CH10</f>
        <v>5871</v>
      </c>
      <c r="G35" s="81">
        <f>Data!DB10</f>
        <v>0</v>
      </c>
      <c r="H35" s="22">
        <f t="shared" si="0"/>
        <v>44885</v>
      </c>
      <c r="I35" s="1"/>
      <c r="W35" s="18"/>
    </row>
    <row r="36" spans="2:23" x14ac:dyDescent="0.2">
      <c r="B36" s="7" t="s">
        <v>49</v>
      </c>
      <c r="C36" s="81">
        <f>Data!AA10</f>
        <v>27660</v>
      </c>
      <c r="D36" s="81">
        <f>Data!AU10</f>
        <v>44012</v>
      </c>
      <c r="E36" s="81">
        <f>Data!BO10</f>
        <v>4064</v>
      </c>
      <c r="F36" s="81">
        <f>Data!CI10</f>
        <v>5497</v>
      </c>
      <c r="G36" s="81">
        <f>Data!DC10</f>
        <v>0</v>
      </c>
      <c r="H36" s="22">
        <f t="shared" si="0"/>
        <v>81233</v>
      </c>
      <c r="I36" s="1"/>
      <c r="W36" s="18"/>
    </row>
    <row r="37" spans="2:23" x14ac:dyDescent="0.2">
      <c r="B37" s="7" t="s">
        <v>50</v>
      </c>
      <c r="C37" s="81">
        <f>Data!AB10</f>
        <v>108319</v>
      </c>
      <c r="D37" s="81">
        <f>Data!AV10</f>
        <v>148299</v>
      </c>
      <c r="E37" s="81">
        <f>Data!BP10</f>
        <v>42863</v>
      </c>
      <c r="F37" s="81">
        <f>Data!CJ10</f>
        <v>29007</v>
      </c>
      <c r="G37" s="81">
        <f>Data!DD10</f>
        <v>0</v>
      </c>
      <c r="H37" s="22">
        <f t="shared" si="0"/>
        <v>328488</v>
      </c>
      <c r="I37" s="1"/>
      <c r="W37" s="18"/>
    </row>
    <row r="38" spans="2:23" x14ac:dyDescent="0.2">
      <c r="B38" s="7" t="s">
        <v>51</v>
      </c>
      <c r="C38" s="81">
        <f>Data!AC10</f>
        <v>635</v>
      </c>
      <c r="D38" s="81">
        <f>Data!AW10</f>
        <v>718</v>
      </c>
      <c r="E38" s="81">
        <f>Data!BQ10</f>
        <v>18</v>
      </c>
      <c r="F38" s="81">
        <f>Data!CK10</f>
        <v>42</v>
      </c>
      <c r="G38" s="81">
        <f>Data!DE10</f>
        <v>0</v>
      </c>
      <c r="H38" s="22">
        <f t="shared" si="0"/>
        <v>1413</v>
      </c>
      <c r="I38" s="1"/>
      <c r="W38" s="18"/>
    </row>
    <row r="39" spans="2:23" x14ac:dyDescent="0.2">
      <c r="B39" s="7" t="s">
        <v>52</v>
      </c>
      <c r="C39" s="81">
        <f>Data!AD10</f>
        <v>0</v>
      </c>
      <c r="D39" s="81">
        <f>Data!AX10</f>
        <v>0</v>
      </c>
      <c r="E39" s="81">
        <f>Data!BR10</f>
        <v>0</v>
      </c>
      <c r="F39" s="81">
        <f>Data!CL10</f>
        <v>0</v>
      </c>
      <c r="G39" s="81">
        <f>Data!DF10</f>
        <v>17189</v>
      </c>
      <c r="H39" s="22">
        <f t="shared" si="0"/>
        <v>17189</v>
      </c>
      <c r="I39" s="1"/>
      <c r="W39" s="18"/>
    </row>
    <row r="40" spans="2:23" x14ac:dyDescent="0.2">
      <c r="B40" s="7" t="s">
        <v>53</v>
      </c>
      <c r="C40" s="81">
        <f>Data!AE10</f>
        <v>0</v>
      </c>
      <c r="D40" s="81">
        <f>Data!AY10</f>
        <v>0</v>
      </c>
      <c r="E40" s="81">
        <f>Data!BS10</f>
        <v>0</v>
      </c>
      <c r="F40" s="81">
        <f>Data!CM10</f>
        <v>0</v>
      </c>
      <c r="G40" s="81">
        <f>Data!DG10</f>
        <v>0</v>
      </c>
      <c r="H40" s="22">
        <f t="shared" si="0"/>
        <v>0</v>
      </c>
      <c r="I40" s="1"/>
      <c r="W40" s="18"/>
    </row>
    <row r="41" spans="2:23" x14ac:dyDescent="0.2">
      <c r="B41" s="7" t="s">
        <v>54</v>
      </c>
      <c r="C41" s="81">
        <f>Data!AF10</f>
        <v>3</v>
      </c>
      <c r="D41" s="81">
        <f>Data!AZ10</f>
        <v>45</v>
      </c>
      <c r="E41" s="81">
        <f>Data!BT10</f>
        <v>0</v>
      </c>
      <c r="F41" s="81">
        <f>Data!CN10</f>
        <v>0</v>
      </c>
      <c r="G41" s="81">
        <f>Data!DH10</f>
        <v>0</v>
      </c>
      <c r="H41" s="22">
        <f t="shared" si="0"/>
        <v>48</v>
      </c>
      <c r="I41" s="1"/>
      <c r="W41" s="18"/>
    </row>
    <row r="42" spans="2:23" x14ac:dyDescent="0.2">
      <c r="B42" s="7" t="s">
        <v>55</v>
      </c>
      <c r="C42" s="81">
        <f>Data!AG10</f>
        <v>0</v>
      </c>
      <c r="D42" s="81">
        <f>Data!BA10</f>
        <v>0</v>
      </c>
      <c r="E42" s="81">
        <f>Data!BU10</f>
        <v>0</v>
      </c>
      <c r="F42" s="81">
        <f>Data!CO10</f>
        <v>0</v>
      </c>
      <c r="G42" s="81">
        <f>Data!DI10</f>
        <v>13824</v>
      </c>
      <c r="H42" s="22">
        <f t="shared" si="0"/>
        <v>13824</v>
      </c>
      <c r="I42" s="1"/>
      <c r="W42" s="18"/>
    </row>
    <row r="43" spans="2:23" x14ac:dyDescent="0.2">
      <c r="B43" s="7" t="s">
        <v>56</v>
      </c>
      <c r="C43" s="81">
        <f>Data!AH10</f>
        <v>0</v>
      </c>
      <c r="D43" s="81">
        <f>Data!BB10</f>
        <v>0</v>
      </c>
      <c r="E43" s="81">
        <f>Data!BV10</f>
        <v>0</v>
      </c>
      <c r="F43" s="81">
        <f>Data!CP10</f>
        <v>0</v>
      </c>
      <c r="G43" s="81">
        <f>Data!DJ10</f>
        <v>0</v>
      </c>
      <c r="H43" s="22">
        <f t="shared" si="0"/>
        <v>0</v>
      </c>
      <c r="I43" s="1"/>
      <c r="W43" s="18"/>
    </row>
    <row r="44" spans="2:23" x14ac:dyDescent="0.2">
      <c r="B44" s="7" t="s">
        <v>57</v>
      </c>
      <c r="C44" s="81">
        <f>Data!AI10</f>
        <v>9241</v>
      </c>
      <c r="D44" s="81">
        <f>Data!BC10</f>
        <v>0</v>
      </c>
      <c r="E44" s="81">
        <f>Data!BW10</f>
        <v>0</v>
      </c>
      <c r="F44" s="81">
        <f>Data!CQ10</f>
        <v>0</v>
      </c>
      <c r="G44" s="81">
        <f>Data!DK10</f>
        <v>0</v>
      </c>
      <c r="H44" s="22">
        <f t="shared" si="0"/>
        <v>9241</v>
      </c>
      <c r="I44" s="1"/>
      <c r="W44" s="18"/>
    </row>
    <row r="45" spans="2:23" x14ac:dyDescent="0.2">
      <c r="B45" s="7" t="s">
        <v>58</v>
      </c>
      <c r="C45" s="81">
        <f>Data!AJ10</f>
        <v>11842</v>
      </c>
      <c r="D45" s="81">
        <f>Data!BD10</f>
        <v>10747</v>
      </c>
      <c r="E45" s="81">
        <f>Data!BX10</f>
        <v>930</v>
      </c>
      <c r="F45" s="81">
        <f>Data!CR10</f>
        <v>385</v>
      </c>
      <c r="G45" s="81">
        <f>Data!DL10</f>
        <v>0</v>
      </c>
      <c r="H45" s="22">
        <f t="shared" si="0"/>
        <v>23904</v>
      </c>
      <c r="I45" s="1"/>
      <c r="W45" s="18"/>
    </row>
    <row r="46" spans="2:23" x14ac:dyDescent="0.2">
      <c r="B46" s="7" t="s">
        <v>59</v>
      </c>
      <c r="C46" s="81">
        <f>Data!AK10</f>
        <v>0</v>
      </c>
      <c r="D46" s="81">
        <f>Data!BE10</f>
        <v>0</v>
      </c>
      <c r="E46" s="81">
        <f>Data!BY10</f>
        <v>0</v>
      </c>
      <c r="F46" s="81">
        <f>Data!CS10</f>
        <v>0</v>
      </c>
      <c r="G46" s="81">
        <f>Data!DM10</f>
        <v>0</v>
      </c>
      <c r="H46" s="22">
        <f t="shared" si="0"/>
        <v>0</v>
      </c>
      <c r="I46" s="1"/>
      <c r="W46" s="18"/>
    </row>
    <row r="47" spans="2:23" x14ac:dyDescent="0.2">
      <c r="B47" s="7" t="s">
        <v>60</v>
      </c>
      <c r="C47" s="81">
        <f>Data!AL10</f>
        <v>46171</v>
      </c>
      <c r="D47" s="81">
        <f>Data!BF10</f>
        <v>122620</v>
      </c>
      <c r="E47" s="81">
        <f>Data!BZ10</f>
        <v>34028</v>
      </c>
      <c r="F47" s="81">
        <f>Data!CT10</f>
        <v>2142</v>
      </c>
      <c r="G47" s="81">
        <f>Data!DN10</f>
        <v>0</v>
      </c>
      <c r="H47" s="22">
        <f t="shared" si="0"/>
        <v>204961</v>
      </c>
      <c r="I47" s="1"/>
      <c r="W47" s="18"/>
    </row>
    <row r="48" spans="2:23" x14ac:dyDescent="0.2">
      <c r="B48" s="7" t="s">
        <v>61</v>
      </c>
      <c r="C48" s="81">
        <f>Data!AM10</f>
        <v>0</v>
      </c>
      <c r="D48" s="81">
        <f>Data!BG10</f>
        <v>0</v>
      </c>
      <c r="E48" s="81">
        <f>Data!CA10</f>
        <v>0</v>
      </c>
      <c r="F48" s="81">
        <f>Data!CU10</f>
        <v>0</v>
      </c>
      <c r="G48" s="81">
        <f>Data!DO10</f>
        <v>0</v>
      </c>
      <c r="H48" s="22">
        <f t="shared" si="0"/>
        <v>0</v>
      </c>
      <c r="I48" s="1"/>
      <c r="W48" s="18"/>
    </row>
    <row r="49" spans="2:23" x14ac:dyDescent="0.2">
      <c r="B49" s="7" t="s">
        <v>62</v>
      </c>
      <c r="C49" s="81">
        <f>Data!AN10</f>
        <v>792</v>
      </c>
      <c r="D49" s="81">
        <f>Data!BH10</f>
        <v>4296</v>
      </c>
      <c r="E49" s="81">
        <f>Data!CB10</f>
        <v>0</v>
      </c>
      <c r="F49" s="81">
        <f>Data!CV10</f>
        <v>0</v>
      </c>
      <c r="G49" s="81">
        <f>Data!DP10</f>
        <v>0</v>
      </c>
      <c r="H49" s="22">
        <f t="shared" si="0"/>
        <v>5088</v>
      </c>
      <c r="I49" s="1"/>
      <c r="W49" s="18"/>
    </row>
    <row r="50" spans="2:23" x14ac:dyDescent="0.2">
      <c r="B50" s="7" t="s">
        <v>63</v>
      </c>
      <c r="C50" s="81">
        <f>Data!AO10</f>
        <v>12187</v>
      </c>
      <c r="D50" s="81">
        <f>Data!BI10</f>
        <v>31339</v>
      </c>
      <c r="E50" s="81">
        <f>Data!CC10</f>
        <v>1282</v>
      </c>
      <c r="F50" s="81">
        <f>Data!CW10</f>
        <v>18</v>
      </c>
      <c r="G50" s="81">
        <f>Data!DQ10</f>
        <v>0</v>
      </c>
      <c r="H50" s="22">
        <f t="shared" si="0"/>
        <v>44826</v>
      </c>
      <c r="I50" s="1"/>
      <c r="W50" s="18"/>
    </row>
    <row r="51" spans="2:23" x14ac:dyDescent="0.2">
      <c r="B51" s="7" t="s">
        <v>0</v>
      </c>
      <c r="C51" s="81">
        <f>Data!AP10</f>
        <v>0</v>
      </c>
      <c r="D51" s="81">
        <f>Data!BJ10</f>
        <v>0</v>
      </c>
      <c r="E51" s="81">
        <f>Data!CD10</f>
        <v>0</v>
      </c>
      <c r="F51" s="81">
        <f>Data!CX10</f>
        <v>0</v>
      </c>
      <c r="G51" s="81">
        <f>Data!DR10</f>
        <v>0</v>
      </c>
      <c r="H51" s="22">
        <f t="shared" si="0"/>
        <v>0</v>
      </c>
      <c r="I51" s="1"/>
      <c r="W51" s="18"/>
    </row>
    <row r="52" spans="2:23" x14ac:dyDescent="0.2">
      <c r="B52" s="8" t="s">
        <v>34</v>
      </c>
      <c r="C52" s="22">
        <f>SUM(C32:C51)</f>
        <v>762250</v>
      </c>
      <c r="D52" s="22">
        <f>SUM(D32:D51)</f>
        <v>625964</v>
      </c>
      <c r="E52" s="22">
        <f>SUM(E32:E51)</f>
        <v>135276</v>
      </c>
      <c r="F52" s="22">
        <f>SUM(F32:F51)</f>
        <v>80079</v>
      </c>
      <c r="G52" s="22">
        <f>SUM(G32:G51)</f>
        <v>31013</v>
      </c>
      <c r="H52" s="22">
        <f t="shared" si="0"/>
        <v>1634582</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Data!T10</f>
        <v>Martin, David J.</v>
      </c>
      <c r="E55" s="385"/>
      <c r="F55" s="385"/>
      <c r="G55" s="87" t="str">
        <f>Data!U10</f>
        <v>(979) 845-7838</v>
      </c>
      <c r="H55" s="78" t="str">
        <f>Data!V10</f>
        <v>david-j-martin@tamu.edu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Data!DS10</f>
        <v>13069943.582252201</v>
      </c>
      <c r="D61" s="82">
        <f>Data!EM10</f>
        <v>15915404.986046899</v>
      </c>
      <c r="E61" s="82">
        <f>Data!FG10</f>
        <v>12094117.8319856</v>
      </c>
      <c r="F61" s="82">
        <f>Data!GA10</f>
        <v>15780728.152497999</v>
      </c>
      <c r="G61" s="82">
        <f>Data!GU10</f>
        <v>0</v>
      </c>
      <c r="H61" s="21">
        <f>SUM(C61:G61)</f>
        <v>56860194.552782699</v>
      </c>
      <c r="I61" s="1"/>
    </row>
    <row r="62" spans="2:23" x14ac:dyDescent="0.2">
      <c r="B62" s="9" t="str">
        <f>$B$33</f>
        <v>Science</v>
      </c>
      <c r="C62" s="82">
        <f>Data!DT10</f>
        <v>11848114.9811987</v>
      </c>
      <c r="D62" s="82">
        <f>Data!EN10</f>
        <v>21059262.0752321</v>
      </c>
      <c r="E62" s="82">
        <f>Data!FH10</f>
        <v>11263924.1279928</v>
      </c>
      <c r="F62" s="82">
        <f>Data!GB10</f>
        <v>21407712.631437901</v>
      </c>
      <c r="G62" s="82">
        <f>Data!GV10</f>
        <v>0</v>
      </c>
      <c r="H62" s="22">
        <f t="shared" ref="H62:H81" si="1">SUM(C62:G62)</f>
        <v>65579013.815861508</v>
      </c>
      <c r="I62" s="1"/>
    </row>
    <row r="63" spans="2:23" x14ac:dyDescent="0.2">
      <c r="B63" s="9" t="str">
        <f>$B$34</f>
        <v>Fine Arts</v>
      </c>
      <c r="C63" s="82">
        <f>Data!DU10</f>
        <v>1402691.22202715</v>
      </c>
      <c r="D63" s="82">
        <f>Data!EO10</f>
        <v>1037495.81336388</v>
      </c>
      <c r="E63" s="82">
        <f>Data!FI10</f>
        <v>589995.06154353404</v>
      </c>
      <c r="F63" s="82">
        <f>Data!GC10</f>
        <v>31697.8848484849</v>
      </c>
      <c r="G63" s="82">
        <f>Data!GW10</f>
        <v>0</v>
      </c>
      <c r="H63" s="22">
        <f t="shared" si="1"/>
        <v>3061879.9817830487</v>
      </c>
      <c r="I63" s="1"/>
    </row>
    <row r="64" spans="2:23" x14ac:dyDescent="0.2">
      <c r="B64" s="9" t="str">
        <f>$B$35</f>
        <v>Teacher Education</v>
      </c>
      <c r="C64" s="82">
        <f>Data!DV10</f>
        <v>690654.60767779895</v>
      </c>
      <c r="D64" s="82">
        <f>Data!EP10</f>
        <v>1226398.79560255</v>
      </c>
      <c r="E64" s="82">
        <f>Data!FJ10</f>
        <v>2574845.3806839702</v>
      </c>
      <c r="F64" s="82">
        <f>Data!GD10</f>
        <v>4530451.2463053102</v>
      </c>
      <c r="G64" s="82">
        <f>Data!GX10</f>
        <v>0</v>
      </c>
      <c r="H64" s="22">
        <f t="shared" si="1"/>
        <v>9022350.0302696303</v>
      </c>
      <c r="I64" s="1"/>
    </row>
    <row r="65" spans="2:9" x14ac:dyDescent="0.2">
      <c r="B65" s="9" t="str">
        <f>$B$36</f>
        <v>Agriculture</v>
      </c>
      <c r="C65" s="82">
        <f>Data!DW10</f>
        <v>1358695.20984761</v>
      </c>
      <c r="D65" s="82">
        <f>Data!EQ10</f>
        <v>5877823.3053643601</v>
      </c>
      <c r="E65" s="82">
        <f>Data!FK10</f>
        <v>3192991.9441612302</v>
      </c>
      <c r="F65" s="82">
        <f>Data!GE10</f>
        <v>4032530.7533668098</v>
      </c>
      <c r="G65" s="82">
        <f>Data!GY10</f>
        <v>0</v>
      </c>
      <c r="H65" s="22">
        <f t="shared" si="1"/>
        <v>14462041.21274001</v>
      </c>
      <c r="I65" s="1"/>
    </row>
    <row r="66" spans="2:9" x14ac:dyDescent="0.2">
      <c r="B66" s="9" t="str">
        <f>$B$37</f>
        <v>Engineering</v>
      </c>
      <c r="C66" s="82">
        <f>Data!DX10</f>
        <v>8716822.9975515492</v>
      </c>
      <c r="D66" s="82">
        <f>Data!ER10</f>
        <v>22878884.469077799</v>
      </c>
      <c r="E66" s="82">
        <f>Data!FL10</f>
        <v>21920134.531456701</v>
      </c>
      <c r="F66" s="82">
        <f>Data!GF10</f>
        <v>23613276.528715901</v>
      </c>
      <c r="G66" s="82">
        <f>Data!GZ10</f>
        <v>0</v>
      </c>
      <c r="H66" s="22">
        <f t="shared" si="1"/>
        <v>77129118.526801944</v>
      </c>
      <c r="I66" s="1"/>
    </row>
    <row r="67" spans="2:9" x14ac:dyDescent="0.2">
      <c r="B67" s="9" t="str">
        <f>$B$38</f>
        <v>Home Economics</v>
      </c>
      <c r="C67" s="82">
        <f>Data!DY10</f>
        <v>59494.3012651955</v>
      </c>
      <c r="D67" s="82">
        <f>Data!ES10</f>
        <v>86683.181059505703</v>
      </c>
      <c r="E67" s="82">
        <f>Data!FM10</f>
        <v>6287.4</v>
      </c>
      <c r="F67" s="82">
        <f>Data!GG10</f>
        <v>59155.8</v>
      </c>
      <c r="G67" s="82">
        <f>Data!HA10</f>
        <v>0</v>
      </c>
      <c r="H67" s="22">
        <f t="shared" si="1"/>
        <v>211620.68232470122</v>
      </c>
      <c r="I67" s="1"/>
    </row>
    <row r="68" spans="2:9" x14ac:dyDescent="0.2">
      <c r="B68" s="9" t="str">
        <f>$B$39</f>
        <v>Law</v>
      </c>
      <c r="C68" s="82">
        <f>Data!DZ10</f>
        <v>0</v>
      </c>
      <c r="D68" s="82">
        <f>Data!ET10</f>
        <v>0</v>
      </c>
      <c r="E68" s="82">
        <f>Data!FN10</f>
        <v>0</v>
      </c>
      <c r="F68" s="82">
        <f>Data!GH10</f>
        <v>0</v>
      </c>
      <c r="G68" s="82">
        <f>Data!HB10</f>
        <v>8288144.1631779047</v>
      </c>
      <c r="H68" s="22">
        <f t="shared" si="1"/>
        <v>8288144.1631779047</v>
      </c>
      <c r="I68" s="1"/>
    </row>
    <row r="69" spans="2:9" x14ac:dyDescent="0.2">
      <c r="B69" s="9" t="str">
        <f>$B$40</f>
        <v>Social Service</v>
      </c>
      <c r="C69" s="82">
        <f>Data!EA10</f>
        <v>0</v>
      </c>
      <c r="D69" s="82">
        <f>Data!EU10</f>
        <v>0</v>
      </c>
      <c r="E69" s="82">
        <f>Data!FO10</f>
        <v>0</v>
      </c>
      <c r="F69" s="82">
        <f>Data!GI10</f>
        <v>0</v>
      </c>
      <c r="G69" s="82">
        <f>Data!HC10</f>
        <v>0</v>
      </c>
      <c r="H69" s="22">
        <f t="shared" si="1"/>
        <v>0</v>
      </c>
      <c r="I69" s="1"/>
    </row>
    <row r="70" spans="2:9" x14ac:dyDescent="0.2">
      <c r="B70" s="9" t="str">
        <f>$B$41</f>
        <v>Library Science</v>
      </c>
      <c r="C70" s="82">
        <f>Data!EB10</f>
        <v>828.11904761904805</v>
      </c>
      <c r="D70" s="82">
        <f>Data!EV10</f>
        <v>12421.785714285699</v>
      </c>
      <c r="E70" s="82">
        <f>Data!FP10</f>
        <v>0</v>
      </c>
      <c r="F70" s="82">
        <f>Data!GJ10</f>
        <v>0</v>
      </c>
      <c r="G70" s="82">
        <f>Data!HD10</f>
        <v>0</v>
      </c>
      <c r="H70" s="22">
        <f t="shared" si="1"/>
        <v>13249.904761904747</v>
      </c>
      <c r="I70" s="1"/>
    </row>
    <row r="71" spans="2:9" x14ac:dyDescent="0.2">
      <c r="B71" s="9" t="str">
        <f>$B$42</f>
        <v>Veterinary Science</v>
      </c>
      <c r="C71" s="82">
        <f>Data!EC10</f>
        <v>0</v>
      </c>
      <c r="D71" s="82">
        <f>Data!EW10</f>
        <v>0</v>
      </c>
      <c r="E71" s="82">
        <f>Data!FQ10</f>
        <v>0</v>
      </c>
      <c r="F71" s="82">
        <f>Data!GK10</f>
        <v>0</v>
      </c>
      <c r="G71" s="82">
        <f>Data!HE10</f>
        <v>0</v>
      </c>
      <c r="H71" s="22">
        <f t="shared" si="1"/>
        <v>0</v>
      </c>
      <c r="I71" s="1"/>
    </row>
    <row r="72" spans="2:9" x14ac:dyDescent="0.2">
      <c r="B72" s="9" t="str">
        <f>$B$43</f>
        <v>Vocational Training</v>
      </c>
      <c r="C72" s="82">
        <f>Data!ED10</f>
        <v>0</v>
      </c>
      <c r="D72" s="82">
        <f>Data!EX10</f>
        <v>0</v>
      </c>
      <c r="E72" s="82">
        <f>Data!FR10</f>
        <v>0</v>
      </c>
      <c r="F72" s="82">
        <f>Data!GL10</f>
        <v>0</v>
      </c>
      <c r="G72" s="82">
        <f>Data!HF10</f>
        <v>0</v>
      </c>
      <c r="H72" s="22">
        <f t="shared" si="1"/>
        <v>0</v>
      </c>
      <c r="I72" s="1"/>
    </row>
    <row r="73" spans="2:9" x14ac:dyDescent="0.2">
      <c r="B73" s="9" t="str">
        <f>$B$44</f>
        <v>Physical Training</v>
      </c>
      <c r="C73" s="82">
        <f>Data!EE10</f>
        <v>1010492.2842133</v>
      </c>
      <c r="D73" s="82">
        <f>Data!EY10</f>
        <v>0</v>
      </c>
      <c r="E73" s="82">
        <f>Data!FS10</f>
        <v>0</v>
      </c>
      <c r="F73" s="82">
        <f>Data!GM10</f>
        <v>0</v>
      </c>
      <c r="G73" s="82">
        <f>Data!HG10</f>
        <v>0</v>
      </c>
      <c r="H73" s="22">
        <f t="shared" si="1"/>
        <v>1010492.2842133</v>
      </c>
      <c r="I73" s="1"/>
    </row>
    <row r="74" spans="2:9" x14ac:dyDescent="0.2">
      <c r="B74" s="9" t="str">
        <f>$B$45</f>
        <v>Health Services</v>
      </c>
      <c r="C74" s="82">
        <f>Data!EF10</f>
        <v>225180.50099689799</v>
      </c>
      <c r="D74" s="82">
        <f>Data!EZ10</f>
        <v>399826.20711313502</v>
      </c>
      <c r="E74" s="82">
        <f>Data!FT10</f>
        <v>341634.24019179097</v>
      </c>
      <c r="F74" s="82">
        <f>Data!GN10</f>
        <v>273022.95414932101</v>
      </c>
      <c r="G74" s="82">
        <f>Data!HH10</f>
        <v>0</v>
      </c>
      <c r="H74" s="22">
        <f t="shared" si="1"/>
        <v>1239663.902451145</v>
      </c>
      <c r="I74" s="1"/>
    </row>
    <row r="75" spans="2:9" x14ac:dyDescent="0.2">
      <c r="B75" s="9" t="str">
        <f>$B$46</f>
        <v>Pharmacy</v>
      </c>
      <c r="C75" s="82">
        <f>Data!EG10</f>
        <v>0</v>
      </c>
      <c r="D75" s="82">
        <f>Data!FA10</f>
        <v>0</v>
      </c>
      <c r="E75" s="82">
        <f>Data!FU10</f>
        <v>0</v>
      </c>
      <c r="F75" s="82">
        <f>Data!GO10</f>
        <v>0</v>
      </c>
      <c r="G75" s="82">
        <f>Data!HI10</f>
        <v>0</v>
      </c>
      <c r="H75" s="22">
        <f t="shared" si="1"/>
        <v>0</v>
      </c>
      <c r="I75" s="1"/>
    </row>
    <row r="76" spans="2:9" x14ac:dyDescent="0.2">
      <c r="B76" s="9" t="str">
        <f>$B$47</f>
        <v>Business Administration</v>
      </c>
      <c r="C76" s="82">
        <f>Data!EH10</f>
        <v>1562038.49135376</v>
      </c>
      <c r="D76" s="82">
        <f>Data!FB10</f>
        <v>10643518.179184901</v>
      </c>
      <c r="E76" s="82">
        <f>Data!FV10</f>
        <v>9248519.5653552692</v>
      </c>
      <c r="F76" s="82">
        <f>Data!GP10</f>
        <v>4209674.2689789403</v>
      </c>
      <c r="G76" s="82">
        <f>Data!HJ10</f>
        <v>0</v>
      </c>
      <c r="H76" s="22">
        <f t="shared" si="1"/>
        <v>25663750.504872866</v>
      </c>
      <c r="I76" s="1"/>
    </row>
    <row r="77" spans="2:9" x14ac:dyDescent="0.2">
      <c r="B77" s="9" t="str">
        <f>$B$48</f>
        <v>Optometry</v>
      </c>
      <c r="C77" s="82">
        <f>Data!EI10</f>
        <v>0</v>
      </c>
      <c r="D77" s="82">
        <f>Data!FC10</f>
        <v>0</v>
      </c>
      <c r="E77" s="82">
        <f>Data!FW10</f>
        <v>0</v>
      </c>
      <c r="F77" s="82">
        <f>Data!GQ10</f>
        <v>0</v>
      </c>
      <c r="G77" s="82">
        <f>Data!HK10</f>
        <v>0</v>
      </c>
      <c r="H77" s="22">
        <f t="shared" si="1"/>
        <v>0</v>
      </c>
      <c r="I77" s="1"/>
    </row>
    <row r="78" spans="2:9" x14ac:dyDescent="0.2">
      <c r="B78" s="9" t="str">
        <f>$B$49</f>
        <v>Teacher Ed-Practice Teaching</v>
      </c>
      <c r="C78" s="82">
        <f>Data!EJ10</f>
        <v>45953.107142857203</v>
      </c>
      <c r="D78" s="82">
        <f>Data!FD10</f>
        <v>269620.761228533</v>
      </c>
      <c r="E78" s="82">
        <f>Data!FX10</f>
        <v>0</v>
      </c>
      <c r="F78" s="82">
        <f>Data!GR10</f>
        <v>0</v>
      </c>
      <c r="G78" s="82">
        <f>Data!HL10</f>
        <v>0</v>
      </c>
      <c r="H78" s="22">
        <f t="shared" si="1"/>
        <v>315573.86837139021</v>
      </c>
      <c r="I78" s="1"/>
    </row>
    <row r="79" spans="2:9" x14ac:dyDescent="0.2">
      <c r="B79" s="9" t="str">
        <f>$B$50</f>
        <v>Technology</v>
      </c>
      <c r="C79" s="82">
        <f>Data!EK10</f>
        <v>1029872.02335881</v>
      </c>
      <c r="D79" s="82">
        <f>Data!FE10</f>
        <v>3313494.3489315598</v>
      </c>
      <c r="E79" s="82">
        <f>Data!FY10</f>
        <v>452960.55590396799</v>
      </c>
      <c r="F79" s="82">
        <f>Data!GS10</f>
        <v>5850.8771929824597</v>
      </c>
      <c r="G79" s="82">
        <f>Data!HM10</f>
        <v>0</v>
      </c>
      <c r="H79" s="22">
        <f t="shared" si="1"/>
        <v>4802177.8053873209</v>
      </c>
      <c r="I79" s="1"/>
    </row>
    <row r="80" spans="2:9" x14ac:dyDescent="0.2">
      <c r="B80" s="9" t="str">
        <f>$B$51</f>
        <v>Nursing</v>
      </c>
      <c r="C80" s="82">
        <f>Data!EL10</f>
        <v>0</v>
      </c>
      <c r="D80" s="82">
        <f>Data!FF10</f>
        <v>0</v>
      </c>
      <c r="E80" s="82">
        <f>Data!FZ10</f>
        <v>0</v>
      </c>
      <c r="F80" s="82">
        <f>Data!GT10</f>
        <v>0</v>
      </c>
      <c r="G80" s="82">
        <f>Data!HN10</f>
        <v>0</v>
      </c>
      <c r="H80" s="22">
        <f t="shared" si="1"/>
        <v>0</v>
      </c>
      <c r="I80" s="1"/>
    </row>
    <row r="81" spans="2:9" x14ac:dyDescent="0.2">
      <c r="B81" s="35" t="str">
        <f>$B$52</f>
        <v>Totals</v>
      </c>
      <c r="C81" s="21">
        <f>SUM(C61:C80)</f>
        <v>41020781.42793344</v>
      </c>
      <c r="D81" s="21">
        <f>SUM(D61:D80)</f>
        <v>82720833.907919511</v>
      </c>
      <c r="E81" s="21">
        <f>SUM(E61:E80)</f>
        <v>61685410.639274865</v>
      </c>
      <c r="F81" s="21">
        <f>SUM(F61:F80)</f>
        <v>73944101.097493649</v>
      </c>
      <c r="G81" s="21">
        <f>SUM(G61:G80)</f>
        <v>8288144.1631779047</v>
      </c>
      <c r="H81" s="21">
        <f t="shared" si="1"/>
        <v>267659271.23579937</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Data!T10</f>
        <v>Martin, David J.</v>
      </c>
      <c r="E84" s="385"/>
      <c r="F84" s="385"/>
      <c r="G84" s="87" t="str">
        <f>Data!U10</f>
        <v>(979) 845-7838</v>
      </c>
      <c r="H84" s="78" t="str">
        <f>Data!V10</f>
        <v>david-j-martin@tamu.edu</v>
      </c>
    </row>
    <row r="85" spans="2:9" ht="13.5" customHeight="1" x14ac:dyDescent="0.2">
      <c r="B85" s="27"/>
      <c r="C85" s="27"/>
      <c r="D85" s="27"/>
      <c r="E85" s="27"/>
      <c r="F85" s="27"/>
      <c r="G85" s="27"/>
      <c r="H85" s="5"/>
    </row>
    <row r="86" spans="2:9" x14ac:dyDescent="0.2">
      <c r="B86" s="28" t="s">
        <v>33</v>
      </c>
      <c r="C86" s="13"/>
      <c r="D86" s="13"/>
      <c r="E86" s="13"/>
      <c r="F86" s="13"/>
      <c r="G86" s="13"/>
      <c r="H86" s="17">
        <f>H13+H14</f>
        <v>861846474</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Data!HR10</f>
        <v>1467994.6939939708</v>
      </c>
      <c r="D91" s="159">
        <f>Data!IL10</f>
        <v>1787256.0708427178</v>
      </c>
      <c r="E91" s="159">
        <f>Data!JF10</f>
        <v>1365759.2625090247</v>
      </c>
      <c r="F91" s="159">
        <f>Data!JZ10</f>
        <v>1782084.2327787566</v>
      </c>
      <c r="G91" s="159">
        <f>Data!KT10</f>
        <v>0</v>
      </c>
      <c r="H91" s="36">
        <f t="shared" ref="H91:H111" si="2">SUM(C91:G91)</f>
        <v>6403094.2601244701</v>
      </c>
    </row>
    <row r="92" spans="2:9" x14ac:dyDescent="0.2">
      <c r="B92" s="9" t="str">
        <f>$B$33</f>
        <v>Science</v>
      </c>
      <c r="C92" s="159">
        <f>Data!HS10</f>
        <v>802927.49261465285</v>
      </c>
      <c r="D92" s="159">
        <f>Data!IM10</f>
        <v>1427151.9580298869</v>
      </c>
      <c r="E92" s="159">
        <f>Data!JG10</f>
        <v>763337.8281222533</v>
      </c>
      <c r="F92" s="159">
        <f>Data!KA10</f>
        <v>1450765.8858013914</v>
      </c>
      <c r="G92" s="159">
        <f>Data!KU10</f>
        <v>0</v>
      </c>
      <c r="H92" s="69">
        <f t="shared" si="2"/>
        <v>4444183.1645681849</v>
      </c>
    </row>
    <row r="93" spans="2:9" x14ac:dyDescent="0.2">
      <c r="B93" s="9" t="str">
        <f>$B$34</f>
        <v>Fine Arts</v>
      </c>
      <c r="C93" s="159">
        <f>Data!HT10</f>
        <v>51513.008324768372</v>
      </c>
      <c r="D93" s="159">
        <f>Data!IN10</f>
        <v>38101.422202876973</v>
      </c>
      <c r="E93" s="159">
        <f>Data!JH10</f>
        <v>21667.220867712847</v>
      </c>
      <c r="F93" s="159">
        <f>Data!KB10</f>
        <v>1164.0861370172224</v>
      </c>
      <c r="G93" s="159">
        <f>Data!KV10</f>
        <v>0</v>
      </c>
      <c r="H93" s="69">
        <f t="shared" si="2"/>
        <v>112445.73753237541</v>
      </c>
    </row>
    <row r="94" spans="2:9" x14ac:dyDescent="0.2">
      <c r="B94" s="9" t="str">
        <f>$B$35</f>
        <v>Teacher Education</v>
      </c>
      <c r="C94" s="159">
        <f>Data!HU10</f>
        <v>132205.35667278458</v>
      </c>
      <c r="D94" s="159">
        <f>Data!IO10</f>
        <v>234757.70434785509</v>
      </c>
      <c r="E94" s="159">
        <f>Data!JI10</f>
        <v>492877.8410313623</v>
      </c>
      <c r="F94" s="159">
        <f>Data!KC10</f>
        <v>867220.62844163994</v>
      </c>
      <c r="G94" s="159">
        <f>Data!KW10</f>
        <v>0</v>
      </c>
      <c r="H94" s="69">
        <f t="shared" si="2"/>
        <v>1727061.530493642</v>
      </c>
    </row>
    <row r="95" spans="2:9" x14ac:dyDescent="0.2">
      <c r="B95" s="9" t="str">
        <f>$B$36</f>
        <v>Agriculture</v>
      </c>
      <c r="C95" s="159">
        <f>Data!HV10</f>
        <v>301451.32589560666</v>
      </c>
      <c r="D95" s="159">
        <f>Data!IP10</f>
        <v>1304102.359337026</v>
      </c>
      <c r="E95" s="159">
        <f>Data!JJ10</f>
        <v>708423.52881287516</v>
      </c>
      <c r="F95" s="159">
        <f>Data!KD10</f>
        <v>894690.53361391951</v>
      </c>
      <c r="G95" s="159">
        <f>Data!KX10</f>
        <v>0</v>
      </c>
      <c r="H95" s="69">
        <f t="shared" si="2"/>
        <v>3208667.7476594271</v>
      </c>
    </row>
    <row r="96" spans="2:9" x14ac:dyDescent="0.2">
      <c r="B96" s="9" t="str">
        <f>$B$37</f>
        <v>Engineering</v>
      </c>
      <c r="C96" s="159">
        <f>Data!HW10</f>
        <v>932957.60646795388</v>
      </c>
      <c r="D96" s="159">
        <f>Data!IQ10</f>
        <v>2448716.6137161707</v>
      </c>
      <c r="E96" s="159">
        <f>Data!JK10</f>
        <v>2346102.0433324967</v>
      </c>
      <c r="F96" s="159">
        <f>Data!KE10</f>
        <v>2527318.2623169837</v>
      </c>
      <c r="G96" s="159">
        <f>Data!KY10</f>
        <v>0</v>
      </c>
      <c r="H96" s="69">
        <f t="shared" si="2"/>
        <v>8255094.5258336049</v>
      </c>
    </row>
    <row r="97" spans="2:8" x14ac:dyDescent="0.2">
      <c r="B97" s="9" t="str">
        <f>$B$38</f>
        <v>Home Economics</v>
      </c>
      <c r="C97" s="159">
        <f>Data!HX10</f>
        <v>5900</v>
      </c>
      <c r="D97" s="159">
        <f>Data!IR10</f>
        <v>8600</v>
      </c>
      <c r="E97" s="159">
        <f>Data!JL10</f>
        <v>1</v>
      </c>
      <c r="F97" s="159">
        <f>Data!KF10</f>
        <v>4</v>
      </c>
      <c r="G97" s="159">
        <f>Data!KZ10</f>
        <v>0</v>
      </c>
      <c r="H97" s="69">
        <f t="shared" si="2"/>
        <v>14505</v>
      </c>
    </row>
    <row r="98" spans="2:8" x14ac:dyDescent="0.2">
      <c r="B98" s="9" t="str">
        <f>$B$39</f>
        <v>Law</v>
      </c>
      <c r="C98" s="159">
        <f>Data!HY10</f>
        <v>0</v>
      </c>
      <c r="D98" s="159">
        <f>Data!IS10</f>
        <v>0</v>
      </c>
      <c r="E98" s="159">
        <f>Data!JM10</f>
        <v>0</v>
      </c>
      <c r="F98" s="159">
        <f>Data!KG10</f>
        <v>0</v>
      </c>
      <c r="G98" s="159">
        <f>Data!LA10</f>
        <v>1889353.07633172</v>
      </c>
      <c r="H98" s="69">
        <f t="shared" si="2"/>
        <v>1889353.07633172</v>
      </c>
    </row>
    <row r="99" spans="2:8" x14ac:dyDescent="0.2">
      <c r="B99" s="9" t="str">
        <f>$B$40</f>
        <v>Social Service</v>
      </c>
      <c r="C99" s="159">
        <f>Data!HZ10</f>
        <v>0</v>
      </c>
      <c r="D99" s="159">
        <f>Data!IT10</f>
        <v>0</v>
      </c>
      <c r="E99" s="159">
        <f>Data!JN10</f>
        <v>0</v>
      </c>
      <c r="F99" s="159">
        <f>Data!KH10</f>
        <v>0</v>
      </c>
      <c r="G99" s="159">
        <f>Data!LB10</f>
        <v>0</v>
      </c>
      <c r="H99" s="69">
        <f t="shared" si="2"/>
        <v>0</v>
      </c>
    </row>
    <row r="100" spans="2:8" x14ac:dyDescent="0.2">
      <c r="B100" s="9" t="str">
        <f>$B$41</f>
        <v>Library Science</v>
      </c>
      <c r="C100" s="159">
        <f>Data!IA10</f>
        <v>3</v>
      </c>
      <c r="D100" s="159">
        <f>Data!IU10</f>
        <v>45</v>
      </c>
      <c r="E100" s="159">
        <f>Data!JO10</f>
        <v>0</v>
      </c>
      <c r="F100" s="159">
        <f>Data!KI10</f>
        <v>0</v>
      </c>
      <c r="G100" s="159">
        <f>Data!LC10</f>
        <v>0</v>
      </c>
      <c r="H100" s="69">
        <f t="shared" si="2"/>
        <v>48</v>
      </c>
    </row>
    <row r="101" spans="2:8" x14ac:dyDescent="0.2">
      <c r="B101" s="9" t="str">
        <f>$B$42</f>
        <v>Veterinary Science</v>
      </c>
      <c r="C101" s="159">
        <f>Data!IB10</f>
        <v>0</v>
      </c>
      <c r="D101" s="159">
        <f>Data!IV10</f>
        <v>0</v>
      </c>
      <c r="E101" s="159">
        <f>Data!JP10</f>
        <v>0</v>
      </c>
      <c r="F101" s="159">
        <f>Data!KJ10</f>
        <v>0</v>
      </c>
      <c r="G101" s="159">
        <f>Data!LD10</f>
        <v>21660759.080399998</v>
      </c>
      <c r="H101" s="69">
        <f t="shared" si="2"/>
        <v>21660759.080399998</v>
      </c>
    </row>
    <row r="102" spans="2:8" x14ac:dyDescent="0.2">
      <c r="B102" s="9" t="str">
        <f>$B$43</f>
        <v>Vocational Training</v>
      </c>
      <c r="C102" s="159">
        <f>Data!IC10</f>
        <v>0</v>
      </c>
      <c r="D102" s="159">
        <f>Data!IW10</f>
        <v>0</v>
      </c>
      <c r="E102" s="159">
        <f>Data!JQ10</f>
        <v>0</v>
      </c>
      <c r="F102" s="159">
        <f>Data!KK10</f>
        <v>0</v>
      </c>
      <c r="G102" s="159">
        <f>Data!LE10</f>
        <v>0</v>
      </c>
      <c r="H102" s="69">
        <f t="shared" si="2"/>
        <v>0</v>
      </c>
    </row>
    <row r="103" spans="2:8" x14ac:dyDescent="0.2">
      <c r="B103" s="9" t="str">
        <f>$B$44</f>
        <v>Physical Training</v>
      </c>
      <c r="C103" s="159">
        <f>Data!ID10</f>
        <v>517499.86153939267</v>
      </c>
      <c r="D103" s="159">
        <f>Data!IX10</f>
        <v>0</v>
      </c>
      <c r="E103" s="159">
        <f>Data!JR10</f>
        <v>0</v>
      </c>
      <c r="F103" s="159">
        <f>Data!KL10</f>
        <v>0</v>
      </c>
      <c r="G103" s="159">
        <f>Data!LF10</f>
        <v>0</v>
      </c>
      <c r="H103" s="69">
        <f t="shared" si="2"/>
        <v>517499.86153939267</v>
      </c>
    </row>
    <row r="104" spans="2:8" x14ac:dyDescent="0.2">
      <c r="B104" s="9" t="str">
        <f>$B$45</f>
        <v>Health Services</v>
      </c>
      <c r="C104" s="159">
        <f>Data!IE10</f>
        <v>1100</v>
      </c>
      <c r="D104" s="159">
        <f>Data!IY10</f>
        <v>1000</v>
      </c>
      <c r="E104" s="159">
        <f>Data!JS10</f>
        <v>9</v>
      </c>
      <c r="F104" s="159">
        <f>Data!KM10</f>
        <v>4</v>
      </c>
      <c r="G104" s="159">
        <f>Data!LG10</f>
        <v>0</v>
      </c>
      <c r="H104" s="69">
        <f t="shared" si="2"/>
        <v>2113</v>
      </c>
    </row>
    <row r="105" spans="2:8" x14ac:dyDescent="0.2">
      <c r="B105" s="9" t="str">
        <f>$B$46</f>
        <v>Pharmacy</v>
      </c>
      <c r="C105" s="159">
        <f>Data!IF10</f>
        <v>0</v>
      </c>
      <c r="D105" s="159">
        <f>Data!IZ10</f>
        <v>0</v>
      </c>
      <c r="E105" s="159">
        <f>Data!JT10</f>
        <v>0</v>
      </c>
      <c r="F105" s="159">
        <f>Data!KN10</f>
        <v>0</v>
      </c>
      <c r="G105" s="159">
        <f>Data!LH10</f>
        <v>0</v>
      </c>
      <c r="H105" s="69">
        <f t="shared" si="2"/>
        <v>0</v>
      </c>
    </row>
    <row r="106" spans="2:8" x14ac:dyDescent="0.2">
      <c r="B106" s="9" t="str">
        <f>$B$47</f>
        <v>Business Administration</v>
      </c>
      <c r="C106" s="159">
        <f>Data!IG10</f>
        <v>463495.59709806746</v>
      </c>
      <c r="D106" s="159">
        <f>Data!JA10</f>
        <v>3158196.0630240305</v>
      </c>
      <c r="E106" s="159">
        <f>Data!JU10</f>
        <v>2744265.3442569287</v>
      </c>
      <c r="F106" s="159">
        <f>Data!KO10</f>
        <v>1249114.8583654703</v>
      </c>
      <c r="G106" s="159">
        <f>Data!LI10</f>
        <v>0</v>
      </c>
      <c r="H106" s="69">
        <f t="shared" si="2"/>
        <v>7615071.8627444971</v>
      </c>
    </row>
    <row r="107" spans="2:8" x14ac:dyDescent="0.2">
      <c r="B107" s="9" t="str">
        <f>$B$48</f>
        <v>Optometry</v>
      </c>
      <c r="C107" s="159">
        <f>Data!IH10</f>
        <v>0</v>
      </c>
      <c r="D107" s="159">
        <f>Data!JB10</f>
        <v>0</v>
      </c>
      <c r="E107" s="159">
        <f>Data!JV10</f>
        <v>0</v>
      </c>
      <c r="F107" s="159">
        <f>Data!KP10</f>
        <v>0</v>
      </c>
      <c r="G107" s="159">
        <f>Data!LJ10</f>
        <v>0</v>
      </c>
      <c r="H107" s="69">
        <f t="shared" si="2"/>
        <v>0</v>
      </c>
    </row>
    <row r="108" spans="2:8" x14ac:dyDescent="0.2">
      <c r="B108" s="9" t="str">
        <f>$B$49</f>
        <v>Teacher Ed-Practice Teaching</v>
      </c>
      <c r="C108" s="159">
        <f>Data!II10</f>
        <v>70</v>
      </c>
      <c r="D108" s="159">
        <f>Data!JC10</f>
        <v>400</v>
      </c>
      <c r="E108" s="159">
        <f>Data!JW10</f>
        <v>0</v>
      </c>
      <c r="F108" s="159">
        <f>Data!KQ10</f>
        <v>0</v>
      </c>
      <c r="G108" s="159">
        <f>Data!LK10</f>
        <v>0</v>
      </c>
      <c r="H108" s="69">
        <f t="shared" si="2"/>
        <v>470</v>
      </c>
    </row>
    <row r="109" spans="2:8" x14ac:dyDescent="0.2">
      <c r="B109" s="9" t="str">
        <f>$B$50</f>
        <v>Technology</v>
      </c>
      <c r="C109" s="159">
        <f>Data!IJ10</f>
        <v>89944.9492848589</v>
      </c>
      <c r="D109" s="159">
        <f>Data!JD10</f>
        <v>289387.49127131171</v>
      </c>
      <c r="E109" s="159">
        <f>Data!JX10</f>
        <v>39559.783453433469</v>
      </c>
      <c r="F109" s="159">
        <f>Data!KR10</f>
        <v>510.99247329626292</v>
      </c>
      <c r="G109" s="159">
        <f>Data!LL10</f>
        <v>0</v>
      </c>
      <c r="H109" s="69">
        <f t="shared" si="2"/>
        <v>419403.21648290032</v>
      </c>
    </row>
    <row r="110" spans="2:8" x14ac:dyDescent="0.2">
      <c r="B110" s="9" t="str">
        <f>$B$51</f>
        <v>Nursing</v>
      </c>
      <c r="C110" s="159">
        <f>Data!IK10</f>
        <v>0</v>
      </c>
      <c r="D110" s="159">
        <f>Data!JE10</f>
        <v>0</v>
      </c>
      <c r="E110" s="159">
        <f>Data!JY10</f>
        <v>0</v>
      </c>
      <c r="F110" s="159">
        <f>Data!KS10</f>
        <v>0</v>
      </c>
      <c r="G110" s="159">
        <f>Data!HPM10</f>
        <v>0</v>
      </c>
      <c r="H110" s="69">
        <f t="shared" si="2"/>
        <v>0</v>
      </c>
    </row>
    <row r="111" spans="2:8" x14ac:dyDescent="0.2">
      <c r="B111" s="35" t="str">
        <f>$B$52</f>
        <v>Totals</v>
      </c>
      <c r="C111" s="36">
        <f>SUM(C91:C110)</f>
        <v>4767062.891892056</v>
      </c>
      <c r="D111" s="36">
        <f>SUM(D91:D110)</f>
        <v>10697714.682771875</v>
      </c>
      <c r="E111" s="36">
        <f>SUM(E91:E110)</f>
        <v>8482002.8523860872</v>
      </c>
      <c r="F111" s="36">
        <f>SUM(F91:F110)</f>
        <v>8772877.4799284749</v>
      </c>
      <c r="G111" s="36">
        <f>SUM(G91:G110)</f>
        <v>23550112.156731717</v>
      </c>
      <c r="H111" s="36">
        <f t="shared" si="2"/>
        <v>56269770.063710213</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14537938.276246171</v>
      </c>
      <c r="D116" s="21">
        <f t="shared" si="3"/>
        <v>17702661.056889616</v>
      </c>
      <c r="E116" s="21">
        <f t="shared" si="3"/>
        <v>13459877.094494626</v>
      </c>
      <c r="F116" s="21">
        <f t="shared" si="3"/>
        <v>17562812.385276757</v>
      </c>
      <c r="G116" s="21">
        <f t="shared" si="3"/>
        <v>0</v>
      </c>
      <c r="H116" s="36">
        <f t="shared" ref="H116:H136" si="4">SUM(C116:G116)</f>
        <v>63263288.812907167</v>
      </c>
      <c r="I116" s="1"/>
    </row>
    <row r="117" spans="2:9" x14ac:dyDescent="0.2">
      <c r="B117" s="9" t="str">
        <f>$B$33</f>
        <v>Science</v>
      </c>
      <c r="C117" s="22">
        <f t="shared" si="3"/>
        <v>12651042.473813353</v>
      </c>
      <c r="D117" s="22">
        <f t="shared" si="3"/>
        <v>22486414.033261988</v>
      </c>
      <c r="E117" s="22">
        <f t="shared" si="3"/>
        <v>12027261.956115052</v>
      </c>
      <c r="F117" s="22">
        <f t="shared" si="3"/>
        <v>22858478.517239291</v>
      </c>
      <c r="G117" s="22">
        <f t="shared" si="3"/>
        <v>0</v>
      </c>
      <c r="H117" s="69">
        <f t="shared" si="4"/>
        <v>70023196.980429679</v>
      </c>
      <c r="I117" s="1"/>
    </row>
    <row r="118" spans="2:9" x14ac:dyDescent="0.2">
      <c r="B118" s="9" t="str">
        <f>$B$34</f>
        <v>Fine Arts</v>
      </c>
      <c r="C118" s="22">
        <f t="shared" si="3"/>
        <v>1454204.2303519184</v>
      </c>
      <c r="D118" s="22">
        <f t="shared" si="3"/>
        <v>1075597.2355667569</v>
      </c>
      <c r="E118" s="22">
        <f t="shared" si="3"/>
        <v>611662.28241124691</v>
      </c>
      <c r="F118" s="22">
        <f t="shared" si="3"/>
        <v>32861.970985502121</v>
      </c>
      <c r="G118" s="22">
        <f t="shared" si="3"/>
        <v>0</v>
      </c>
      <c r="H118" s="69">
        <f t="shared" si="4"/>
        <v>3174325.7193154241</v>
      </c>
      <c r="I118" s="1"/>
    </row>
    <row r="119" spans="2:9" x14ac:dyDescent="0.2">
      <c r="B119" s="9" t="str">
        <f>$B$35</f>
        <v>Teacher Education</v>
      </c>
      <c r="C119" s="22">
        <f t="shared" si="3"/>
        <v>822859.9643505835</v>
      </c>
      <c r="D119" s="22">
        <f t="shared" si="3"/>
        <v>1461156.4999504052</v>
      </c>
      <c r="E119" s="22">
        <f t="shared" si="3"/>
        <v>3067723.2217153325</v>
      </c>
      <c r="F119" s="22">
        <f t="shared" si="3"/>
        <v>5397671.8747469503</v>
      </c>
      <c r="G119" s="22">
        <f t="shared" si="3"/>
        <v>0</v>
      </c>
      <c r="H119" s="69">
        <f t="shared" si="4"/>
        <v>10749411.560763272</v>
      </c>
      <c r="I119" s="1"/>
    </row>
    <row r="120" spans="2:9" x14ac:dyDescent="0.2">
      <c r="B120" s="9" t="str">
        <f>$B$36</f>
        <v>Agriculture</v>
      </c>
      <c r="C120" s="22">
        <f t="shared" si="3"/>
        <v>1660146.5357432165</v>
      </c>
      <c r="D120" s="22">
        <f t="shared" si="3"/>
        <v>7181925.6647013864</v>
      </c>
      <c r="E120" s="22">
        <f t="shared" si="3"/>
        <v>3901415.4729741053</v>
      </c>
      <c r="F120" s="22">
        <f t="shared" si="3"/>
        <v>4927221.2869807296</v>
      </c>
      <c r="G120" s="22">
        <f t="shared" si="3"/>
        <v>0</v>
      </c>
      <c r="H120" s="69">
        <f t="shared" si="4"/>
        <v>17670708.960399438</v>
      </c>
      <c r="I120" s="1"/>
    </row>
    <row r="121" spans="2:9" x14ac:dyDescent="0.2">
      <c r="B121" s="9" t="str">
        <f>$B$37</f>
        <v>Engineering</v>
      </c>
      <c r="C121" s="22">
        <f t="shared" si="3"/>
        <v>9649780.604019504</v>
      </c>
      <c r="D121" s="22">
        <f t="shared" si="3"/>
        <v>25327601.08279397</v>
      </c>
      <c r="E121" s="22">
        <f t="shared" si="3"/>
        <v>24266236.574789196</v>
      </c>
      <c r="F121" s="22">
        <f t="shared" si="3"/>
        <v>26140594.791032884</v>
      </c>
      <c r="G121" s="22">
        <f t="shared" si="3"/>
        <v>0</v>
      </c>
      <c r="H121" s="69">
        <f t="shared" si="4"/>
        <v>85384213.05263555</v>
      </c>
      <c r="I121" s="1"/>
    </row>
    <row r="122" spans="2:9" x14ac:dyDescent="0.2">
      <c r="B122" s="9" t="str">
        <f>$B$38</f>
        <v>Home Economics</v>
      </c>
      <c r="C122" s="22">
        <f t="shared" si="3"/>
        <v>65394.3012651955</v>
      </c>
      <c r="D122" s="22">
        <f t="shared" si="3"/>
        <v>95283.181059505703</v>
      </c>
      <c r="E122" s="22">
        <f t="shared" si="3"/>
        <v>6288.4</v>
      </c>
      <c r="F122" s="22">
        <f t="shared" si="3"/>
        <v>59159.8</v>
      </c>
      <c r="G122" s="22">
        <f t="shared" si="3"/>
        <v>0</v>
      </c>
      <c r="H122" s="69">
        <f t="shared" si="4"/>
        <v>226125.68232470122</v>
      </c>
      <c r="I122" s="1"/>
    </row>
    <row r="123" spans="2:9" x14ac:dyDescent="0.2">
      <c r="B123" s="9" t="str">
        <f>$B$39</f>
        <v>Law</v>
      </c>
      <c r="C123" s="22">
        <f t="shared" si="3"/>
        <v>0</v>
      </c>
      <c r="D123" s="22">
        <f t="shared" si="3"/>
        <v>0</v>
      </c>
      <c r="E123" s="22">
        <f t="shared" si="3"/>
        <v>0</v>
      </c>
      <c r="F123" s="22">
        <f t="shared" si="3"/>
        <v>0</v>
      </c>
      <c r="G123" s="22">
        <f t="shared" si="3"/>
        <v>10177497.239509625</v>
      </c>
      <c r="H123" s="69">
        <f t="shared" si="4"/>
        <v>10177497.239509625</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831.11904761904805</v>
      </c>
      <c r="D125" s="22">
        <f t="shared" si="3"/>
        <v>12466.785714285699</v>
      </c>
      <c r="E125" s="22">
        <f t="shared" si="3"/>
        <v>0</v>
      </c>
      <c r="F125" s="22">
        <f t="shared" si="3"/>
        <v>0</v>
      </c>
      <c r="G125" s="22">
        <f t="shared" si="3"/>
        <v>0</v>
      </c>
      <c r="H125" s="69">
        <f t="shared" si="4"/>
        <v>13297.904761904747</v>
      </c>
      <c r="I125" s="1"/>
    </row>
    <row r="126" spans="2:9" x14ac:dyDescent="0.2">
      <c r="B126" s="9" t="str">
        <f>$B$42</f>
        <v>Veterinary Science</v>
      </c>
      <c r="C126" s="22">
        <f t="shared" si="3"/>
        <v>0</v>
      </c>
      <c r="D126" s="22">
        <f t="shared" si="3"/>
        <v>0</v>
      </c>
      <c r="E126" s="22">
        <f t="shared" si="3"/>
        <v>0</v>
      </c>
      <c r="F126" s="22">
        <f t="shared" si="3"/>
        <v>0</v>
      </c>
      <c r="G126" s="22">
        <f t="shared" si="3"/>
        <v>21660759.080399998</v>
      </c>
      <c r="H126" s="69">
        <f t="shared" si="4"/>
        <v>21660759.080399998</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1527992.1457526926</v>
      </c>
      <c r="D128" s="22">
        <f t="shared" si="3"/>
        <v>0</v>
      </c>
      <c r="E128" s="22">
        <f t="shared" si="3"/>
        <v>0</v>
      </c>
      <c r="F128" s="22">
        <f t="shared" si="3"/>
        <v>0</v>
      </c>
      <c r="G128" s="22">
        <f t="shared" si="3"/>
        <v>0</v>
      </c>
      <c r="H128" s="69">
        <f t="shared" si="4"/>
        <v>1527992.1457526926</v>
      </c>
      <c r="I128" s="1"/>
    </row>
    <row r="129" spans="2:12" x14ac:dyDescent="0.2">
      <c r="B129" s="9" t="str">
        <f>$B$45</f>
        <v>Health Services</v>
      </c>
      <c r="C129" s="22">
        <f t="shared" si="3"/>
        <v>226280.50099689799</v>
      </c>
      <c r="D129" s="22">
        <f t="shared" si="3"/>
        <v>400826.20711313502</v>
      </c>
      <c r="E129" s="22">
        <f t="shared" si="3"/>
        <v>341643.24019179097</v>
      </c>
      <c r="F129" s="22">
        <f t="shared" si="3"/>
        <v>273026.95414932101</v>
      </c>
      <c r="G129" s="22">
        <f t="shared" si="3"/>
        <v>0</v>
      </c>
      <c r="H129" s="69">
        <f t="shared" si="4"/>
        <v>1241776.902451145</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2025534.0884518274</v>
      </c>
      <c r="D131" s="22">
        <f t="shared" si="3"/>
        <v>13801714.242208932</v>
      </c>
      <c r="E131" s="22">
        <f t="shared" si="3"/>
        <v>11992784.909612197</v>
      </c>
      <c r="F131" s="22">
        <f t="shared" si="3"/>
        <v>5458789.1273444109</v>
      </c>
      <c r="G131" s="22">
        <f t="shared" si="3"/>
        <v>0</v>
      </c>
      <c r="H131" s="69">
        <f t="shared" si="4"/>
        <v>33278822.367617365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46023.107142857203</v>
      </c>
      <c r="D133" s="22">
        <f t="shared" si="5"/>
        <v>270020.761228533</v>
      </c>
      <c r="E133" s="22">
        <f t="shared" si="5"/>
        <v>0</v>
      </c>
      <c r="F133" s="22">
        <f t="shared" si="5"/>
        <v>0</v>
      </c>
      <c r="G133" s="22">
        <f t="shared" si="5"/>
        <v>0</v>
      </c>
      <c r="H133" s="69">
        <f t="shared" si="4"/>
        <v>316043.86837139021</v>
      </c>
      <c r="I133" s="1"/>
    </row>
    <row r="134" spans="2:12" x14ac:dyDescent="0.2">
      <c r="B134" s="9" t="str">
        <f>$B$50</f>
        <v>Technology</v>
      </c>
      <c r="C134" s="22">
        <f t="shared" si="5"/>
        <v>1119816.972643669</v>
      </c>
      <c r="D134" s="22">
        <f t="shared" si="5"/>
        <v>3602881.8402028717</v>
      </c>
      <c r="E134" s="22">
        <f t="shared" si="5"/>
        <v>492520.33935740148</v>
      </c>
      <c r="F134" s="22">
        <f t="shared" si="5"/>
        <v>6361.8696662787224</v>
      </c>
      <c r="G134" s="22">
        <f t="shared" si="5"/>
        <v>0</v>
      </c>
      <c r="H134" s="69">
        <f t="shared" si="4"/>
        <v>5221581.0218702201</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45787844.3198255</v>
      </c>
      <c r="D136" s="36">
        <f>SUM(D116:D135)</f>
        <v>93418548.590691373</v>
      </c>
      <c r="E136" s="36">
        <f>SUM(E116:E135)</f>
        <v>70167413.491660953</v>
      </c>
      <c r="F136" s="36">
        <f>SUM(F116:F135)</f>
        <v>82716978.577422127</v>
      </c>
      <c r="G136" s="36">
        <f>SUM(G116:G135)</f>
        <v>31838256.319909625</v>
      </c>
      <c r="H136" s="36">
        <f t="shared" si="4"/>
        <v>323929041.29950958</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537917432.70049047</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Data!LN10</f>
        <v>179030.21187300378</v>
      </c>
      <c r="D143" s="159">
        <f>Data!MH10</f>
        <v>250642.29662220529</v>
      </c>
      <c r="E143" s="159">
        <f>Data!NB10</f>
        <v>4977039.8900695052</v>
      </c>
      <c r="F143" s="159">
        <f>Data!NV10</f>
        <v>41499203.112162277</v>
      </c>
      <c r="G143" s="159">
        <f>Data!OP10</f>
        <v>0</v>
      </c>
      <c r="H143" s="160">
        <f>Data!PJ10</f>
        <v>58179221.772916794</v>
      </c>
      <c r="I143" s="70">
        <f t="shared" ref="I143:I162" si="6">SUM(C143:H143)</f>
        <v>105085137.28364378</v>
      </c>
    </row>
    <row r="144" spans="2:12" x14ac:dyDescent="0.2">
      <c r="B144" s="9" t="str">
        <f>$B$33</f>
        <v>Science</v>
      </c>
      <c r="C144" s="159">
        <f>Data!LO10</f>
        <v>138003.67633570704</v>
      </c>
      <c r="D144" s="159">
        <f>Data!MI10</f>
        <v>634816.91114425252</v>
      </c>
      <c r="E144" s="159">
        <f>Data!NC10</f>
        <v>11040294.106856564</v>
      </c>
      <c r="F144" s="159">
        <f>Data!NW10</f>
        <v>40090067.975522898</v>
      </c>
      <c r="G144" s="159">
        <f>Data!OQ10</f>
        <v>0</v>
      </c>
      <c r="H144" s="160">
        <f>Data!PK10</f>
        <v>64377525.572001383</v>
      </c>
      <c r="I144" s="70">
        <f t="shared" si="6"/>
        <v>116280708.24186081</v>
      </c>
    </row>
    <row r="145" spans="2:9" x14ac:dyDescent="0.2">
      <c r="B145" s="9" t="str">
        <f>$B$34</f>
        <v>Fine Arts</v>
      </c>
      <c r="C145" s="159">
        <f>Data!LP10</f>
        <v>235290.03925557458</v>
      </c>
      <c r="D145" s="159">
        <f>Data!MJ10</f>
        <v>470580.07851114916</v>
      </c>
      <c r="E145" s="159">
        <f>Data!ND10</f>
        <v>1529385.2551612349</v>
      </c>
      <c r="F145" s="159">
        <f>Data!NX10</f>
        <v>117645.01962778729</v>
      </c>
      <c r="G145" s="159">
        <f>Data!OR10</f>
        <v>0</v>
      </c>
      <c r="H145" s="160">
        <f>Data!PL10</f>
        <v>2918393.3893535915</v>
      </c>
      <c r="I145" s="70">
        <f t="shared" si="6"/>
        <v>5271293.7819093373</v>
      </c>
    </row>
    <row r="146" spans="2:9" x14ac:dyDescent="0.2">
      <c r="B146" s="9" t="str">
        <f>$B$35</f>
        <v>Teacher Education</v>
      </c>
      <c r="C146" s="159">
        <f>Data!LQ10</f>
        <v>7967.7691949387354</v>
      </c>
      <c r="D146" s="159">
        <f>Data!MK10</f>
        <v>168310.3103391038</v>
      </c>
      <c r="E146" s="159">
        <f>Data!NE10</f>
        <v>370183.96702148992</v>
      </c>
      <c r="F146" s="159">
        <f>Data!NY10</f>
        <v>7421307.148383202</v>
      </c>
      <c r="G146" s="159">
        <f>Data!OS10</f>
        <v>0</v>
      </c>
      <c r="H146" s="160">
        <f>Data!PN10</f>
        <v>9882732.4012414478</v>
      </c>
      <c r="I146" s="70">
        <f t="shared" si="6"/>
        <v>17850501.596180182</v>
      </c>
    </row>
    <row r="147" spans="2:9" x14ac:dyDescent="0.2">
      <c r="B147" s="9" t="str">
        <f>$B$36</f>
        <v>Agriculture</v>
      </c>
      <c r="C147" s="159">
        <f>Data!LR10</f>
        <v>20823.579384481458</v>
      </c>
      <c r="D147" s="159">
        <f>Data!ML10</f>
        <v>197824.00415257385</v>
      </c>
      <c r="E147" s="159">
        <f>Data!NF10</f>
        <v>4039774.4005894023</v>
      </c>
      <c r="F147" s="159">
        <f>Data!NZ10</f>
        <v>8839609.4487123787</v>
      </c>
      <c r="G147" s="159">
        <f>Data!OT10</f>
        <v>0</v>
      </c>
      <c r="H147" s="160">
        <f>Data!PM10</f>
        <v>16245995.142030545</v>
      </c>
      <c r="I147" s="70">
        <f t="shared" si="6"/>
        <v>29344026.574869379</v>
      </c>
    </row>
    <row r="148" spans="2:9" x14ac:dyDescent="0.2">
      <c r="B148" s="9" t="str">
        <f>$B$37</f>
        <v>Engineering</v>
      </c>
      <c r="C148" s="159">
        <f>Data!LS10</f>
        <v>347170.62054412934</v>
      </c>
      <c r="D148" s="159">
        <f>Data!MM10</f>
        <v>879498.90537846112</v>
      </c>
      <c r="E148" s="159">
        <f>Data!NG10</f>
        <v>19615140.06074331</v>
      </c>
      <c r="F148" s="159">
        <f>Data!OA10</f>
        <v>42447394.538528882</v>
      </c>
      <c r="G148" s="159">
        <f>Data!OU10</f>
        <v>0</v>
      </c>
      <c r="H148" s="160">
        <f>Data!PO10</f>
        <v>78500048.502177492</v>
      </c>
      <c r="I148" s="70">
        <f t="shared" si="6"/>
        <v>141789252.62737226</v>
      </c>
    </row>
    <row r="149" spans="2:9" x14ac:dyDescent="0.2">
      <c r="B149" s="9" t="str">
        <f>$B$38</f>
        <v>Home Economics</v>
      </c>
      <c r="C149" s="159">
        <f>Data!LT10</f>
        <v>54900.741351057768</v>
      </c>
      <c r="D149" s="159">
        <f>Data!MN10</f>
        <v>86272.593551662212</v>
      </c>
      <c r="E149" s="159">
        <f>Data!NH10</f>
        <v>7842.9630501511101</v>
      </c>
      <c r="F149" s="159">
        <f>Data!OB10</f>
        <v>7842.9630501511101</v>
      </c>
      <c r="G149" s="159">
        <f>Data!OV10</f>
        <v>0</v>
      </c>
      <c r="H149" s="160">
        <f>Data!PP10</f>
        <v>194558.61022355783</v>
      </c>
      <c r="I149" s="70">
        <f t="shared" si="6"/>
        <v>351417.87122658</v>
      </c>
    </row>
    <row r="150" spans="2:9" x14ac:dyDescent="0.2">
      <c r="B150" s="9" t="str">
        <f>$B$39</f>
        <v>Law</v>
      </c>
      <c r="C150" s="159">
        <f>Data!LU10</f>
        <v>0</v>
      </c>
      <c r="D150" s="159">
        <f>Data!MO10</f>
        <v>0</v>
      </c>
      <c r="E150" s="159">
        <f>Data!NI10</f>
        <v>0</v>
      </c>
      <c r="F150" s="159">
        <f>Data!OC10</f>
        <v>0</v>
      </c>
      <c r="G150" s="159">
        <f>Data!OW10</f>
        <v>7543850.1173082702</v>
      </c>
      <c r="H150" s="160">
        <f>Data!PQ10</f>
        <v>9356929.2650537118</v>
      </c>
      <c r="I150" s="70">
        <f t="shared" si="6"/>
        <v>16900779.382361982</v>
      </c>
    </row>
    <row r="151" spans="2:9" x14ac:dyDescent="0.2">
      <c r="B151" s="9" t="str">
        <f>$B$40</f>
        <v>Social Service</v>
      </c>
      <c r="C151" s="159">
        <f>Data!LV10</f>
        <v>0</v>
      </c>
      <c r="D151" s="159">
        <f>Data!MP10</f>
        <v>0</v>
      </c>
      <c r="E151" s="159">
        <f>Data!NJ10</f>
        <v>0</v>
      </c>
      <c r="F151" s="159">
        <f>Data!OD10</f>
        <v>0</v>
      </c>
      <c r="G151" s="159">
        <f>Data!OX10</f>
        <v>0</v>
      </c>
      <c r="H151" s="160">
        <f>Data!PR10</f>
        <v>0</v>
      </c>
      <c r="I151" s="70">
        <f t="shared" si="6"/>
        <v>0</v>
      </c>
    </row>
    <row r="152" spans="2:9" x14ac:dyDescent="0.2">
      <c r="B152" s="9" t="str">
        <f>$B$41</f>
        <v>Library Science</v>
      </c>
      <c r="C152" s="159">
        <f>Data!LW10</f>
        <v>3928.4823136971959</v>
      </c>
      <c r="D152" s="159">
        <f>Data!MQ10</f>
        <v>5892.7234705457931</v>
      </c>
      <c r="E152" s="159">
        <f>Data!NK10</f>
        <v>0</v>
      </c>
      <c r="F152" s="159">
        <f>Data!OE10</f>
        <v>0</v>
      </c>
      <c r="G152" s="159">
        <f>Data!OY10</f>
        <v>0</v>
      </c>
      <c r="H152" s="160">
        <f>Data!PS10</f>
        <v>12181.621511432901</v>
      </c>
      <c r="I152" s="70">
        <f t="shared" si="6"/>
        <v>22002.827295675888</v>
      </c>
    </row>
    <row r="153" spans="2:9" x14ac:dyDescent="0.2">
      <c r="B153" s="9" t="str">
        <f>$B$42</f>
        <v>Veterinary Science</v>
      </c>
      <c r="C153" s="159">
        <f>Data!LX10</f>
        <v>0</v>
      </c>
      <c r="D153" s="159">
        <f>Data!MR10</f>
        <v>0</v>
      </c>
      <c r="E153" s="159">
        <f>Data!NL10</f>
        <v>0</v>
      </c>
      <c r="F153" s="159">
        <f>Data!OF10</f>
        <v>0</v>
      </c>
      <c r="G153" s="159">
        <f>Data!OZ10</f>
        <v>16055569.922521956</v>
      </c>
      <c r="H153" s="160">
        <f>Data!PT10</f>
        <v>19914344.556378108</v>
      </c>
      <c r="I153" s="70">
        <f t="shared" si="6"/>
        <v>35969914.47890006</v>
      </c>
    </row>
    <row r="154" spans="2:9" x14ac:dyDescent="0.2">
      <c r="B154" s="9" t="str">
        <f>$B$43</f>
        <v>Vocational Training</v>
      </c>
      <c r="C154" s="159">
        <f>Data!LY10</f>
        <v>0</v>
      </c>
      <c r="D154" s="159">
        <f>Data!MS10</f>
        <v>0</v>
      </c>
      <c r="E154" s="159">
        <f>Data!NM10</f>
        <v>0</v>
      </c>
      <c r="F154" s="159">
        <f>Data!OG10</f>
        <v>0</v>
      </c>
      <c r="G154" s="159">
        <f>Data!PA10</f>
        <v>0</v>
      </c>
      <c r="H154" s="160">
        <f>Data!PU10</f>
        <v>0</v>
      </c>
      <c r="I154" s="70">
        <f t="shared" si="6"/>
        <v>0</v>
      </c>
    </row>
    <row r="155" spans="2:9" x14ac:dyDescent="0.2">
      <c r="B155" s="9" t="str">
        <f>$B$44</f>
        <v>Physical Training</v>
      </c>
      <c r="C155" s="159">
        <f>Data!LZ10</f>
        <v>1131924.0767721829</v>
      </c>
      <c r="D155" s="159">
        <f>Data!MT10</f>
        <v>0</v>
      </c>
      <c r="E155" s="159">
        <f>Data!NN10</f>
        <v>0</v>
      </c>
      <c r="F155" s="159">
        <f>Data!OH10</f>
        <v>0</v>
      </c>
      <c r="G155" s="159">
        <f>Data!PB10</f>
        <v>0</v>
      </c>
      <c r="H155" s="160">
        <f>Data!PV10</f>
        <v>1403969.2259619699</v>
      </c>
      <c r="I155" s="70">
        <f t="shared" si="6"/>
        <v>2535893.3027341529</v>
      </c>
    </row>
    <row r="156" spans="2:9" x14ac:dyDescent="0.2">
      <c r="B156" s="9" t="str">
        <f>$B$45</f>
        <v>Health Services</v>
      </c>
      <c r="C156" s="159">
        <f>Data!MA10</f>
        <v>275662.22945862589</v>
      </c>
      <c r="D156" s="159">
        <f>Data!MU10</f>
        <v>459437.04909770988</v>
      </c>
      <c r="E156" s="159">
        <f>Data!NO10</f>
        <v>91887.409819541979</v>
      </c>
      <c r="F156" s="159">
        <f>Data!OI10</f>
        <v>91887.409819541979</v>
      </c>
      <c r="G156" s="159">
        <f>Data!PC10</f>
        <v>0</v>
      </c>
      <c r="H156" s="160">
        <f>Data!PW10</f>
        <v>1139715.0947426779</v>
      </c>
      <c r="I156" s="70">
        <f t="shared" si="6"/>
        <v>2058589.1929380975</v>
      </c>
    </row>
    <row r="157" spans="2:9" x14ac:dyDescent="0.2">
      <c r="B157" s="9" t="str">
        <f>$B$46</f>
        <v>Pharmacy</v>
      </c>
      <c r="C157" s="159">
        <f>Data!MB10</f>
        <v>0</v>
      </c>
      <c r="D157" s="159">
        <f>Data!MV10</f>
        <v>0</v>
      </c>
      <c r="E157" s="159">
        <f>Data!NP10</f>
        <v>0</v>
      </c>
      <c r="F157" s="159">
        <f>Data!OJ10</f>
        <v>0</v>
      </c>
      <c r="G157" s="159">
        <f>Data!PD10</f>
        <v>0</v>
      </c>
      <c r="H157" s="160">
        <f>Data!PX10</f>
        <v>0</v>
      </c>
      <c r="I157" s="70">
        <f t="shared" si="6"/>
        <v>0</v>
      </c>
    </row>
    <row r="158" spans="2:9" x14ac:dyDescent="0.2">
      <c r="B158" s="9" t="str">
        <f>$B$47</f>
        <v>Business Administration</v>
      </c>
      <c r="C158" s="159">
        <f>Data!MC10</f>
        <v>2466720.8451893344</v>
      </c>
      <c r="D158" s="159">
        <f>Data!MW10</f>
        <v>2466720.8451893344</v>
      </c>
      <c r="E158" s="159">
        <f>Data!NQ10</f>
        <v>7400162.5355680017</v>
      </c>
      <c r="F158" s="159">
        <f>Data!OK10</f>
        <v>12333604.22594667</v>
      </c>
      <c r="G158" s="159">
        <f>Data!PE10</f>
        <v>0</v>
      </c>
      <c r="H158" s="160">
        <f>Data!PY10</f>
        <v>30595693.004078995</v>
      </c>
      <c r="I158" s="70">
        <f t="shared" si="6"/>
        <v>55262901.455972336</v>
      </c>
    </row>
    <row r="159" spans="2:9" x14ac:dyDescent="0.2">
      <c r="B159" s="9" t="str">
        <f>$B$48</f>
        <v>Optometry</v>
      </c>
      <c r="C159" s="159">
        <f>Data!MD10</f>
        <v>0</v>
      </c>
      <c r="D159" s="159">
        <f>Data!MX10</f>
        <v>0</v>
      </c>
      <c r="E159" s="159">
        <f>Data!NR10</f>
        <v>0</v>
      </c>
      <c r="F159" s="159">
        <f>Data!OL10</f>
        <v>0</v>
      </c>
      <c r="G159" s="159">
        <f>Data!PF10</f>
        <v>0</v>
      </c>
      <c r="H159" s="160">
        <f>Data!PZ10</f>
        <v>0</v>
      </c>
      <c r="I159" s="70">
        <f t="shared" si="6"/>
        <v>0</v>
      </c>
    </row>
    <row r="160" spans="2:9" x14ac:dyDescent="0.2">
      <c r="B160" s="9" t="str">
        <f>$B$49</f>
        <v>Teacher Ed-Practice Teaching</v>
      </c>
      <c r="C160" s="159">
        <f>Data!ME10</f>
        <v>93564.92615149905</v>
      </c>
      <c r="D160" s="159">
        <f>Data!MY10</f>
        <v>140347.38922724855</v>
      </c>
      <c r="E160" s="159">
        <f>Data!NS10</f>
        <v>0</v>
      </c>
      <c r="F160" s="159">
        <f>Data!OM10</f>
        <v>0</v>
      </c>
      <c r="G160" s="159">
        <f>Data!PG10</f>
        <v>0</v>
      </c>
      <c r="H160" s="160">
        <f>Data!QA10</f>
        <v>290130.49470752547</v>
      </c>
      <c r="I160" s="70">
        <f t="shared" si="6"/>
        <v>524042.81008627306</v>
      </c>
    </row>
    <row r="161" spans="2:10" x14ac:dyDescent="0.2">
      <c r="B161" s="9" t="str">
        <f>$B$50</f>
        <v>Technology</v>
      </c>
      <c r="C161" s="159">
        <f>Data!MF10</f>
        <v>1161115.2530468407</v>
      </c>
      <c r="D161" s="159">
        <f>Data!MZ10</f>
        <v>1935192.088411401</v>
      </c>
      <c r="E161" s="159">
        <f>Data!NT10</f>
        <v>580557.62652342033</v>
      </c>
      <c r="F161" s="159">
        <f>Data!ON10</f>
        <v>193519.20884114012</v>
      </c>
      <c r="G161" s="159">
        <f>Data!PH10</f>
        <v>0</v>
      </c>
      <c r="H161" s="160">
        <f>Data!QB10</f>
        <v>4800587.237621787</v>
      </c>
      <c r="I161" s="70">
        <f t="shared" si="6"/>
        <v>8670971.4144445881</v>
      </c>
    </row>
    <row r="162" spans="2:10" x14ac:dyDescent="0.2">
      <c r="B162" s="9" t="str">
        <f>$B$51</f>
        <v>Nursing</v>
      </c>
      <c r="C162" s="159">
        <f>Data!MG10</f>
        <v>0</v>
      </c>
      <c r="D162" s="159">
        <f>Data!NA10</f>
        <v>0</v>
      </c>
      <c r="E162" s="159">
        <f>Data!NU10</f>
        <v>0</v>
      </c>
      <c r="F162" s="159">
        <f>Data!OO10</f>
        <v>0</v>
      </c>
      <c r="G162" s="159">
        <f>Data!PI10</f>
        <v>0</v>
      </c>
      <c r="H162" s="160">
        <f>Data!QC10</f>
        <v>0</v>
      </c>
      <c r="I162" s="70">
        <f t="shared" si="6"/>
        <v>0</v>
      </c>
    </row>
    <row r="163" spans="2:10" ht="15" thickBot="1" x14ac:dyDescent="0.25">
      <c r="B163" s="35" t="str">
        <f>$B$52</f>
        <v>Totals</v>
      </c>
      <c r="C163" s="36">
        <f t="shared" ref="C163:H163" si="7">SUM(C143:C162)</f>
        <v>6116102.4508710727</v>
      </c>
      <c r="D163" s="36">
        <f t="shared" si="7"/>
        <v>7695535.1950956481</v>
      </c>
      <c r="E163" s="36">
        <f t="shared" si="7"/>
        <v>49652268.215402618</v>
      </c>
      <c r="F163" s="36">
        <f t="shared" si="7"/>
        <v>153042081.05059493</v>
      </c>
      <c r="G163" s="37">
        <f t="shared" si="7"/>
        <v>23599420.039830226</v>
      </c>
      <c r="H163" s="71">
        <f t="shared" si="7"/>
        <v>297812025.89000106</v>
      </c>
      <c r="I163" s="70">
        <f>SUM(I143:I162)</f>
        <v>537917432.84179544</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13548647.109218655</v>
      </c>
      <c r="D168" s="21">
        <f t="shared" si="8"/>
        <v>16530653.38876495</v>
      </c>
      <c r="E168" s="21">
        <f t="shared" si="8"/>
        <v>17355232.507160231</v>
      </c>
      <c r="F168" s="21">
        <f t="shared" si="8"/>
        <v>57650604.278499953</v>
      </c>
      <c r="G168" s="21">
        <f t="shared" si="8"/>
        <v>0</v>
      </c>
      <c r="H168" s="36">
        <f t="shared" ref="H168:H188" si="9">SUM(C168:G168)</f>
        <v>105085137.28364378</v>
      </c>
      <c r="I168" s="52"/>
      <c r="J168" s="53"/>
    </row>
    <row r="169" spans="2:10" x14ac:dyDescent="0.2">
      <c r="B169" s="9" t="str">
        <f>$B$33</f>
        <v>Science</v>
      </c>
      <c r="C169" s="22">
        <f t="shared" si="8"/>
        <v>11769046.609122938</v>
      </c>
      <c r="D169" s="22">
        <f t="shared" si="8"/>
        <v>21308247.386669673</v>
      </c>
      <c r="E169" s="22">
        <f t="shared" si="8"/>
        <v>22097849.281856015</v>
      </c>
      <c r="F169" s="22">
        <f t="shared" si="8"/>
        <v>61105564.964212187</v>
      </c>
      <c r="G169" s="22">
        <f t="shared" si="8"/>
        <v>0</v>
      </c>
      <c r="H169" s="69">
        <f t="shared" si="9"/>
        <v>116280708.24186081</v>
      </c>
      <c r="I169" s="52"/>
      <c r="J169" s="53"/>
    </row>
    <row r="170" spans="2:10" x14ac:dyDescent="0.2">
      <c r="B170" s="9" t="str">
        <f>$B$34</f>
        <v>Fine Arts</v>
      </c>
      <c r="C170" s="22">
        <f t="shared" si="8"/>
        <v>1572247.991240513</v>
      </c>
      <c r="D170" s="22">
        <f t="shared" si="8"/>
        <v>1459456.5012375424</v>
      </c>
      <c r="E170" s="22">
        <f t="shared" si="8"/>
        <v>2091731.8192343386</v>
      </c>
      <c r="F170" s="22">
        <f t="shared" si="8"/>
        <v>147857.47019694364</v>
      </c>
      <c r="G170" s="22">
        <f t="shared" si="8"/>
        <v>0</v>
      </c>
      <c r="H170" s="69">
        <f t="shared" si="9"/>
        <v>5271293.7819093373</v>
      </c>
      <c r="I170" s="52"/>
      <c r="J170" s="53"/>
    </row>
    <row r="171" spans="2:10" x14ac:dyDescent="0.2">
      <c r="B171" s="9" t="str">
        <f>$B$35</f>
        <v>Teacher Education</v>
      </c>
      <c r="C171" s="22">
        <f t="shared" si="8"/>
        <v>764484.04782130732</v>
      </c>
      <c r="D171" s="22">
        <f t="shared" si="8"/>
        <v>1511660.0001075249</v>
      </c>
      <c r="E171" s="22">
        <f t="shared" si="8"/>
        <v>3190569.7630170244</v>
      </c>
      <c r="F171" s="22">
        <f t="shared" si="8"/>
        <v>12383787.785234326</v>
      </c>
      <c r="G171" s="22">
        <f t="shared" si="8"/>
        <v>0</v>
      </c>
      <c r="H171" s="69">
        <f t="shared" si="9"/>
        <v>17850501.596180186</v>
      </c>
      <c r="I171" s="52"/>
      <c r="J171" s="53"/>
    </row>
    <row r="172" spans="2:10" x14ac:dyDescent="0.2">
      <c r="B172" s="9" t="str">
        <f>$B$36</f>
        <v>Agriculture</v>
      </c>
      <c r="C172" s="22">
        <f t="shared" si="8"/>
        <v>1547119.5879478795</v>
      </c>
      <c r="D172" s="22">
        <f t="shared" si="8"/>
        <v>6800701.6657472998</v>
      </c>
      <c r="E172" s="22">
        <f t="shared" si="8"/>
        <v>7626635.4010745455</v>
      </c>
      <c r="F172" s="22">
        <f t="shared" si="8"/>
        <v>13369569.920099657</v>
      </c>
      <c r="G172" s="22">
        <f t="shared" si="8"/>
        <v>0</v>
      </c>
      <c r="H172" s="69">
        <f t="shared" si="9"/>
        <v>29344026.574869379</v>
      </c>
      <c r="I172" s="52"/>
      <c r="J172" s="53"/>
    </row>
    <row r="173" spans="2:10" x14ac:dyDescent="0.2">
      <c r="B173" s="9" t="str">
        <f>$B$37</f>
        <v>Engineering</v>
      </c>
      <c r="C173" s="22">
        <f t="shared" si="8"/>
        <v>9218930.6142086815</v>
      </c>
      <c r="D173" s="22">
        <f t="shared" si="8"/>
        <v>24165043.649082806</v>
      </c>
      <c r="E173" s="22">
        <f t="shared" si="8"/>
        <v>41924893.585226566</v>
      </c>
      <c r="F173" s="22">
        <f t="shared" si="8"/>
        <v>66480384.778854221</v>
      </c>
      <c r="G173" s="22">
        <f t="shared" si="8"/>
        <v>0</v>
      </c>
      <c r="H173" s="69">
        <f t="shared" si="9"/>
        <v>141789252.62737226</v>
      </c>
      <c r="I173" s="52"/>
      <c r="J173" s="53"/>
    </row>
    <row r="174" spans="2:10" x14ac:dyDescent="0.2">
      <c r="B174" s="9" t="str">
        <f>$B$38</f>
        <v>Home Economics</v>
      </c>
      <c r="C174" s="22">
        <f t="shared" si="8"/>
        <v>111166.01931460938</v>
      </c>
      <c r="D174" s="22">
        <f t="shared" si="8"/>
        <v>168254.27335925482</v>
      </c>
      <c r="E174" s="22">
        <f t="shared" si="8"/>
        <v>13253.504444440909</v>
      </c>
      <c r="F174" s="22">
        <f t="shared" si="8"/>
        <v>58744.074108274908</v>
      </c>
      <c r="G174" s="22">
        <f t="shared" si="8"/>
        <v>0</v>
      </c>
      <c r="H174" s="69">
        <f t="shared" si="9"/>
        <v>351417.87122657994</v>
      </c>
      <c r="I174" s="52"/>
      <c r="J174" s="53"/>
    </row>
    <row r="175" spans="2:10" x14ac:dyDescent="0.2">
      <c r="B175" s="9" t="str">
        <f>$B$39</f>
        <v>Law</v>
      </c>
      <c r="C175" s="22">
        <f t="shared" si="8"/>
        <v>0</v>
      </c>
      <c r="D175" s="22">
        <f t="shared" si="8"/>
        <v>0</v>
      </c>
      <c r="E175" s="22">
        <f t="shared" si="8"/>
        <v>0</v>
      </c>
      <c r="F175" s="22">
        <f t="shared" si="8"/>
        <v>0</v>
      </c>
      <c r="G175" s="22">
        <f t="shared" si="8"/>
        <v>16900779.382361982</v>
      </c>
      <c r="H175" s="69">
        <f t="shared" si="9"/>
        <v>16900779.382361982</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4689.8336581617532</v>
      </c>
      <c r="D177" s="22">
        <f t="shared" si="8"/>
        <v>17312.993637514137</v>
      </c>
      <c r="E177" s="22">
        <f t="shared" si="8"/>
        <v>0</v>
      </c>
      <c r="F177" s="22">
        <f t="shared" si="8"/>
        <v>0</v>
      </c>
      <c r="G177" s="22">
        <f t="shared" si="8"/>
        <v>0</v>
      </c>
      <c r="H177" s="69">
        <f t="shared" si="9"/>
        <v>22002.827295675888</v>
      </c>
      <c r="I177" s="52"/>
      <c r="J177" s="53"/>
    </row>
    <row r="178" spans="2:10" x14ac:dyDescent="0.2">
      <c r="B178" s="9" t="str">
        <f>$B$42</f>
        <v>Veterinary Science</v>
      </c>
      <c r="C178" s="22">
        <f t="shared" si="8"/>
        <v>0</v>
      </c>
      <c r="D178" s="22">
        <f t="shared" si="8"/>
        <v>0</v>
      </c>
      <c r="E178" s="22">
        <f t="shared" si="8"/>
        <v>0</v>
      </c>
      <c r="F178" s="22">
        <f t="shared" si="8"/>
        <v>0</v>
      </c>
      <c r="G178" s="22">
        <f t="shared" si="8"/>
        <v>35969914.47890006</v>
      </c>
      <c r="H178" s="69">
        <f t="shared" si="9"/>
        <v>35969914.47890006</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2535893.3027341529</v>
      </c>
      <c r="D180" s="22">
        <f t="shared" si="8"/>
        <v>0</v>
      </c>
      <c r="E180" s="22">
        <f t="shared" si="8"/>
        <v>0</v>
      </c>
      <c r="F180" s="22">
        <f t="shared" si="8"/>
        <v>0</v>
      </c>
      <c r="G180" s="22">
        <f t="shared" si="8"/>
        <v>0</v>
      </c>
      <c r="H180" s="69">
        <f t="shared" si="9"/>
        <v>2535893.3027341529</v>
      </c>
      <c r="I180" s="52"/>
      <c r="J180" s="53"/>
    </row>
    <row r="181" spans="2:10" x14ac:dyDescent="0.2">
      <c r="B181" s="9" t="str">
        <f>$B$45</f>
        <v>Health Services</v>
      </c>
      <c r="C181" s="22">
        <f t="shared" si="8"/>
        <v>483344.70617649716</v>
      </c>
      <c r="D181" s="22">
        <f t="shared" si="8"/>
        <v>827319.29728058574</v>
      </c>
      <c r="E181" s="22">
        <f t="shared" si="8"/>
        <v>405450.94695313886</v>
      </c>
      <c r="F181" s="22">
        <f t="shared" si="8"/>
        <v>342474.24252787587</v>
      </c>
      <c r="G181" s="22">
        <f t="shared" si="8"/>
        <v>0</v>
      </c>
      <c r="H181" s="69">
        <f t="shared" si="9"/>
        <v>2058589.1929380975</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4328944.7681089398</v>
      </c>
      <c r="D183" s="22">
        <f t="shared" si="8"/>
        <v>15155661.794480575</v>
      </c>
      <c r="E183" s="22">
        <f t="shared" si="8"/>
        <v>18426020.40112434</v>
      </c>
      <c r="F183" s="22">
        <f t="shared" si="8"/>
        <v>17352274.492258489</v>
      </c>
      <c r="G183" s="22">
        <f t="shared" si="8"/>
        <v>0</v>
      </c>
      <c r="H183" s="69">
        <f t="shared" si="9"/>
        <v>55262901.455972344</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135814.46230653542</v>
      </c>
      <c r="D185" s="22">
        <f t="shared" si="10"/>
        <v>388228.34777973767</v>
      </c>
      <c r="E185" s="22">
        <f t="shared" si="10"/>
        <v>0</v>
      </c>
      <c r="F185" s="22">
        <f t="shared" si="10"/>
        <v>0</v>
      </c>
      <c r="G185" s="22">
        <f t="shared" si="10"/>
        <v>0</v>
      </c>
      <c r="H185" s="69">
        <f t="shared" si="9"/>
        <v>524042.81008627312</v>
      </c>
      <c r="I185" s="52"/>
      <c r="J185" s="53"/>
    </row>
    <row r="186" spans="2:10" x14ac:dyDescent="0.2">
      <c r="B186" s="9" t="str">
        <f>$B$50</f>
        <v>Technology</v>
      </c>
      <c r="C186" s="22">
        <f t="shared" si="10"/>
        <v>2190646.1642458425</v>
      </c>
      <c r="D186" s="22">
        <f t="shared" si="10"/>
        <v>5247588.9483460374</v>
      </c>
      <c r="E186" s="22">
        <f t="shared" si="10"/>
        <v>1033368.1537344751</v>
      </c>
      <c r="F186" s="22">
        <f t="shared" si="10"/>
        <v>199368.14811823517</v>
      </c>
      <c r="G186" s="22">
        <f t="shared" si="10"/>
        <v>0</v>
      </c>
      <c r="H186" s="69">
        <f t="shared" si="9"/>
        <v>8670971.41444459</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48210975.216104709</v>
      </c>
      <c r="D188" s="36">
        <f>SUM(D168:D187)</f>
        <v>93580128.246493489</v>
      </c>
      <c r="E188" s="36">
        <f>SUM(E168:E187)</f>
        <v>114165005.3638251</v>
      </c>
      <c r="F188" s="36">
        <f>SUM(F168:F187)</f>
        <v>229090630.15411016</v>
      </c>
      <c r="G188" s="36">
        <f>SUM(G168:G187)</f>
        <v>52870693.861262038</v>
      </c>
      <c r="H188" s="36">
        <f t="shared" si="9"/>
        <v>537917432.84179556</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262719762</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11790865.272788577</v>
      </c>
      <c r="D193" s="38">
        <f t="shared" si="11"/>
        <v>14357585.479137309</v>
      </c>
      <c r="E193" s="38">
        <f t="shared" si="11"/>
        <v>10916513.359310934</v>
      </c>
      <c r="F193" s="38">
        <f t="shared" si="11"/>
        <v>14244162.460396068</v>
      </c>
      <c r="G193" s="38">
        <f t="shared" si="11"/>
        <v>0</v>
      </c>
      <c r="H193" s="38">
        <f>SUM(C193:G193)</f>
        <v>51309126.571632884</v>
      </c>
      <c r="I193" s="1"/>
    </row>
    <row r="194" spans="2:9" x14ac:dyDescent="0.2">
      <c r="B194" s="9" t="str">
        <f>$B$33</f>
        <v>Science</v>
      </c>
      <c r="C194" s="39">
        <f t="shared" si="11"/>
        <v>10260515.24876713</v>
      </c>
      <c r="D194" s="39">
        <f t="shared" si="11"/>
        <v>18237405.696483299</v>
      </c>
      <c r="E194" s="39">
        <f t="shared" si="11"/>
        <v>9754603.6191938818</v>
      </c>
      <c r="F194" s="39">
        <f t="shared" si="11"/>
        <v>18539165.280270629</v>
      </c>
      <c r="G194" s="39">
        <f t="shared" si="11"/>
        <v>0</v>
      </c>
      <c r="H194" s="39">
        <f t="shared" ref="H194:H213" si="12">SUM(C194:G194)</f>
        <v>56791689.84471494</v>
      </c>
      <c r="I194" s="1"/>
    </row>
    <row r="195" spans="2:9" x14ac:dyDescent="0.2">
      <c r="B195" s="9" t="str">
        <f>$B$34</f>
        <v>Fine Arts</v>
      </c>
      <c r="C195" s="39">
        <f t="shared" si="11"/>
        <v>1179419.3807532119</v>
      </c>
      <c r="D195" s="39">
        <f t="shared" si="11"/>
        <v>872353.55188384629</v>
      </c>
      <c r="E195" s="39">
        <f t="shared" si="11"/>
        <v>496083.24284477439</v>
      </c>
      <c r="F195" s="39">
        <f t="shared" si="11"/>
        <v>26652.408692740119</v>
      </c>
      <c r="G195" s="39">
        <f t="shared" si="11"/>
        <v>0</v>
      </c>
      <c r="H195" s="39">
        <f t="shared" si="12"/>
        <v>2574508.5841745725</v>
      </c>
      <c r="I195" s="1"/>
    </row>
    <row r="196" spans="2:9" x14ac:dyDescent="0.2">
      <c r="B196" s="9" t="str">
        <f>$B$35</f>
        <v>Teacher Education</v>
      </c>
      <c r="C196" s="39">
        <f t="shared" si="11"/>
        <v>667373.24052902404</v>
      </c>
      <c r="D196" s="39">
        <f t="shared" si="11"/>
        <v>1185057.9570504988</v>
      </c>
      <c r="E196" s="39">
        <f t="shared" si="11"/>
        <v>2488049.5785672106</v>
      </c>
      <c r="F196" s="39">
        <f t="shared" si="11"/>
        <v>4377733.6684562322</v>
      </c>
      <c r="G196" s="39">
        <f t="shared" si="11"/>
        <v>0</v>
      </c>
      <c r="H196" s="39">
        <f t="shared" si="12"/>
        <v>8718214.4446029663</v>
      </c>
      <c r="I196" s="1"/>
    </row>
    <row r="197" spans="2:9" x14ac:dyDescent="0.2">
      <c r="B197" s="9" t="str">
        <f>$B$36</f>
        <v>Agriculture</v>
      </c>
      <c r="C197" s="39">
        <f t="shared" si="11"/>
        <v>1346447.0521255566</v>
      </c>
      <c r="D197" s="39">
        <f t="shared" si="11"/>
        <v>5824836.8030313337</v>
      </c>
      <c r="E197" s="39">
        <f t="shared" si="11"/>
        <v>3164208.2488527591</v>
      </c>
      <c r="F197" s="39">
        <f t="shared" si="11"/>
        <v>3996178.9120352967</v>
      </c>
      <c r="G197" s="39">
        <f t="shared" si="11"/>
        <v>0</v>
      </c>
      <c r="H197" s="39">
        <f t="shared" si="12"/>
        <v>14331671.016044945</v>
      </c>
      <c r="I197" s="1"/>
    </row>
    <row r="198" spans="2:9" x14ac:dyDescent="0.2">
      <c r="B198" s="9" t="str">
        <f>$B$37</f>
        <v>Engineering</v>
      </c>
      <c r="C198" s="39">
        <f t="shared" si="11"/>
        <v>7826368.5573537322</v>
      </c>
      <c r="D198" s="39">
        <f t="shared" si="11"/>
        <v>20541725.131554756</v>
      </c>
      <c r="E198" s="39">
        <f t="shared" si="11"/>
        <v>19680914.906514019</v>
      </c>
      <c r="F198" s="39">
        <f t="shared" si="11"/>
        <v>21201096.432995234</v>
      </c>
      <c r="G198" s="39">
        <f t="shared" si="11"/>
        <v>0</v>
      </c>
      <c r="H198" s="39">
        <f t="shared" si="12"/>
        <v>69250105.028417736</v>
      </c>
      <c r="I198" s="1"/>
    </row>
    <row r="199" spans="2:9" x14ac:dyDescent="0.2">
      <c r="B199" s="9" t="str">
        <f>$B$38</f>
        <v>Home Economics</v>
      </c>
      <c r="C199" s="39">
        <f t="shared" si="11"/>
        <v>53037.465228883979</v>
      </c>
      <c r="D199" s="39">
        <f t="shared" si="11"/>
        <v>77278.574808025849</v>
      </c>
      <c r="E199" s="39">
        <f t="shared" si="11"/>
        <v>5100.1507760252216</v>
      </c>
      <c r="F199" s="39">
        <f t="shared" si="11"/>
        <v>47981.028541361389</v>
      </c>
      <c r="G199" s="39">
        <f t="shared" si="11"/>
        <v>0</v>
      </c>
      <c r="H199" s="39">
        <f t="shared" si="12"/>
        <v>183397.21935429645</v>
      </c>
      <c r="I199" s="1"/>
    </row>
    <row r="200" spans="2:9" x14ac:dyDescent="0.2">
      <c r="B200" s="9" t="str">
        <f>$B$39</f>
        <v>Law</v>
      </c>
      <c r="C200" s="39">
        <f t="shared" si="11"/>
        <v>0</v>
      </c>
      <c r="D200" s="39">
        <f t="shared" si="11"/>
        <v>0</v>
      </c>
      <c r="E200" s="39">
        <f t="shared" si="11"/>
        <v>0</v>
      </c>
      <c r="F200" s="39">
        <f t="shared" si="11"/>
        <v>0</v>
      </c>
      <c r="G200" s="39">
        <f t="shared" si="11"/>
        <v>8254368.4314101469</v>
      </c>
      <c r="H200" s="39">
        <f t="shared" si="12"/>
        <v>8254368.4314101469</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674.07169640665848</v>
      </c>
      <c r="D202" s="39">
        <f t="shared" si="11"/>
        <v>10111.075446099861</v>
      </c>
      <c r="E202" s="39">
        <f t="shared" si="11"/>
        <v>0</v>
      </c>
      <c r="F202" s="39">
        <f t="shared" si="11"/>
        <v>0</v>
      </c>
      <c r="G202" s="39">
        <f t="shared" si="11"/>
        <v>0</v>
      </c>
      <c r="H202" s="39">
        <f t="shared" si="12"/>
        <v>10785.147142506519</v>
      </c>
      <c r="I202" s="1"/>
    </row>
    <row r="203" spans="2:9" x14ac:dyDescent="0.2">
      <c r="B203" s="9" t="str">
        <f>$B$42</f>
        <v>Veterinary Science</v>
      </c>
      <c r="C203" s="39">
        <f t="shared" si="11"/>
        <v>0</v>
      </c>
      <c r="D203" s="39">
        <f t="shared" si="11"/>
        <v>0</v>
      </c>
      <c r="E203" s="39">
        <f t="shared" si="11"/>
        <v>0</v>
      </c>
      <c r="F203" s="39">
        <f t="shared" si="11"/>
        <v>0</v>
      </c>
      <c r="G203" s="39">
        <f t="shared" si="11"/>
        <v>17567765.605431814</v>
      </c>
      <c r="H203" s="39">
        <f t="shared" si="12"/>
        <v>17567765.605431814</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1239264.4119205265</v>
      </c>
      <c r="D205" s="39">
        <f t="shared" si="11"/>
        <v>0</v>
      </c>
      <c r="E205" s="39">
        <f t="shared" si="11"/>
        <v>0</v>
      </c>
      <c r="F205" s="39">
        <f t="shared" si="11"/>
        <v>0</v>
      </c>
      <c r="G205" s="39">
        <f t="shared" si="11"/>
        <v>0</v>
      </c>
      <c r="H205" s="39">
        <f t="shared" si="12"/>
        <v>1239264.4119205265</v>
      </c>
      <c r="I205" s="1"/>
    </row>
    <row r="206" spans="2:9" x14ac:dyDescent="0.2">
      <c r="B206" s="9" t="str">
        <f>$B$45</f>
        <v>Health Services</v>
      </c>
      <c r="C206" s="39">
        <f t="shared" si="11"/>
        <v>183522.78365859442</v>
      </c>
      <c r="D206" s="39">
        <f t="shared" si="11"/>
        <v>325086.52300415083</v>
      </c>
      <c r="E206" s="39">
        <f t="shared" si="11"/>
        <v>277086.70513770339</v>
      </c>
      <c r="F206" s="39">
        <f t="shared" si="11"/>
        <v>221436.07787043799</v>
      </c>
      <c r="G206" s="39">
        <f t="shared" si="11"/>
        <v>0</v>
      </c>
      <c r="H206" s="39">
        <f t="shared" si="12"/>
        <v>1007132.0896708866</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1642791.3703140907</v>
      </c>
      <c r="D208" s="39">
        <f t="shared" si="11"/>
        <v>11193757.331416614</v>
      </c>
      <c r="E208" s="39">
        <f t="shared" si="11"/>
        <v>9726641.3178967964</v>
      </c>
      <c r="F208" s="39">
        <f t="shared" si="11"/>
        <v>4427302.2714814013</v>
      </c>
      <c r="G208" s="39">
        <f t="shared" si="11"/>
        <v>0</v>
      </c>
      <c r="H208" s="39">
        <f t="shared" si="12"/>
        <v>26990492.291108906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37326.63087744658</v>
      </c>
      <c r="D210" s="39">
        <f t="shared" si="13"/>
        <v>218997.93189406267</v>
      </c>
      <c r="E210" s="39">
        <f t="shared" si="13"/>
        <v>0</v>
      </c>
      <c r="F210" s="39">
        <f t="shared" si="13"/>
        <v>0</v>
      </c>
      <c r="G210" s="39">
        <f t="shared" si="13"/>
        <v>0</v>
      </c>
      <c r="H210" s="39">
        <f t="shared" si="12"/>
        <v>256324.56277150926</v>
      </c>
      <c r="I210" s="1"/>
    </row>
    <row r="211" spans="2:9" x14ac:dyDescent="0.2">
      <c r="B211" s="9" t="str">
        <f>$B$50</f>
        <v>Technology</v>
      </c>
      <c r="C211" s="39">
        <f t="shared" si="13"/>
        <v>908217.57554144505</v>
      </c>
      <c r="D211" s="39">
        <f t="shared" si="13"/>
        <v>2922085.2066086535</v>
      </c>
      <c r="E211" s="39">
        <f t="shared" si="13"/>
        <v>399454.231757181</v>
      </c>
      <c r="F211" s="39">
        <f t="shared" si="13"/>
        <v>5159.7376940784216</v>
      </c>
      <c r="G211" s="39">
        <f t="shared" si="13"/>
        <v>0</v>
      </c>
      <c r="H211" s="39">
        <f t="shared" si="12"/>
        <v>4234916.7516013579</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37135823.061554633</v>
      </c>
      <c r="D213" s="38">
        <f>SUM(D193:D212)</f>
        <v>75766281.262318641</v>
      </c>
      <c r="E213" s="38">
        <f>SUM(E193:E212)</f>
        <v>56908655.360851288</v>
      </c>
      <c r="F213" s="38">
        <f>SUM(F193:F212)</f>
        <v>67086868.278433472</v>
      </c>
      <c r="G213" s="38">
        <f>SUM(G193:G212)</f>
        <v>25822134.036841959</v>
      </c>
      <c r="H213" s="38">
        <f t="shared" si="12"/>
        <v>262719762</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85726376</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10976101.977567455</v>
      </c>
      <c r="D218" s="38">
        <f t="shared" si="14"/>
        <v>7189679.7900073668</v>
      </c>
      <c r="E218" s="38">
        <f t="shared" si="14"/>
        <v>1623430.5658914363</v>
      </c>
      <c r="F218" s="38">
        <f t="shared" si="14"/>
        <v>945506.83428833552</v>
      </c>
      <c r="G218" s="38">
        <f t="shared" si="14"/>
        <v>0</v>
      </c>
      <c r="H218" s="38">
        <f>SUM(C218:G218)</f>
        <v>20734719.167754594</v>
      </c>
      <c r="I218" s="1"/>
    </row>
    <row r="219" spans="2:9" x14ac:dyDescent="0.2">
      <c r="B219" s="9" t="str">
        <f>$B$33</f>
        <v>Science</v>
      </c>
      <c r="C219" s="39">
        <f t="shared" si="14"/>
        <v>8489964.2779925652</v>
      </c>
      <c r="D219" s="39">
        <f t="shared" si="14"/>
        <v>7904955.1309165461</v>
      </c>
      <c r="E219" s="39">
        <f t="shared" si="14"/>
        <v>930855.18544025393</v>
      </c>
      <c r="F219" s="39">
        <f t="shared" si="14"/>
        <v>1598990.6579285467</v>
      </c>
      <c r="G219" s="39">
        <f t="shared" si="14"/>
        <v>0</v>
      </c>
      <c r="H219" s="39">
        <f t="shared" ref="H219:H238" si="15">SUM(C219:G219)</f>
        <v>18924765.252277911</v>
      </c>
      <c r="I219" s="1"/>
    </row>
    <row r="220" spans="2:9" x14ac:dyDescent="0.2">
      <c r="B220" s="9" t="str">
        <f>$B$34</f>
        <v>Fine Arts</v>
      </c>
      <c r="C220" s="39">
        <f t="shared" si="14"/>
        <v>1587953.3990824034</v>
      </c>
      <c r="D220" s="39">
        <f t="shared" si="14"/>
        <v>561583.45856599405</v>
      </c>
      <c r="E220" s="39">
        <f t="shared" si="14"/>
        <v>27181.244593193034</v>
      </c>
      <c r="F220" s="39">
        <f t="shared" si="14"/>
        <v>2264.2761633900632</v>
      </c>
      <c r="G220" s="39">
        <f t="shared" si="14"/>
        <v>0</v>
      </c>
      <c r="H220" s="39">
        <f t="shared" si="15"/>
        <v>2178982.3784049801</v>
      </c>
      <c r="I220" s="1"/>
    </row>
    <row r="221" spans="2:9" x14ac:dyDescent="0.2">
      <c r="B221" s="9" t="str">
        <f>$B$35</f>
        <v>Teacher Education</v>
      </c>
      <c r="C221" s="39">
        <f t="shared" si="14"/>
        <v>364795.32890012232</v>
      </c>
      <c r="D221" s="39">
        <f t="shared" si="14"/>
        <v>972499.72128018236</v>
      </c>
      <c r="E221" s="39">
        <f t="shared" si="14"/>
        <v>976066.20031636907</v>
      </c>
      <c r="F221" s="39">
        <f t="shared" si="14"/>
        <v>402835.31379585032</v>
      </c>
      <c r="G221" s="39">
        <f t="shared" si="14"/>
        <v>0</v>
      </c>
      <c r="H221" s="39">
        <f t="shared" si="15"/>
        <v>2716196.564292524</v>
      </c>
      <c r="I221" s="1"/>
    </row>
    <row r="222" spans="2:9" x14ac:dyDescent="0.2">
      <c r="B222" s="9" t="str">
        <f>$B$36</f>
        <v>Agriculture</v>
      </c>
      <c r="C222" s="39">
        <f t="shared" si="14"/>
        <v>1086256.7334887914</v>
      </c>
      <c r="D222" s="39">
        <f t="shared" si="14"/>
        <v>2773385.455386729</v>
      </c>
      <c r="E222" s="39">
        <f t="shared" si="14"/>
        <v>277549.19102195097</v>
      </c>
      <c r="F222" s="39">
        <f t="shared" si="14"/>
        <v>377173.51727742964</v>
      </c>
      <c r="G222" s="39">
        <f t="shared" si="14"/>
        <v>0</v>
      </c>
      <c r="H222" s="39">
        <f t="shared" si="15"/>
        <v>4514364.8971749013</v>
      </c>
      <c r="I222" s="1"/>
    </row>
    <row r="223" spans="2:9" x14ac:dyDescent="0.2">
      <c r="B223" s="9" t="str">
        <f>$B$37</f>
        <v>Engineering</v>
      </c>
      <c r="C223" s="39">
        <f t="shared" si="14"/>
        <v>4253877.1914234413</v>
      </c>
      <c r="D223" s="39">
        <f t="shared" si="14"/>
        <v>9344957.9580204599</v>
      </c>
      <c r="E223" s="39">
        <f t="shared" si="14"/>
        <v>2927310.7713518417</v>
      </c>
      <c r="F223" s="39">
        <f t="shared" si="14"/>
        <v>1990298.7476198657</v>
      </c>
      <c r="G223" s="39">
        <f t="shared" si="14"/>
        <v>0</v>
      </c>
      <c r="H223" s="39">
        <f t="shared" si="15"/>
        <v>18516444.66841561</v>
      </c>
      <c r="I223" s="1"/>
    </row>
    <row r="224" spans="2:9" x14ac:dyDescent="0.2">
      <c r="B224" s="9" t="str">
        <f>$B$38</f>
        <v>Home Economics</v>
      </c>
      <c r="C224" s="39">
        <f t="shared" si="14"/>
        <v>24937.564199760756</v>
      </c>
      <c r="D224" s="39">
        <f t="shared" si="14"/>
        <v>45244.268766874295</v>
      </c>
      <c r="E224" s="39">
        <f t="shared" si="14"/>
        <v>1229.3025192901373</v>
      </c>
      <c r="F224" s="39">
        <f t="shared" si="14"/>
        <v>2881.8060261328078</v>
      </c>
      <c r="G224" s="39">
        <f t="shared" si="14"/>
        <v>0</v>
      </c>
      <c r="H224" s="39">
        <f t="shared" si="15"/>
        <v>74292.941512057994</v>
      </c>
      <c r="I224" s="1"/>
    </row>
    <row r="225" spans="2:10" x14ac:dyDescent="0.2">
      <c r="B225" s="9" t="str">
        <f>$B$39</f>
        <v>Law</v>
      </c>
      <c r="C225" s="39">
        <f t="shared" si="14"/>
        <v>0</v>
      </c>
      <c r="D225" s="39">
        <f t="shared" si="14"/>
        <v>0</v>
      </c>
      <c r="E225" s="39">
        <f t="shared" si="14"/>
        <v>0</v>
      </c>
      <c r="F225" s="39">
        <f t="shared" si="14"/>
        <v>0</v>
      </c>
      <c r="G225" s="39">
        <f t="shared" si="14"/>
        <v>894342.05124963738</v>
      </c>
      <c r="H225" s="39">
        <f t="shared" si="15"/>
        <v>894342.05124963738</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117.8152639358776</v>
      </c>
      <c r="D227" s="39">
        <f t="shared" si="14"/>
        <v>2835.6435856676089</v>
      </c>
      <c r="E227" s="39">
        <f t="shared" si="14"/>
        <v>0</v>
      </c>
      <c r="F227" s="39">
        <f t="shared" si="14"/>
        <v>0</v>
      </c>
      <c r="G227" s="39">
        <f t="shared" si="14"/>
        <v>0</v>
      </c>
      <c r="H227" s="39">
        <f t="shared" si="15"/>
        <v>2953.4588496034867</v>
      </c>
      <c r="I227" s="1"/>
    </row>
    <row r="228" spans="2:10" x14ac:dyDescent="0.2">
      <c r="B228" s="9" t="str">
        <f>$B$42</f>
        <v>Veterinary Science</v>
      </c>
      <c r="C228" s="39">
        <f t="shared" si="14"/>
        <v>0</v>
      </c>
      <c r="D228" s="39">
        <f t="shared" si="14"/>
        <v>0</v>
      </c>
      <c r="E228" s="39">
        <f t="shared" si="14"/>
        <v>0</v>
      </c>
      <c r="F228" s="39">
        <f t="shared" si="14"/>
        <v>0</v>
      </c>
      <c r="G228" s="39">
        <f t="shared" si="14"/>
        <v>719261.41814387031</v>
      </c>
      <c r="H228" s="39">
        <f t="shared" si="15"/>
        <v>719261.41814387031</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362910.28467714827</v>
      </c>
      <c r="D230" s="39">
        <f t="shared" si="14"/>
        <v>0</v>
      </c>
      <c r="E230" s="39">
        <f t="shared" si="14"/>
        <v>0</v>
      </c>
      <c r="F230" s="39">
        <f t="shared" si="14"/>
        <v>0</v>
      </c>
      <c r="G230" s="39">
        <f t="shared" si="14"/>
        <v>0</v>
      </c>
      <c r="H230" s="39">
        <f t="shared" si="15"/>
        <v>362910.28467714827</v>
      </c>
      <c r="I230" s="1"/>
    </row>
    <row r="231" spans="2:10" x14ac:dyDescent="0.2">
      <c r="B231" s="9" t="str">
        <f>$B$45</f>
        <v>Health Services</v>
      </c>
      <c r="C231" s="39">
        <f t="shared" si="14"/>
        <v>465056.11850955419</v>
      </c>
      <c r="D231" s="39">
        <f t="shared" si="14"/>
        <v>677214.70255932875</v>
      </c>
      <c r="E231" s="39">
        <f t="shared" si="14"/>
        <v>63513.963496657088</v>
      </c>
      <c r="F231" s="39">
        <f t="shared" si="14"/>
        <v>26416.55523955074</v>
      </c>
      <c r="G231" s="39">
        <f t="shared" si="14"/>
        <v>0</v>
      </c>
      <c r="H231" s="39">
        <f t="shared" si="15"/>
        <v>1232201.3398050908</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1813216.1837278015</v>
      </c>
      <c r="D233" s="39">
        <f t="shared" si="14"/>
        <v>7726813.6994347163</v>
      </c>
      <c r="E233" s="39">
        <f t="shared" si="14"/>
        <v>2323928.1181335994</v>
      </c>
      <c r="F233" s="39">
        <f t="shared" si="14"/>
        <v>146972.10733277319</v>
      </c>
      <c r="G233" s="39">
        <f t="shared" si="14"/>
        <v>0</v>
      </c>
      <c r="H233" s="39">
        <f t="shared" si="15"/>
        <v>12010930.10862889</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31103.229679071683</v>
      </c>
      <c r="D235" s="39">
        <f t="shared" si="16"/>
        <v>270709.44097840111</v>
      </c>
      <c r="E235" s="39">
        <f t="shared" si="16"/>
        <v>0</v>
      </c>
      <c r="F235" s="39">
        <f t="shared" si="16"/>
        <v>0</v>
      </c>
      <c r="G235" s="39">
        <f t="shared" si="16"/>
        <v>0</v>
      </c>
      <c r="H235" s="39">
        <f t="shared" si="15"/>
        <v>301812.6706574728</v>
      </c>
      <c r="I235" s="1"/>
    </row>
    <row r="236" spans="2:10" x14ac:dyDescent="0.2">
      <c r="B236" s="9" t="str">
        <f>$B$50</f>
        <v>Technology</v>
      </c>
      <c r="C236" s="39">
        <f t="shared" si="16"/>
        <v>478604.8738621801</v>
      </c>
      <c r="D236" s="39">
        <f t="shared" si="16"/>
        <v>1974805.2073608267</v>
      </c>
      <c r="E236" s="39">
        <f t="shared" si="16"/>
        <v>87553.657207219789</v>
      </c>
      <c r="F236" s="39">
        <f t="shared" si="16"/>
        <v>1235.059725485489</v>
      </c>
      <c r="G236" s="39">
        <f t="shared" si="16"/>
        <v>0</v>
      </c>
      <c r="H236" s="39">
        <f t="shared" si="15"/>
        <v>2542198.798155712</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29934894.978374224</v>
      </c>
      <c r="D238" s="38">
        <f>SUM(D218:D237)</f>
        <v>39444684.476863086</v>
      </c>
      <c r="E238" s="38">
        <f>SUM(E218:E237)</f>
        <v>9238618.19997181</v>
      </c>
      <c r="F238" s="38">
        <f>SUM(F218:F237)</f>
        <v>5494574.8753973609</v>
      </c>
      <c r="G238" s="38">
        <f>SUM(G218:G237)</f>
        <v>1613603.4693935076</v>
      </c>
      <c r="H238" s="38">
        <f t="shared" si="15"/>
        <v>85726375.999999985</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79315460</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10155270.967685282</v>
      </c>
      <c r="D243" s="38">
        <f t="shared" si="17"/>
        <v>6652010.5760348206</v>
      </c>
      <c r="E243" s="38">
        <f t="shared" si="17"/>
        <v>1502024.7923665827</v>
      </c>
      <c r="F243" s="38">
        <f t="shared" si="17"/>
        <v>874798.55085350981</v>
      </c>
      <c r="G243" s="38">
        <f t="shared" si="17"/>
        <v>0</v>
      </c>
      <c r="H243" s="38">
        <f>SUM(C243:G243)</f>
        <v>19184104.886940196</v>
      </c>
      <c r="I243" s="1"/>
    </row>
    <row r="244" spans="2:9" x14ac:dyDescent="0.2">
      <c r="B244" s="9" t="str">
        <f>$B$33</f>
        <v>Science</v>
      </c>
      <c r="C244" s="39">
        <f t="shared" si="17"/>
        <v>7855055.2760161962</v>
      </c>
      <c r="D244" s="39">
        <f t="shared" si="17"/>
        <v>7313795.1438423805</v>
      </c>
      <c r="E244" s="39">
        <f t="shared" si="17"/>
        <v>861242.60317010304</v>
      </c>
      <c r="F244" s="39">
        <f t="shared" si="17"/>
        <v>1479412.585565326</v>
      </c>
      <c r="G244" s="39">
        <f t="shared" si="17"/>
        <v>0</v>
      </c>
      <c r="H244" s="39">
        <f t="shared" ref="H244:H263" si="18">SUM(C244:G244)</f>
        <v>17509505.608594004</v>
      </c>
      <c r="I244" s="1"/>
    </row>
    <row r="245" spans="2:9" x14ac:dyDescent="0.2">
      <c r="B245" s="9" t="str">
        <f>$B$34</f>
        <v>Fine Arts</v>
      </c>
      <c r="C245" s="39">
        <f t="shared" si="17"/>
        <v>1469200.731252006</v>
      </c>
      <c r="D245" s="39">
        <f t="shared" si="17"/>
        <v>519586.29797383188</v>
      </c>
      <c r="E245" s="39">
        <f t="shared" si="17"/>
        <v>25148.536761680192</v>
      </c>
      <c r="F245" s="39">
        <f t="shared" si="17"/>
        <v>2094.9457313618159</v>
      </c>
      <c r="G245" s="39">
        <f t="shared" si="17"/>
        <v>0</v>
      </c>
      <c r="H245" s="39">
        <f t="shared" si="18"/>
        <v>2016030.5117188799</v>
      </c>
      <c r="I245" s="1"/>
    </row>
    <row r="246" spans="2:9" x14ac:dyDescent="0.2">
      <c r="B246" s="9" t="str">
        <f>$B$35</f>
        <v>Teacher Education</v>
      </c>
      <c r="C246" s="39">
        <f t="shared" si="17"/>
        <v>337514.66780264338</v>
      </c>
      <c r="D246" s="39">
        <f t="shared" si="17"/>
        <v>899772.81604916381</v>
      </c>
      <c r="E246" s="39">
        <f t="shared" si="17"/>
        <v>903072.58140184253</v>
      </c>
      <c r="F246" s="39">
        <f t="shared" si="17"/>
        <v>372709.89057046123</v>
      </c>
      <c r="G246" s="39">
        <f t="shared" si="17"/>
        <v>0</v>
      </c>
      <c r="H246" s="39">
        <f t="shared" si="18"/>
        <v>2513069.9558241111</v>
      </c>
      <c r="I246" s="1"/>
    </row>
    <row r="247" spans="2:9" x14ac:dyDescent="0.2">
      <c r="B247" s="9" t="str">
        <f>$B$36</f>
        <v>Agriculture</v>
      </c>
      <c r="C247" s="39">
        <f t="shared" si="17"/>
        <v>1005022.6839725606</v>
      </c>
      <c r="D247" s="39">
        <f t="shared" si="17"/>
        <v>2565982.06310865</v>
      </c>
      <c r="E247" s="39">
        <f t="shared" si="17"/>
        <v>256793.09899363897</v>
      </c>
      <c r="F247" s="39">
        <f t="shared" si="17"/>
        <v>348967.17228169402</v>
      </c>
      <c r="G247" s="39">
        <f t="shared" si="17"/>
        <v>0</v>
      </c>
      <c r="H247" s="39">
        <f t="shared" si="18"/>
        <v>4176765.018356544</v>
      </c>
      <c r="I247" s="1"/>
    </row>
    <row r="248" spans="2:9" x14ac:dyDescent="0.2">
      <c r="B248" s="9" t="str">
        <f>$B$37</f>
        <v>Engineering</v>
      </c>
      <c r="C248" s="39">
        <f t="shared" si="17"/>
        <v>3935757.4875352057</v>
      </c>
      <c r="D248" s="39">
        <f t="shared" si="17"/>
        <v>8646109.5605050828</v>
      </c>
      <c r="E248" s="39">
        <f t="shared" si="17"/>
        <v>2708396.3095876835</v>
      </c>
      <c r="F248" s="39">
        <f t="shared" si="17"/>
        <v>1841457.2978670362</v>
      </c>
      <c r="G248" s="39">
        <f t="shared" si="17"/>
        <v>0</v>
      </c>
      <c r="H248" s="39">
        <f t="shared" si="18"/>
        <v>17131720.65549501</v>
      </c>
      <c r="I248" s="1"/>
    </row>
    <row r="249" spans="2:9" x14ac:dyDescent="0.2">
      <c r="B249" s="9" t="str">
        <f>$B$38</f>
        <v>Home Economics</v>
      </c>
      <c r="C249" s="39">
        <f t="shared" si="17"/>
        <v>23072.646577099636</v>
      </c>
      <c r="D249" s="39">
        <f t="shared" si="17"/>
        <v>41860.745281105395</v>
      </c>
      <c r="E249" s="39">
        <f t="shared" si="17"/>
        <v>1137.3710093222198</v>
      </c>
      <c r="F249" s="39">
        <f t="shared" si="17"/>
        <v>2666.2945671877656</v>
      </c>
      <c r="G249" s="39">
        <f t="shared" si="17"/>
        <v>0</v>
      </c>
      <c r="H249" s="39">
        <f t="shared" si="18"/>
        <v>68737.057434715025</v>
      </c>
      <c r="I249" s="1"/>
    </row>
    <row r="250" spans="2:9" x14ac:dyDescent="0.2">
      <c r="B250" s="9" t="str">
        <f>$B$39</f>
        <v>Law</v>
      </c>
      <c r="C250" s="39">
        <f t="shared" si="17"/>
        <v>0</v>
      </c>
      <c r="D250" s="39">
        <f t="shared" si="17"/>
        <v>0</v>
      </c>
      <c r="E250" s="39">
        <f t="shared" si="17"/>
        <v>0</v>
      </c>
      <c r="F250" s="39">
        <f t="shared" si="17"/>
        <v>0</v>
      </c>
      <c r="G250" s="39">
        <f t="shared" si="17"/>
        <v>827460.04791114188</v>
      </c>
      <c r="H250" s="39">
        <f t="shared" si="18"/>
        <v>827460.04791114188</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109.00462949810851</v>
      </c>
      <c r="D252" s="39">
        <f t="shared" si="17"/>
        <v>2623.5843142754079</v>
      </c>
      <c r="E252" s="39">
        <f t="shared" si="17"/>
        <v>0</v>
      </c>
      <c r="F252" s="39">
        <f t="shared" si="17"/>
        <v>0</v>
      </c>
      <c r="G252" s="39">
        <f t="shared" si="17"/>
        <v>0</v>
      </c>
      <c r="H252" s="39">
        <f t="shared" si="18"/>
        <v>2732.5889437735163</v>
      </c>
      <c r="I252" s="1"/>
    </row>
    <row r="253" spans="2:9" x14ac:dyDescent="0.2">
      <c r="B253" s="9" t="str">
        <f>$B$42</f>
        <v>Veterinary Science</v>
      </c>
      <c r="C253" s="39">
        <f t="shared" si="17"/>
        <v>0</v>
      </c>
      <c r="D253" s="39">
        <f t="shared" si="17"/>
        <v>0</v>
      </c>
      <c r="E253" s="39">
        <f t="shared" si="17"/>
        <v>0</v>
      </c>
      <c r="F253" s="39">
        <f t="shared" si="17"/>
        <v>0</v>
      </c>
      <c r="G253" s="39">
        <f t="shared" si="17"/>
        <v>665472.55234880594</v>
      </c>
      <c r="H253" s="39">
        <f t="shared" si="18"/>
        <v>665472.55234880594</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335770.5937306736</v>
      </c>
      <c r="D255" s="39">
        <f t="shared" si="17"/>
        <v>0</v>
      </c>
      <c r="E255" s="39">
        <f t="shared" si="17"/>
        <v>0</v>
      </c>
      <c r="F255" s="39">
        <f t="shared" si="17"/>
        <v>0</v>
      </c>
      <c r="G255" s="39">
        <f t="shared" si="17"/>
        <v>0</v>
      </c>
      <c r="H255" s="39">
        <f t="shared" si="18"/>
        <v>335770.5937306736</v>
      </c>
      <c r="I255" s="1"/>
    </row>
    <row r="256" spans="2:9" x14ac:dyDescent="0.2">
      <c r="B256" s="9" t="str">
        <f>$B$45</f>
        <v>Health Services</v>
      </c>
      <c r="C256" s="39">
        <f t="shared" si="17"/>
        <v>430277.60750553373</v>
      </c>
      <c r="D256" s="39">
        <f t="shared" si="17"/>
        <v>626570.23612261796</v>
      </c>
      <c r="E256" s="39">
        <f t="shared" si="17"/>
        <v>58764.168814981356</v>
      </c>
      <c r="F256" s="39">
        <f t="shared" si="17"/>
        <v>24441.03353255452</v>
      </c>
      <c r="G256" s="39">
        <f t="shared" si="17"/>
        <v>0</v>
      </c>
      <c r="H256" s="39">
        <f t="shared" si="18"/>
        <v>1140053.0459756877</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1677617.5828523894</v>
      </c>
      <c r="D258" s="39">
        <f t="shared" si="17"/>
        <v>7148975.7470322344</v>
      </c>
      <c r="E258" s="39">
        <f t="shared" si="17"/>
        <v>2150136.7058453606</v>
      </c>
      <c r="F258" s="39">
        <f t="shared" si="17"/>
        <v>135981.02292657606</v>
      </c>
      <c r="G258" s="39">
        <f t="shared" si="17"/>
        <v>0</v>
      </c>
      <c r="H258" s="39">
        <f t="shared" si="18"/>
        <v>11112711.058656562</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28777.222187500647</v>
      </c>
      <c r="D260" s="39">
        <f t="shared" si="19"/>
        <v>250464.84920282563</v>
      </c>
      <c r="E260" s="39">
        <f t="shared" si="19"/>
        <v>0</v>
      </c>
      <c r="F260" s="39">
        <f t="shared" si="19"/>
        <v>0</v>
      </c>
      <c r="G260" s="39">
        <f t="shared" si="19"/>
        <v>0</v>
      </c>
      <c r="H260" s="39">
        <f t="shared" si="18"/>
        <v>279242.07139032625</v>
      </c>
      <c r="I260" s="1"/>
    </row>
    <row r="261" spans="2:10" x14ac:dyDescent="0.2">
      <c r="B261" s="9" t="str">
        <f>$B$50</f>
        <v>Technology</v>
      </c>
      <c r="C261" s="39">
        <f t="shared" si="19"/>
        <v>442813.13989781617</v>
      </c>
      <c r="D261" s="39">
        <f t="shared" si="19"/>
        <v>1827122.4183350448</v>
      </c>
      <c r="E261" s="39">
        <f t="shared" si="19"/>
        <v>81006.090775060336</v>
      </c>
      <c r="F261" s="39">
        <f t="shared" si="19"/>
        <v>1142.6976716518996</v>
      </c>
      <c r="G261" s="39">
        <f t="shared" si="19"/>
        <v>0</v>
      </c>
      <c r="H261" s="39">
        <f t="shared" si="18"/>
        <v>2352084.3466795734</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27696259.611644406</v>
      </c>
      <c r="D263" s="38">
        <f>SUM(D243:D262)</f>
        <v>36494874.037802033</v>
      </c>
      <c r="E263" s="38">
        <f>SUM(E243:E262)</f>
        <v>8547722.258726256</v>
      </c>
      <c r="F263" s="38">
        <f>SUM(F243:F262)</f>
        <v>5083671.4915673593</v>
      </c>
      <c r="G263" s="38">
        <f>SUM(G243:G262)</f>
        <v>1492932.6002599478</v>
      </c>
      <c r="H263" s="38">
        <f t="shared" si="18"/>
        <v>79315460</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61008823.603506148</v>
      </c>
      <c r="D268" s="38">
        <f t="shared" si="20"/>
        <v>62432590.290834062</v>
      </c>
      <c r="E268" s="38">
        <f t="shared" si="20"/>
        <v>44857078.319223806</v>
      </c>
      <c r="F268" s="38">
        <f t="shared" si="20"/>
        <v>91277884.509314626</v>
      </c>
      <c r="G268" s="38">
        <f t="shared" si="20"/>
        <v>0</v>
      </c>
      <c r="H268" s="38">
        <f>SUM(C268:G268)</f>
        <v>259576376.72287866</v>
      </c>
      <c r="I268" s="1"/>
    </row>
    <row r="269" spans="2:10" x14ac:dyDescent="0.2">
      <c r="B269" s="9" t="str">
        <f>$B$33</f>
        <v>Science</v>
      </c>
      <c r="C269" s="39">
        <f t="shared" si="20"/>
        <v>51025623.885712184</v>
      </c>
      <c r="D269" s="39">
        <f t="shared" si="20"/>
        <v>77250817.391173884</v>
      </c>
      <c r="E269" s="39">
        <f t="shared" si="20"/>
        <v>45671812.645775303</v>
      </c>
      <c r="F269" s="39">
        <f t="shared" si="20"/>
        <v>105581612.00521597</v>
      </c>
      <c r="G269" s="39">
        <f t="shared" si="20"/>
        <v>0</v>
      </c>
      <c r="H269" s="39">
        <f t="shared" ref="H269:H288" si="21">SUM(C269:G269)</f>
        <v>279529865.92787731</v>
      </c>
      <c r="I269" s="1"/>
    </row>
    <row r="270" spans="2:10" x14ac:dyDescent="0.2">
      <c r="B270" s="9" t="str">
        <f>$B$34</f>
        <v>Fine Arts</v>
      </c>
      <c r="C270" s="39">
        <f t="shared" si="20"/>
        <v>7263025.7326800535</v>
      </c>
      <c r="D270" s="39">
        <f t="shared" si="20"/>
        <v>4488577.0452279709</v>
      </c>
      <c r="E270" s="39">
        <f t="shared" si="20"/>
        <v>3251807.1258452334</v>
      </c>
      <c r="F270" s="39">
        <f t="shared" si="20"/>
        <v>211731.07176993776</v>
      </c>
      <c r="G270" s="39">
        <f t="shared" si="20"/>
        <v>0</v>
      </c>
      <c r="H270" s="39">
        <f t="shared" si="21"/>
        <v>15215140.975523194</v>
      </c>
      <c r="I270" s="1"/>
    </row>
    <row r="271" spans="2:10" x14ac:dyDescent="0.2">
      <c r="B271" s="9" t="str">
        <f>$B$35</f>
        <v>Teacher Education</v>
      </c>
      <c r="C271" s="39">
        <f t="shared" si="20"/>
        <v>2957027.2494036802</v>
      </c>
      <c r="D271" s="39">
        <f t="shared" si="20"/>
        <v>6030146.9944377746</v>
      </c>
      <c r="E271" s="39">
        <f t="shared" si="20"/>
        <v>10625481.34501778</v>
      </c>
      <c r="F271" s="39">
        <f t="shared" si="20"/>
        <v>22934738.532803819</v>
      </c>
      <c r="G271" s="39">
        <f t="shared" si="20"/>
        <v>0</v>
      </c>
      <c r="H271" s="39">
        <f t="shared" si="21"/>
        <v>42547394.121663049</v>
      </c>
      <c r="I271" s="1"/>
    </row>
    <row r="272" spans="2:10" x14ac:dyDescent="0.2">
      <c r="B272" s="9" t="str">
        <f>$B$36</f>
        <v>Agriculture</v>
      </c>
      <c r="C272" s="39">
        <f t="shared" si="20"/>
        <v>6644992.5932780039</v>
      </c>
      <c r="D272" s="39">
        <f t="shared" si="20"/>
        <v>25146831.651975401</v>
      </c>
      <c r="E272" s="39">
        <f t="shared" si="20"/>
        <v>15226601.412916999</v>
      </c>
      <c r="F272" s="39">
        <f t="shared" si="20"/>
        <v>23019110.808674809</v>
      </c>
      <c r="G272" s="39">
        <f t="shared" si="20"/>
        <v>0</v>
      </c>
      <c r="H272" s="39">
        <f t="shared" si="21"/>
        <v>70037536.466845214</v>
      </c>
      <c r="I272" s="1"/>
    </row>
    <row r="273" spans="2:10" x14ac:dyDescent="0.2">
      <c r="B273" s="9" t="str">
        <f>$B$37</f>
        <v>Engineering</v>
      </c>
      <c r="C273" s="39">
        <f t="shared" si="20"/>
        <v>34884714.454540566</v>
      </c>
      <c r="D273" s="39">
        <f t="shared" si="20"/>
        <v>88025437.381957069</v>
      </c>
      <c r="E273" s="39">
        <f t="shared" si="20"/>
        <v>91507752.147469312</v>
      </c>
      <c r="F273" s="39">
        <f t="shared" si="20"/>
        <v>117653832.04836923</v>
      </c>
      <c r="G273" s="39">
        <f t="shared" si="20"/>
        <v>0</v>
      </c>
      <c r="H273" s="39">
        <f t="shared" si="21"/>
        <v>332071736.03233618</v>
      </c>
      <c r="I273" s="1"/>
    </row>
    <row r="274" spans="2:10" x14ac:dyDescent="0.2">
      <c r="B274" s="9" t="str">
        <f>$B$38</f>
        <v>Home Economics</v>
      </c>
      <c r="C274" s="39">
        <f t="shared" si="20"/>
        <v>277607.99658554926</v>
      </c>
      <c r="D274" s="39">
        <f t="shared" si="20"/>
        <v>427921.04327476607</v>
      </c>
      <c r="E274" s="39">
        <f t="shared" si="20"/>
        <v>27008.728749078487</v>
      </c>
      <c r="F274" s="39">
        <f t="shared" si="20"/>
        <v>171433.00324295688</v>
      </c>
      <c r="G274" s="39">
        <f t="shared" si="20"/>
        <v>0</v>
      </c>
      <c r="H274" s="39">
        <f t="shared" si="21"/>
        <v>903970.77185235079</v>
      </c>
      <c r="I274" s="1"/>
    </row>
    <row r="275" spans="2:10" x14ac:dyDescent="0.2">
      <c r="B275" s="9" t="str">
        <f>$B$39</f>
        <v>Law</v>
      </c>
      <c r="C275" s="39">
        <f t="shared" si="20"/>
        <v>0</v>
      </c>
      <c r="D275" s="39">
        <f t="shared" si="20"/>
        <v>0</v>
      </c>
      <c r="E275" s="39">
        <f t="shared" si="20"/>
        <v>0</v>
      </c>
      <c r="F275" s="39">
        <f t="shared" si="20"/>
        <v>0</v>
      </c>
      <c r="G275" s="39">
        <f t="shared" si="20"/>
        <v>37054447.152442537</v>
      </c>
      <c r="H275" s="39">
        <f t="shared" si="21"/>
        <v>37054447.152442537</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6421.8442956214458</v>
      </c>
      <c r="D277" s="39">
        <f t="shared" si="20"/>
        <v>45350.082697842707</v>
      </c>
      <c r="E277" s="39">
        <f t="shared" si="20"/>
        <v>0</v>
      </c>
      <c r="F277" s="39">
        <f t="shared" si="20"/>
        <v>0</v>
      </c>
      <c r="G277" s="39">
        <f t="shared" si="20"/>
        <v>0</v>
      </c>
      <c r="H277" s="39">
        <f t="shared" si="21"/>
        <v>51771.926993464149</v>
      </c>
      <c r="I277" s="1"/>
    </row>
    <row r="278" spans="2:10" x14ac:dyDescent="0.2">
      <c r="B278" s="9" t="str">
        <f>$B$42</f>
        <v>Veterinary Science</v>
      </c>
      <c r="C278" s="39">
        <f t="shared" si="20"/>
        <v>0</v>
      </c>
      <c r="D278" s="39">
        <f t="shared" si="20"/>
        <v>0</v>
      </c>
      <c r="E278" s="39">
        <f t="shared" si="20"/>
        <v>0</v>
      </c>
      <c r="F278" s="39">
        <f t="shared" si="20"/>
        <v>0</v>
      </c>
      <c r="G278" s="39">
        <f t="shared" si="20"/>
        <v>76583173.135224551</v>
      </c>
      <c r="H278" s="39">
        <f t="shared" si="21"/>
        <v>76583173.135224551</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6001830.738815194</v>
      </c>
      <c r="D280" s="39">
        <f t="shared" si="20"/>
        <v>0</v>
      </c>
      <c r="E280" s="39">
        <f t="shared" si="20"/>
        <v>0</v>
      </c>
      <c r="F280" s="39">
        <f t="shared" si="20"/>
        <v>0</v>
      </c>
      <c r="G280" s="39">
        <f t="shared" si="20"/>
        <v>0</v>
      </c>
      <c r="H280" s="39">
        <f t="shared" si="21"/>
        <v>6001830.738815194</v>
      </c>
      <c r="I280" s="1"/>
    </row>
    <row r="281" spans="2:10" x14ac:dyDescent="0.2">
      <c r="B281" s="9" t="str">
        <f>$B$45</f>
        <v>Health Services</v>
      </c>
      <c r="C281" s="39">
        <f t="shared" si="20"/>
        <v>1788481.7168470775</v>
      </c>
      <c r="D281" s="39">
        <f t="shared" si="20"/>
        <v>2857016.9660798186</v>
      </c>
      <c r="E281" s="39">
        <f t="shared" si="20"/>
        <v>1146459.0245942716</v>
      </c>
      <c r="F281" s="39">
        <f t="shared" si="20"/>
        <v>887794.86331974017</v>
      </c>
      <c r="G281" s="39">
        <f t="shared" si="20"/>
        <v>0</v>
      </c>
      <c r="H281" s="39">
        <f t="shared" si="21"/>
        <v>6679752.5708409082</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11488103.993455049</v>
      </c>
      <c r="D283" s="39">
        <f t="shared" si="20"/>
        <v>55026922.814573079</v>
      </c>
      <c r="E283" s="39">
        <f t="shared" si="20"/>
        <v>44619511.452612296</v>
      </c>
      <c r="F283" s="39">
        <f t="shared" si="20"/>
        <v>27521319.021343652</v>
      </c>
      <c r="G283" s="39">
        <f t="shared" si="20"/>
        <v>0</v>
      </c>
      <c r="H283" s="39">
        <f t="shared" si="21"/>
        <v>138655857.28198409</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279044.65219341154</v>
      </c>
      <c r="D285" s="39">
        <f t="shared" si="22"/>
        <v>1398421.3310835599</v>
      </c>
      <c r="E285" s="39">
        <f t="shared" si="22"/>
        <v>0</v>
      </c>
      <c r="F285" s="39">
        <f t="shared" si="22"/>
        <v>0</v>
      </c>
      <c r="G285" s="39">
        <f t="shared" si="22"/>
        <v>0</v>
      </c>
      <c r="H285" s="39">
        <f t="shared" si="21"/>
        <v>1677465.9832769714</v>
      </c>
      <c r="I285" s="1"/>
    </row>
    <row r="286" spans="2:10" x14ac:dyDescent="0.2">
      <c r="B286" s="9" t="str">
        <f>$B$50</f>
        <v>Technology</v>
      </c>
      <c r="C286" s="39">
        <f t="shared" si="22"/>
        <v>5140098.7261909526</v>
      </c>
      <c r="D286" s="39">
        <f t="shared" si="22"/>
        <v>15574483.620853433</v>
      </c>
      <c r="E286" s="39">
        <f t="shared" si="22"/>
        <v>2093902.4728313377</v>
      </c>
      <c r="F286" s="39">
        <f t="shared" si="22"/>
        <v>213267.51287572971</v>
      </c>
      <c r="G286" s="39">
        <f t="shared" si="22"/>
        <v>0</v>
      </c>
      <c r="H286" s="39">
        <f t="shared" si="21"/>
        <v>23021752.332751453</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188765797.18750349</v>
      </c>
      <c r="D288" s="38">
        <f>SUM(D268:D287)</f>
        <v>338704516.61416864</v>
      </c>
      <c r="E288" s="38">
        <f>SUM(E268:E287)</f>
        <v>259027414.67503539</v>
      </c>
      <c r="F288" s="38">
        <f>SUM(F268:F287)</f>
        <v>389472723.37693048</v>
      </c>
      <c r="G288" s="38">
        <f>SUM(G268:G287)</f>
        <v>113637620.2876671</v>
      </c>
      <c r="H288" s="38">
        <f t="shared" si="21"/>
        <v>1289608072.141305</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218.2854675231265</v>
      </c>
      <c r="D293" s="36">
        <f t="shared" si="23"/>
        <v>547.19350626519827</v>
      </c>
      <c r="E293" s="36">
        <f t="shared" si="23"/>
        <v>1887.0505371765514</v>
      </c>
      <c r="F293" s="36">
        <f t="shared" si="23"/>
        <v>6623.93936932617</v>
      </c>
      <c r="G293" s="37">
        <f t="shared" si="23"/>
        <v>0</v>
      </c>
      <c r="H293" s="38">
        <f t="shared" si="23"/>
        <v>602.07260024140453</v>
      </c>
      <c r="I293" s="1"/>
    </row>
    <row r="294" spans="2:10" x14ac:dyDescent="0.2">
      <c r="B294" s="9" t="str">
        <f>$B$33</f>
        <v>Science</v>
      </c>
      <c r="C294" s="69">
        <f t="shared" si="23"/>
        <v>236.02758695428537</v>
      </c>
      <c r="D294" s="69">
        <f t="shared" si="23"/>
        <v>615.80442251447926</v>
      </c>
      <c r="E294" s="69">
        <f t="shared" si="23"/>
        <v>3350.8299813481513</v>
      </c>
      <c r="F294" s="69">
        <f t="shared" si="23"/>
        <v>4530.6218677143825</v>
      </c>
      <c r="G294" s="88">
        <f t="shared" si="23"/>
        <v>0</v>
      </c>
      <c r="H294" s="39">
        <f t="shared" si="23"/>
        <v>738.39136617624752</v>
      </c>
      <c r="I294" s="1"/>
    </row>
    <row r="295" spans="2:10" x14ac:dyDescent="0.2">
      <c r="B295" s="9" t="str">
        <f>$B$34</f>
        <v>Fine Arts</v>
      </c>
      <c r="C295" s="69">
        <f t="shared" si="23"/>
        <v>179.62225133374685</v>
      </c>
      <c r="D295" s="69">
        <f t="shared" si="23"/>
        <v>503.65541351301289</v>
      </c>
      <c r="E295" s="69">
        <f t="shared" si="23"/>
        <v>8170.3696629277219</v>
      </c>
      <c r="F295" s="69">
        <f t="shared" si="23"/>
        <v>6416.0930839375078</v>
      </c>
      <c r="G295" s="88">
        <f t="shared" si="23"/>
        <v>0</v>
      </c>
      <c r="H295" s="39">
        <f t="shared" si="23"/>
        <v>305.65994968707452</v>
      </c>
      <c r="I295" s="1"/>
    </row>
    <row r="296" spans="2:10" x14ac:dyDescent="0.2">
      <c r="B296" s="9" t="str">
        <f>$B$35</f>
        <v>Teacher Education</v>
      </c>
      <c r="C296" s="69">
        <f t="shared" si="23"/>
        <v>318.33644627017765</v>
      </c>
      <c r="D296" s="69">
        <f t="shared" si="23"/>
        <v>390.73070656630432</v>
      </c>
      <c r="E296" s="69">
        <f t="shared" si="23"/>
        <v>743.45657325901061</v>
      </c>
      <c r="F296" s="69">
        <f t="shared" si="23"/>
        <v>3906.4449894062031</v>
      </c>
      <c r="G296" s="88">
        <f t="shared" si="23"/>
        <v>0</v>
      </c>
      <c r="H296" s="39">
        <f t="shared" si="23"/>
        <v>947.92010965050792</v>
      </c>
      <c r="I296" s="1"/>
    </row>
    <row r="297" spans="2:10" x14ac:dyDescent="0.2">
      <c r="B297" s="9" t="str">
        <f>$B$36</f>
        <v>Agriculture</v>
      </c>
      <c r="C297" s="69">
        <f t="shared" si="23"/>
        <v>240.23834393629804</v>
      </c>
      <c r="D297" s="69">
        <f t="shared" si="23"/>
        <v>571.3630748881078</v>
      </c>
      <c r="E297" s="69">
        <f t="shared" si="23"/>
        <v>3746.7031035720961</v>
      </c>
      <c r="F297" s="69">
        <f t="shared" si="23"/>
        <v>4187.5770072175383</v>
      </c>
      <c r="G297" s="88">
        <f t="shared" si="23"/>
        <v>0</v>
      </c>
      <c r="H297" s="39">
        <f t="shared" si="23"/>
        <v>862.18084358382941</v>
      </c>
      <c r="I297" s="1"/>
    </row>
    <row r="298" spans="2:10" x14ac:dyDescent="0.2">
      <c r="B298" s="9" t="str">
        <f>$B$37</f>
        <v>Engineering</v>
      </c>
      <c r="C298" s="69">
        <f t="shared" si="23"/>
        <v>322.05535921251641</v>
      </c>
      <c r="D298" s="69">
        <f t="shared" si="23"/>
        <v>593.56730242251854</v>
      </c>
      <c r="E298" s="69">
        <f t="shared" si="23"/>
        <v>2134.8891152618648</v>
      </c>
      <c r="F298" s="69">
        <f t="shared" si="23"/>
        <v>4056.0496448570771</v>
      </c>
      <c r="G298" s="88">
        <f t="shared" si="23"/>
        <v>0</v>
      </c>
      <c r="H298" s="39">
        <f t="shared" si="23"/>
        <v>1010.9097928458153</v>
      </c>
      <c r="I298" s="1"/>
    </row>
    <row r="299" spans="2:10" x14ac:dyDescent="0.2">
      <c r="B299" s="9" t="str">
        <f>$B$38</f>
        <v>Home Economics</v>
      </c>
      <c r="C299" s="69">
        <f t="shared" si="23"/>
        <v>437.17794737881775</v>
      </c>
      <c r="D299" s="69">
        <f t="shared" si="23"/>
        <v>595.99031096764077</v>
      </c>
      <c r="E299" s="69">
        <f t="shared" si="23"/>
        <v>1500.4849305043604</v>
      </c>
      <c r="F299" s="69">
        <f t="shared" si="23"/>
        <v>4081.7381724513543</v>
      </c>
      <c r="G299" s="88">
        <f t="shared" si="23"/>
        <v>0</v>
      </c>
      <c r="H299" s="39">
        <f t="shared" si="23"/>
        <v>639.75284632155046</v>
      </c>
      <c r="I299" s="1"/>
    </row>
    <row r="300" spans="2:10" x14ac:dyDescent="0.2">
      <c r="B300" s="9" t="str">
        <f>$B$39</f>
        <v>Law</v>
      </c>
      <c r="C300" s="69">
        <f t="shared" si="23"/>
        <v>0</v>
      </c>
      <c r="D300" s="69">
        <f t="shared" si="23"/>
        <v>0</v>
      </c>
      <c r="E300" s="69">
        <f t="shared" si="23"/>
        <v>0</v>
      </c>
      <c r="F300" s="69">
        <f t="shared" si="23"/>
        <v>0</v>
      </c>
      <c r="G300" s="88">
        <f t="shared" si="23"/>
        <v>2155.7069726245004</v>
      </c>
      <c r="H300" s="39">
        <f t="shared" si="23"/>
        <v>2155.7069726245004</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2140.6147652071486</v>
      </c>
      <c r="D302" s="69">
        <f t="shared" si="23"/>
        <v>1007.7796155076157</v>
      </c>
      <c r="E302" s="69">
        <f t="shared" si="23"/>
        <v>0</v>
      </c>
      <c r="F302" s="69">
        <f t="shared" si="23"/>
        <v>0</v>
      </c>
      <c r="G302" s="88">
        <f t="shared" si="23"/>
        <v>0</v>
      </c>
      <c r="H302" s="39">
        <f t="shared" si="23"/>
        <v>1078.5818123638364</v>
      </c>
      <c r="I302" s="1"/>
    </row>
    <row r="303" spans="2:10" x14ac:dyDescent="0.2">
      <c r="B303" s="9" t="str">
        <f>$B$42</f>
        <v>Veterinary Science</v>
      </c>
      <c r="C303" s="69">
        <f t="shared" si="23"/>
        <v>0</v>
      </c>
      <c r="D303" s="69">
        <f t="shared" si="23"/>
        <v>0</v>
      </c>
      <c r="E303" s="69">
        <f t="shared" si="23"/>
        <v>0</v>
      </c>
      <c r="F303" s="69">
        <f t="shared" si="23"/>
        <v>0</v>
      </c>
      <c r="G303" s="88">
        <f t="shared" si="23"/>
        <v>5539.8707418420536</v>
      </c>
      <c r="H303" s="39">
        <f t="shared" si="23"/>
        <v>5539.8707418420536</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649.47849137703645</v>
      </c>
      <c r="D305" s="69">
        <f t="shared" si="23"/>
        <v>0</v>
      </c>
      <c r="E305" s="69">
        <f t="shared" si="23"/>
        <v>0</v>
      </c>
      <c r="F305" s="69">
        <f t="shared" si="23"/>
        <v>0</v>
      </c>
      <c r="G305" s="88">
        <f t="shared" si="23"/>
        <v>0</v>
      </c>
      <c r="H305" s="39">
        <f t="shared" si="23"/>
        <v>649.47849137703645</v>
      </c>
      <c r="I305" s="1"/>
    </row>
    <row r="306" spans="2:10" x14ac:dyDescent="0.2">
      <c r="B306" s="9" t="str">
        <f>$B$45</f>
        <v>Health Services</v>
      </c>
      <c r="C306" s="69">
        <f t="shared" si="23"/>
        <v>151.02868745541949</v>
      </c>
      <c r="D306" s="69">
        <f t="shared" si="23"/>
        <v>265.84320890293276</v>
      </c>
      <c r="E306" s="69">
        <f t="shared" si="23"/>
        <v>1232.7516393486792</v>
      </c>
      <c r="F306" s="69">
        <f t="shared" si="23"/>
        <v>2305.9606839473772</v>
      </c>
      <c r="G306" s="88">
        <f t="shared" si="23"/>
        <v>0</v>
      </c>
      <c r="H306" s="39">
        <f t="shared" si="23"/>
        <v>279.4407869327689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248.81644308018124</v>
      </c>
      <c r="D308" s="69">
        <f t="shared" si="23"/>
        <v>448.75976850899593</v>
      </c>
      <c r="E308" s="69">
        <f t="shared" si="23"/>
        <v>1311.2587120198748</v>
      </c>
      <c r="F308" s="69">
        <f t="shared" si="23"/>
        <v>12848.421578591808</v>
      </c>
      <c r="G308" s="88">
        <f t="shared" si="23"/>
        <v>0</v>
      </c>
      <c r="H308" s="39">
        <f t="shared" si="23"/>
        <v>676.49873528126864</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352.32910630481257</v>
      </c>
      <c r="D310" s="69">
        <f t="shared" si="24"/>
        <v>325.5170696190782</v>
      </c>
      <c r="E310" s="69">
        <f t="shared" si="24"/>
        <v>0</v>
      </c>
      <c r="F310" s="69">
        <f t="shared" si="24"/>
        <v>0</v>
      </c>
      <c r="G310" s="88">
        <f t="shared" si="24"/>
        <v>0</v>
      </c>
      <c r="H310" s="39">
        <f t="shared" si="24"/>
        <v>329.69064136732931</v>
      </c>
      <c r="I310" s="1"/>
    </row>
    <row r="311" spans="2:10" x14ac:dyDescent="0.2">
      <c r="B311" s="9" t="str">
        <f>$B$50</f>
        <v>Technology</v>
      </c>
      <c r="C311" s="69">
        <f t="shared" si="24"/>
        <v>421.76899369746064</v>
      </c>
      <c r="D311" s="69">
        <f t="shared" si="24"/>
        <v>496.96811068807023</v>
      </c>
      <c r="E311" s="69">
        <f t="shared" si="24"/>
        <v>1633.3092611788907</v>
      </c>
      <c r="F311" s="69">
        <f t="shared" si="24"/>
        <v>11848.195159762761</v>
      </c>
      <c r="G311" s="88">
        <f t="shared" si="24"/>
        <v>0</v>
      </c>
      <c r="H311" s="39">
        <f t="shared" si="24"/>
        <v>513.58034026572648</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247.64289562151981</v>
      </c>
      <c r="D313" s="38">
        <f t="shared" si="24"/>
        <v>541.0926452865798</v>
      </c>
      <c r="E313" s="38">
        <f t="shared" si="24"/>
        <v>1914.8068739098983</v>
      </c>
      <c r="F313" s="38">
        <f t="shared" si="24"/>
        <v>4863.6062310584612</v>
      </c>
      <c r="G313" s="38">
        <f t="shared" si="24"/>
        <v>3664.1930895968494</v>
      </c>
      <c r="H313" s="38">
        <f t="shared" si="24"/>
        <v>788.95281615807892</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2.5067793677434125</v>
      </c>
      <c r="E318" s="55">
        <f t="shared" si="25"/>
        <v>8.644874798990573</v>
      </c>
      <c r="F318" s="55">
        <f t="shared" si="25"/>
        <v>30.345306283957676</v>
      </c>
      <c r="G318" s="55">
        <f t="shared" si="25"/>
        <v>0</v>
      </c>
      <c r="H318" s="55">
        <f t="shared" si="25"/>
        <v>2.7581891138841721</v>
      </c>
      <c r="I318" s="1"/>
    </row>
    <row r="319" spans="2:10" x14ac:dyDescent="0.2">
      <c r="B319" s="9" t="str">
        <f>$B$33</f>
        <v>Science</v>
      </c>
      <c r="C319" s="55">
        <f t="shared" ref="C319:H334" si="26">IF($C$293=0,"",C294/$C$293)</f>
        <v>1.081279434826687</v>
      </c>
      <c r="D319" s="55">
        <f t="shared" si="26"/>
        <v>2.8210967477678612</v>
      </c>
      <c r="E319" s="55">
        <f t="shared" si="26"/>
        <v>15.35067826259732</v>
      </c>
      <c r="F319" s="55">
        <f t="shared" si="26"/>
        <v>20.755490134653058</v>
      </c>
      <c r="G319" s="55">
        <f t="shared" si="26"/>
        <v>0</v>
      </c>
      <c r="H319" s="55">
        <f t="shared" si="26"/>
        <v>3.3826867842130528</v>
      </c>
      <c r="I319" s="1"/>
    </row>
    <row r="320" spans="2:10" x14ac:dyDescent="0.2">
      <c r="B320" s="9" t="str">
        <f>$B$34</f>
        <v>Fine Arts</v>
      </c>
      <c r="C320" s="55">
        <f t="shared" si="26"/>
        <v>0.82287773607611581</v>
      </c>
      <c r="D320" s="55">
        <f t="shared" si="26"/>
        <v>2.3073245288747981</v>
      </c>
      <c r="E320" s="55">
        <f t="shared" si="26"/>
        <v>37.429746265917146</v>
      </c>
      <c r="F320" s="55">
        <f t="shared" si="26"/>
        <v>29.39312981638481</v>
      </c>
      <c r="G320" s="55">
        <f t="shared" si="26"/>
        <v>0</v>
      </c>
      <c r="H320" s="55">
        <f t="shared" si="26"/>
        <v>1.4002762215706872</v>
      </c>
      <c r="I320" s="1"/>
    </row>
    <row r="321" spans="2:9" x14ac:dyDescent="0.2">
      <c r="B321" s="9" t="str">
        <f>$B$35</f>
        <v>Teacher Education</v>
      </c>
      <c r="C321" s="55">
        <f t="shared" si="26"/>
        <v>1.4583492427705986</v>
      </c>
      <c r="D321" s="55">
        <f t="shared" si="26"/>
        <v>1.7899987159012678</v>
      </c>
      <c r="E321" s="55">
        <f t="shared" si="26"/>
        <v>3.4058912931537426</v>
      </c>
      <c r="F321" s="55">
        <f t="shared" si="26"/>
        <v>17.896037852324412</v>
      </c>
      <c r="G321" s="55">
        <f t="shared" si="26"/>
        <v>0</v>
      </c>
      <c r="H321" s="55">
        <f t="shared" si="26"/>
        <v>4.3425708564409105</v>
      </c>
      <c r="I321" s="1"/>
    </row>
    <row r="322" spans="2:9" x14ac:dyDescent="0.2">
      <c r="B322" s="9" t="str">
        <f>$B$36</f>
        <v>Agriculture</v>
      </c>
      <c r="C322" s="55">
        <f t="shared" si="26"/>
        <v>1.1005695736975514</v>
      </c>
      <c r="D322" s="55">
        <f t="shared" si="26"/>
        <v>2.6175039564994131</v>
      </c>
      <c r="E322" s="55">
        <f t="shared" si="26"/>
        <v>17.164235192043407</v>
      </c>
      <c r="F322" s="55">
        <f t="shared" si="26"/>
        <v>19.183947766810821</v>
      </c>
      <c r="G322" s="55">
        <f t="shared" si="26"/>
        <v>0</v>
      </c>
      <c r="H322" s="55">
        <f t="shared" si="26"/>
        <v>3.9497858165591566</v>
      </c>
      <c r="I322" s="1"/>
    </row>
    <row r="323" spans="2:9" x14ac:dyDescent="0.2">
      <c r="B323" s="9" t="str">
        <f>$B$37</f>
        <v>Engineering</v>
      </c>
      <c r="C323" s="55">
        <f t="shared" si="26"/>
        <v>1.475386166870664</v>
      </c>
      <c r="D323" s="55">
        <f t="shared" si="26"/>
        <v>2.7192250091483179</v>
      </c>
      <c r="E323" s="55">
        <f t="shared" si="26"/>
        <v>9.7802622386471132</v>
      </c>
      <c r="F323" s="55">
        <f t="shared" si="26"/>
        <v>18.5814002685605</v>
      </c>
      <c r="G323" s="55">
        <f t="shared" si="26"/>
        <v>0</v>
      </c>
      <c r="H323" s="55">
        <f t="shared" si="26"/>
        <v>4.6311364852482146</v>
      </c>
      <c r="I323" s="1"/>
    </row>
    <row r="324" spans="2:9" x14ac:dyDescent="0.2">
      <c r="B324" s="9" t="str">
        <f>$B$38</f>
        <v>Home Economics</v>
      </c>
      <c r="C324" s="55">
        <f t="shared" si="26"/>
        <v>2.002780818803251</v>
      </c>
      <c r="D324" s="55">
        <f t="shared" si="26"/>
        <v>2.7303251917331504</v>
      </c>
      <c r="E324" s="55">
        <f t="shared" si="26"/>
        <v>6.8739570596718256</v>
      </c>
      <c r="F324" s="55">
        <f t="shared" si="26"/>
        <v>18.699083446858001</v>
      </c>
      <c r="G324" s="55">
        <f t="shared" si="26"/>
        <v>0</v>
      </c>
      <c r="H324" s="55">
        <f t="shared" si="26"/>
        <v>2.9308082374002802</v>
      </c>
      <c r="I324" s="1"/>
    </row>
    <row r="325" spans="2:9" x14ac:dyDescent="0.2">
      <c r="B325" s="9" t="str">
        <f>$B$39</f>
        <v>Law</v>
      </c>
      <c r="C325" s="55">
        <f t="shared" si="26"/>
        <v>0</v>
      </c>
      <c r="D325" s="55">
        <f t="shared" si="26"/>
        <v>0</v>
      </c>
      <c r="E325" s="55">
        <f t="shared" si="26"/>
        <v>0</v>
      </c>
      <c r="F325" s="55">
        <f t="shared" si="26"/>
        <v>0</v>
      </c>
      <c r="G325" s="55">
        <f t="shared" si="26"/>
        <v>9.8756321118633856</v>
      </c>
      <c r="H325" s="55">
        <f t="shared" si="26"/>
        <v>9.8756321118633856</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9.8064923400379769</v>
      </c>
      <c r="D327" s="55">
        <f t="shared" si="26"/>
        <v>4.6167966513888308</v>
      </c>
      <c r="E327" s="55">
        <f t="shared" si="26"/>
        <v>0</v>
      </c>
      <c r="F327" s="55">
        <f t="shared" si="26"/>
        <v>0</v>
      </c>
      <c r="G327" s="55">
        <f t="shared" si="26"/>
        <v>0</v>
      </c>
      <c r="H327" s="55">
        <f t="shared" si="26"/>
        <v>4.9411526319294019</v>
      </c>
      <c r="I327" s="1"/>
    </row>
    <row r="328" spans="2:9" x14ac:dyDescent="0.2">
      <c r="B328" s="9" t="str">
        <f>$B$42</f>
        <v>Veterinary Science</v>
      </c>
      <c r="C328" s="55">
        <f t="shared" si="26"/>
        <v>0</v>
      </c>
      <c r="D328" s="55">
        <f t="shared" si="26"/>
        <v>0</v>
      </c>
      <c r="E328" s="55">
        <f t="shared" si="26"/>
        <v>0</v>
      </c>
      <c r="F328" s="55">
        <f t="shared" si="26"/>
        <v>0</v>
      </c>
      <c r="G328" s="55">
        <f t="shared" si="26"/>
        <v>25.379017690470512</v>
      </c>
      <c r="H328" s="55">
        <f t="shared" si="26"/>
        <v>25.379017690470512</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2.9753629444352576</v>
      </c>
      <c r="D330" s="55">
        <f t="shared" si="26"/>
        <v>0</v>
      </c>
      <c r="E330" s="55">
        <f t="shared" si="26"/>
        <v>0</v>
      </c>
      <c r="F330" s="55">
        <f t="shared" si="26"/>
        <v>0</v>
      </c>
      <c r="G330" s="55">
        <f t="shared" si="26"/>
        <v>0</v>
      </c>
      <c r="H330" s="55">
        <f t="shared" si="26"/>
        <v>2.9753629444352576</v>
      </c>
      <c r="I330" s="1"/>
    </row>
    <row r="331" spans="2:9" x14ac:dyDescent="0.2">
      <c r="B331" s="9" t="str">
        <f>$B$45</f>
        <v>Health Services</v>
      </c>
      <c r="C331" s="55">
        <f t="shared" si="26"/>
        <v>0.69188613043797142</v>
      </c>
      <c r="D331" s="55">
        <f t="shared" si="26"/>
        <v>1.2178694803618464</v>
      </c>
      <c r="E331" s="55">
        <f t="shared" si="26"/>
        <v>5.6474288157459407</v>
      </c>
      <c r="F331" s="55">
        <f t="shared" si="26"/>
        <v>10.5639679549582</v>
      </c>
      <c r="G331" s="55">
        <f t="shared" si="26"/>
        <v>0</v>
      </c>
      <c r="H331" s="55">
        <f t="shared" si="26"/>
        <v>1.2801621202894014</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1.1398671927338457</v>
      </c>
      <c r="D333" s="55">
        <f t="shared" si="26"/>
        <v>2.0558389598769398</v>
      </c>
      <c r="E333" s="55">
        <f t="shared" si="26"/>
        <v>6.0070820421471804</v>
      </c>
      <c r="F333" s="55">
        <f t="shared" si="26"/>
        <v>58.860636598405556</v>
      </c>
      <c r="G333" s="55">
        <f t="shared" si="26"/>
        <v>0</v>
      </c>
      <c r="H333" s="55">
        <f t="shared" si="26"/>
        <v>3.0991469242431187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1.6140749556196849</v>
      </c>
      <c r="D335" s="55">
        <f t="shared" si="27"/>
        <v>1.4912448057706404</v>
      </c>
      <c r="E335" s="55">
        <f t="shared" si="27"/>
        <v>0</v>
      </c>
      <c r="F335" s="55">
        <f t="shared" si="27"/>
        <v>0</v>
      </c>
      <c r="G335" s="55">
        <f t="shared" si="27"/>
        <v>0</v>
      </c>
      <c r="H335" s="55">
        <f t="shared" si="27"/>
        <v>1.5103645932471426</v>
      </c>
      <c r="I335" s="1"/>
    </row>
    <row r="336" spans="2:9" x14ac:dyDescent="0.2">
      <c r="B336" s="9" t="str">
        <f>$B$50</f>
        <v>Technology</v>
      </c>
      <c r="C336" s="55">
        <f t="shared" si="27"/>
        <v>1.9321899826097029</v>
      </c>
      <c r="D336" s="55">
        <f t="shared" si="27"/>
        <v>2.2766889446518852</v>
      </c>
      <c r="E336" s="55">
        <f t="shared" si="27"/>
        <v>7.482446173407526</v>
      </c>
      <c r="F336" s="55">
        <f t="shared" si="27"/>
        <v>54.27844232693819</v>
      </c>
      <c r="G336" s="55">
        <f t="shared" si="27"/>
        <v>0</v>
      </c>
      <c r="H336" s="55">
        <f t="shared" si="27"/>
        <v>2.3527921766542459</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1.1344909875655511</v>
      </c>
      <c r="D338" s="55">
        <f t="shared" si="27"/>
        <v>2.4788303656964845</v>
      </c>
      <c r="E338" s="55">
        <f t="shared" si="27"/>
        <v>8.7720309356234711</v>
      </c>
      <c r="F338" s="55">
        <f t="shared" si="27"/>
        <v>22.28094378542713</v>
      </c>
      <c r="G338" s="55">
        <f t="shared" si="27"/>
        <v>16.786243863021447</v>
      </c>
      <c r="H338" s="55">
        <f t="shared" si="27"/>
        <v>3.614316725296852</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6548.564025693795</v>
      </c>
      <c r="D343" s="38">
        <f t="shared" si="28"/>
        <v>16415.80518795595</v>
      </c>
      <c r="E343" s="38">
        <f>E293*24</f>
        <v>45289.212892237236</v>
      </c>
      <c r="F343" s="38">
        <f>F293*18</f>
        <v>119230.90864787105</v>
      </c>
      <c r="G343" s="38">
        <f>G293*24</f>
        <v>0</v>
      </c>
      <c r="H343" s="38">
        <f>IF((C32/30+D32/30+E32/24+F32/18+G32/24)=0,0,H268/(C32/30+D32/30+E32/24+F32/18+G32/24))</f>
        <v>17449.831672346743</v>
      </c>
      <c r="I343" s="1"/>
    </row>
    <row r="344" spans="2:10" x14ac:dyDescent="0.2">
      <c r="B344" s="9" t="str">
        <f>$B$33</f>
        <v>Science</v>
      </c>
      <c r="C344" s="39">
        <f t="shared" si="28"/>
        <v>7080.8276086285614</v>
      </c>
      <c r="D344" s="39">
        <f t="shared" si="28"/>
        <v>18474.132675434379</v>
      </c>
      <c r="E344" s="39">
        <f>E294*24</f>
        <v>80419.919552355626</v>
      </c>
      <c r="F344" s="39">
        <f>F294*18</f>
        <v>81551.193618858888</v>
      </c>
      <c r="G344" s="39">
        <f>G294*24</f>
        <v>0</v>
      </c>
      <c r="H344" s="39">
        <f t="shared" ref="H344:H363" si="29">IF((C33/30+D33/30+E33/24+F33/18+G33/24)=0,0,H269/(C33/30+D33/30+E33/24+F33/18+G33/24))</f>
        <v>21096.089471663745</v>
      </c>
      <c r="I344" s="1"/>
    </row>
    <row r="345" spans="2:10" x14ac:dyDescent="0.2">
      <c r="B345" s="9" t="str">
        <f>$B$34</f>
        <v>Fine Arts</v>
      </c>
      <c r="C345" s="39">
        <f t="shared" si="28"/>
        <v>5388.667540012405</v>
      </c>
      <c r="D345" s="39">
        <f t="shared" si="28"/>
        <v>15109.662405390387</v>
      </c>
      <c r="E345" s="39">
        <f t="shared" ref="E345:E363" si="30">E295*24</f>
        <v>196088.87191026533</v>
      </c>
      <c r="F345" s="39">
        <f t="shared" ref="F345:F363" si="31">F295*18</f>
        <v>115489.67551087514</v>
      </c>
      <c r="G345" s="39">
        <f t="shared" ref="G345:G363" si="32">G295*24</f>
        <v>0</v>
      </c>
      <c r="H345" s="39">
        <f t="shared" si="29"/>
        <v>9147.4710020279945</v>
      </c>
      <c r="I345" s="1"/>
    </row>
    <row r="346" spans="2:10" x14ac:dyDescent="0.2">
      <c r="B346" s="9" t="str">
        <f>$B$35</f>
        <v>Teacher Education</v>
      </c>
      <c r="C346" s="39">
        <f t="shared" si="28"/>
        <v>9550.0933881053297</v>
      </c>
      <c r="D346" s="39">
        <f t="shared" si="28"/>
        <v>11721.921196989129</v>
      </c>
      <c r="E346" s="39">
        <f t="shared" si="30"/>
        <v>17842.957758216253</v>
      </c>
      <c r="F346" s="39">
        <f t="shared" si="31"/>
        <v>70316.009809311654</v>
      </c>
      <c r="G346" s="39">
        <f t="shared" si="32"/>
        <v>0</v>
      </c>
      <c r="H346" s="39">
        <f t="shared" si="29"/>
        <v>24372.218430647892</v>
      </c>
      <c r="I346" s="1"/>
    </row>
    <row r="347" spans="2:10" x14ac:dyDescent="0.2">
      <c r="B347" s="9" t="str">
        <f>$B$36</f>
        <v>Agriculture</v>
      </c>
      <c r="C347" s="39">
        <f t="shared" si="28"/>
        <v>7207.1503180889413</v>
      </c>
      <c r="D347" s="39">
        <f t="shared" si="28"/>
        <v>17140.892246643234</v>
      </c>
      <c r="E347" s="39">
        <f t="shared" si="30"/>
        <v>89920.87448573031</v>
      </c>
      <c r="F347" s="39">
        <f t="shared" si="31"/>
        <v>75376.386129915685</v>
      </c>
      <c r="G347" s="39">
        <f t="shared" si="32"/>
        <v>0</v>
      </c>
      <c r="H347" s="39">
        <f t="shared" si="29"/>
        <v>24456.249808979046</v>
      </c>
      <c r="I347" s="1"/>
    </row>
    <row r="348" spans="2:10" x14ac:dyDescent="0.2">
      <c r="B348" s="9" t="str">
        <f>$B$37</f>
        <v>Engineering</v>
      </c>
      <c r="C348" s="39">
        <f t="shared" si="28"/>
        <v>9661.6607763754928</v>
      </c>
      <c r="D348" s="39">
        <f t="shared" si="28"/>
        <v>17807.019072675557</v>
      </c>
      <c r="E348" s="39">
        <f t="shared" si="30"/>
        <v>51237.338766284753</v>
      </c>
      <c r="F348" s="39">
        <f t="shared" si="31"/>
        <v>73008.893607427381</v>
      </c>
      <c r="G348" s="39">
        <f t="shared" si="32"/>
        <v>0</v>
      </c>
      <c r="H348" s="39">
        <f t="shared" si="29"/>
        <v>27785.194000336316</v>
      </c>
      <c r="I348" s="1"/>
    </row>
    <row r="349" spans="2:10" x14ac:dyDescent="0.2">
      <c r="B349" s="9" t="str">
        <f>$B$38</f>
        <v>Home Economics</v>
      </c>
      <c r="C349" s="39">
        <f t="shared" si="28"/>
        <v>13115.338421364533</v>
      </c>
      <c r="D349" s="39">
        <f t="shared" si="28"/>
        <v>17879.709329029221</v>
      </c>
      <c r="E349" s="39">
        <f t="shared" si="30"/>
        <v>36011.638332104645</v>
      </c>
      <c r="F349" s="39">
        <f t="shared" si="31"/>
        <v>73471.287104124378</v>
      </c>
      <c r="G349" s="39">
        <f t="shared" si="32"/>
        <v>0</v>
      </c>
      <c r="H349" s="39">
        <f t="shared" si="29"/>
        <v>18761.067558333118</v>
      </c>
      <c r="I349" s="1"/>
    </row>
    <row r="350" spans="2:10" x14ac:dyDescent="0.2">
      <c r="B350" s="9" t="str">
        <f>$B$39</f>
        <v>Law</v>
      </c>
      <c r="C350" s="39">
        <f t="shared" si="28"/>
        <v>0</v>
      </c>
      <c r="D350" s="39">
        <f t="shared" si="28"/>
        <v>0</v>
      </c>
      <c r="E350" s="39">
        <f t="shared" si="30"/>
        <v>0</v>
      </c>
      <c r="F350" s="39">
        <f t="shared" si="31"/>
        <v>0</v>
      </c>
      <c r="G350" s="39">
        <f t="shared" si="32"/>
        <v>51736.967342988006</v>
      </c>
      <c r="H350" s="39">
        <f t="shared" si="29"/>
        <v>51736.967342988006</v>
      </c>
      <c r="I350" s="1"/>
    </row>
    <row r="351" spans="2:10"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10" x14ac:dyDescent="0.2">
      <c r="B352" s="9" t="str">
        <f>$B$41</f>
        <v>Library Science</v>
      </c>
      <c r="C352" s="39">
        <f t="shared" si="28"/>
        <v>64218.442956214458</v>
      </c>
      <c r="D352" s="39">
        <f t="shared" si="28"/>
        <v>30233.388465228472</v>
      </c>
      <c r="E352" s="39">
        <f t="shared" si="30"/>
        <v>0</v>
      </c>
      <c r="F352" s="39">
        <f t="shared" si="31"/>
        <v>0</v>
      </c>
      <c r="G352" s="39">
        <f t="shared" si="32"/>
        <v>0</v>
      </c>
      <c r="H352" s="39">
        <f t="shared" si="29"/>
        <v>32357.454370915093</v>
      </c>
      <c r="I352" s="1"/>
    </row>
    <row r="353" spans="2:9" x14ac:dyDescent="0.2">
      <c r="B353" s="9" t="str">
        <f>$B$42</f>
        <v>Veterinary Science</v>
      </c>
      <c r="C353" s="39">
        <f t="shared" si="28"/>
        <v>0</v>
      </c>
      <c r="D353" s="39">
        <f t="shared" si="28"/>
        <v>0</v>
      </c>
      <c r="E353" s="39">
        <f t="shared" si="30"/>
        <v>0</v>
      </c>
      <c r="F353" s="39">
        <f t="shared" si="31"/>
        <v>0</v>
      </c>
      <c r="G353" s="39">
        <f t="shared" si="32"/>
        <v>132956.89780420929</v>
      </c>
      <c r="H353" s="39">
        <f t="shared" si="29"/>
        <v>132956.89780420929</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19484.354741311094</v>
      </c>
      <c r="D355" s="39">
        <f t="shared" si="28"/>
        <v>0</v>
      </c>
      <c r="E355" s="39">
        <f t="shared" si="30"/>
        <v>0</v>
      </c>
      <c r="F355" s="39">
        <f t="shared" si="31"/>
        <v>0</v>
      </c>
      <c r="G355" s="39">
        <f t="shared" si="32"/>
        <v>0</v>
      </c>
      <c r="H355" s="39">
        <f t="shared" si="29"/>
        <v>19484.354741311094</v>
      </c>
      <c r="I355" s="1"/>
    </row>
    <row r="356" spans="2:9" x14ac:dyDescent="0.2">
      <c r="B356" s="9" t="str">
        <f>$B$45</f>
        <v>Health Services</v>
      </c>
      <c r="C356" s="39">
        <f t="shared" si="28"/>
        <v>4530.8606236625847</v>
      </c>
      <c r="D356" s="39">
        <f t="shared" si="28"/>
        <v>7975.2962670879824</v>
      </c>
      <c r="E356" s="39">
        <f t="shared" si="30"/>
        <v>29586.039344368299</v>
      </c>
      <c r="F356" s="39">
        <f t="shared" si="31"/>
        <v>41507.292311052792</v>
      </c>
      <c r="G356" s="39">
        <f t="shared" si="32"/>
        <v>0</v>
      </c>
      <c r="H356" s="39">
        <f t="shared" si="29"/>
        <v>8215.1112179733627</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7464.4932924054374</v>
      </c>
      <c r="D358" s="39">
        <f t="shared" si="28"/>
        <v>13462.793055269878</v>
      </c>
      <c r="E358" s="39">
        <f t="shared" si="30"/>
        <v>31470.209088476993</v>
      </c>
      <c r="F358" s="39">
        <f t="shared" si="31"/>
        <v>231271.58841465253</v>
      </c>
      <c r="G358" s="39">
        <f t="shared" si="32"/>
        <v>0</v>
      </c>
      <c r="H358" s="39">
        <f t="shared" si="29"/>
        <v>19356.692160205508</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10569.873189144377</v>
      </c>
      <c r="D360" s="39">
        <f t="shared" si="33"/>
        <v>9765.5120885723463</v>
      </c>
      <c r="E360" s="39">
        <f t="shared" si="30"/>
        <v>0</v>
      </c>
      <c r="F360" s="39">
        <f t="shared" si="31"/>
        <v>0</v>
      </c>
      <c r="G360" s="39">
        <f t="shared" si="32"/>
        <v>0</v>
      </c>
      <c r="H360" s="39">
        <f t="shared" si="29"/>
        <v>9890.7192410198786</v>
      </c>
      <c r="I360" s="1"/>
    </row>
    <row r="361" spans="2:9" x14ac:dyDescent="0.2">
      <c r="B361" s="9" t="str">
        <f>$B$50</f>
        <v>Technology</v>
      </c>
      <c r="C361" s="39">
        <f t="shared" si="33"/>
        <v>12653.06981092382</v>
      </c>
      <c r="D361" s="39">
        <f t="shared" si="33"/>
        <v>14909.043320642108</v>
      </c>
      <c r="E361" s="39">
        <f t="shared" si="30"/>
        <v>39199.422268293376</v>
      </c>
      <c r="F361" s="39">
        <f t="shared" si="31"/>
        <v>213267.51287572971</v>
      </c>
      <c r="G361" s="39">
        <f t="shared" si="32"/>
        <v>0</v>
      </c>
      <c r="H361" s="39">
        <f t="shared" si="29"/>
        <v>15293.966141092895</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7429.286868645594</v>
      </c>
      <c r="D363" s="38">
        <f t="shared" si="33"/>
        <v>16232.779358597394</v>
      </c>
      <c r="E363" s="38">
        <f t="shared" si="30"/>
        <v>45955.364973837561</v>
      </c>
      <c r="F363" s="38">
        <f t="shared" si="31"/>
        <v>87544.912159052299</v>
      </c>
      <c r="G363" s="38">
        <f t="shared" si="32"/>
        <v>87940.634150324389</v>
      </c>
      <c r="H363" s="38">
        <f t="shared" si="29"/>
        <v>22369.090377768975</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24" priority="6" stopIfTrue="1">
      <formula>C32=0</formula>
    </cfRule>
  </conditionalFormatting>
  <conditionalFormatting sqref="C91:G110">
    <cfRule type="expression" dxfId="223" priority="5" stopIfTrue="1">
      <formula>C32=0</formula>
    </cfRule>
  </conditionalFormatting>
  <conditionalFormatting sqref="C143:H162">
    <cfRule type="expression" dxfId="222" priority="3" stopIfTrue="1">
      <formula>C32=0</formula>
    </cfRule>
  </conditionalFormatting>
  <conditionalFormatting sqref="H143:H162">
    <cfRule type="expression" dxfId="221" priority="4" stopIfTrue="1">
      <formula>OR(AND(#REF!&gt;0,H143&gt;0,H61=0),AND(#REF!&gt;0,H143&gt;0,H32=0))</formula>
    </cfRule>
  </conditionalFormatting>
  <conditionalFormatting sqref="H143:H162">
    <cfRule type="expression" dxfId="220" priority="2" stopIfTrue="1">
      <formula>OR(AND(#REF!&gt;0,H143&gt;0,H61=0),AND(#REF!&gt;0,H143&gt;0,H32=0))</formula>
    </cfRule>
  </conditionalFormatting>
  <conditionalFormatting sqref="H143:H162">
    <cfRule type="expression" dxfId="219" priority="1" stopIfTrue="1">
      <formula>OR(AND(#REF!&gt;0,H143&gt;0,H61=0),AND(#REF!&gt;0,H143&gt;0,H32=0))</formula>
    </cfRule>
  </conditionalFormatting>
  <pageMargins left="0.25" right="0.25" top="0.5" bottom="0.5" header="0.17" footer="0.17"/>
  <pageSetup scale="6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000"/>
    <pageSetUpPr fitToPage="1"/>
  </sheetPr>
  <dimension ref="B1:I363"/>
  <sheetViews>
    <sheetView showGridLines="0" showZeros="0" topLeftCell="A28"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8"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74</v>
      </c>
      <c r="C3" s="6"/>
      <c r="D3" s="6"/>
      <c r="E3" s="6"/>
      <c r="F3" s="6"/>
      <c r="G3" s="6"/>
      <c r="H3" s="6"/>
    </row>
    <row r="4" spans="2:8" x14ac:dyDescent="0.2">
      <c r="B4" s="83" t="s">
        <v>144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Data!$G11</f>
        <v>20154122</v>
      </c>
    </row>
    <row r="14" spans="2:8" x14ac:dyDescent="0.2">
      <c r="B14" s="372" t="s">
        <v>14</v>
      </c>
      <c r="C14" s="372"/>
      <c r="D14" s="372"/>
      <c r="E14" s="372"/>
      <c r="F14" s="341"/>
      <c r="G14" s="339"/>
      <c r="H14" s="345">
        <f>Data!$H11</f>
        <v>7175798</v>
      </c>
    </row>
    <row r="15" spans="2:8" x14ac:dyDescent="0.2">
      <c r="B15" s="372" t="s">
        <v>15</v>
      </c>
      <c r="C15" s="372"/>
      <c r="D15" s="372"/>
      <c r="E15" s="372"/>
      <c r="F15" s="341"/>
      <c r="G15" s="339"/>
      <c r="H15" s="345">
        <f>Data!$I11</f>
        <v>6837396</v>
      </c>
    </row>
    <row r="16" spans="2:8" x14ac:dyDescent="0.2">
      <c r="B16" s="372" t="s">
        <v>19</v>
      </c>
      <c r="C16" s="372"/>
      <c r="D16" s="372"/>
      <c r="E16" s="372"/>
      <c r="F16" s="341"/>
      <c r="G16" s="339"/>
      <c r="H16" s="345">
        <f>Data!$J11</f>
        <v>3691437</v>
      </c>
    </row>
    <row r="17" spans="2:9" x14ac:dyDescent="0.2">
      <c r="B17" s="372" t="s">
        <v>16</v>
      </c>
      <c r="C17" s="372"/>
      <c r="D17" s="372"/>
      <c r="E17" s="372"/>
      <c r="F17" s="341"/>
      <c r="G17" s="339"/>
      <c r="H17" s="345">
        <f>Data!$K11</f>
        <v>6806790</v>
      </c>
    </row>
    <row r="18" spans="2:9" x14ac:dyDescent="0.2">
      <c r="B18" s="372" t="s">
        <v>1</v>
      </c>
      <c r="C18" s="372"/>
      <c r="D18" s="372"/>
      <c r="E18" s="372"/>
      <c r="F18" s="342"/>
      <c r="G18" s="339"/>
      <c r="H18" s="343">
        <f>SUM(H13:H17)</f>
        <v>44665543</v>
      </c>
    </row>
    <row r="19" spans="2:9" ht="13.5" customHeight="1" x14ac:dyDescent="0.2">
      <c r="B19" s="27"/>
      <c r="D19" s="27"/>
      <c r="E19" s="27"/>
      <c r="F19" s="27"/>
      <c r="G19" s="27"/>
      <c r="H19" s="5"/>
    </row>
    <row r="20" spans="2:9" ht="13.5" customHeight="1" x14ac:dyDescent="0.2">
      <c r="B20" s="27"/>
      <c r="D20" s="374" t="s">
        <v>23</v>
      </c>
      <c r="E20" s="374"/>
      <c r="F20" s="374"/>
      <c r="G20" s="31" t="s">
        <v>24</v>
      </c>
      <c r="H20" s="31" t="s">
        <v>25</v>
      </c>
    </row>
    <row r="21" spans="2:9" x14ac:dyDescent="0.2">
      <c r="B21" s="386" t="s">
        <v>22</v>
      </c>
      <c r="C21" s="387"/>
      <c r="D21" s="385" t="str">
        <f>Data!L11</f>
        <v>Monica Poehl</v>
      </c>
      <c r="E21" s="385"/>
      <c r="F21" s="385"/>
      <c r="G21" s="87" t="str">
        <f>Data!M11</f>
        <v>979-458-6090</v>
      </c>
      <c r="H21" s="78" t="str">
        <f>Data!N11</f>
        <v>mpoehl@tamus.edu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Data!O11</f>
        <v>694</v>
      </c>
      <c r="D25" s="80">
        <f>Data!P11</f>
        <v>806</v>
      </c>
      <c r="E25" s="80">
        <f>Data!Q11</f>
        <v>113</v>
      </c>
      <c r="F25" s="80">
        <f>Data!R11</f>
        <v>31</v>
      </c>
      <c r="G25" s="80">
        <f>Data!S11</f>
        <v>0</v>
      </c>
      <c r="H25" s="68">
        <f>SUM(C25:G25)</f>
        <v>1644</v>
      </c>
    </row>
    <row r="26" spans="2:9" x14ac:dyDescent="0.2">
      <c r="C26" s="2"/>
      <c r="D26" s="2"/>
      <c r="E26" s="2"/>
      <c r="F26" s="2"/>
      <c r="G26" s="2"/>
      <c r="H26" s="2"/>
      <c r="I26" s="2"/>
    </row>
    <row r="27" spans="2:9" ht="13.5" customHeight="1" x14ac:dyDescent="0.2">
      <c r="B27" s="27"/>
      <c r="D27" s="374" t="s">
        <v>23</v>
      </c>
      <c r="E27" s="374"/>
      <c r="F27" s="374"/>
      <c r="G27" s="31" t="s">
        <v>24</v>
      </c>
      <c r="H27" s="31" t="s">
        <v>25</v>
      </c>
    </row>
    <row r="28" spans="2:9" x14ac:dyDescent="0.2">
      <c r="B28" s="386" t="s">
        <v>39</v>
      </c>
      <c r="C28" s="387"/>
      <c r="D28" s="385" t="str">
        <f>Data!T11</f>
        <v>Lang, Donna</v>
      </c>
      <c r="E28" s="385"/>
      <c r="F28" s="385"/>
      <c r="G28" s="87" t="str">
        <f>Data!U11</f>
        <v>(409) 740-4419</v>
      </c>
      <c r="H28" s="78" t="str">
        <f>Data!V11</f>
        <v>langd@tamug.edu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Data!W11</f>
        <v>16495</v>
      </c>
      <c r="D32" s="81">
        <f>Data!AQ11</f>
        <v>1035</v>
      </c>
      <c r="E32" s="81">
        <f>Data!BK11</f>
        <v>81</v>
      </c>
      <c r="F32" s="81">
        <f>Data!CE11</f>
        <v>0</v>
      </c>
      <c r="G32" s="81">
        <f>Data!CY11</f>
        <v>0</v>
      </c>
      <c r="H32" s="22">
        <f>SUM(C32:G32)</f>
        <v>17611</v>
      </c>
      <c r="I32" s="1"/>
    </row>
    <row r="33" spans="2:9" x14ac:dyDescent="0.2">
      <c r="B33" s="7" t="s">
        <v>46</v>
      </c>
      <c r="C33" s="81">
        <f>Data!X11</f>
        <v>10218</v>
      </c>
      <c r="D33" s="81">
        <f>Data!AR11</f>
        <v>5772</v>
      </c>
      <c r="E33" s="81">
        <f>Data!BL11</f>
        <v>564</v>
      </c>
      <c r="F33" s="81">
        <f>Data!CF11</f>
        <v>661</v>
      </c>
      <c r="G33" s="81">
        <f>Data!CZ11</f>
        <v>0</v>
      </c>
      <c r="H33" s="22">
        <f t="shared" ref="H33:H52" si="0">SUM(C33:G33)</f>
        <v>17215</v>
      </c>
      <c r="I33" s="1"/>
    </row>
    <row r="34" spans="2:9" x14ac:dyDescent="0.2">
      <c r="B34" s="7" t="s">
        <v>47</v>
      </c>
      <c r="C34" s="81">
        <f>Data!Y11</f>
        <v>1041</v>
      </c>
      <c r="D34" s="81">
        <f>Data!AS11</f>
        <v>0</v>
      </c>
      <c r="E34" s="81">
        <f>Data!BM11</f>
        <v>0</v>
      </c>
      <c r="F34" s="81">
        <f>Data!CG11</f>
        <v>0</v>
      </c>
      <c r="G34" s="81">
        <f>Data!DA11</f>
        <v>0</v>
      </c>
      <c r="H34" s="22">
        <f t="shared" si="0"/>
        <v>1041</v>
      </c>
      <c r="I34" s="1"/>
    </row>
    <row r="35" spans="2:9" x14ac:dyDescent="0.2">
      <c r="B35" s="7" t="s">
        <v>48</v>
      </c>
      <c r="C35" s="81">
        <f>Data!Z11</f>
        <v>0</v>
      </c>
      <c r="D35" s="81">
        <f>Data!AT11</f>
        <v>0</v>
      </c>
      <c r="E35" s="81">
        <f>Data!BN11</f>
        <v>0</v>
      </c>
      <c r="F35" s="81">
        <f>Data!CH11</f>
        <v>0</v>
      </c>
      <c r="G35" s="81">
        <f>Data!DB11</f>
        <v>0</v>
      </c>
      <c r="H35" s="22">
        <f t="shared" si="0"/>
        <v>0</v>
      </c>
      <c r="I35" s="1"/>
    </row>
    <row r="36" spans="2:9" x14ac:dyDescent="0.2">
      <c r="B36" s="7" t="s">
        <v>49</v>
      </c>
      <c r="C36" s="81">
        <f>Data!AA11</f>
        <v>83</v>
      </c>
      <c r="D36" s="81">
        <f>Data!AU11</f>
        <v>572</v>
      </c>
      <c r="E36" s="81">
        <f>Data!BO11</f>
        <v>283</v>
      </c>
      <c r="F36" s="81">
        <f>Data!CI11</f>
        <v>6</v>
      </c>
      <c r="G36" s="81">
        <f>Data!DC11</f>
        <v>0</v>
      </c>
      <c r="H36" s="22">
        <f t="shared" si="0"/>
        <v>944</v>
      </c>
      <c r="I36" s="1"/>
    </row>
    <row r="37" spans="2:9" x14ac:dyDescent="0.2">
      <c r="B37" s="7" t="s">
        <v>50</v>
      </c>
      <c r="C37" s="81">
        <f>Data!AB11</f>
        <v>519</v>
      </c>
      <c r="D37" s="81">
        <f>Data!AV11</f>
        <v>797</v>
      </c>
      <c r="E37" s="81">
        <f>Data!BP11</f>
        <v>159</v>
      </c>
      <c r="F37" s="81">
        <f>Data!CJ11</f>
        <v>12</v>
      </c>
      <c r="G37" s="81">
        <f>Data!DD11</f>
        <v>0</v>
      </c>
      <c r="H37" s="22">
        <f t="shared" si="0"/>
        <v>1487</v>
      </c>
      <c r="I37" s="1"/>
    </row>
    <row r="38" spans="2:9" x14ac:dyDescent="0.2">
      <c r="B38" s="7" t="s">
        <v>51</v>
      </c>
      <c r="C38" s="81">
        <f>Data!AC11</f>
        <v>0</v>
      </c>
      <c r="D38" s="81">
        <f>Data!AW11</f>
        <v>0</v>
      </c>
      <c r="E38" s="81">
        <f>Data!BQ11</f>
        <v>0</v>
      </c>
      <c r="F38" s="81">
        <f>Data!CK11</f>
        <v>0</v>
      </c>
      <c r="G38" s="81">
        <f>Data!DE11</f>
        <v>0</v>
      </c>
      <c r="H38" s="22">
        <f t="shared" si="0"/>
        <v>0</v>
      </c>
      <c r="I38" s="1"/>
    </row>
    <row r="39" spans="2:9" x14ac:dyDescent="0.2">
      <c r="B39" s="7" t="s">
        <v>52</v>
      </c>
      <c r="C39" s="81">
        <f>Data!AD11</f>
        <v>0</v>
      </c>
      <c r="D39" s="81">
        <f>Data!AX11</f>
        <v>0</v>
      </c>
      <c r="E39" s="81">
        <f>Data!BR11</f>
        <v>0</v>
      </c>
      <c r="F39" s="81">
        <f>Data!CL11</f>
        <v>0</v>
      </c>
      <c r="G39" s="81">
        <f>Data!DF11</f>
        <v>0</v>
      </c>
      <c r="H39" s="22">
        <f t="shared" si="0"/>
        <v>0</v>
      </c>
      <c r="I39" s="1"/>
    </row>
    <row r="40" spans="2:9" x14ac:dyDescent="0.2">
      <c r="B40" s="7" t="s">
        <v>53</v>
      </c>
      <c r="C40" s="81">
        <f>Data!AE11</f>
        <v>0</v>
      </c>
      <c r="D40" s="81">
        <f>Data!AY11</f>
        <v>0</v>
      </c>
      <c r="E40" s="81">
        <f>Data!BS11</f>
        <v>0</v>
      </c>
      <c r="F40" s="81">
        <f>Data!CM11</f>
        <v>0</v>
      </c>
      <c r="G40" s="81">
        <f>Data!DG11</f>
        <v>0</v>
      </c>
      <c r="H40" s="22">
        <f t="shared" si="0"/>
        <v>0</v>
      </c>
      <c r="I40" s="1"/>
    </row>
    <row r="41" spans="2:9" x14ac:dyDescent="0.2">
      <c r="B41" s="7" t="s">
        <v>54</v>
      </c>
      <c r="C41" s="81">
        <f>Data!AF11</f>
        <v>78</v>
      </c>
      <c r="D41" s="81">
        <f>Data!AZ11</f>
        <v>36</v>
      </c>
      <c r="E41" s="81">
        <f>Data!BT11</f>
        <v>0</v>
      </c>
      <c r="F41" s="81">
        <f>Data!CN11</f>
        <v>0</v>
      </c>
      <c r="G41" s="81">
        <f>Data!DH11</f>
        <v>0</v>
      </c>
      <c r="H41" s="22">
        <f t="shared" si="0"/>
        <v>114</v>
      </c>
      <c r="I41" s="1"/>
    </row>
    <row r="42" spans="2:9" x14ac:dyDescent="0.2">
      <c r="B42" s="7" t="s">
        <v>55</v>
      </c>
      <c r="C42" s="81">
        <f>Data!AG11</f>
        <v>0</v>
      </c>
      <c r="D42" s="81">
        <f>Data!BA11</f>
        <v>0</v>
      </c>
      <c r="E42" s="81">
        <f>Data!BU11</f>
        <v>0</v>
      </c>
      <c r="F42" s="81">
        <f>Data!CO11</f>
        <v>0</v>
      </c>
      <c r="G42" s="81">
        <f>Data!DI11</f>
        <v>0</v>
      </c>
      <c r="H42" s="22">
        <f t="shared" si="0"/>
        <v>0</v>
      </c>
      <c r="I42" s="1"/>
    </row>
    <row r="43" spans="2:9" x14ac:dyDescent="0.2">
      <c r="B43" s="7" t="s">
        <v>56</v>
      </c>
      <c r="C43" s="81">
        <f>Data!AH11</f>
        <v>3692</v>
      </c>
      <c r="D43" s="81">
        <f>Data!BB11</f>
        <v>2111</v>
      </c>
      <c r="E43" s="81">
        <f>Data!BV11</f>
        <v>0</v>
      </c>
      <c r="F43" s="81">
        <f>Data!CP11</f>
        <v>0</v>
      </c>
      <c r="G43" s="81">
        <f>Data!DJ11</f>
        <v>0</v>
      </c>
      <c r="H43" s="22">
        <f t="shared" si="0"/>
        <v>5803</v>
      </c>
      <c r="I43" s="1"/>
    </row>
    <row r="44" spans="2:9" x14ac:dyDescent="0.2">
      <c r="B44" s="7" t="s">
        <v>57</v>
      </c>
      <c r="C44" s="81">
        <f>Data!AI11</f>
        <v>188</v>
      </c>
      <c r="D44" s="81">
        <f>Data!BC11</f>
        <v>0</v>
      </c>
      <c r="E44" s="81">
        <f>Data!BW11</f>
        <v>0</v>
      </c>
      <c r="F44" s="81">
        <f>Data!CQ11</f>
        <v>0</v>
      </c>
      <c r="G44" s="81">
        <f>Data!DK11</f>
        <v>0</v>
      </c>
      <c r="H44" s="22">
        <f t="shared" si="0"/>
        <v>188</v>
      </c>
      <c r="I44" s="1"/>
    </row>
    <row r="45" spans="2:9" x14ac:dyDescent="0.2">
      <c r="B45" s="7" t="s">
        <v>58</v>
      </c>
      <c r="C45" s="81">
        <f>Data!AJ11</f>
        <v>213</v>
      </c>
      <c r="D45" s="81">
        <f>Data!BD11</f>
        <v>0</v>
      </c>
      <c r="E45" s="81">
        <f>Data!BX11</f>
        <v>0</v>
      </c>
      <c r="F45" s="81">
        <f>Data!CR11</f>
        <v>0</v>
      </c>
      <c r="G45" s="81">
        <f>Data!DL11</f>
        <v>0</v>
      </c>
      <c r="H45" s="22">
        <f t="shared" si="0"/>
        <v>213</v>
      </c>
      <c r="I45" s="1"/>
    </row>
    <row r="46" spans="2:9" x14ac:dyDescent="0.2">
      <c r="B46" s="7" t="s">
        <v>59</v>
      </c>
      <c r="C46" s="81">
        <f>Data!AK11</f>
        <v>0</v>
      </c>
      <c r="D46" s="81">
        <f>Data!BE11</f>
        <v>0</v>
      </c>
      <c r="E46" s="81">
        <f>Data!BY11</f>
        <v>0</v>
      </c>
      <c r="F46" s="81">
        <f>Data!CS11</f>
        <v>0</v>
      </c>
      <c r="G46" s="81">
        <f>Data!DM11</f>
        <v>0</v>
      </c>
      <c r="H46" s="22">
        <f t="shared" si="0"/>
        <v>0</v>
      </c>
      <c r="I46" s="1"/>
    </row>
    <row r="47" spans="2:9" x14ac:dyDescent="0.2">
      <c r="B47" s="7" t="s">
        <v>60</v>
      </c>
      <c r="C47" s="81">
        <f>Data!AL11</f>
        <v>2400</v>
      </c>
      <c r="D47" s="81">
        <f>Data!BF11</f>
        <v>5458</v>
      </c>
      <c r="E47" s="81">
        <f>Data!BZ11</f>
        <v>1000</v>
      </c>
      <c r="F47" s="81">
        <f>Data!CT11</f>
        <v>0</v>
      </c>
      <c r="G47" s="81">
        <f>Data!DN11</f>
        <v>0</v>
      </c>
      <c r="H47" s="22">
        <f t="shared" si="0"/>
        <v>8858</v>
      </c>
      <c r="I47" s="1"/>
    </row>
    <row r="48" spans="2:9" x14ac:dyDescent="0.2">
      <c r="B48" s="7" t="s">
        <v>61</v>
      </c>
      <c r="C48" s="81">
        <f>Data!AM11</f>
        <v>0</v>
      </c>
      <c r="D48" s="81">
        <f>Data!BG11</f>
        <v>0</v>
      </c>
      <c r="E48" s="81">
        <f>Data!CA11</f>
        <v>0</v>
      </c>
      <c r="F48" s="81">
        <f>Data!CU11</f>
        <v>0</v>
      </c>
      <c r="G48" s="81">
        <f>Data!DO11</f>
        <v>0</v>
      </c>
      <c r="H48" s="22">
        <f t="shared" si="0"/>
        <v>0</v>
      </c>
      <c r="I48" s="1"/>
    </row>
    <row r="49" spans="2:9" x14ac:dyDescent="0.2">
      <c r="B49" s="7" t="s">
        <v>62</v>
      </c>
      <c r="C49" s="81">
        <f>Data!AN11</f>
        <v>0</v>
      </c>
      <c r="D49" s="81">
        <f>Data!BH11</f>
        <v>0</v>
      </c>
      <c r="E49" s="81">
        <f>Data!CB11</f>
        <v>0</v>
      </c>
      <c r="F49" s="81">
        <f>Data!CV11</f>
        <v>0</v>
      </c>
      <c r="G49" s="81">
        <f>Data!DP11</f>
        <v>0</v>
      </c>
      <c r="H49" s="22">
        <f t="shared" si="0"/>
        <v>0</v>
      </c>
      <c r="I49" s="1"/>
    </row>
    <row r="50" spans="2:9" x14ac:dyDescent="0.2">
      <c r="B50" s="7" t="s">
        <v>63</v>
      </c>
      <c r="C50" s="81">
        <f>Data!AO11</f>
        <v>576</v>
      </c>
      <c r="D50" s="81">
        <f>Data!BI11</f>
        <v>745</v>
      </c>
      <c r="E50" s="81">
        <f>Data!CC11</f>
        <v>0</v>
      </c>
      <c r="F50" s="81">
        <f>Data!CW11</f>
        <v>0</v>
      </c>
      <c r="G50" s="81">
        <f>Data!DQ11</f>
        <v>0</v>
      </c>
      <c r="H50" s="22">
        <f t="shared" si="0"/>
        <v>1321</v>
      </c>
      <c r="I50" s="1"/>
    </row>
    <row r="51" spans="2:9" x14ac:dyDescent="0.2">
      <c r="B51" s="7" t="s">
        <v>0</v>
      </c>
      <c r="C51" s="81">
        <f>Data!AP11</f>
        <v>0</v>
      </c>
      <c r="D51" s="81">
        <f>Data!BJ11</f>
        <v>0</v>
      </c>
      <c r="E51" s="81">
        <f>Data!CD11</f>
        <v>0</v>
      </c>
      <c r="F51" s="81">
        <f>Data!CX11</f>
        <v>0</v>
      </c>
      <c r="G51" s="81">
        <f>Data!DR11</f>
        <v>0</v>
      </c>
      <c r="H51" s="22">
        <f t="shared" si="0"/>
        <v>0</v>
      </c>
      <c r="I51" s="1"/>
    </row>
    <row r="52" spans="2:9" x14ac:dyDescent="0.2">
      <c r="B52" s="8" t="s">
        <v>34</v>
      </c>
      <c r="C52" s="22">
        <f>SUM(C32:C51)</f>
        <v>35503</v>
      </c>
      <c r="D52" s="22">
        <f>SUM(D32:D51)</f>
        <v>16526</v>
      </c>
      <c r="E52" s="22">
        <f>SUM(E32:E51)</f>
        <v>2087</v>
      </c>
      <c r="F52" s="22">
        <f>SUM(F32:F51)</f>
        <v>679</v>
      </c>
      <c r="G52" s="22">
        <f>SUM(G32:G51)</f>
        <v>0</v>
      </c>
      <c r="H52" s="22">
        <f t="shared" si="0"/>
        <v>54795</v>
      </c>
      <c r="I52" s="1"/>
    </row>
    <row r="53" spans="2:9" x14ac:dyDescent="0.2">
      <c r="B53" s="14"/>
      <c r="C53" s="18"/>
      <c r="D53" s="18"/>
      <c r="E53" s="18"/>
      <c r="F53" s="18"/>
      <c r="G53" s="18"/>
      <c r="H53" s="18"/>
      <c r="I53" s="1"/>
    </row>
    <row r="54" spans="2:9" ht="13.5" customHeight="1" x14ac:dyDescent="0.2">
      <c r="B54" s="27"/>
      <c r="D54" s="374" t="s">
        <v>23</v>
      </c>
      <c r="E54" s="374"/>
      <c r="F54" s="374"/>
      <c r="G54" s="31" t="s">
        <v>24</v>
      </c>
      <c r="H54" s="31" t="s">
        <v>25</v>
      </c>
    </row>
    <row r="55" spans="2:9" x14ac:dyDescent="0.2">
      <c r="B55" s="386" t="s">
        <v>40</v>
      </c>
      <c r="C55" s="387"/>
      <c r="D55" s="385" t="str">
        <f>Data!T11</f>
        <v>Lang, Donna</v>
      </c>
      <c r="E55" s="385"/>
      <c r="F55" s="385"/>
      <c r="G55" s="87" t="str">
        <f>Data!U11</f>
        <v>(409) 740-4419</v>
      </c>
      <c r="H55" s="78" t="str">
        <f>Data!V11</f>
        <v>langd@tamug.edu</v>
      </c>
    </row>
    <row r="56" spans="2:9" ht="13.5" customHeight="1" x14ac:dyDescent="0.2">
      <c r="B56" s="27"/>
      <c r="C56" s="27"/>
      <c r="D56" s="27"/>
      <c r="E56" s="27"/>
      <c r="F56" s="27"/>
      <c r="G56" s="27"/>
      <c r="H56" s="5"/>
    </row>
    <row r="57" spans="2:9" x14ac:dyDescent="0.2">
      <c r="B57" s="3" t="s">
        <v>10</v>
      </c>
      <c r="C57" s="1"/>
      <c r="D57" s="1"/>
      <c r="E57" s="1"/>
      <c r="F57" s="1"/>
      <c r="G57" s="1"/>
      <c r="H57" s="1"/>
      <c r="I57" s="1"/>
    </row>
    <row r="58" spans="2:9" ht="31.5" customHeight="1" x14ac:dyDescent="0.2">
      <c r="B58" s="392" t="s">
        <v>42</v>
      </c>
      <c r="C58" s="392"/>
      <c r="D58" s="392"/>
      <c r="E58" s="392"/>
      <c r="F58" s="392"/>
      <c r="G58" s="392"/>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Data!DS11</f>
        <v>1687537.2979222401</v>
      </c>
      <c r="D61" s="82">
        <f>Data!EM11</f>
        <v>261266.37869150599</v>
      </c>
      <c r="E61" s="82">
        <f>Data!FG11</f>
        <v>73709.323820995298</v>
      </c>
      <c r="F61" s="82">
        <f>Data!GA11</f>
        <v>0</v>
      </c>
      <c r="G61" s="82">
        <f>Data!GU11</f>
        <v>0</v>
      </c>
      <c r="H61" s="21">
        <f>SUM(C61:G61)</f>
        <v>2022513.0004347416</v>
      </c>
      <c r="I61" s="1"/>
    </row>
    <row r="62" spans="2:9" x14ac:dyDescent="0.2">
      <c r="B62" s="9" t="str">
        <f>$B$33</f>
        <v>Science</v>
      </c>
      <c r="C62" s="82">
        <f>Data!DT11</f>
        <v>1025908.6785612</v>
      </c>
      <c r="D62" s="82">
        <f>Data!EN11</f>
        <v>1199146.0111040501</v>
      </c>
      <c r="E62" s="82">
        <f>Data!FH11</f>
        <v>518498.10769007198</v>
      </c>
      <c r="F62" s="82">
        <f>Data!GB11</f>
        <v>621629.70775436796</v>
      </c>
      <c r="G62" s="82">
        <f>Data!GV11</f>
        <v>0</v>
      </c>
      <c r="H62" s="22">
        <f t="shared" ref="H62:H81" si="1">SUM(C62:G62)</f>
        <v>3365182.5051096901</v>
      </c>
      <c r="I62" s="1"/>
    </row>
    <row r="63" spans="2:9" x14ac:dyDescent="0.2">
      <c r="B63" s="9" t="str">
        <f>$B$34</f>
        <v>Fine Arts</v>
      </c>
      <c r="C63" s="82">
        <f>Data!DU11</f>
        <v>58166.5</v>
      </c>
      <c r="D63" s="82">
        <f>Data!EO11</f>
        <v>0</v>
      </c>
      <c r="E63" s="82">
        <f>Data!FI11</f>
        <v>0</v>
      </c>
      <c r="F63" s="82">
        <f>Data!GC11</f>
        <v>0</v>
      </c>
      <c r="G63" s="82">
        <f>Data!GW11</f>
        <v>0</v>
      </c>
      <c r="H63" s="22">
        <f t="shared" si="1"/>
        <v>58166.5</v>
      </c>
      <c r="I63" s="1"/>
    </row>
    <row r="64" spans="2:9" x14ac:dyDescent="0.2">
      <c r="B64" s="9" t="str">
        <f>$B$35</f>
        <v>Teacher Education</v>
      </c>
      <c r="C64" s="82">
        <f>Data!DV11</f>
        <v>0</v>
      </c>
      <c r="D64" s="82">
        <f>Data!EP11</f>
        <v>0</v>
      </c>
      <c r="E64" s="82">
        <f>Data!FJ11</f>
        <v>0</v>
      </c>
      <c r="F64" s="82">
        <f>Data!GD11</f>
        <v>0</v>
      </c>
      <c r="G64" s="82">
        <f>Data!GX11</f>
        <v>0</v>
      </c>
      <c r="H64" s="22">
        <f t="shared" si="1"/>
        <v>0</v>
      </c>
      <c r="I64" s="1"/>
    </row>
    <row r="65" spans="2:9" x14ac:dyDescent="0.2">
      <c r="B65" s="9" t="str">
        <f>$B$36</f>
        <v>Agriculture</v>
      </c>
      <c r="C65" s="82">
        <f>Data!DW11</f>
        <v>21100.315942028999</v>
      </c>
      <c r="D65" s="82">
        <f>Data!EQ11</f>
        <v>193194.31782287799</v>
      </c>
      <c r="E65" s="82">
        <f>Data!FK11</f>
        <v>243487.361938199</v>
      </c>
      <c r="F65" s="82">
        <f>Data!GE11</f>
        <v>1295.2449175824199</v>
      </c>
      <c r="G65" s="82">
        <f>Data!GY11</f>
        <v>0</v>
      </c>
      <c r="H65" s="22">
        <f t="shared" si="1"/>
        <v>459077.24062068842</v>
      </c>
      <c r="I65" s="1"/>
    </row>
    <row r="66" spans="2:9" x14ac:dyDescent="0.2">
      <c r="B66" s="9" t="str">
        <f>$B$37</f>
        <v>Engineering</v>
      </c>
      <c r="C66" s="82">
        <f>Data!DX11</f>
        <v>127582.629344127</v>
      </c>
      <c r="D66" s="82">
        <f>Data!ER11</f>
        <v>228948.06950495901</v>
      </c>
      <c r="E66" s="82">
        <f>Data!FL11</f>
        <v>103888.39240440899</v>
      </c>
      <c r="F66" s="82">
        <f>Data!GF11</f>
        <v>853.923529411765</v>
      </c>
      <c r="G66" s="82">
        <f>Data!GZ11</f>
        <v>0</v>
      </c>
      <c r="H66" s="22">
        <f t="shared" si="1"/>
        <v>461273.0147829068</v>
      </c>
      <c r="I66" s="1"/>
    </row>
    <row r="67" spans="2:9" x14ac:dyDescent="0.2">
      <c r="B67" s="9" t="str">
        <f>$B$38</f>
        <v>Home Economics</v>
      </c>
      <c r="C67" s="82">
        <f>Data!DY11</f>
        <v>0</v>
      </c>
      <c r="D67" s="82">
        <f>Data!ES11</f>
        <v>0</v>
      </c>
      <c r="E67" s="82">
        <f>Data!FM11</f>
        <v>0</v>
      </c>
      <c r="F67" s="82">
        <f>Data!GG11</f>
        <v>0</v>
      </c>
      <c r="G67" s="82">
        <f>Data!HA11</f>
        <v>0</v>
      </c>
      <c r="H67" s="22">
        <f t="shared" si="1"/>
        <v>0</v>
      </c>
      <c r="I67" s="1"/>
    </row>
    <row r="68" spans="2:9" x14ac:dyDescent="0.2">
      <c r="B68" s="9" t="str">
        <f>$B$39</f>
        <v>Law</v>
      </c>
      <c r="C68" s="82">
        <f>Data!DZ11</f>
        <v>0</v>
      </c>
      <c r="D68" s="82">
        <f>Data!ET11</f>
        <v>0</v>
      </c>
      <c r="E68" s="82">
        <f>Data!FN11</f>
        <v>0</v>
      </c>
      <c r="F68" s="82">
        <f>Data!GH11</f>
        <v>0</v>
      </c>
      <c r="G68" s="82">
        <f>Data!HB11</f>
        <v>0</v>
      </c>
      <c r="H68" s="22">
        <f t="shared" si="1"/>
        <v>0</v>
      </c>
      <c r="I68" s="1"/>
    </row>
    <row r="69" spans="2:9" x14ac:dyDescent="0.2">
      <c r="B69" s="9" t="str">
        <f>$B$40</f>
        <v>Social Service</v>
      </c>
      <c r="C69" s="82">
        <f>Data!EA11</f>
        <v>0</v>
      </c>
      <c r="D69" s="82">
        <f>Data!EU11</f>
        <v>0</v>
      </c>
      <c r="E69" s="82">
        <f>Data!FO11</f>
        <v>0</v>
      </c>
      <c r="F69" s="82">
        <f>Data!GI11</f>
        <v>0</v>
      </c>
      <c r="G69" s="82">
        <f>Data!HC11</f>
        <v>0</v>
      </c>
      <c r="H69" s="22">
        <f t="shared" si="1"/>
        <v>0</v>
      </c>
      <c r="I69" s="1"/>
    </row>
    <row r="70" spans="2:9" x14ac:dyDescent="0.2">
      <c r="B70" s="9" t="str">
        <f>$B$41</f>
        <v>Library Science</v>
      </c>
      <c r="C70" s="82">
        <f>Data!EB11</f>
        <v>10760.5591397849</v>
      </c>
      <c r="D70" s="82">
        <f>Data!EV11</f>
        <v>5009.22580645161</v>
      </c>
      <c r="E70" s="82">
        <f>Data!FP11</f>
        <v>0</v>
      </c>
      <c r="F70" s="82">
        <f>Data!GJ11</f>
        <v>0</v>
      </c>
      <c r="G70" s="82">
        <f>Data!HD11</f>
        <v>0</v>
      </c>
      <c r="H70" s="22">
        <f t="shared" si="1"/>
        <v>15769.78494623651</v>
      </c>
      <c r="I70" s="1"/>
    </row>
    <row r="71" spans="2:9" x14ac:dyDescent="0.2">
      <c r="B71" s="9" t="str">
        <f>$B$42</f>
        <v>Veterinary Science</v>
      </c>
      <c r="C71" s="82">
        <f>Data!EC11</f>
        <v>0</v>
      </c>
      <c r="D71" s="82">
        <f>Data!EW11</f>
        <v>0</v>
      </c>
      <c r="E71" s="82">
        <f>Data!FQ11</f>
        <v>0</v>
      </c>
      <c r="F71" s="82">
        <f>Data!GK11</f>
        <v>0</v>
      </c>
      <c r="G71" s="82">
        <f>Data!HE11</f>
        <v>0</v>
      </c>
      <c r="H71" s="22">
        <f t="shared" si="1"/>
        <v>0</v>
      </c>
      <c r="I71" s="1"/>
    </row>
    <row r="72" spans="2:9" x14ac:dyDescent="0.2">
      <c r="B72" s="9" t="str">
        <f>$B$43</f>
        <v>Vocational Training</v>
      </c>
      <c r="C72" s="82">
        <f>Data!ED11</f>
        <v>607711.645168975</v>
      </c>
      <c r="D72" s="82">
        <f>Data!EX11</f>
        <v>422595.998654222</v>
      </c>
      <c r="E72" s="82">
        <f>Data!FR11</f>
        <v>0</v>
      </c>
      <c r="F72" s="82">
        <f>Data!GL11</f>
        <v>0</v>
      </c>
      <c r="G72" s="82">
        <f>Data!HF11</f>
        <v>0</v>
      </c>
      <c r="H72" s="22">
        <f t="shared" si="1"/>
        <v>1030307.643823197</v>
      </c>
      <c r="I72" s="1"/>
    </row>
    <row r="73" spans="2:9" x14ac:dyDescent="0.2">
      <c r="B73" s="9" t="str">
        <f>$B$44</f>
        <v>Physical Training</v>
      </c>
      <c r="C73" s="82">
        <f>Data!EE11</f>
        <v>40947.128509243201</v>
      </c>
      <c r="D73" s="82">
        <f>Data!EY11</f>
        <v>0</v>
      </c>
      <c r="E73" s="82">
        <f>Data!FS11</f>
        <v>0</v>
      </c>
      <c r="F73" s="82">
        <f>Data!GM11</f>
        <v>0</v>
      </c>
      <c r="G73" s="82">
        <f>Data!HG11</f>
        <v>0</v>
      </c>
      <c r="H73" s="22">
        <f t="shared" si="1"/>
        <v>40947.128509243201</v>
      </c>
      <c r="I73" s="1"/>
    </row>
    <row r="74" spans="2:9" x14ac:dyDescent="0.2">
      <c r="B74" s="9" t="str">
        <f>$B$45</f>
        <v>Health Services</v>
      </c>
      <c r="C74" s="82">
        <f>Data!EF11</f>
        <v>40738.265765765798</v>
      </c>
      <c r="D74" s="82">
        <f>Data!EZ11</f>
        <v>0</v>
      </c>
      <c r="E74" s="82">
        <f>Data!FT11</f>
        <v>0</v>
      </c>
      <c r="F74" s="82">
        <f>Data!GN11</f>
        <v>0</v>
      </c>
      <c r="G74" s="82">
        <f>Data!HH11</f>
        <v>0</v>
      </c>
      <c r="H74" s="22">
        <f t="shared" si="1"/>
        <v>40738.265765765798</v>
      </c>
      <c r="I74" s="1"/>
    </row>
    <row r="75" spans="2:9" x14ac:dyDescent="0.2">
      <c r="B75" s="9" t="str">
        <f>$B$46</f>
        <v>Pharmacy</v>
      </c>
      <c r="C75" s="82">
        <f>Data!EG11</f>
        <v>0</v>
      </c>
      <c r="D75" s="82">
        <f>Data!FA11</f>
        <v>0</v>
      </c>
      <c r="E75" s="82">
        <f>Data!FU11</f>
        <v>0</v>
      </c>
      <c r="F75" s="82">
        <f>Data!GO11</f>
        <v>0</v>
      </c>
      <c r="G75" s="82">
        <f>Data!HI11</f>
        <v>0</v>
      </c>
      <c r="H75" s="22">
        <f t="shared" si="1"/>
        <v>0</v>
      </c>
      <c r="I75" s="1"/>
    </row>
    <row r="76" spans="2:9" x14ac:dyDescent="0.2">
      <c r="B76" s="9" t="str">
        <f>$B$47</f>
        <v>Business Administration</v>
      </c>
      <c r="C76" s="82">
        <f>Data!EH11</f>
        <v>240533.38197674201</v>
      </c>
      <c r="D76" s="82">
        <f>Data!FB11</f>
        <v>554992.87400791398</v>
      </c>
      <c r="E76" s="82">
        <f>Data!FV11</f>
        <v>561583.06553203706</v>
      </c>
      <c r="F76" s="82">
        <f>Data!GP11</f>
        <v>0</v>
      </c>
      <c r="G76" s="82">
        <f>Data!HJ11</f>
        <v>0</v>
      </c>
      <c r="H76" s="22">
        <f t="shared" si="1"/>
        <v>1357109.3215166931</v>
      </c>
      <c r="I76" s="1"/>
    </row>
    <row r="77" spans="2:9" x14ac:dyDescent="0.2">
      <c r="B77" s="9" t="str">
        <f>$B$48</f>
        <v>Optometry</v>
      </c>
      <c r="C77" s="82">
        <f>Data!EI11</f>
        <v>0</v>
      </c>
      <c r="D77" s="82">
        <f>Data!FC11</f>
        <v>0</v>
      </c>
      <c r="E77" s="82">
        <f>Data!FW11</f>
        <v>0</v>
      </c>
      <c r="F77" s="82">
        <f>Data!GQ11</f>
        <v>0</v>
      </c>
      <c r="G77" s="82">
        <f>Data!HK11</f>
        <v>0</v>
      </c>
      <c r="H77" s="22">
        <f t="shared" si="1"/>
        <v>0</v>
      </c>
      <c r="I77" s="1"/>
    </row>
    <row r="78" spans="2:9" x14ac:dyDescent="0.2">
      <c r="B78" s="9" t="str">
        <f>$B$49</f>
        <v>Teacher Ed-Practice Teaching</v>
      </c>
      <c r="C78" s="82">
        <f>Data!EJ11</f>
        <v>0</v>
      </c>
      <c r="D78" s="82">
        <f>Data!FD11</f>
        <v>0</v>
      </c>
      <c r="E78" s="82">
        <f>Data!FX11</f>
        <v>0</v>
      </c>
      <c r="F78" s="82">
        <f>Data!GR11</f>
        <v>0</v>
      </c>
      <c r="G78" s="82">
        <f>Data!HL11</f>
        <v>0</v>
      </c>
      <c r="H78" s="22">
        <f t="shared" si="1"/>
        <v>0</v>
      </c>
      <c r="I78" s="1"/>
    </row>
    <row r="79" spans="2:9" x14ac:dyDescent="0.2">
      <c r="B79" s="9" t="str">
        <f>$B$50</f>
        <v>Technology</v>
      </c>
      <c r="C79" s="82">
        <f>Data!EK11</f>
        <v>227606.42772882499</v>
      </c>
      <c r="D79" s="82">
        <f>Data!FE11</f>
        <v>300292.21078447998</v>
      </c>
      <c r="E79" s="82">
        <f>Data!FY11</f>
        <v>0</v>
      </c>
      <c r="F79" s="82">
        <f>Data!GS11</f>
        <v>0</v>
      </c>
      <c r="G79" s="82">
        <f>Data!HM11</f>
        <v>0</v>
      </c>
      <c r="H79" s="22">
        <f t="shared" si="1"/>
        <v>527898.63851330499</v>
      </c>
      <c r="I79" s="1"/>
    </row>
    <row r="80" spans="2:9" x14ac:dyDescent="0.2">
      <c r="B80" s="9" t="str">
        <f>$B$51</f>
        <v>Nursing</v>
      </c>
      <c r="C80" s="82">
        <f>Data!EL11</f>
        <v>0</v>
      </c>
      <c r="D80" s="82">
        <f>Data!FF11</f>
        <v>0</v>
      </c>
      <c r="E80" s="82">
        <f>Data!FZ11</f>
        <v>0</v>
      </c>
      <c r="F80" s="82">
        <f>Data!GT11</f>
        <v>0</v>
      </c>
      <c r="G80" s="82">
        <f>Data!HN11</f>
        <v>0</v>
      </c>
      <c r="H80" s="22">
        <f t="shared" si="1"/>
        <v>0</v>
      </c>
      <c r="I80" s="1"/>
    </row>
    <row r="81" spans="2:9" x14ac:dyDescent="0.2">
      <c r="B81" s="35" t="str">
        <f>$B$52</f>
        <v>Totals</v>
      </c>
      <c r="C81" s="21">
        <f>SUM(C61:C80)</f>
        <v>4088592.8300589314</v>
      </c>
      <c r="D81" s="21">
        <f>SUM(D61:D80)</f>
        <v>3165445.0863764612</v>
      </c>
      <c r="E81" s="21">
        <f>SUM(E61:E80)</f>
        <v>1501166.2513857125</v>
      </c>
      <c r="F81" s="21">
        <f>SUM(F61:F80)</f>
        <v>623778.87620136212</v>
      </c>
      <c r="G81" s="21">
        <f>SUM(G61:G80)</f>
        <v>0</v>
      </c>
      <c r="H81" s="21">
        <f t="shared" si="1"/>
        <v>9378983.044022467</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Data!T11</f>
        <v>Lang, Donna</v>
      </c>
      <c r="E84" s="385"/>
      <c r="F84" s="385"/>
      <c r="G84" s="87" t="str">
        <f>Data!U11</f>
        <v>(409) 740-4419</v>
      </c>
      <c r="H84" s="78" t="str">
        <f>Data!V11</f>
        <v>langd@tamug.edu</v>
      </c>
    </row>
    <row r="85" spans="2:9" ht="13.5" customHeight="1" x14ac:dyDescent="0.2">
      <c r="B85" s="27"/>
      <c r="C85" s="27"/>
      <c r="D85" s="27"/>
      <c r="E85" s="27"/>
      <c r="F85" s="27"/>
      <c r="G85" s="27"/>
      <c r="H85" s="5"/>
    </row>
    <row r="86" spans="2:9" x14ac:dyDescent="0.2">
      <c r="B86" s="28" t="s">
        <v>33</v>
      </c>
      <c r="C86" s="13"/>
      <c r="D86" s="13"/>
      <c r="E86" s="13"/>
      <c r="F86" s="13"/>
      <c r="G86" s="13"/>
      <c r="H86" s="17">
        <f>H13+H14</f>
        <v>27329920</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Data!HR11</f>
        <v>206901</v>
      </c>
      <c r="D91" s="159">
        <f>Data!IL11</f>
        <v>31930.101344264582</v>
      </c>
      <c r="E91" s="159">
        <f>Data!JF11</f>
        <v>9018.002334725521</v>
      </c>
      <c r="F91" s="159">
        <f>Data!JZ11</f>
        <v>0</v>
      </c>
      <c r="G91" s="159">
        <f>Data!KT11</f>
        <v>0</v>
      </c>
      <c r="H91" s="36">
        <f t="shared" ref="H91:H111" si="2">SUM(C91:G91)</f>
        <v>247849.1036789901</v>
      </c>
    </row>
    <row r="92" spans="2:9" x14ac:dyDescent="0.2">
      <c r="B92" s="9" t="str">
        <f>$B$33</f>
        <v>Science</v>
      </c>
      <c r="C92" s="159">
        <f>Data!HS11</f>
        <v>306044.45123635465</v>
      </c>
      <c r="D92" s="159">
        <f>Data!IM11</f>
        <v>357723.7157703751</v>
      </c>
      <c r="E92" s="159">
        <f>Data!JG11</f>
        <v>154675.93702477257</v>
      </c>
      <c r="F92" s="159">
        <f>Data!KA11</f>
        <v>185441.80061004939</v>
      </c>
      <c r="G92" s="159">
        <f>Data!KU11</f>
        <v>0</v>
      </c>
      <c r="H92" s="69">
        <f t="shared" si="2"/>
        <v>1003885.9046415517</v>
      </c>
    </row>
    <row r="93" spans="2:9" x14ac:dyDescent="0.2">
      <c r="B93" s="9" t="str">
        <f>$B$34</f>
        <v>Fine Arts</v>
      </c>
      <c r="C93" s="159">
        <f>Data!HT11</f>
        <v>100</v>
      </c>
      <c r="D93" s="159">
        <f>Data!IN11</f>
        <v>0</v>
      </c>
      <c r="E93" s="159">
        <f>Data!JH11</f>
        <v>0</v>
      </c>
      <c r="F93" s="159">
        <f>Data!KB11</f>
        <v>0</v>
      </c>
      <c r="G93" s="159">
        <f>Data!KV11</f>
        <v>0</v>
      </c>
      <c r="H93" s="69">
        <f t="shared" si="2"/>
        <v>100</v>
      </c>
    </row>
    <row r="94" spans="2:9" x14ac:dyDescent="0.2">
      <c r="B94" s="9" t="str">
        <f>$B$35</f>
        <v>Teacher Education</v>
      </c>
      <c r="C94" s="159">
        <f>Data!HU11</f>
        <v>0</v>
      </c>
      <c r="D94" s="159">
        <f>Data!IO11</f>
        <v>0</v>
      </c>
      <c r="E94" s="159">
        <f>Data!JI11</f>
        <v>0</v>
      </c>
      <c r="F94" s="159">
        <f>Data!KC11</f>
        <v>0</v>
      </c>
      <c r="G94" s="159">
        <f>Data!KW11</f>
        <v>0</v>
      </c>
      <c r="H94" s="69">
        <f t="shared" si="2"/>
        <v>0</v>
      </c>
    </row>
    <row r="95" spans="2:9" x14ac:dyDescent="0.2">
      <c r="B95" s="9" t="str">
        <f>$B$36</f>
        <v>Agriculture</v>
      </c>
      <c r="C95" s="159">
        <f>Data!HV11</f>
        <v>0</v>
      </c>
      <c r="D95" s="159">
        <f>Data!IP11</f>
        <v>57</v>
      </c>
      <c r="E95" s="159">
        <f>Data!JJ11</f>
        <v>28</v>
      </c>
      <c r="F95" s="159">
        <f>Data!KD11</f>
        <v>0</v>
      </c>
      <c r="G95" s="159">
        <f>Data!KX11</f>
        <v>0</v>
      </c>
      <c r="H95" s="69">
        <f t="shared" si="2"/>
        <v>85</v>
      </c>
    </row>
    <row r="96" spans="2:9" x14ac:dyDescent="0.2">
      <c r="B96" s="9" t="str">
        <f>$B$37</f>
        <v>Engineering</v>
      </c>
      <c r="C96" s="159">
        <f>Data!HW11</f>
        <v>57799.925638064859</v>
      </c>
      <c r="D96" s="159">
        <f>Data!IQ11</f>
        <v>103722.10541360269</v>
      </c>
      <c r="E96" s="159">
        <f>Data!JK11</f>
        <v>47065.194224052437</v>
      </c>
      <c r="F96" s="159">
        <f>Data!KE11</f>
        <v>386.89430797917737</v>
      </c>
      <c r="G96" s="159">
        <f>Data!KY11</f>
        <v>0</v>
      </c>
      <c r="H96" s="69">
        <f t="shared" si="2"/>
        <v>208974.11958369918</v>
      </c>
    </row>
    <row r="97" spans="2:8" x14ac:dyDescent="0.2">
      <c r="B97" s="9" t="str">
        <f>$B$38</f>
        <v>Home Economics</v>
      </c>
      <c r="C97" s="159">
        <f>Data!HX11</f>
        <v>0</v>
      </c>
      <c r="D97" s="159">
        <f>Data!IR11</f>
        <v>0</v>
      </c>
      <c r="E97" s="159">
        <f>Data!JL11</f>
        <v>0</v>
      </c>
      <c r="F97" s="159">
        <f>Data!KF11</f>
        <v>0</v>
      </c>
      <c r="G97" s="159">
        <f>Data!KZ11</f>
        <v>0</v>
      </c>
      <c r="H97" s="69">
        <f t="shared" si="2"/>
        <v>0</v>
      </c>
    </row>
    <row r="98" spans="2:8" x14ac:dyDescent="0.2">
      <c r="B98" s="9" t="str">
        <f>$B$39</f>
        <v>Law</v>
      </c>
      <c r="C98" s="159">
        <f>Data!HY11</f>
        <v>0</v>
      </c>
      <c r="D98" s="159">
        <f>Data!IS11</f>
        <v>0</v>
      </c>
      <c r="E98" s="159">
        <f>Data!JM11</f>
        <v>0</v>
      </c>
      <c r="F98" s="159">
        <f>Data!KG11</f>
        <v>0</v>
      </c>
      <c r="G98" s="159">
        <f>Data!LA11</f>
        <v>0</v>
      </c>
      <c r="H98" s="69">
        <f t="shared" si="2"/>
        <v>0</v>
      </c>
    </row>
    <row r="99" spans="2:8" x14ac:dyDescent="0.2">
      <c r="B99" s="9" t="str">
        <f>$B$40</f>
        <v>Social Service</v>
      </c>
      <c r="C99" s="159">
        <f>Data!HZ11</f>
        <v>0</v>
      </c>
      <c r="D99" s="159">
        <f>Data!IT11</f>
        <v>0</v>
      </c>
      <c r="E99" s="159">
        <f>Data!JN11</f>
        <v>0</v>
      </c>
      <c r="F99" s="159">
        <f>Data!KH11</f>
        <v>0</v>
      </c>
      <c r="G99" s="159">
        <f>Data!LB11</f>
        <v>0</v>
      </c>
      <c r="H99" s="69">
        <f t="shared" si="2"/>
        <v>0</v>
      </c>
    </row>
    <row r="100" spans="2:8" x14ac:dyDescent="0.2">
      <c r="B100" s="9" t="str">
        <f>$B$41</f>
        <v>Library Science</v>
      </c>
      <c r="C100" s="159">
        <f>Data!IA11</f>
        <v>7</v>
      </c>
      <c r="D100" s="159">
        <f>Data!IU11</f>
        <v>3</v>
      </c>
      <c r="E100" s="159">
        <f>Data!JO11</f>
        <v>0</v>
      </c>
      <c r="F100" s="159">
        <f>Data!KI11</f>
        <v>0</v>
      </c>
      <c r="G100" s="159">
        <f>Data!LC11</f>
        <v>0</v>
      </c>
      <c r="H100" s="69">
        <f t="shared" si="2"/>
        <v>10</v>
      </c>
    </row>
    <row r="101" spans="2:8" x14ac:dyDescent="0.2">
      <c r="B101" s="9" t="str">
        <f>$B$42</f>
        <v>Veterinary Science</v>
      </c>
      <c r="C101" s="159">
        <f>Data!IB11</f>
        <v>0</v>
      </c>
      <c r="D101" s="159">
        <f>Data!IV11</f>
        <v>0</v>
      </c>
      <c r="E101" s="159">
        <f>Data!JP11</f>
        <v>0</v>
      </c>
      <c r="F101" s="159">
        <f>Data!KJ11</f>
        <v>0</v>
      </c>
      <c r="G101" s="159">
        <f>Data!LD11</f>
        <v>0</v>
      </c>
      <c r="H101" s="69">
        <f t="shared" si="2"/>
        <v>0</v>
      </c>
    </row>
    <row r="102" spans="2:8" x14ac:dyDescent="0.2">
      <c r="B102" s="9" t="str">
        <f>$B$43</f>
        <v>Vocational Training</v>
      </c>
      <c r="C102" s="159">
        <f>Data!IC11</f>
        <v>72846.301509286612</v>
      </c>
      <c r="D102" s="159">
        <f>Data!IW11</f>
        <v>50656.487995330826</v>
      </c>
      <c r="E102" s="159">
        <f>Data!JQ11</f>
        <v>0</v>
      </c>
      <c r="F102" s="159">
        <f>Data!KK11</f>
        <v>0</v>
      </c>
      <c r="G102" s="159">
        <f>Data!LE11</f>
        <v>0</v>
      </c>
      <c r="H102" s="69">
        <f t="shared" si="2"/>
        <v>123502.78950461744</v>
      </c>
    </row>
    <row r="103" spans="2:8" x14ac:dyDescent="0.2">
      <c r="B103" s="9" t="str">
        <f>$B$44</f>
        <v>Physical Training</v>
      </c>
      <c r="C103" s="159">
        <f>Data!ID11</f>
        <v>18</v>
      </c>
      <c r="D103" s="159">
        <f>Data!IX11</f>
        <v>0</v>
      </c>
      <c r="E103" s="159">
        <f>Data!JR11</f>
        <v>0</v>
      </c>
      <c r="F103" s="159">
        <f>Data!KL11</f>
        <v>0</v>
      </c>
      <c r="G103" s="159">
        <f>Data!LF11</f>
        <v>0</v>
      </c>
      <c r="H103" s="69">
        <f t="shared" si="2"/>
        <v>18</v>
      </c>
    </row>
    <row r="104" spans="2:8" x14ac:dyDescent="0.2">
      <c r="B104" s="9" t="str">
        <f>$B$45</f>
        <v>Health Services</v>
      </c>
      <c r="C104" s="159">
        <f>Data!IE11</f>
        <v>21</v>
      </c>
      <c r="D104" s="159">
        <f>Data!IY11</f>
        <v>0</v>
      </c>
      <c r="E104" s="159">
        <f>Data!JS11</f>
        <v>0</v>
      </c>
      <c r="F104" s="159">
        <f>Data!KM11</f>
        <v>0</v>
      </c>
      <c r="G104" s="159">
        <f>Data!LG11</f>
        <v>0</v>
      </c>
      <c r="H104" s="69">
        <f t="shared" si="2"/>
        <v>21</v>
      </c>
    </row>
    <row r="105" spans="2:8" x14ac:dyDescent="0.2">
      <c r="B105" s="9" t="str">
        <f>$B$46</f>
        <v>Pharmacy</v>
      </c>
      <c r="C105" s="159">
        <f>Data!IF11</f>
        <v>0</v>
      </c>
      <c r="D105" s="159">
        <f>Data!IZ11</f>
        <v>0</v>
      </c>
      <c r="E105" s="159">
        <f>Data!JT11</f>
        <v>0</v>
      </c>
      <c r="F105" s="159">
        <f>Data!KN11</f>
        <v>0</v>
      </c>
      <c r="G105" s="159">
        <f>Data!LH11</f>
        <v>0</v>
      </c>
      <c r="H105" s="69">
        <f t="shared" si="2"/>
        <v>0</v>
      </c>
    </row>
    <row r="106" spans="2:8" x14ac:dyDescent="0.2">
      <c r="B106" s="9" t="str">
        <f>$B$47</f>
        <v>Business Administration</v>
      </c>
      <c r="C106" s="159">
        <f>Data!IG11</f>
        <v>64454.358546386109</v>
      </c>
      <c r="D106" s="159">
        <f>Data!JA11</f>
        <v>148718.54511744526</v>
      </c>
      <c r="E106" s="159">
        <f>Data!JU11</f>
        <v>150484.43263733105</v>
      </c>
      <c r="F106" s="159">
        <f>Data!KO11</f>
        <v>0</v>
      </c>
      <c r="G106" s="159">
        <f>Data!LI11</f>
        <v>0</v>
      </c>
      <c r="H106" s="69">
        <f t="shared" si="2"/>
        <v>363657.33630116237</v>
      </c>
    </row>
    <row r="107" spans="2:8" x14ac:dyDescent="0.2">
      <c r="B107" s="9" t="str">
        <f>$B$48</f>
        <v>Optometry</v>
      </c>
      <c r="C107" s="159">
        <f>Data!IH11</f>
        <v>0</v>
      </c>
      <c r="D107" s="159">
        <f>Data!JB11</f>
        <v>0</v>
      </c>
      <c r="E107" s="159">
        <f>Data!JV11</f>
        <v>0</v>
      </c>
      <c r="F107" s="159">
        <f>Data!KP11</f>
        <v>0</v>
      </c>
      <c r="G107" s="159">
        <f>Data!LJ11</f>
        <v>0</v>
      </c>
      <c r="H107" s="69">
        <f t="shared" si="2"/>
        <v>0</v>
      </c>
    </row>
    <row r="108" spans="2:8" x14ac:dyDescent="0.2">
      <c r="B108" s="9" t="str">
        <f>$B$49</f>
        <v>Teacher Ed-Practice Teaching</v>
      </c>
      <c r="C108" s="159">
        <f>Data!II11</f>
        <v>0</v>
      </c>
      <c r="D108" s="159">
        <f>Data!JC11</f>
        <v>0</v>
      </c>
      <c r="E108" s="159">
        <f>Data!JW11</f>
        <v>0</v>
      </c>
      <c r="F108" s="159">
        <f>Data!KQ11</f>
        <v>0</v>
      </c>
      <c r="G108" s="159">
        <f>Data!LK11</f>
        <v>0</v>
      </c>
      <c r="H108" s="69">
        <f t="shared" si="2"/>
        <v>0</v>
      </c>
    </row>
    <row r="109" spans="2:8" x14ac:dyDescent="0.2">
      <c r="B109" s="9" t="str">
        <f>$B$50</f>
        <v>Technology</v>
      </c>
      <c r="C109" s="159">
        <f>Data!IJ11</f>
        <v>57</v>
      </c>
      <c r="D109" s="159">
        <f>Data!JD11</f>
        <v>74</v>
      </c>
      <c r="E109" s="159">
        <f>Data!JX11</f>
        <v>0</v>
      </c>
      <c r="F109" s="159">
        <f>Data!KR11</f>
        <v>0</v>
      </c>
      <c r="G109" s="159">
        <f>Data!LL11</f>
        <v>0</v>
      </c>
      <c r="H109" s="69">
        <f t="shared" si="2"/>
        <v>131</v>
      </c>
    </row>
    <row r="110" spans="2:8" x14ac:dyDescent="0.2">
      <c r="B110" s="9" t="str">
        <f>$B$51</f>
        <v>Nursing</v>
      </c>
      <c r="C110" s="159">
        <f>Data!IK11</f>
        <v>0</v>
      </c>
      <c r="D110" s="159">
        <f>Data!JE11</f>
        <v>0</v>
      </c>
      <c r="E110" s="159">
        <f>Data!JY11</f>
        <v>0</v>
      </c>
      <c r="F110" s="159">
        <f>Data!KS11</f>
        <v>0</v>
      </c>
      <c r="G110" s="159">
        <f>Data!HPM11</f>
        <v>0</v>
      </c>
      <c r="H110" s="69">
        <f t="shared" si="2"/>
        <v>0</v>
      </c>
    </row>
    <row r="111" spans="2:8" x14ac:dyDescent="0.2">
      <c r="B111" s="35" t="str">
        <f>$B$52</f>
        <v>Totals</v>
      </c>
      <c r="C111" s="36">
        <f>SUM(C91:C110)</f>
        <v>708249.03693009226</v>
      </c>
      <c r="D111" s="36">
        <f>SUM(D91:D110)</f>
        <v>692884.95564101846</v>
      </c>
      <c r="E111" s="36">
        <f>SUM(E91:E110)</f>
        <v>361271.56622088153</v>
      </c>
      <c r="F111" s="36">
        <f>SUM(F91:F110)</f>
        <v>185828.69491802857</v>
      </c>
      <c r="G111" s="36">
        <f>SUM(G91:G110)</f>
        <v>0</v>
      </c>
      <c r="H111" s="36">
        <f t="shared" si="2"/>
        <v>1948234.2537100208</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1894438.2979222401</v>
      </c>
      <c r="D116" s="21">
        <f t="shared" si="3"/>
        <v>293196.48003577057</v>
      </c>
      <c r="E116" s="21">
        <f t="shared" si="3"/>
        <v>82727.326155720817</v>
      </c>
      <c r="F116" s="21">
        <f t="shared" si="3"/>
        <v>0</v>
      </c>
      <c r="G116" s="21">
        <f t="shared" si="3"/>
        <v>0</v>
      </c>
      <c r="H116" s="36">
        <f t="shared" ref="H116:H136" si="4">SUM(C116:G116)</f>
        <v>2270362.1041137315</v>
      </c>
      <c r="I116" s="1"/>
    </row>
    <row r="117" spans="2:9" x14ac:dyDescent="0.2">
      <c r="B117" s="9" t="str">
        <f>$B$33</f>
        <v>Science</v>
      </c>
      <c r="C117" s="22">
        <f t="shared" si="3"/>
        <v>1331953.1297975546</v>
      </c>
      <c r="D117" s="22">
        <f t="shared" si="3"/>
        <v>1556869.7268744251</v>
      </c>
      <c r="E117" s="22">
        <f t="shared" si="3"/>
        <v>673174.04471484455</v>
      </c>
      <c r="F117" s="22">
        <f t="shared" si="3"/>
        <v>807071.50836441736</v>
      </c>
      <c r="G117" s="22">
        <f t="shared" si="3"/>
        <v>0</v>
      </c>
      <c r="H117" s="69">
        <f t="shared" si="4"/>
        <v>4369068.409751242</v>
      </c>
      <c r="I117" s="1"/>
    </row>
    <row r="118" spans="2:9" x14ac:dyDescent="0.2">
      <c r="B118" s="9" t="str">
        <f>$B$34</f>
        <v>Fine Arts</v>
      </c>
      <c r="C118" s="22">
        <f t="shared" si="3"/>
        <v>58266.5</v>
      </c>
      <c r="D118" s="22">
        <f t="shared" si="3"/>
        <v>0</v>
      </c>
      <c r="E118" s="22">
        <f t="shared" si="3"/>
        <v>0</v>
      </c>
      <c r="F118" s="22">
        <f t="shared" si="3"/>
        <v>0</v>
      </c>
      <c r="G118" s="22">
        <f t="shared" si="3"/>
        <v>0</v>
      </c>
      <c r="H118" s="69">
        <f t="shared" si="4"/>
        <v>58266.5</v>
      </c>
      <c r="I118" s="1"/>
    </row>
    <row r="119" spans="2:9" x14ac:dyDescent="0.2">
      <c r="B119" s="9" t="str">
        <f>$B$35</f>
        <v>Teacher Education</v>
      </c>
      <c r="C119" s="22">
        <f t="shared" si="3"/>
        <v>0</v>
      </c>
      <c r="D119" s="22">
        <f t="shared" si="3"/>
        <v>0</v>
      </c>
      <c r="E119" s="22">
        <f t="shared" si="3"/>
        <v>0</v>
      </c>
      <c r="F119" s="22">
        <f t="shared" si="3"/>
        <v>0</v>
      </c>
      <c r="G119" s="22">
        <f t="shared" si="3"/>
        <v>0</v>
      </c>
      <c r="H119" s="69">
        <f t="shared" si="4"/>
        <v>0</v>
      </c>
      <c r="I119" s="1"/>
    </row>
    <row r="120" spans="2:9" x14ac:dyDescent="0.2">
      <c r="B120" s="9" t="str">
        <f>$B$36</f>
        <v>Agriculture</v>
      </c>
      <c r="C120" s="22">
        <f t="shared" si="3"/>
        <v>21100.315942028999</v>
      </c>
      <c r="D120" s="22">
        <f t="shared" si="3"/>
        <v>193251.31782287799</v>
      </c>
      <c r="E120" s="22">
        <f t="shared" si="3"/>
        <v>243515.361938199</v>
      </c>
      <c r="F120" s="22">
        <f t="shared" si="3"/>
        <v>1295.2449175824199</v>
      </c>
      <c r="G120" s="22">
        <f t="shared" si="3"/>
        <v>0</v>
      </c>
      <c r="H120" s="69">
        <f t="shared" si="4"/>
        <v>459162.24062068842</v>
      </c>
      <c r="I120" s="1"/>
    </row>
    <row r="121" spans="2:9" x14ac:dyDescent="0.2">
      <c r="B121" s="9" t="str">
        <f>$B$37</f>
        <v>Engineering</v>
      </c>
      <c r="C121" s="22">
        <f t="shared" si="3"/>
        <v>185382.55498219185</v>
      </c>
      <c r="D121" s="22">
        <f t="shared" si="3"/>
        <v>332670.17491856171</v>
      </c>
      <c r="E121" s="22">
        <f t="shared" si="3"/>
        <v>150953.58662846143</v>
      </c>
      <c r="F121" s="22">
        <f t="shared" si="3"/>
        <v>1240.8178373909423</v>
      </c>
      <c r="G121" s="22">
        <f t="shared" si="3"/>
        <v>0</v>
      </c>
      <c r="H121" s="69">
        <f t="shared" si="4"/>
        <v>670247.13436660601</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10767.5591397849</v>
      </c>
      <c r="D125" s="22">
        <f t="shared" si="3"/>
        <v>5012.22580645161</v>
      </c>
      <c r="E125" s="22">
        <f t="shared" si="3"/>
        <v>0</v>
      </c>
      <c r="F125" s="22">
        <f t="shared" si="3"/>
        <v>0</v>
      </c>
      <c r="G125" s="22">
        <f t="shared" si="3"/>
        <v>0</v>
      </c>
      <c r="H125" s="69">
        <f t="shared" si="4"/>
        <v>15779.78494623651</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680557.94667826162</v>
      </c>
      <c r="D127" s="22">
        <f t="shared" si="3"/>
        <v>473252.48664955283</v>
      </c>
      <c r="E127" s="22">
        <f t="shared" si="3"/>
        <v>0</v>
      </c>
      <c r="F127" s="22">
        <f t="shared" si="3"/>
        <v>0</v>
      </c>
      <c r="G127" s="22">
        <f t="shared" si="3"/>
        <v>0</v>
      </c>
      <c r="H127" s="69">
        <f t="shared" si="4"/>
        <v>1153810.4333278146</v>
      </c>
      <c r="I127" s="1"/>
    </row>
    <row r="128" spans="2:9" x14ac:dyDescent="0.2">
      <c r="B128" s="9" t="str">
        <f>$B$44</f>
        <v>Physical Training</v>
      </c>
      <c r="C128" s="22">
        <f t="shared" si="3"/>
        <v>40965.128509243201</v>
      </c>
      <c r="D128" s="22">
        <f t="shared" si="3"/>
        <v>0</v>
      </c>
      <c r="E128" s="22">
        <f t="shared" si="3"/>
        <v>0</v>
      </c>
      <c r="F128" s="22">
        <f t="shared" si="3"/>
        <v>0</v>
      </c>
      <c r="G128" s="22">
        <f t="shared" si="3"/>
        <v>0</v>
      </c>
      <c r="H128" s="69">
        <f t="shared" si="4"/>
        <v>40965.128509243201</v>
      </c>
      <c r="I128" s="1"/>
    </row>
    <row r="129" spans="2:9" x14ac:dyDescent="0.2">
      <c r="B129" s="9" t="str">
        <f>$B$45</f>
        <v>Health Services</v>
      </c>
      <c r="C129" s="22">
        <f t="shared" si="3"/>
        <v>40759.265765765798</v>
      </c>
      <c r="D129" s="22">
        <f t="shared" si="3"/>
        <v>0</v>
      </c>
      <c r="E129" s="22">
        <f t="shared" si="3"/>
        <v>0</v>
      </c>
      <c r="F129" s="22">
        <f t="shared" si="3"/>
        <v>0</v>
      </c>
      <c r="G129" s="22">
        <f t="shared" si="3"/>
        <v>0</v>
      </c>
      <c r="H129" s="69">
        <f t="shared" si="4"/>
        <v>40759.265765765798</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304987.74052312813</v>
      </c>
      <c r="D131" s="22">
        <f t="shared" si="3"/>
        <v>703711.41912535927</v>
      </c>
      <c r="E131" s="22">
        <f t="shared" si="3"/>
        <v>712067.49816936813</v>
      </c>
      <c r="F131" s="22">
        <f t="shared" si="3"/>
        <v>0</v>
      </c>
      <c r="G131" s="22">
        <f t="shared" si="3"/>
        <v>0</v>
      </c>
      <c r="H131" s="69">
        <f t="shared" si="4"/>
        <v>1720766.6578178555</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9" x14ac:dyDescent="0.2">
      <c r="B134" s="9" t="str">
        <f>$B$50</f>
        <v>Technology</v>
      </c>
      <c r="C134" s="22">
        <f t="shared" si="5"/>
        <v>227663.42772882499</v>
      </c>
      <c r="D134" s="22">
        <f t="shared" si="5"/>
        <v>300366.21078447998</v>
      </c>
      <c r="E134" s="22">
        <f t="shared" si="5"/>
        <v>0</v>
      </c>
      <c r="F134" s="22">
        <f t="shared" si="5"/>
        <v>0</v>
      </c>
      <c r="G134" s="22">
        <f t="shared" si="5"/>
        <v>0</v>
      </c>
      <c r="H134" s="69">
        <f t="shared" si="4"/>
        <v>528029.63851330499</v>
      </c>
      <c r="I134" s="1"/>
    </row>
    <row r="135" spans="2:9" x14ac:dyDescent="0.2">
      <c r="B135" s="9" t="str">
        <f>$B$51</f>
        <v>Nursing</v>
      </c>
      <c r="C135" s="22">
        <f t="shared" si="5"/>
        <v>0</v>
      </c>
      <c r="D135" s="22">
        <f t="shared" si="5"/>
        <v>0</v>
      </c>
      <c r="E135" s="22">
        <f t="shared" si="5"/>
        <v>0</v>
      </c>
      <c r="F135" s="22">
        <f t="shared" si="5"/>
        <v>0</v>
      </c>
      <c r="G135" s="22">
        <f t="shared" si="5"/>
        <v>0</v>
      </c>
      <c r="H135" s="69">
        <f t="shared" si="4"/>
        <v>0</v>
      </c>
      <c r="I135" s="1"/>
    </row>
    <row r="136" spans="2:9" x14ac:dyDescent="0.2">
      <c r="B136" s="35" t="str">
        <f>$B$52</f>
        <v>Totals</v>
      </c>
      <c r="C136" s="36">
        <f>SUM(C116:C135)</f>
        <v>4796841.866989024</v>
      </c>
      <c r="D136" s="36">
        <f>SUM(D116:D135)</f>
        <v>3858330.0420174785</v>
      </c>
      <c r="E136" s="36">
        <f>SUM(E116:E135)</f>
        <v>1862437.8176065939</v>
      </c>
      <c r="F136" s="36">
        <f>SUM(F116:F135)</f>
        <v>809607.57111939066</v>
      </c>
      <c r="G136" s="36">
        <f>SUM(G116:G135)</f>
        <v>0</v>
      </c>
      <c r="H136" s="36">
        <f t="shared" si="4"/>
        <v>11327217.297732487</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16002702.702267513</v>
      </c>
    </row>
    <row r="139" spans="2:9" ht="152.25" customHeight="1" thickBot="1" x14ac:dyDescent="0.25">
      <c r="B139" s="365" t="s">
        <v>939</v>
      </c>
      <c r="C139" s="365"/>
      <c r="D139" s="365"/>
      <c r="E139" s="365"/>
      <c r="F139" s="365"/>
      <c r="G139" s="365"/>
      <c r="H139" s="34"/>
    </row>
    <row r="140" spans="2:9" ht="36.75" customHeight="1" thickTop="1" x14ac:dyDescent="0.2">
      <c r="B140" s="414" t="s">
        <v>941</v>
      </c>
      <c r="C140" s="378"/>
      <c r="D140" s="378"/>
      <c r="E140" s="378"/>
      <c r="F140" s="379"/>
      <c r="G140" s="323" t="s">
        <v>2</v>
      </c>
      <c r="H140" s="74">
        <v>1</v>
      </c>
      <c r="I140" s="366" t="str">
        <f>IF(H140+H141=1,"","Error, the two cells on the left must equal 100%")</f>
        <v/>
      </c>
    </row>
    <row r="141" spans="2:9" ht="37.5" customHeight="1" thickBot="1" x14ac:dyDescent="0.25">
      <c r="B141" s="380"/>
      <c r="C141" s="381"/>
      <c r="D141" s="381"/>
      <c r="E141" s="381"/>
      <c r="F141" s="382"/>
      <c r="G141" s="323" t="s">
        <v>3</v>
      </c>
      <c r="H141" s="324">
        <f>1-H140</f>
        <v>0</v>
      </c>
      <c r="I141" s="366"/>
    </row>
    <row r="142" spans="2:9" ht="43.5" thickBot="1" x14ac:dyDescent="0.25">
      <c r="B142" s="65" t="s">
        <v>32</v>
      </c>
      <c r="C142" s="66" t="s">
        <v>26</v>
      </c>
      <c r="D142" s="66" t="s">
        <v>27</v>
      </c>
      <c r="E142" s="66" t="s">
        <v>28</v>
      </c>
      <c r="F142" s="66" t="s">
        <v>29</v>
      </c>
      <c r="G142" s="322" t="s">
        <v>30</v>
      </c>
      <c r="H142" s="73" t="s">
        <v>6</v>
      </c>
      <c r="I142" s="67" t="s">
        <v>7</v>
      </c>
    </row>
    <row r="143" spans="2:9" x14ac:dyDescent="0.2">
      <c r="B143" s="9" t="str">
        <f>$B$32</f>
        <v>Liberal Arts</v>
      </c>
      <c r="C143" s="159">
        <f>Data!LN11</f>
        <v>143515.96340000021</v>
      </c>
      <c r="D143" s="159">
        <f>Data!MH11</f>
        <v>287031.92680000042</v>
      </c>
      <c r="E143" s="159">
        <f>Data!NB11</f>
        <v>1004611.7438000015</v>
      </c>
      <c r="F143" s="159">
        <f>Data!NV11</f>
        <v>0</v>
      </c>
      <c r="G143" s="159">
        <f>Data!OP11</f>
        <v>0</v>
      </c>
      <c r="H143" s="160">
        <f>Data!PJ11</f>
        <v>1765380.9800000021</v>
      </c>
      <c r="I143" s="70">
        <f t="shared" ref="I143:I162" si="6">SUM(C143:H143)</f>
        <v>3200540.6140000038</v>
      </c>
    </row>
    <row r="144" spans="2:9" x14ac:dyDescent="0.2">
      <c r="B144" s="9" t="str">
        <f>$B$33</f>
        <v>Science</v>
      </c>
      <c r="C144" s="159">
        <f>Data!LO11</f>
        <v>15634.420593854771</v>
      </c>
      <c r="D144" s="159">
        <f>Data!MI11</f>
        <v>156344.2059385477</v>
      </c>
      <c r="E144" s="159">
        <f>Data!NC11</f>
        <v>1125678.2827575435</v>
      </c>
      <c r="F144" s="159">
        <f>Data!NW11</f>
        <v>1500904.3770100579</v>
      </c>
      <c r="G144" s="159">
        <f>Data!OQ11</f>
        <v>0</v>
      </c>
      <c r="H144" s="160">
        <f>Data!PK11</f>
        <v>3442492.911000004</v>
      </c>
      <c r="I144" s="70">
        <f t="shared" si="6"/>
        <v>6241054.1973000076</v>
      </c>
    </row>
    <row r="145" spans="2:9" x14ac:dyDescent="0.2">
      <c r="B145" s="9" t="str">
        <f>$B$34</f>
        <v>Fine Arts</v>
      </c>
      <c r="C145" s="159">
        <f>Data!LP11</f>
        <v>71757.981700000106</v>
      </c>
      <c r="D145" s="159">
        <f>Data!MJ11</f>
        <v>0</v>
      </c>
      <c r="E145" s="159">
        <f>Data!ND11</f>
        <v>0</v>
      </c>
      <c r="F145" s="159">
        <f>Data!NX11</f>
        <v>0</v>
      </c>
      <c r="G145" s="159">
        <f>Data!OR11</f>
        <v>0</v>
      </c>
      <c r="H145" s="160">
        <f>Data!PL11</f>
        <v>88269.049000000101</v>
      </c>
      <c r="I145" s="70">
        <f t="shared" si="6"/>
        <v>160027.03070000021</v>
      </c>
    </row>
    <row r="146" spans="2:9" x14ac:dyDescent="0.2">
      <c r="B146" s="9" t="str">
        <f>$B$35</f>
        <v>Teacher Education</v>
      </c>
      <c r="C146" s="159">
        <f>Data!LQ11</f>
        <v>0</v>
      </c>
      <c r="D146" s="159">
        <f>Data!MK11</f>
        <v>0</v>
      </c>
      <c r="E146" s="159">
        <f>Data!NE11</f>
        <v>0</v>
      </c>
      <c r="F146" s="159">
        <f>Data!NY11</f>
        <v>0</v>
      </c>
      <c r="G146" s="159">
        <f>Data!OS11</f>
        <v>0</v>
      </c>
      <c r="H146" s="160">
        <f>Data!PN11</f>
        <v>0</v>
      </c>
      <c r="I146" s="70">
        <f t="shared" si="6"/>
        <v>0</v>
      </c>
    </row>
    <row r="147" spans="2:9" x14ac:dyDescent="0.2">
      <c r="B147" s="9" t="str">
        <f>$B$36</f>
        <v>Agriculture</v>
      </c>
      <c r="C147" s="159">
        <f>Data!LR11</f>
        <v>28703.192680000044</v>
      </c>
      <c r="D147" s="159">
        <f>Data!ML11</f>
        <v>200922.34876000028</v>
      </c>
      <c r="E147" s="159">
        <f>Data!NF11</f>
        <v>28703.192680000044</v>
      </c>
      <c r="F147" s="159">
        <f>Data!NZ11</f>
        <v>28703.192680000044</v>
      </c>
      <c r="G147" s="159">
        <f>Data!OT11</f>
        <v>0</v>
      </c>
      <c r="H147" s="160">
        <f>Data!PM11</f>
        <v>353076.1960000004</v>
      </c>
      <c r="I147" s="70">
        <f t="shared" si="6"/>
        <v>640108.12280000083</v>
      </c>
    </row>
    <row r="148" spans="2:9" x14ac:dyDescent="0.2">
      <c r="B148" s="9" t="str">
        <f>$B$37</f>
        <v>Engineering</v>
      </c>
      <c r="C148" s="159">
        <f>Data!LS11</f>
        <v>43054.789020000062</v>
      </c>
      <c r="D148" s="159">
        <f>Data!MM11</f>
        <v>43054.789020000062</v>
      </c>
      <c r="E148" s="159">
        <f>Data!NG11</f>
        <v>129164.36706000018</v>
      </c>
      <c r="F148" s="159">
        <f>Data!OA11</f>
        <v>215273.9451000003</v>
      </c>
      <c r="G148" s="159">
        <f>Data!OU11</f>
        <v>0</v>
      </c>
      <c r="H148" s="160">
        <f>Data!PO11</f>
        <v>529614.29400000058</v>
      </c>
      <c r="I148" s="70">
        <f t="shared" si="6"/>
        <v>960162.18420000118</v>
      </c>
    </row>
    <row r="149" spans="2:9" x14ac:dyDescent="0.2">
      <c r="B149" s="9" t="str">
        <f>$B$38</f>
        <v>Home Economics</v>
      </c>
      <c r="C149" s="159">
        <f>Data!LT11</f>
        <v>0</v>
      </c>
      <c r="D149" s="159">
        <f>Data!MN11</f>
        <v>0</v>
      </c>
      <c r="E149" s="159">
        <f>Data!NH11</f>
        <v>0</v>
      </c>
      <c r="F149" s="159">
        <f>Data!OB11</f>
        <v>0</v>
      </c>
      <c r="G149" s="159">
        <f>Data!OV11</f>
        <v>0</v>
      </c>
      <c r="H149" s="160">
        <f>Data!PP11</f>
        <v>0</v>
      </c>
      <c r="I149" s="70">
        <f t="shared" si="6"/>
        <v>0</v>
      </c>
    </row>
    <row r="150" spans="2:9" x14ac:dyDescent="0.2">
      <c r="B150" s="9" t="str">
        <f>$B$39</f>
        <v>Law</v>
      </c>
      <c r="C150" s="159">
        <f>Data!LU11</f>
        <v>0</v>
      </c>
      <c r="D150" s="159">
        <f>Data!MO11</f>
        <v>0</v>
      </c>
      <c r="E150" s="159">
        <f>Data!NI11</f>
        <v>0</v>
      </c>
      <c r="F150" s="159">
        <f>Data!OC11</f>
        <v>0</v>
      </c>
      <c r="G150" s="159">
        <f>Data!OW11</f>
        <v>0</v>
      </c>
      <c r="H150" s="160">
        <f>Data!PQ11</f>
        <v>0</v>
      </c>
      <c r="I150" s="70">
        <f t="shared" si="6"/>
        <v>0</v>
      </c>
    </row>
    <row r="151" spans="2:9" x14ac:dyDescent="0.2">
      <c r="B151" s="9" t="str">
        <f>$B$40</f>
        <v>Social Service</v>
      </c>
      <c r="C151" s="159">
        <f>Data!LV11</f>
        <v>0</v>
      </c>
      <c r="D151" s="159">
        <f>Data!MP11</f>
        <v>0</v>
      </c>
      <c r="E151" s="159">
        <f>Data!NJ11</f>
        <v>0</v>
      </c>
      <c r="F151" s="159">
        <f>Data!OD11</f>
        <v>0</v>
      </c>
      <c r="G151" s="159">
        <f>Data!OX11</f>
        <v>0</v>
      </c>
      <c r="H151" s="160">
        <f>Data!PR11</f>
        <v>0</v>
      </c>
      <c r="I151" s="70">
        <f t="shared" si="6"/>
        <v>0</v>
      </c>
    </row>
    <row r="152" spans="2:9" x14ac:dyDescent="0.2">
      <c r="B152" s="9" t="str">
        <f>$B$41</f>
        <v>Library Science</v>
      </c>
      <c r="C152" s="159">
        <f>Data!LW11</f>
        <v>0</v>
      </c>
      <c r="D152" s="159">
        <f>Data!MQ11</f>
        <v>0</v>
      </c>
      <c r="E152" s="159">
        <f>Data!NK11</f>
        <v>0</v>
      </c>
      <c r="F152" s="159">
        <f>Data!OE11</f>
        <v>0</v>
      </c>
      <c r="G152" s="159">
        <f>Data!OY11</f>
        <v>0</v>
      </c>
      <c r="H152" s="160">
        <f>Data!PS11</f>
        <v>0</v>
      </c>
      <c r="I152" s="70">
        <f t="shared" si="6"/>
        <v>0</v>
      </c>
    </row>
    <row r="153" spans="2:9" x14ac:dyDescent="0.2">
      <c r="B153" s="9" t="str">
        <f>$B$42</f>
        <v>Veterinary Science</v>
      </c>
      <c r="C153" s="159">
        <f>Data!LX11</f>
        <v>0</v>
      </c>
      <c r="D153" s="159">
        <f>Data!MR11</f>
        <v>0</v>
      </c>
      <c r="E153" s="159">
        <f>Data!NL11</f>
        <v>0</v>
      </c>
      <c r="F153" s="159">
        <f>Data!OF11</f>
        <v>0</v>
      </c>
      <c r="G153" s="159">
        <f>Data!OZ11</f>
        <v>0</v>
      </c>
      <c r="H153" s="160">
        <f>Data!PT11</f>
        <v>0</v>
      </c>
      <c r="I153" s="70">
        <f t="shared" si="6"/>
        <v>0</v>
      </c>
    </row>
    <row r="154" spans="2:9" x14ac:dyDescent="0.2">
      <c r="B154" s="9" t="str">
        <f>$B$43</f>
        <v>Vocational Training</v>
      </c>
      <c r="C154" s="159">
        <f>Data!LY11</f>
        <v>287031.92680000042</v>
      </c>
      <c r="D154" s="159">
        <f>Data!MS11</f>
        <v>430547.89020000066</v>
      </c>
      <c r="E154" s="159">
        <f>Data!NM11</f>
        <v>0</v>
      </c>
      <c r="F154" s="159">
        <f>Data!OG11</f>
        <v>0</v>
      </c>
      <c r="G154" s="159">
        <f>Data!PA11</f>
        <v>0</v>
      </c>
      <c r="H154" s="160">
        <f>Data!PU11</f>
        <v>882690.49000000104</v>
      </c>
      <c r="I154" s="70">
        <f t="shared" si="6"/>
        <v>1600270.3070000021</v>
      </c>
    </row>
    <row r="155" spans="2:9" x14ac:dyDescent="0.2">
      <c r="B155" s="9" t="str">
        <f>$B$44</f>
        <v>Physical Training</v>
      </c>
      <c r="C155" s="159">
        <f>Data!LZ11</f>
        <v>0</v>
      </c>
      <c r="D155" s="159">
        <f>Data!MT11</f>
        <v>0</v>
      </c>
      <c r="E155" s="159">
        <f>Data!NN11</f>
        <v>0</v>
      </c>
      <c r="F155" s="159">
        <f>Data!OH11</f>
        <v>0</v>
      </c>
      <c r="G155" s="159">
        <f>Data!PB11</f>
        <v>0</v>
      </c>
      <c r="H155" s="160">
        <f>Data!PV11</f>
        <v>0</v>
      </c>
      <c r="I155" s="70">
        <f t="shared" si="6"/>
        <v>0</v>
      </c>
    </row>
    <row r="156" spans="2:9" x14ac:dyDescent="0.2">
      <c r="B156" s="9" t="str">
        <f>$B$45</f>
        <v>Health Services</v>
      </c>
      <c r="C156" s="159">
        <f>Data!MA11</f>
        <v>0</v>
      </c>
      <c r="D156" s="159">
        <f>Data!MU11</f>
        <v>0</v>
      </c>
      <c r="E156" s="159">
        <f>Data!NO11</f>
        <v>0</v>
      </c>
      <c r="F156" s="159">
        <f>Data!OI11</f>
        <v>0</v>
      </c>
      <c r="G156" s="159">
        <f>Data!PC11</f>
        <v>0</v>
      </c>
      <c r="H156" s="160">
        <f>Data!PW11</f>
        <v>0</v>
      </c>
      <c r="I156" s="70">
        <f t="shared" si="6"/>
        <v>0</v>
      </c>
    </row>
    <row r="157" spans="2:9" x14ac:dyDescent="0.2">
      <c r="B157" s="9" t="str">
        <f>$B$46</f>
        <v>Pharmacy</v>
      </c>
      <c r="C157" s="159">
        <f>Data!MB11</f>
        <v>0</v>
      </c>
      <c r="D157" s="159">
        <f>Data!MV11</f>
        <v>0</v>
      </c>
      <c r="E157" s="159">
        <f>Data!NP11</f>
        <v>0</v>
      </c>
      <c r="F157" s="159">
        <f>Data!OJ11</f>
        <v>0</v>
      </c>
      <c r="G157" s="159">
        <f>Data!PD11</f>
        <v>0</v>
      </c>
      <c r="H157" s="160">
        <f>Data!PX11</f>
        <v>0</v>
      </c>
      <c r="I157" s="70">
        <f t="shared" si="6"/>
        <v>0</v>
      </c>
    </row>
    <row r="158" spans="2:9" x14ac:dyDescent="0.2">
      <c r="B158" s="9" t="str">
        <f>$B$47</f>
        <v>Business Administration</v>
      </c>
      <c r="C158" s="159">
        <f>Data!MC11</f>
        <v>0</v>
      </c>
      <c r="D158" s="159">
        <f>Data!MW11</f>
        <v>0</v>
      </c>
      <c r="E158" s="159">
        <f>Data!NQ11</f>
        <v>1076369.7255000016</v>
      </c>
      <c r="F158" s="159">
        <f>Data!OK11</f>
        <v>0</v>
      </c>
      <c r="G158" s="159">
        <f>Data!PE11</f>
        <v>0</v>
      </c>
      <c r="H158" s="160">
        <f>Data!PY11</f>
        <v>1324035.7350000015</v>
      </c>
      <c r="I158" s="70">
        <f t="shared" si="6"/>
        <v>2400405.4605000028</v>
      </c>
    </row>
    <row r="159" spans="2:9" x14ac:dyDescent="0.2">
      <c r="B159" s="9" t="str">
        <f>$B$48</f>
        <v>Optometry</v>
      </c>
      <c r="C159" s="159">
        <f>Data!MD11</f>
        <v>0</v>
      </c>
      <c r="D159" s="159">
        <f>Data!MX11</f>
        <v>0</v>
      </c>
      <c r="E159" s="159">
        <f>Data!NR11</f>
        <v>0</v>
      </c>
      <c r="F159" s="159">
        <f>Data!OL11</f>
        <v>0</v>
      </c>
      <c r="G159" s="159">
        <f>Data!PF11</f>
        <v>0</v>
      </c>
      <c r="H159" s="160">
        <f>Data!PZ11</f>
        <v>0</v>
      </c>
      <c r="I159" s="70">
        <f t="shared" si="6"/>
        <v>0</v>
      </c>
    </row>
    <row r="160" spans="2:9" x14ac:dyDescent="0.2">
      <c r="B160" s="9" t="str">
        <f>$B$49</f>
        <v>Teacher Ed-Practice Teaching</v>
      </c>
      <c r="C160" s="159">
        <f>Data!ME11</f>
        <v>0</v>
      </c>
      <c r="D160" s="159">
        <f>Data!MY11</f>
        <v>0</v>
      </c>
      <c r="E160" s="159">
        <f>Data!NS11</f>
        <v>0</v>
      </c>
      <c r="F160" s="159">
        <f>Data!OM11</f>
        <v>0</v>
      </c>
      <c r="G160" s="159">
        <f>Data!PG11</f>
        <v>0</v>
      </c>
      <c r="H160" s="160">
        <f>Data!QA11</f>
        <v>0</v>
      </c>
      <c r="I160" s="70">
        <f t="shared" si="6"/>
        <v>0</v>
      </c>
    </row>
    <row r="161" spans="2:9" x14ac:dyDescent="0.2">
      <c r="B161" s="9" t="str">
        <f>$B$50</f>
        <v>Technology</v>
      </c>
      <c r="C161" s="159">
        <f>Data!MF11</f>
        <v>143515.96340000021</v>
      </c>
      <c r="D161" s="159">
        <f>Data!MZ11</f>
        <v>215273.94510000033</v>
      </c>
      <c r="E161" s="159">
        <f>Data!NT11</f>
        <v>0</v>
      </c>
      <c r="F161" s="159">
        <f>Data!ON11</f>
        <v>0</v>
      </c>
      <c r="G161" s="159">
        <f>Data!PH11</f>
        <v>0</v>
      </c>
      <c r="H161" s="160">
        <f>Data!QB11</f>
        <v>441345.24500000052</v>
      </c>
      <c r="I161" s="70">
        <f t="shared" si="6"/>
        <v>800135.15350000106</v>
      </c>
    </row>
    <row r="162" spans="2:9" x14ac:dyDescent="0.2">
      <c r="B162" s="9" t="str">
        <f>$B$51</f>
        <v>Nursing</v>
      </c>
      <c r="C162" s="159">
        <f>Data!MG11</f>
        <v>0</v>
      </c>
      <c r="D162" s="159">
        <f>Data!NA11</f>
        <v>0</v>
      </c>
      <c r="E162" s="159">
        <f>Data!NU11</f>
        <v>0</v>
      </c>
      <c r="F162" s="159">
        <f>Data!OO11</f>
        <v>0</v>
      </c>
      <c r="G162" s="159">
        <f>Data!PI11</f>
        <v>0</v>
      </c>
      <c r="H162" s="160">
        <f>Data!QC11</f>
        <v>0</v>
      </c>
      <c r="I162" s="70">
        <f t="shared" si="6"/>
        <v>0</v>
      </c>
    </row>
    <row r="163" spans="2:9" ht="15" thickBot="1" x14ac:dyDescent="0.25">
      <c r="B163" s="35" t="str">
        <f>$B$52</f>
        <v>Totals</v>
      </c>
      <c r="C163" s="36">
        <f t="shared" ref="C163:H163" si="7">SUM(C143:C162)</f>
        <v>733214.23759385594</v>
      </c>
      <c r="D163" s="36">
        <f t="shared" si="7"/>
        <v>1333175.1058185494</v>
      </c>
      <c r="E163" s="36">
        <f t="shared" si="7"/>
        <v>3364527.3117975467</v>
      </c>
      <c r="F163" s="36">
        <f t="shared" si="7"/>
        <v>1744881.5147900584</v>
      </c>
      <c r="G163" s="37">
        <f t="shared" si="7"/>
        <v>0</v>
      </c>
      <c r="H163" s="71">
        <f t="shared" si="7"/>
        <v>8826904.9000000097</v>
      </c>
      <c r="I163" s="70">
        <f>SUM(I143:I162)</f>
        <v>16002703.070000019</v>
      </c>
    </row>
    <row r="164" spans="2:9" ht="15" thickTop="1" x14ac:dyDescent="0.2">
      <c r="B164" s="14"/>
      <c r="C164" s="42"/>
      <c r="D164" s="42"/>
      <c r="E164" s="42"/>
      <c r="F164" s="42"/>
      <c r="G164" s="42"/>
      <c r="H164" s="43"/>
      <c r="I164" s="44"/>
    </row>
    <row r="165" spans="2:9" x14ac:dyDescent="0.2">
      <c r="B165" s="391" t="s">
        <v>67</v>
      </c>
      <c r="C165" s="391"/>
      <c r="D165" s="391"/>
      <c r="E165" s="391"/>
      <c r="F165" s="391"/>
      <c r="G165" s="391"/>
      <c r="H165" s="72"/>
      <c r="I165" s="72"/>
    </row>
    <row r="166" spans="2:9" ht="43.5" customHeight="1" thickBot="1" x14ac:dyDescent="0.25">
      <c r="B166" s="367" t="s">
        <v>43</v>
      </c>
      <c r="C166" s="367"/>
      <c r="D166" s="367"/>
      <c r="E166" s="367"/>
      <c r="F166" s="367"/>
      <c r="G166" s="367"/>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1616587.2998514324</v>
      </c>
      <c r="D168" s="21">
        <f t="shared" si="8"/>
        <v>515014.71787999582</v>
      </c>
      <c r="E168" s="21">
        <f t="shared" si="8"/>
        <v>1068938.5962685759</v>
      </c>
      <c r="F168" s="21">
        <f t="shared" si="8"/>
        <v>0</v>
      </c>
      <c r="G168" s="21">
        <f t="shared" si="8"/>
        <v>0</v>
      </c>
      <c r="H168" s="36">
        <f t="shared" ref="H168:H188" si="9">SUM(C168:G168)</f>
        <v>3200540.6140000038</v>
      </c>
      <c r="I168" s="52"/>
    </row>
    <row r="169" spans="2:9" x14ac:dyDescent="0.2">
      <c r="B169" s="9" t="str">
        <f>$B$33</f>
        <v>Science</v>
      </c>
      <c r="C169" s="22">
        <f t="shared" si="8"/>
        <v>1065111.9698303556</v>
      </c>
      <c r="D169" s="22">
        <f t="shared" si="8"/>
        <v>1383038.8912755691</v>
      </c>
      <c r="E169" s="22">
        <f t="shared" si="8"/>
        <v>1656088.1229028471</v>
      </c>
      <c r="F169" s="22">
        <f t="shared" si="8"/>
        <v>2136815.2132912357</v>
      </c>
      <c r="G169" s="22">
        <f t="shared" si="8"/>
        <v>0</v>
      </c>
      <c r="H169" s="69">
        <f t="shared" si="9"/>
        <v>6241054.1973000076</v>
      </c>
      <c r="I169" s="52"/>
    </row>
    <row r="170" spans="2:9" x14ac:dyDescent="0.2">
      <c r="B170" s="9" t="str">
        <f>$B$34</f>
        <v>Fine Arts</v>
      </c>
      <c r="C170" s="22">
        <f t="shared" si="8"/>
        <v>160027.03070000021</v>
      </c>
      <c r="D170" s="22">
        <f t="shared" si="8"/>
        <v>0</v>
      </c>
      <c r="E170" s="22">
        <f t="shared" si="8"/>
        <v>0</v>
      </c>
      <c r="F170" s="22">
        <f t="shared" si="8"/>
        <v>0</v>
      </c>
      <c r="G170" s="22">
        <f t="shared" si="8"/>
        <v>0</v>
      </c>
      <c r="H170" s="69">
        <f t="shared" si="9"/>
        <v>160027.03070000021</v>
      </c>
      <c r="I170" s="52"/>
    </row>
    <row r="171" spans="2:9" x14ac:dyDescent="0.2">
      <c r="B171" s="9" t="str">
        <f>$B$35</f>
        <v>Teacher Education</v>
      </c>
      <c r="C171" s="22">
        <f t="shared" si="8"/>
        <v>0</v>
      </c>
      <c r="D171" s="22">
        <f t="shared" si="8"/>
        <v>0</v>
      </c>
      <c r="E171" s="22">
        <f t="shared" si="8"/>
        <v>0</v>
      </c>
      <c r="F171" s="22">
        <f t="shared" si="8"/>
        <v>0</v>
      </c>
      <c r="G171" s="22">
        <f t="shared" si="8"/>
        <v>0</v>
      </c>
      <c r="H171" s="69">
        <f t="shared" si="9"/>
        <v>0</v>
      </c>
      <c r="I171" s="52"/>
    </row>
    <row r="172" spans="2:9" x14ac:dyDescent="0.2">
      <c r="B172" s="9" t="str">
        <f>$B$36</f>
        <v>Agriculture</v>
      </c>
      <c r="C172" s="22">
        <f t="shared" si="8"/>
        <v>44928.436456881485</v>
      </c>
      <c r="D172" s="22">
        <f t="shared" si="8"/>
        <v>349524.37682888785</v>
      </c>
      <c r="E172" s="22">
        <f t="shared" si="8"/>
        <v>215956.12868901694</v>
      </c>
      <c r="F172" s="22">
        <f t="shared" si="8"/>
        <v>29699.180825214546</v>
      </c>
      <c r="G172" s="22">
        <f t="shared" si="8"/>
        <v>0</v>
      </c>
      <c r="H172" s="69">
        <f t="shared" si="9"/>
        <v>640108.12280000083</v>
      </c>
      <c r="I172" s="52"/>
    </row>
    <row r="173" spans="2:9" x14ac:dyDescent="0.2">
      <c r="B173" s="9" t="str">
        <f>$B$37</f>
        <v>Engineering</v>
      </c>
      <c r="C173" s="22">
        <f t="shared" si="8"/>
        <v>189539.93747138829</v>
      </c>
      <c r="D173" s="22">
        <f t="shared" si="8"/>
        <v>305923.32032800803</v>
      </c>
      <c r="E173" s="22">
        <f t="shared" si="8"/>
        <v>248444.51479916487</v>
      </c>
      <c r="F173" s="22">
        <f t="shared" si="8"/>
        <v>216254.41160143999</v>
      </c>
      <c r="G173" s="22">
        <f t="shared" si="8"/>
        <v>0</v>
      </c>
      <c r="H173" s="69">
        <f t="shared" si="9"/>
        <v>960162.18420000118</v>
      </c>
      <c r="I173" s="52"/>
    </row>
    <row r="174" spans="2:9" x14ac:dyDescent="0.2">
      <c r="B174" s="9" t="str">
        <f>$B$38</f>
        <v>Home Economics</v>
      </c>
      <c r="C174" s="22">
        <f t="shared" si="8"/>
        <v>0</v>
      </c>
      <c r="D174" s="22">
        <f t="shared" si="8"/>
        <v>0</v>
      </c>
      <c r="E174" s="22">
        <f t="shared" si="8"/>
        <v>0</v>
      </c>
      <c r="F174" s="22">
        <f t="shared" si="8"/>
        <v>0</v>
      </c>
      <c r="G174" s="22">
        <f t="shared" si="8"/>
        <v>0</v>
      </c>
      <c r="H174" s="69">
        <f t="shared" si="9"/>
        <v>0</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0</v>
      </c>
      <c r="D176" s="22">
        <f t="shared" si="8"/>
        <v>0</v>
      </c>
      <c r="E176" s="22">
        <f t="shared" si="8"/>
        <v>0</v>
      </c>
      <c r="F176" s="22">
        <f t="shared" si="8"/>
        <v>0</v>
      </c>
      <c r="G176" s="22">
        <f t="shared" si="8"/>
        <v>0</v>
      </c>
      <c r="H176" s="69">
        <f t="shared" si="9"/>
        <v>0</v>
      </c>
      <c r="I176" s="52"/>
    </row>
    <row r="177" spans="2:9" x14ac:dyDescent="0.2">
      <c r="B177" s="9" t="str">
        <f>$B$41</f>
        <v>Library Science</v>
      </c>
      <c r="C177" s="22">
        <f t="shared" si="8"/>
        <v>0</v>
      </c>
      <c r="D177" s="22">
        <f t="shared" si="8"/>
        <v>0</v>
      </c>
      <c r="E177" s="22">
        <f t="shared" si="8"/>
        <v>0</v>
      </c>
      <c r="F177" s="22">
        <f t="shared" si="8"/>
        <v>0</v>
      </c>
      <c r="G177" s="22">
        <f t="shared" si="8"/>
        <v>0</v>
      </c>
      <c r="H177" s="69">
        <f t="shared" si="9"/>
        <v>0</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807673.80182121135</v>
      </c>
      <c r="D179" s="22">
        <f t="shared" si="8"/>
        <v>792596.50517879054</v>
      </c>
      <c r="E179" s="22">
        <f t="shared" si="8"/>
        <v>0</v>
      </c>
      <c r="F179" s="22">
        <f t="shared" si="8"/>
        <v>0</v>
      </c>
      <c r="G179" s="22">
        <f t="shared" si="8"/>
        <v>0</v>
      </c>
      <c r="H179" s="69">
        <f t="shared" si="9"/>
        <v>1600270.3070000019</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0</v>
      </c>
      <c r="D181" s="22">
        <f t="shared" si="8"/>
        <v>0</v>
      </c>
      <c r="E181" s="22">
        <f t="shared" si="8"/>
        <v>0</v>
      </c>
      <c r="F181" s="22">
        <f t="shared" si="8"/>
        <v>0</v>
      </c>
      <c r="G181" s="22">
        <f t="shared" si="8"/>
        <v>0</v>
      </c>
      <c r="H181" s="69">
        <f t="shared" si="9"/>
        <v>0</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234671.36892437036</v>
      </c>
      <c r="D183" s="22">
        <f t="shared" si="8"/>
        <v>541467.41036411026</v>
      </c>
      <c r="E183" s="22">
        <f t="shared" si="8"/>
        <v>1624266.6812115225</v>
      </c>
      <c r="F183" s="22">
        <f t="shared" si="8"/>
        <v>0</v>
      </c>
      <c r="G183" s="22">
        <f t="shared" si="8"/>
        <v>0</v>
      </c>
      <c r="H183" s="69">
        <f t="shared" si="9"/>
        <v>2400405.4605000033</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row>
    <row r="186" spans="2:9" x14ac:dyDescent="0.2">
      <c r="B186" s="9" t="str">
        <f>$B$50</f>
        <v>Technology</v>
      </c>
      <c r="C186" s="22">
        <f t="shared" si="10"/>
        <v>333804.84864405531</v>
      </c>
      <c r="D186" s="22">
        <f t="shared" si="10"/>
        <v>466330.30485594575</v>
      </c>
      <c r="E186" s="22">
        <f t="shared" si="10"/>
        <v>0</v>
      </c>
      <c r="F186" s="22">
        <f t="shared" si="10"/>
        <v>0</v>
      </c>
      <c r="G186" s="22">
        <f t="shared" si="10"/>
        <v>0</v>
      </c>
      <c r="H186" s="69">
        <f t="shared" si="9"/>
        <v>800135.15350000106</v>
      </c>
      <c r="I186" s="52"/>
    </row>
    <row r="187" spans="2:9" x14ac:dyDescent="0.2">
      <c r="B187" s="9" t="str">
        <f>$B$51</f>
        <v>Nursing</v>
      </c>
      <c r="C187" s="22">
        <f t="shared" si="10"/>
        <v>0</v>
      </c>
      <c r="D187" s="22">
        <f t="shared" si="10"/>
        <v>0</v>
      </c>
      <c r="E187" s="22">
        <f t="shared" si="10"/>
        <v>0</v>
      </c>
      <c r="F187" s="22">
        <f t="shared" si="10"/>
        <v>0</v>
      </c>
      <c r="G187" s="22">
        <f t="shared" si="10"/>
        <v>0</v>
      </c>
      <c r="H187" s="69">
        <f t="shared" si="9"/>
        <v>0</v>
      </c>
      <c r="I187" s="52"/>
    </row>
    <row r="188" spans="2:9" x14ac:dyDescent="0.2">
      <c r="B188" s="35" t="str">
        <f>$B$52</f>
        <v>Totals</v>
      </c>
      <c r="C188" s="36">
        <f>SUM(C168:C187)</f>
        <v>4452344.6936996952</v>
      </c>
      <c r="D188" s="36">
        <f>SUM(D168:D187)</f>
        <v>4353895.5267113075</v>
      </c>
      <c r="E188" s="36">
        <f>SUM(E168:E187)</f>
        <v>4813694.043871128</v>
      </c>
      <c r="F188" s="36">
        <f>SUM(F168:F187)</f>
        <v>2382768.8057178902</v>
      </c>
      <c r="G188" s="36">
        <f>SUM(G168:G187)</f>
        <v>0</v>
      </c>
      <c r="H188" s="36">
        <f t="shared" si="9"/>
        <v>16002703.070000019</v>
      </c>
      <c r="I188" s="52"/>
    </row>
    <row r="189" spans="2:9" x14ac:dyDescent="0.2">
      <c r="B189" s="46"/>
      <c r="C189" s="42"/>
      <c r="D189" s="42"/>
      <c r="E189" s="42"/>
      <c r="F189" s="42"/>
      <c r="G189" s="42"/>
      <c r="H189" s="43"/>
      <c r="I189" s="1"/>
    </row>
    <row r="190" spans="2:9" x14ac:dyDescent="0.2">
      <c r="B190" s="383" t="s">
        <v>35</v>
      </c>
      <c r="C190" s="383"/>
      <c r="D190" s="383"/>
      <c r="E190" s="383"/>
      <c r="F190" s="383"/>
      <c r="G190" s="383"/>
      <c r="H190" s="17">
        <f>H15</f>
        <v>6837396</v>
      </c>
    </row>
    <row r="191" spans="2:9" ht="43.5" customHeight="1" thickBot="1" x14ac:dyDescent="0.25">
      <c r="B191" s="365" t="s">
        <v>233</v>
      </c>
      <c r="C191" s="365"/>
      <c r="D191" s="365"/>
      <c r="E191" s="365"/>
      <c r="F191" s="365"/>
      <c r="G191" s="365"/>
      <c r="H191" s="365"/>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1143531.0632782956</v>
      </c>
      <c r="D193" s="38">
        <f t="shared" si="11"/>
        <v>176980.84067054704</v>
      </c>
      <c r="E193" s="38">
        <f t="shared" si="11"/>
        <v>49936.314814146994</v>
      </c>
      <c r="F193" s="38">
        <f t="shared" si="11"/>
        <v>0</v>
      </c>
      <c r="G193" s="38">
        <f t="shared" si="11"/>
        <v>0</v>
      </c>
      <c r="H193" s="38">
        <f>SUM(C193:G193)</f>
        <v>1370448.2187629896</v>
      </c>
      <c r="I193" s="1"/>
    </row>
    <row r="194" spans="2:9" x14ac:dyDescent="0.2">
      <c r="B194" s="9" t="str">
        <f>$B$33</f>
        <v>Science</v>
      </c>
      <c r="C194" s="39">
        <f t="shared" si="11"/>
        <v>804000.73226178531</v>
      </c>
      <c r="D194" s="39">
        <f t="shared" si="11"/>
        <v>939766.10170471598</v>
      </c>
      <c r="E194" s="39">
        <f t="shared" si="11"/>
        <v>406344.94771796174</v>
      </c>
      <c r="F194" s="39">
        <f t="shared" si="11"/>
        <v>487168.85691859154</v>
      </c>
      <c r="G194" s="39">
        <f t="shared" si="11"/>
        <v>0</v>
      </c>
      <c r="H194" s="39">
        <f t="shared" ref="H194:H213" si="12">SUM(C194:G194)</f>
        <v>2637280.6386030545</v>
      </c>
      <c r="I194" s="1"/>
    </row>
    <row r="195" spans="2:9" x14ac:dyDescent="0.2">
      <c r="B195" s="9" t="str">
        <f>$B$34</f>
        <v>Fine Arts</v>
      </c>
      <c r="C195" s="39">
        <f t="shared" si="11"/>
        <v>35171.138997549824</v>
      </c>
      <c r="D195" s="39">
        <f t="shared" si="11"/>
        <v>0</v>
      </c>
      <c r="E195" s="39">
        <f t="shared" si="11"/>
        <v>0</v>
      </c>
      <c r="F195" s="39">
        <f t="shared" si="11"/>
        <v>0</v>
      </c>
      <c r="G195" s="39">
        <f t="shared" si="11"/>
        <v>0</v>
      </c>
      <c r="H195" s="39">
        <f t="shared" si="12"/>
        <v>35171.138997549824</v>
      </c>
      <c r="I195" s="1"/>
    </row>
    <row r="196" spans="2:9" x14ac:dyDescent="0.2">
      <c r="B196" s="9" t="str">
        <f>$B$35</f>
        <v>Teacher Education</v>
      </c>
      <c r="C196" s="39">
        <f t="shared" si="11"/>
        <v>0</v>
      </c>
      <c r="D196" s="39">
        <f t="shared" si="11"/>
        <v>0</v>
      </c>
      <c r="E196" s="39">
        <f t="shared" si="11"/>
        <v>0</v>
      </c>
      <c r="F196" s="39">
        <f t="shared" si="11"/>
        <v>0</v>
      </c>
      <c r="G196" s="39">
        <f t="shared" si="11"/>
        <v>0</v>
      </c>
      <c r="H196" s="39">
        <f t="shared" si="12"/>
        <v>0</v>
      </c>
      <c r="I196" s="1"/>
    </row>
    <row r="197" spans="2:9" x14ac:dyDescent="0.2">
      <c r="B197" s="9" t="str">
        <f>$B$36</f>
        <v>Agriculture</v>
      </c>
      <c r="C197" s="39">
        <f t="shared" si="11"/>
        <v>12736.686516082455</v>
      </c>
      <c r="D197" s="39">
        <f t="shared" si="11"/>
        <v>116651.40278904894</v>
      </c>
      <c r="E197" s="39">
        <f t="shared" si="11"/>
        <v>146992.05620325659</v>
      </c>
      <c r="F197" s="39">
        <f t="shared" si="11"/>
        <v>781.84272321421838</v>
      </c>
      <c r="G197" s="39">
        <f t="shared" si="11"/>
        <v>0</v>
      </c>
      <c r="H197" s="39">
        <f t="shared" si="12"/>
        <v>277161.98823160224</v>
      </c>
      <c r="I197" s="1"/>
    </row>
    <row r="198" spans="2:9" x14ac:dyDescent="0.2">
      <c r="B198" s="9" t="str">
        <f>$B$37</f>
        <v>Engineering</v>
      </c>
      <c r="C198" s="39">
        <f t="shared" si="11"/>
        <v>111901.61772201167</v>
      </c>
      <c r="D198" s="39">
        <f t="shared" si="11"/>
        <v>200808.16528193638</v>
      </c>
      <c r="E198" s="39">
        <f t="shared" si="11"/>
        <v>91119.418147448276</v>
      </c>
      <c r="F198" s="39">
        <f t="shared" si="11"/>
        <v>748.98915550987272</v>
      </c>
      <c r="G198" s="39">
        <f t="shared" si="11"/>
        <v>0</v>
      </c>
      <c r="H198" s="39">
        <f t="shared" si="12"/>
        <v>404578.19030690618</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6499.5721241144183</v>
      </c>
      <c r="D202" s="39">
        <f t="shared" si="11"/>
        <v>3025.5067753480275</v>
      </c>
      <c r="E202" s="39">
        <f t="shared" si="11"/>
        <v>0</v>
      </c>
      <c r="F202" s="39">
        <f t="shared" si="11"/>
        <v>0</v>
      </c>
      <c r="G202" s="39">
        <f t="shared" si="11"/>
        <v>0</v>
      </c>
      <c r="H202" s="39">
        <f t="shared" si="12"/>
        <v>9525.0788994624454</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410802.05844710494</v>
      </c>
      <c r="D204" s="39">
        <f t="shared" si="11"/>
        <v>285667.21853702411</v>
      </c>
      <c r="E204" s="39">
        <f t="shared" si="11"/>
        <v>0</v>
      </c>
      <c r="F204" s="39">
        <f t="shared" si="11"/>
        <v>0</v>
      </c>
      <c r="G204" s="39">
        <f t="shared" si="11"/>
        <v>0</v>
      </c>
      <c r="H204" s="39">
        <f t="shared" si="12"/>
        <v>696469.2769841291</v>
      </c>
      <c r="I204" s="1"/>
    </row>
    <row r="205" spans="2:9" x14ac:dyDescent="0.2">
      <c r="B205" s="9" t="str">
        <f>$B$44</f>
        <v>Physical Training</v>
      </c>
      <c r="C205" s="39">
        <f t="shared" si="11"/>
        <v>24727.591821219459</v>
      </c>
      <c r="D205" s="39">
        <f t="shared" si="11"/>
        <v>0</v>
      </c>
      <c r="E205" s="39">
        <f t="shared" si="11"/>
        <v>0</v>
      </c>
      <c r="F205" s="39">
        <f t="shared" si="11"/>
        <v>0</v>
      </c>
      <c r="G205" s="39">
        <f t="shared" si="11"/>
        <v>0</v>
      </c>
      <c r="H205" s="39">
        <f t="shared" si="12"/>
        <v>24727.591821219459</v>
      </c>
      <c r="I205" s="1"/>
    </row>
    <row r="206" spans="2:9" x14ac:dyDescent="0.2">
      <c r="B206" s="9" t="str">
        <f>$B$45</f>
        <v>Health Services</v>
      </c>
      <c r="C206" s="39">
        <f t="shared" si="11"/>
        <v>24603.327841655544</v>
      </c>
      <c r="D206" s="39">
        <f t="shared" si="11"/>
        <v>0</v>
      </c>
      <c r="E206" s="39">
        <f t="shared" si="11"/>
        <v>0</v>
      </c>
      <c r="F206" s="39">
        <f t="shared" si="11"/>
        <v>0</v>
      </c>
      <c r="G206" s="39">
        <f t="shared" si="11"/>
        <v>0</v>
      </c>
      <c r="H206" s="39">
        <f t="shared" si="12"/>
        <v>24603.327841655544</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184098.34492354267</v>
      </c>
      <c r="D208" s="39">
        <f t="shared" si="11"/>
        <v>424778.08236672962</v>
      </c>
      <c r="E208" s="39">
        <f t="shared" si="11"/>
        <v>429822.02386881656</v>
      </c>
      <c r="F208" s="39">
        <f t="shared" si="11"/>
        <v>0</v>
      </c>
      <c r="G208" s="39">
        <f t="shared" si="11"/>
        <v>0</v>
      </c>
      <c r="H208" s="39">
        <f t="shared" si="12"/>
        <v>1038698.4511590889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137423.42617643313</v>
      </c>
      <c r="D211" s="39">
        <f t="shared" si="13"/>
        <v>181308.67221590955</v>
      </c>
      <c r="E211" s="39">
        <f t="shared" si="13"/>
        <v>0</v>
      </c>
      <c r="F211" s="39">
        <f t="shared" si="13"/>
        <v>0</v>
      </c>
      <c r="G211" s="39">
        <f t="shared" si="13"/>
        <v>0</v>
      </c>
      <c r="H211" s="39">
        <f t="shared" si="12"/>
        <v>318732.09839234268</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2895495.5601097946</v>
      </c>
      <c r="D213" s="38">
        <f>SUM(D193:D212)</f>
        <v>2328985.9903412596</v>
      </c>
      <c r="E213" s="38">
        <f>SUM(E193:E212)</f>
        <v>1124214.7607516302</v>
      </c>
      <c r="F213" s="38">
        <f>SUM(F193:F212)</f>
        <v>488699.68879731564</v>
      </c>
      <c r="G213" s="38">
        <f>SUM(G193:G212)</f>
        <v>0</v>
      </c>
      <c r="H213" s="38">
        <f t="shared" si="12"/>
        <v>6837396</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6806790</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1335018.4780776212</v>
      </c>
      <c r="D218" s="38">
        <f t="shared" si="14"/>
        <v>209000.91244188542</v>
      </c>
      <c r="E218" s="38">
        <f t="shared" si="14"/>
        <v>18158.566141109895</v>
      </c>
      <c r="F218" s="38">
        <f t="shared" si="14"/>
        <v>0</v>
      </c>
      <c r="G218" s="38">
        <f t="shared" si="14"/>
        <v>0</v>
      </c>
      <c r="H218" s="38">
        <f>SUM(C218:G218)</f>
        <v>1562177.9566606164</v>
      </c>
      <c r="I218" s="1"/>
    </row>
    <row r="219" spans="2:9" x14ac:dyDescent="0.2">
      <c r="B219" s="9" t="str">
        <f>$B$33</f>
        <v>Science</v>
      </c>
      <c r="C219" s="39">
        <f t="shared" si="14"/>
        <v>826991.13725353929</v>
      </c>
      <c r="D219" s="39">
        <f t="shared" si="14"/>
        <v>1165558.7117048916</v>
      </c>
      <c r="E219" s="39">
        <f t="shared" si="14"/>
        <v>126437.42350106148</v>
      </c>
      <c r="F219" s="39">
        <f t="shared" si="14"/>
        <v>124949.32605377166</v>
      </c>
      <c r="G219" s="39">
        <f t="shared" si="14"/>
        <v>0</v>
      </c>
      <c r="H219" s="39">
        <f t="shared" ref="H219:H238" si="15">SUM(C219:G219)</f>
        <v>2243936.5985132637</v>
      </c>
      <c r="I219" s="1"/>
    </row>
    <row r="220" spans="2:9" x14ac:dyDescent="0.2">
      <c r="B220" s="9" t="str">
        <f>$B$34</f>
        <v>Fine Arts</v>
      </c>
      <c r="C220" s="39">
        <f t="shared" si="14"/>
        <v>84253.060665583733</v>
      </c>
      <c r="D220" s="39">
        <f t="shared" si="14"/>
        <v>0</v>
      </c>
      <c r="E220" s="39">
        <f t="shared" si="14"/>
        <v>0</v>
      </c>
      <c r="F220" s="39">
        <f t="shared" si="14"/>
        <v>0</v>
      </c>
      <c r="G220" s="39">
        <f t="shared" si="14"/>
        <v>0</v>
      </c>
      <c r="H220" s="39">
        <f t="shared" si="15"/>
        <v>84253.060665583733</v>
      </c>
      <c r="I220" s="1"/>
    </row>
    <row r="221" spans="2:9" x14ac:dyDescent="0.2">
      <c r="B221" s="9" t="str">
        <f>$B$35</f>
        <v>Teacher Education</v>
      </c>
      <c r="C221" s="39">
        <f t="shared" si="14"/>
        <v>0</v>
      </c>
      <c r="D221" s="39">
        <f t="shared" si="14"/>
        <v>0</v>
      </c>
      <c r="E221" s="39">
        <f t="shared" si="14"/>
        <v>0</v>
      </c>
      <c r="F221" s="39">
        <f t="shared" si="14"/>
        <v>0</v>
      </c>
      <c r="G221" s="39">
        <f t="shared" si="14"/>
        <v>0</v>
      </c>
      <c r="H221" s="39">
        <f t="shared" si="15"/>
        <v>0</v>
      </c>
      <c r="I221" s="1"/>
    </row>
    <row r="222" spans="2:9" x14ac:dyDescent="0.2">
      <c r="B222" s="9" t="str">
        <f>$B$36</f>
        <v>Agriculture</v>
      </c>
      <c r="C222" s="39">
        <f t="shared" si="14"/>
        <v>6717.5831270350136</v>
      </c>
      <c r="D222" s="39">
        <f t="shared" si="14"/>
        <v>115505.81827706132</v>
      </c>
      <c r="E222" s="39">
        <f t="shared" si="14"/>
        <v>63442.891579433337</v>
      </c>
      <c r="F222" s="39">
        <f t="shared" si="14"/>
        <v>1134.1845027573827</v>
      </c>
      <c r="G222" s="39">
        <f t="shared" si="14"/>
        <v>0</v>
      </c>
      <c r="H222" s="39">
        <f t="shared" si="15"/>
        <v>186800.47748628707</v>
      </c>
      <c r="I222" s="1"/>
    </row>
    <row r="223" spans="2:9" x14ac:dyDescent="0.2">
      <c r="B223" s="9" t="str">
        <f>$B$37</f>
        <v>Engineering</v>
      </c>
      <c r="C223" s="39">
        <f t="shared" si="14"/>
        <v>42005.128228086411</v>
      </c>
      <c r="D223" s="39">
        <f t="shared" si="14"/>
        <v>160940.7992426886</v>
      </c>
      <c r="E223" s="39">
        <f t="shared" si="14"/>
        <v>35644.592795512013</v>
      </c>
      <c r="F223" s="39">
        <f t="shared" si="14"/>
        <v>2268.3690055147654</v>
      </c>
      <c r="G223" s="39">
        <f t="shared" si="14"/>
        <v>0</v>
      </c>
      <c r="H223" s="39">
        <f t="shared" si="15"/>
        <v>240858.8892718018</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9" x14ac:dyDescent="0.2">
      <c r="B227" s="9" t="str">
        <f>$B$41</f>
        <v>Library Science</v>
      </c>
      <c r="C227" s="39">
        <f t="shared" si="14"/>
        <v>6312.9094446835061</v>
      </c>
      <c r="D227" s="39">
        <f t="shared" si="14"/>
        <v>7269.5969545003627</v>
      </c>
      <c r="E227" s="39">
        <f t="shared" si="14"/>
        <v>0</v>
      </c>
      <c r="F227" s="39">
        <f t="shared" si="14"/>
        <v>0</v>
      </c>
      <c r="G227" s="39">
        <f t="shared" si="14"/>
        <v>0</v>
      </c>
      <c r="H227" s="39">
        <f t="shared" si="15"/>
        <v>13582.506399183869</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298811.04704835266</v>
      </c>
      <c r="D229" s="39">
        <f t="shared" si="14"/>
        <v>426281.08808195184</v>
      </c>
      <c r="E229" s="39">
        <f t="shared" si="14"/>
        <v>0</v>
      </c>
      <c r="F229" s="39">
        <f t="shared" si="14"/>
        <v>0</v>
      </c>
      <c r="G229" s="39">
        <f t="shared" si="14"/>
        <v>0</v>
      </c>
      <c r="H229" s="39">
        <f t="shared" si="15"/>
        <v>725092.13513030449</v>
      </c>
      <c r="I229" s="1"/>
    </row>
    <row r="230" spans="2:9" x14ac:dyDescent="0.2">
      <c r="B230" s="9" t="str">
        <f>$B$44</f>
        <v>Physical Training</v>
      </c>
      <c r="C230" s="39">
        <f t="shared" si="14"/>
        <v>15215.730456416657</v>
      </c>
      <c r="D230" s="39">
        <f t="shared" si="14"/>
        <v>0</v>
      </c>
      <c r="E230" s="39">
        <f t="shared" si="14"/>
        <v>0</v>
      </c>
      <c r="F230" s="39">
        <f t="shared" si="14"/>
        <v>0</v>
      </c>
      <c r="G230" s="39">
        <f t="shared" si="14"/>
        <v>0</v>
      </c>
      <c r="H230" s="39">
        <f t="shared" si="15"/>
        <v>15215.730456416657</v>
      </c>
      <c r="I230" s="1"/>
    </row>
    <row r="231" spans="2:9" x14ac:dyDescent="0.2">
      <c r="B231" s="9" t="str">
        <f>$B$45</f>
        <v>Health Services</v>
      </c>
      <c r="C231" s="39">
        <f t="shared" si="14"/>
        <v>17239.098868174191</v>
      </c>
      <c r="D231" s="39">
        <f t="shared" si="14"/>
        <v>0</v>
      </c>
      <c r="E231" s="39">
        <f t="shared" si="14"/>
        <v>0</v>
      </c>
      <c r="F231" s="39">
        <f t="shared" si="14"/>
        <v>0</v>
      </c>
      <c r="G231" s="39">
        <f t="shared" si="14"/>
        <v>0</v>
      </c>
      <c r="H231" s="39">
        <f t="shared" si="15"/>
        <v>17239.098868174191</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194243.36752872329</v>
      </c>
      <c r="D233" s="39">
        <f t="shared" si="14"/>
        <v>1102151.6716017495</v>
      </c>
      <c r="E233" s="39">
        <f t="shared" si="14"/>
        <v>224179.82890259128</v>
      </c>
      <c r="F233" s="39">
        <f t="shared" si="14"/>
        <v>0</v>
      </c>
      <c r="G233" s="39">
        <f t="shared" si="14"/>
        <v>0</v>
      </c>
      <c r="H233" s="39">
        <f t="shared" si="15"/>
        <v>1520574.8680330641</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0</v>
      </c>
      <c r="E235" s="39">
        <f t="shared" si="16"/>
        <v>0</v>
      </c>
      <c r="F235" s="39">
        <f t="shared" si="16"/>
        <v>0</v>
      </c>
      <c r="G235" s="39">
        <f t="shared" si="16"/>
        <v>0</v>
      </c>
      <c r="H235" s="39">
        <f t="shared" si="15"/>
        <v>0</v>
      </c>
      <c r="I235" s="1"/>
    </row>
    <row r="236" spans="2:9" x14ac:dyDescent="0.2">
      <c r="B236" s="9" t="str">
        <f>$B$50</f>
        <v>Technology</v>
      </c>
      <c r="C236" s="39">
        <f t="shared" si="16"/>
        <v>46618.408206893582</v>
      </c>
      <c r="D236" s="39">
        <f t="shared" si="16"/>
        <v>150440.27030841028</v>
      </c>
      <c r="E236" s="39">
        <f t="shared" si="16"/>
        <v>0</v>
      </c>
      <c r="F236" s="39">
        <f t="shared" si="16"/>
        <v>0</v>
      </c>
      <c r="G236" s="39">
        <f t="shared" si="16"/>
        <v>0</v>
      </c>
      <c r="H236" s="39">
        <f t="shared" si="15"/>
        <v>197058.67851530388</v>
      </c>
      <c r="I236" s="1"/>
    </row>
    <row r="237" spans="2:9"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9" x14ac:dyDescent="0.2">
      <c r="B238" s="35" t="str">
        <f>$B$52</f>
        <v>Totals</v>
      </c>
      <c r="C238" s="38">
        <f>SUM(C218:C237)</f>
        <v>2873425.948905109</v>
      </c>
      <c r="D238" s="38">
        <f>SUM(D218:D237)</f>
        <v>3337148.8686131388</v>
      </c>
      <c r="E238" s="38">
        <f>SUM(E218:E237)</f>
        <v>467863.30291970796</v>
      </c>
      <c r="F238" s="38">
        <f>SUM(F218:F237)</f>
        <v>128351.8795620438</v>
      </c>
      <c r="G238" s="38">
        <f>SUM(G218:G237)</f>
        <v>0</v>
      </c>
      <c r="H238" s="38">
        <f t="shared" si="15"/>
        <v>6806789.9999999991</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3691437</v>
      </c>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724003.03309774795</v>
      </c>
      <c r="D243" s="38">
        <f t="shared" si="17"/>
        <v>113344.71920269851</v>
      </c>
      <c r="E243" s="38">
        <f t="shared" si="17"/>
        <v>9847.6966264921175</v>
      </c>
      <c r="F243" s="38">
        <f t="shared" si="17"/>
        <v>0</v>
      </c>
      <c r="G243" s="38">
        <f t="shared" si="17"/>
        <v>0</v>
      </c>
      <c r="H243" s="38">
        <f>SUM(C243:G243)</f>
        <v>847195.44892693858</v>
      </c>
      <c r="I243" s="1"/>
    </row>
    <row r="244" spans="2:9" x14ac:dyDescent="0.2">
      <c r="B244" s="9" t="str">
        <f>$B$33</f>
        <v>Science</v>
      </c>
      <c r="C244" s="39">
        <f t="shared" si="17"/>
        <v>448491.23929631937</v>
      </c>
      <c r="D244" s="39">
        <f t="shared" si="17"/>
        <v>632102.14419128106</v>
      </c>
      <c r="E244" s="39">
        <f t="shared" si="17"/>
        <v>68569.14688075993</v>
      </c>
      <c r="F244" s="39">
        <f t="shared" si="17"/>
        <v>67762.126541285499</v>
      </c>
      <c r="G244" s="39">
        <f t="shared" si="17"/>
        <v>0</v>
      </c>
      <c r="H244" s="39">
        <f t="shared" ref="H244:H263" si="18">SUM(C244:G244)</f>
        <v>1216924.6569096458</v>
      </c>
      <c r="I244" s="1"/>
    </row>
    <row r="245" spans="2:9" x14ac:dyDescent="0.2">
      <c r="B245" s="9" t="str">
        <f>$B$34</f>
        <v>Fine Arts</v>
      </c>
      <c r="C245" s="39">
        <f t="shared" si="17"/>
        <v>45691.855559548691</v>
      </c>
      <c r="D245" s="39">
        <f t="shared" si="17"/>
        <v>0</v>
      </c>
      <c r="E245" s="39">
        <f t="shared" si="17"/>
        <v>0</v>
      </c>
      <c r="F245" s="39">
        <f t="shared" si="17"/>
        <v>0</v>
      </c>
      <c r="G245" s="39">
        <f t="shared" si="17"/>
        <v>0</v>
      </c>
      <c r="H245" s="39">
        <f t="shared" si="18"/>
        <v>45691.855559548691</v>
      </c>
      <c r="I245" s="1"/>
    </row>
    <row r="246" spans="2:9" x14ac:dyDescent="0.2">
      <c r="B246" s="9" t="str">
        <f>$B$35</f>
        <v>Teacher Education</v>
      </c>
      <c r="C246" s="39">
        <f t="shared" si="17"/>
        <v>0</v>
      </c>
      <c r="D246" s="39">
        <f t="shared" si="17"/>
        <v>0</v>
      </c>
      <c r="E246" s="39">
        <f t="shared" si="17"/>
        <v>0</v>
      </c>
      <c r="F246" s="39">
        <f t="shared" si="17"/>
        <v>0</v>
      </c>
      <c r="G246" s="39">
        <f t="shared" si="17"/>
        <v>0</v>
      </c>
      <c r="H246" s="39">
        <f t="shared" si="18"/>
        <v>0</v>
      </c>
      <c r="I246" s="1"/>
    </row>
    <row r="247" spans="2:9" x14ac:dyDescent="0.2">
      <c r="B247" s="9" t="str">
        <f>$B$36</f>
        <v>Agriculture</v>
      </c>
      <c r="C247" s="39">
        <f t="shared" si="17"/>
        <v>3643.0586084942756</v>
      </c>
      <c r="D247" s="39">
        <f t="shared" si="17"/>
        <v>62640.753027964784</v>
      </c>
      <c r="E247" s="39">
        <f t="shared" si="17"/>
        <v>34406.1499419416</v>
      </c>
      <c r="F247" s="39">
        <f t="shared" si="17"/>
        <v>615.08738161529948</v>
      </c>
      <c r="G247" s="39">
        <f t="shared" si="17"/>
        <v>0</v>
      </c>
      <c r="H247" s="39">
        <f t="shared" si="18"/>
        <v>101305.04896001596</v>
      </c>
      <c r="I247" s="1"/>
    </row>
    <row r="248" spans="2:9" x14ac:dyDescent="0.2">
      <c r="B248" s="9" t="str">
        <f>$B$37</f>
        <v>Engineering</v>
      </c>
      <c r="C248" s="39">
        <f t="shared" si="17"/>
        <v>22780.089371187096</v>
      </c>
      <c r="D248" s="39">
        <f t="shared" si="17"/>
        <v>87280.909376377502</v>
      </c>
      <c r="E248" s="39">
        <f t="shared" si="17"/>
        <v>19330.663748299343</v>
      </c>
      <c r="F248" s="39">
        <f t="shared" si="17"/>
        <v>1230.174763230599</v>
      </c>
      <c r="G248" s="39">
        <f t="shared" si="17"/>
        <v>0</v>
      </c>
      <c r="H248" s="39">
        <f t="shared" si="18"/>
        <v>130621.83725909452</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3423.597246536789</v>
      </c>
      <c r="D252" s="39">
        <f t="shared" si="17"/>
        <v>3942.4250157460356</v>
      </c>
      <c r="E252" s="39">
        <f t="shared" si="17"/>
        <v>0</v>
      </c>
      <c r="F252" s="39">
        <f t="shared" si="17"/>
        <v>0</v>
      </c>
      <c r="G252" s="39">
        <f t="shared" si="17"/>
        <v>0</v>
      </c>
      <c r="H252" s="39">
        <f t="shared" si="18"/>
        <v>7366.0222622828242</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162050.26966940804</v>
      </c>
      <c r="D254" s="39">
        <f t="shared" si="17"/>
        <v>231179.42245110782</v>
      </c>
      <c r="E254" s="39">
        <f t="shared" si="17"/>
        <v>0</v>
      </c>
      <c r="F254" s="39">
        <f t="shared" si="17"/>
        <v>0</v>
      </c>
      <c r="G254" s="39">
        <f t="shared" si="17"/>
        <v>0</v>
      </c>
      <c r="H254" s="39">
        <f t="shared" si="18"/>
        <v>393229.69212051586</v>
      </c>
      <c r="I254" s="1"/>
    </row>
    <row r="255" spans="2:9" x14ac:dyDescent="0.2">
      <c r="B255" s="9" t="str">
        <f>$B$44</f>
        <v>Physical Training</v>
      </c>
      <c r="C255" s="39">
        <f t="shared" si="17"/>
        <v>8251.7472096014917</v>
      </c>
      <c r="D255" s="39">
        <f t="shared" si="17"/>
        <v>0</v>
      </c>
      <c r="E255" s="39">
        <f t="shared" si="17"/>
        <v>0</v>
      </c>
      <c r="F255" s="39">
        <f t="shared" si="17"/>
        <v>0</v>
      </c>
      <c r="G255" s="39">
        <f t="shared" si="17"/>
        <v>0</v>
      </c>
      <c r="H255" s="39">
        <f t="shared" si="18"/>
        <v>8251.7472096014917</v>
      </c>
      <c r="I255" s="1"/>
    </row>
    <row r="256" spans="2:9" x14ac:dyDescent="0.2">
      <c r="B256" s="9" t="str">
        <f>$B$45</f>
        <v>Health Services</v>
      </c>
      <c r="C256" s="39">
        <f t="shared" si="17"/>
        <v>9349.0540193889228</v>
      </c>
      <c r="D256" s="39">
        <f t="shared" si="17"/>
        <v>0</v>
      </c>
      <c r="E256" s="39">
        <f t="shared" si="17"/>
        <v>0</v>
      </c>
      <c r="F256" s="39">
        <f t="shared" si="17"/>
        <v>0</v>
      </c>
      <c r="G256" s="39">
        <f t="shared" si="17"/>
        <v>0</v>
      </c>
      <c r="H256" s="39">
        <f t="shared" si="18"/>
        <v>9349.0540193889228</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105341.45373959352</v>
      </c>
      <c r="D258" s="39">
        <f t="shared" si="17"/>
        <v>597715.4371094961</v>
      </c>
      <c r="E258" s="39">
        <f t="shared" si="17"/>
        <v>121576.50156163108</v>
      </c>
      <c r="F258" s="39">
        <f t="shared" si="17"/>
        <v>0</v>
      </c>
      <c r="G258" s="39">
        <f t="shared" si="17"/>
        <v>0</v>
      </c>
      <c r="H258" s="39">
        <f t="shared" si="18"/>
        <v>824633.3924107207</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0</v>
      </c>
      <c r="E260" s="39">
        <f t="shared" si="19"/>
        <v>0</v>
      </c>
      <c r="F260" s="39">
        <f t="shared" si="19"/>
        <v>0</v>
      </c>
      <c r="G260" s="39">
        <f t="shared" si="19"/>
        <v>0</v>
      </c>
      <c r="H260" s="39">
        <f t="shared" si="18"/>
        <v>0</v>
      </c>
      <c r="I260" s="1"/>
    </row>
    <row r="261" spans="2:9" x14ac:dyDescent="0.2">
      <c r="B261" s="9" t="str">
        <f>$B$50</f>
        <v>Technology</v>
      </c>
      <c r="C261" s="39">
        <f t="shared" si="19"/>
        <v>25281.94889750244</v>
      </c>
      <c r="D261" s="39">
        <f t="shared" si="19"/>
        <v>81586.29546474434</v>
      </c>
      <c r="E261" s="39">
        <f t="shared" si="19"/>
        <v>0</v>
      </c>
      <c r="F261" s="39">
        <f t="shared" si="19"/>
        <v>0</v>
      </c>
      <c r="G261" s="39">
        <f t="shared" si="19"/>
        <v>0</v>
      </c>
      <c r="H261" s="39">
        <f t="shared" si="18"/>
        <v>106868.24436224678</v>
      </c>
      <c r="I261" s="1"/>
    </row>
    <row r="262" spans="2:9"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9" x14ac:dyDescent="0.2">
      <c r="B263" s="35" t="str">
        <f>$B$52</f>
        <v>Totals</v>
      </c>
      <c r="C263" s="38">
        <f>SUM(C243:C262)</f>
        <v>1558307.3467153285</v>
      </c>
      <c r="D263" s="38">
        <f>SUM(D243:D262)</f>
        <v>1809792.1058394159</v>
      </c>
      <c r="E263" s="38">
        <f>SUM(E243:E262)</f>
        <v>253730.15875912411</v>
      </c>
      <c r="F263" s="38">
        <f>SUM(F243:F262)</f>
        <v>69607.388686131395</v>
      </c>
      <c r="G263" s="38">
        <f>SUM(G243:G262)</f>
        <v>0</v>
      </c>
      <c r="H263" s="38">
        <f t="shared" si="18"/>
        <v>3691437</v>
      </c>
      <c r="I263" s="50"/>
    </row>
    <row r="264" spans="2:9" x14ac:dyDescent="0.2">
      <c r="B264" s="375"/>
      <c r="C264" s="375"/>
      <c r="D264" s="375"/>
      <c r="E264" s="375"/>
      <c r="F264" s="375"/>
      <c r="G264" s="375"/>
      <c r="H264" s="376"/>
      <c r="I264" s="49"/>
    </row>
    <row r="265" spans="2:9" x14ac:dyDescent="0.2">
      <c r="B265" s="164" t="s">
        <v>236</v>
      </c>
      <c r="C265" s="11"/>
      <c r="D265" s="11"/>
      <c r="E265" s="11"/>
      <c r="F265" s="11"/>
      <c r="G265" s="11"/>
      <c r="H265" s="17"/>
    </row>
    <row r="266" spans="2:9" ht="45" customHeight="1" thickBot="1" x14ac:dyDescent="0.25">
      <c r="B266" s="365" t="s">
        <v>237</v>
      </c>
      <c r="C266" s="365"/>
      <c r="D266" s="365"/>
      <c r="E266" s="365"/>
      <c r="F266" s="365"/>
      <c r="G266" s="365"/>
      <c r="H266" s="365"/>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6713578.172227338</v>
      </c>
      <c r="D268" s="38">
        <f t="shared" si="20"/>
        <v>1307537.6702308974</v>
      </c>
      <c r="E268" s="38">
        <f t="shared" si="20"/>
        <v>1229608.5000060457</v>
      </c>
      <c r="F268" s="38">
        <f t="shared" si="20"/>
        <v>0</v>
      </c>
      <c r="G268" s="38">
        <f t="shared" si="20"/>
        <v>0</v>
      </c>
      <c r="H268" s="38">
        <f>SUM(C268:G268)</f>
        <v>9250724.3424642812</v>
      </c>
      <c r="I268" s="1"/>
    </row>
    <row r="269" spans="2:9" x14ac:dyDescent="0.2">
      <c r="B269" s="9" t="str">
        <f>$B$33</f>
        <v>Science</v>
      </c>
      <c r="C269" s="39">
        <f t="shared" si="20"/>
        <v>4476548.2084395541</v>
      </c>
      <c r="D269" s="39">
        <f t="shared" si="20"/>
        <v>5677335.5757508827</v>
      </c>
      <c r="E269" s="39">
        <f t="shared" si="20"/>
        <v>2930613.6857174747</v>
      </c>
      <c r="F269" s="39">
        <f t="shared" si="20"/>
        <v>3623767.0311693018</v>
      </c>
      <c r="G269" s="39">
        <f t="shared" si="20"/>
        <v>0</v>
      </c>
      <c r="H269" s="39">
        <f t="shared" ref="H269:H288" si="21">SUM(C269:G269)</f>
        <v>16708264.501077212</v>
      </c>
      <c r="I269" s="1"/>
    </row>
    <row r="270" spans="2:9" x14ac:dyDescent="0.2">
      <c r="B270" s="9" t="str">
        <f>$B$34</f>
        <v>Fine Arts</v>
      </c>
      <c r="C270" s="39">
        <f t="shared" si="20"/>
        <v>383409.58592268243</v>
      </c>
      <c r="D270" s="39">
        <f t="shared" si="20"/>
        <v>0</v>
      </c>
      <c r="E270" s="39">
        <f t="shared" si="20"/>
        <v>0</v>
      </c>
      <c r="F270" s="39">
        <f t="shared" si="20"/>
        <v>0</v>
      </c>
      <c r="G270" s="39">
        <f t="shared" si="20"/>
        <v>0</v>
      </c>
      <c r="H270" s="39">
        <f t="shared" si="21"/>
        <v>383409.58592268243</v>
      </c>
      <c r="I270" s="1"/>
    </row>
    <row r="271" spans="2:9" x14ac:dyDescent="0.2">
      <c r="B271" s="9" t="str">
        <f>$B$35</f>
        <v>Teacher Education</v>
      </c>
      <c r="C271" s="39">
        <f t="shared" si="20"/>
        <v>0</v>
      </c>
      <c r="D271" s="39">
        <f t="shared" si="20"/>
        <v>0</v>
      </c>
      <c r="E271" s="39">
        <f t="shared" si="20"/>
        <v>0</v>
      </c>
      <c r="F271" s="39">
        <f t="shared" si="20"/>
        <v>0</v>
      </c>
      <c r="G271" s="39">
        <f t="shared" si="20"/>
        <v>0</v>
      </c>
      <c r="H271" s="39">
        <f t="shared" si="21"/>
        <v>0</v>
      </c>
      <c r="I271" s="1"/>
    </row>
    <row r="272" spans="2:9" x14ac:dyDescent="0.2">
      <c r="B272" s="9" t="str">
        <f>$B$36</f>
        <v>Agriculture</v>
      </c>
      <c r="C272" s="39">
        <f t="shared" si="20"/>
        <v>89126.080650522228</v>
      </c>
      <c r="D272" s="39">
        <f t="shared" si="20"/>
        <v>837573.6687458409</v>
      </c>
      <c r="E272" s="39">
        <f t="shared" si="20"/>
        <v>704312.58835184749</v>
      </c>
      <c r="F272" s="39">
        <f t="shared" si="20"/>
        <v>33525.540350383868</v>
      </c>
      <c r="G272" s="39">
        <f t="shared" si="20"/>
        <v>0</v>
      </c>
      <c r="H272" s="39">
        <f t="shared" si="21"/>
        <v>1664537.8780985945</v>
      </c>
      <c r="I272" s="1"/>
    </row>
    <row r="273" spans="2:9" x14ac:dyDescent="0.2">
      <c r="B273" s="9" t="str">
        <f>$B$37</f>
        <v>Engineering</v>
      </c>
      <c r="C273" s="39">
        <f t="shared" si="20"/>
        <v>551609.32777486532</v>
      </c>
      <c r="D273" s="39">
        <f t="shared" si="20"/>
        <v>1087623.3691475722</v>
      </c>
      <c r="E273" s="39">
        <f t="shared" si="20"/>
        <v>545492.77611888596</v>
      </c>
      <c r="F273" s="39">
        <f t="shared" si="20"/>
        <v>221742.76236308616</v>
      </c>
      <c r="G273" s="39">
        <f t="shared" si="20"/>
        <v>0</v>
      </c>
      <c r="H273" s="39">
        <f t="shared" si="21"/>
        <v>2406468.2354044095</v>
      </c>
      <c r="I273" s="1"/>
    </row>
    <row r="274" spans="2:9"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9" x14ac:dyDescent="0.2">
      <c r="B277" s="9" t="str">
        <f>$B$41</f>
        <v>Library Science</v>
      </c>
      <c r="C277" s="39">
        <f t="shared" si="20"/>
        <v>27003.637955119615</v>
      </c>
      <c r="D277" s="39">
        <f t="shared" si="20"/>
        <v>19249.754552046033</v>
      </c>
      <c r="E277" s="39">
        <f t="shared" si="20"/>
        <v>0</v>
      </c>
      <c r="F277" s="39">
        <f t="shared" si="20"/>
        <v>0</v>
      </c>
      <c r="G277" s="39">
        <f t="shared" si="20"/>
        <v>0</v>
      </c>
      <c r="H277" s="39">
        <f t="shared" si="21"/>
        <v>46253.392507165649</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2359895.1236643386</v>
      </c>
      <c r="D279" s="39">
        <f t="shared" si="20"/>
        <v>2208976.7208984271</v>
      </c>
      <c r="E279" s="39">
        <f t="shared" si="20"/>
        <v>0</v>
      </c>
      <c r="F279" s="39">
        <f t="shared" si="20"/>
        <v>0</v>
      </c>
      <c r="G279" s="39">
        <f t="shared" si="20"/>
        <v>0</v>
      </c>
      <c r="H279" s="39">
        <f t="shared" si="21"/>
        <v>4568871.8445627652</v>
      </c>
      <c r="I279" s="1"/>
    </row>
    <row r="280" spans="2:9" x14ac:dyDescent="0.2">
      <c r="B280" s="9" t="str">
        <f>$B$44</f>
        <v>Physical Training</v>
      </c>
      <c r="C280" s="39">
        <f t="shared" si="20"/>
        <v>89160.197996480798</v>
      </c>
      <c r="D280" s="39">
        <f t="shared" si="20"/>
        <v>0</v>
      </c>
      <c r="E280" s="39">
        <f t="shared" si="20"/>
        <v>0</v>
      </c>
      <c r="F280" s="39">
        <f t="shared" si="20"/>
        <v>0</v>
      </c>
      <c r="G280" s="39">
        <f t="shared" si="20"/>
        <v>0</v>
      </c>
      <c r="H280" s="39">
        <f t="shared" si="21"/>
        <v>89160.197996480798</v>
      </c>
      <c r="I280" s="1"/>
    </row>
    <row r="281" spans="2:9" x14ac:dyDescent="0.2">
      <c r="B281" s="9" t="str">
        <f>$B$45</f>
        <v>Health Services</v>
      </c>
      <c r="C281" s="39">
        <f t="shared" si="20"/>
        <v>91950.746494984458</v>
      </c>
      <c r="D281" s="39">
        <f t="shared" si="20"/>
        <v>0</v>
      </c>
      <c r="E281" s="39">
        <f t="shared" si="20"/>
        <v>0</v>
      </c>
      <c r="F281" s="39">
        <f t="shared" si="20"/>
        <v>0</v>
      </c>
      <c r="G281" s="39">
        <f t="shared" si="20"/>
        <v>0</v>
      </c>
      <c r="H281" s="39">
        <f t="shared" si="21"/>
        <v>91950.746494984458</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1023342.275639358</v>
      </c>
      <c r="D283" s="39">
        <f t="shared" si="20"/>
        <v>3369824.0205674451</v>
      </c>
      <c r="E283" s="39">
        <f t="shared" si="20"/>
        <v>3111912.5337139294</v>
      </c>
      <c r="F283" s="39">
        <f t="shared" si="20"/>
        <v>0</v>
      </c>
      <c r="G283" s="39">
        <f t="shared" si="20"/>
        <v>0</v>
      </c>
      <c r="H283" s="39">
        <f t="shared" si="21"/>
        <v>7505078.8299207324</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0</v>
      </c>
      <c r="E285" s="39">
        <f t="shared" si="22"/>
        <v>0</v>
      </c>
      <c r="F285" s="39">
        <f t="shared" si="22"/>
        <v>0</v>
      </c>
      <c r="G285" s="39">
        <f t="shared" si="22"/>
        <v>0</v>
      </c>
      <c r="H285" s="39">
        <f t="shared" si="21"/>
        <v>0</v>
      </c>
      <c r="I285" s="1"/>
    </row>
    <row r="286" spans="2:9" x14ac:dyDescent="0.2">
      <c r="B286" s="9" t="str">
        <f>$B$50</f>
        <v>Technology</v>
      </c>
      <c r="C286" s="39">
        <f t="shared" si="22"/>
        <v>770792.05965370941</v>
      </c>
      <c r="D286" s="39">
        <f t="shared" si="22"/>
        <v>1180031.7536294898</v>
      </c>
      <c r="E286" s="39">
        <f t="shared" si="22"/>
        <v>0</v>
      </c>
      <c r="F286" s="39">
        <f t="shared" si="22"/>
        <v>0</v>
      </c>
      <c r="G286" s="39">
        <f t="shared" si="22"/>
        <v>0</v>
      </c>
      <c r="H286" s="39">
        <f t="shared" si="21"/>
        <v>1950823.8132831992</v>
      </c>
      <c r="I286" s="1"/>
    </row>
    <row r="287" spans="2:9"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9" x14ac:dyDescent="0.2">
      <c r="B288" s="35" t="str">
        <f>$B$52</f>
        <v>Totals</v>
      </c>
      <c r="C288" s="38">
        <f>SUM(C268:C287)</f>
        <v>16576415.416418953</v>
      </c>
      <c r="D288" s="38">
        <f>SUM(D268:D287)</f>
        <v>15688152.533522602</v>
      </c>
      <c r="E288" s="38">
        <f>SUM(E268:E287)</f>
        <v>8521940.0839081816</v>
      </c>
      <c r="F288" s="38">
        <f>SUM(F268:F287)</f>
        <v>3879035.3338827719</v>
      </c>
      <c r="G288" s="38">
        <f>SUM(G268:G287)</f>
        <v>0</v>
      </c>
      <c r="H288" s="38">
        <f t="shared" si="21"/>
        <v>44665543.367732503</v>
      </c>
      <c r="I288" s="85"/>
    </row>
    <row r="289" spans="2:9" x14ac:dyDescent="0.2">
      <c r="H289" s="54"/>
    </row>
    <row r="290" spans="2:9" x14ac:dyDescent="0.2">
      <c r="B290" s="164" t="s">
        <v>226</v>
      </c>
      <c r="C290" s="11"/>
      <c r="D290" s="11"/>
      <c r="E290" s="11"/>
      <c r="F290" s="11"/>
      <c r="G290" s="11"/>
      <c r="H290" s="17"/>
    </row>
    <row r="291" spans="2:9" ht="30" customHeight="1" thickBot="1" x14ac:dyDescent="0.25">
      <c r="B291" s="365" t="s">
        <v>238</v>
      </c>
      <c r="C291" s="365"/>
      <c r="D291" s="365"/>
      <c r="E291" s="365"/>
      <c r="F291" s="365"/>
      <c r="G291" s="365"/>
      <c r="H291" s="365"/>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407.00686100196049</v>
      </c>
      <c r="D293" s="36">
        <f t="shared" si="23"/>
        <v>1263.3214205129443</v>
      </c>
      <c r="E293" s="36">
        <f t="shared" si="23"/>
        <v>15180.351851926491</v>
      </c>
      <c r="F293" s="36">
        <f t="shared" si="23"/>
        <v>0</v>
      </c>
      <c r="G293" s="37">
        <f t="shared" si="23"/>
        <v>0</v>
      </c>
      <c r="H293" s="38">
        <f t="shared" si="23"/>
        <v>525.28103699189603</v>
      </c>
      <c r="I293" s="1"/>
    </row>
    <row r="294" spans="2:9" x14ac:dyDescent="0.2">
      <c r="B294" s="9" t="str">
        <f>$B$33</f>
        <v>Science</v>
      </c>
      <c r="C294" s="69">
        <f t="shared" si="23"/>
        <v>438.10415036597709</v>
      </c>
      <c r="D294" s="69">
        <f t="shared" si="23"/>
        <v>983.59937209821248</v>
      </c>
      <c r="E294" s="69">
        <f t="shared" si="23"/>
        <v>5196.1235562366574</v>
      </c>
      <c r="F294" s="69">
        <f t="shared" si="23"/>
        <v>5482.2496689399422</v>
      </c>
      <c r="G294" s="88">
        <f t="shared" si="23"/>
        <v>0</v>
      </c>
      <c r="H294" s="39">
        <f t="shared" si="23"/>
        <v>970.56430444828425</v>
      </c>
      <c r="I294" s="1"/>
    </row>
    <row r="295" spans="2:9" x14ac:dyDescent="0.2">
      <c r="B295" s="9" t="str">
        <f>$B$34</f>
        <v>Fine Arts</v>
      </c>
      <c r="C295" s="69">
        <f t="shared" si="23"/>
        <v>368.30892019469974</v>
      </c>
      <c r="D295" s="69">
        <f t="shared" si="23"/>
        <v>0</v>
      </c>
      <c r="E295" s="69">
        <f t="shared" si="23"/>
        <v>0</v>
      </c>
      <c r="F295" s="69">
        <f t="shared" si="23"/>
        <v>0</v>
      </c>
      <c r="G295" s="88">
        <f t="shared" si="23"/>
        <v>0</v>
      </c>
      <c r="H295" s="39">
        <f t="shared" si="23"/>
        <v>368.30892019469974</v>
      </c>
      <c r="I295" s="1"/>
    </row>
    <row r="296" spans="2:9" x14ac:dyDescent="0.2">
      <c r="B296" s="9" t="str">
        <f>$B$35</f>
        <v>Teacher Education</v>
      </c>
      <c r="C296" s="69">
        <f t="shared" si="23"/>
        <v>0</v>
      </c>
      <c r="D296" s="69">
        <f t="shared" si="23"/>
        <v>0</v>
      </c>
      <c r="E296" s="69">
        <f t="shared" si="23"/>
        <v>0</v>
      </c>
      <c r="F296" s="69">
        <f t="shared" si="23"/>
        <v>0</v>
      </c>
      <c r="G296" s="88">
        <f t="shared" si="23"/>
        <v>0</v>
      </c>
      <c r="H296" s="39">
        <f t="shared" si="23"/>
        <v>0</v>
      </c>
      <c r="I296" s="1"/>
    </row>
    <row r="297" spans="2:9" x14ac:dyDescent="0.2">
      <c r="B297" s="9" t="str">
        <f>$B$36</f>
        <v>Agriculture</v>
      </c>
      <c r="C297" s="69">
        <f t="shared" si="23"/>
        <v>1073.8082006087016</v>
      </c>
      <c r="D297" s="69">
        <f t="shared" si="23"/>
        <v>1464.289630674547</v>
      </c>
      <c r="E297" s="69">
        <f t="shared" si="23"/>
        <v>2488.7370613139487</v>
      </c>
      <c r="F297" s="69">
        <f t="shared" si="23"/>
        <v>5587.5900583973116</v>
      </c>
      <c r="G297" s="88">
        <f t="shared" si="23"/>
        <v>0</v>
      </c>
      <c r="H297" s="39">
        <f t="shared" si="23"/>
        <v>1763.2816505281721</v>
      </c>
      <c r="I297" s="1"/>
    </row>
    <row r="298" spans="2:9" x14ac:dyDescent="0.2">
      <c r="B298" s="9" t="str">
        <f>$B$37</f>
        <v>Engineering</v>
      </c>
      <c r="C298" s="69">
        <f t="shared" si="23"/>
        <v>1062.8310747107232</v>
      </c>
      <c r="D298" s="69">
        <f t="shared" si="23"/>
        <v>1364.6466363206678</v>
      </c>
      <c r="E298" s="69">
        <f t="shared" si="23"/>
        <v>3430.7721768483393</v>
      </c>
      <c r="F298" s="69">
        <f t="shared" si="23"/>
        <v>18478.563530257179</v>
      </c>
      <c r="G298" s="88">
        <f t="shared" si="23"/>
        <v>0</v>
      </c>
      <c r="H298" s="39">
        <f t="shared" si="23"/>
        <v>1618.3377507763346</v>
      </c>
      <c r="I298" s="1"/>
    </row>
    <row r="299" spans="2:9"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9" x14ac:dyDescent="0.2">
      <c r="B302" s="9" t="str">
        <f>$B$41</f>
        <v>Library Science</v>
      </c>
      <c r="C302" s="69">
        <f t="shared" si="23"/>
        <v>346.20048660409765</v>
      </c>
      <c r="D302" s="69">
        <f t="shared" si="23"/>
        <v>534.71540422350097</v>
      </c>
      <c r="E302" s="69">
        <f t="shared" si="23"/>
        <v>0</v>
      </c>
      <c r="F302" s="69">
        <f t="shared" si="23"/>
        <v>0</v>
      </c>
      <c r="G302" s="88">
        <f t="shared" si="23"/>
        <v>0</v>
      </c>
      <c r="H302" s="39">
        <f t="shared" si="23"/>
        <v>405.73151322075131</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639.19152861981001</v>
      </c>
      <c r="D304" s="69">
        <f t="shared" si="23"/>
        <v>1046.412468450226</v>
      </c>
      <c r="E304" s="69">
        <f t="shared" si="23"/>
        <v>0</v>
      </c>
      <c r="F304" s="69">
        <f t="shared" si="23"/>
        <v>0</v>
      </c>
      <c r="G304" s="88">
        <f t="shared" si="23"/>
        <v>0</v>
      </c>
      <c r="H304" s="39">
        <f t="shared" si="23"/>
        <v>787.32928563893938</v>
      </c>
      <c r="I304" s="1"/>
    </row>
    <row r="305" spans="2:9" x14ac:dyDescent="0.2">
      <c r="B305" s="9" t="str">
        <f>$B$44</f>
        <v>Physical Training</v>
      </c>
      <c r="C305" s="69">
        <f t="shared" si="23"/>
        <v>474.25637232170635</v>
      </c>
      <c r="D305" s="69">
        <f t="shared" si="23"/>
        <v>0</v>
      </c>
      <c r="E305" s="69">
        <f t="shared" si="23"/>
        <v>0</v>
      </c>
      <c r="F305" s="69">
        <f t="shared" si="23"/>
        <v>0</v>
      </c>
      <c r="G305" s="88">
        <f t="shared" si="23"/>
        <v>0</v>
      </c>
      <c r="H305" s="39">
        <f t="shared" si="23"/>
        <v>474.25637232170635</v>
      </c>
      <c r="I305" s="1"/>
    </row>
    <row r="306" spans="2:9" x14ac:dyDescent="0.2">
      <c r="B306" s="9" t="str">
        <f>$B$45</f>
        <v>Health Services</v>
      </c>
      <c r="C306" s="69">
        <f t="shared" si="23"/>
        <v>431.69364551635897</v>
      </c>
      <c r="D306" s="69">
        <f t="shared" si="23"/>
        <v>0</v>
      </c>
      <c r="E306" s="69">
        <f t="shared" si="23"/>
        <v>0</v>
      </c>
      <c r="F306" s="69">
        <f t="shared" si="23"/>
        <v>0</v>
      </c>
      <c r="G306" s="88">
        <f t="shared" si="23"/>
        <v>0</v>
      </c>
      <c r="H306" s="39">
        <f t="shared" si="23"/>
        <v>431.69364551635897</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426.39261484973247</v>
      </c>
      <c r="D308" s="69">
        <f t="shared" si="23"/>
        <v>617.41004407611672</v>
      </c>
      <c r="E308" s="69">
        <f t="shared" si="23"/>
        <v>3111.9125337139294</v>
      </c>
      <c r="F308" s="69">
        <f t="shared" si="23"/>
        <v>0</v>
      </c>
      <c r="G308" s="88">
        <f t="shared" si="23"/>
        <v>0</v>
      </c>
      <c r="H308" s="39">
        <f t="shared" si="23"/>
        <v>847.26561638301337</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0</v>
      </c>
      <c r="E310" s="69">
        <f t="shared" si="24"/>
        <v>0</v>
      </c>
      <c r="F310" s="69">
        <f t="shared" si="24"/>
        <v>0</v>
      </c>
      <c r="G310" s="88">
        <f t="shared" si="24"/>
        <v>0</v>
      </c>
      <c r="H310" s="39">
        <f t="shared" si="24"/>
        <v>0</v>
      </c>
      <c r="I310" s="1"/>
    </row>
    <row r="311" spans="2:9" x14ac:dyDescent="0.2">
      <c r="B311" s="9" t="str">
        <f>$B$50</f>
        <v>Technology</v>
      </c>
      <c r="C311" s="69">
        <f t="shared" si="24"/>
        <v>1338.1806591210234</v>
      </c>
      <c r="D311" s="69">
        <f t="shared" si="24"/>
        <v>1583.9352397711273</v>
      </c>
      <c r="E311" s="69">
        <f t="shared" si="24"/>
        <v>0</v>
      </c>
      <c r="F311" s="69">
        <f t="shared" si="24"/>
        <v>0</v>
      </c>
      <c r="G311" s="88">
        <f t="shared" si="24"/>
        <v>0</v>
      </c>
      <c r="H311" s="39">
        <f t="shared" si="24"/>
        <v>1476.7780569895529</v>
      </c>
      <c r="I311" s="1"/>
    </row>
    <row r="312" spans="2:9"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9" x14ac:dyDescent="0.2">
      <c r="B313" s="35" t="str">
        <f>$B$52</f>
        <v>Totals</v>
      </c>
      <c r="C313" s="38">
        <f t="shared" si="24"/>
        <v>466.90182284367387</v>
      </c>
      <c r="D313" s="38">
        <f t="shared" si="24"/>
        <v>949.30125460018166</v>
      </c>
      <c r="E313" s="38">
        <f t="shared" si="24"/>
        <v>4083.3445538611318</v>
      </c>
      <c r="F313" s="38">
        <f t="shared" si="24"/>
        <v>5712.8649983545974</v>
      </c>
      <c r="G313" s="38">
        <f t="shared" si="24"/>
        <v>0</v>
      </c>
      <c r="H313" s="38">
        <f t="shared" si="24"/>
        <v>815.1390339945707</v>
      </c>
      <c r="I313" s="50"/>
    </row>
    <row r="315" spans="2:9" x14ac:dyDescent="0.2">
      <c r="B315" s="28" t="s">
        <v>38</v>
      </c>
      <c r="C315" s="11"/>
      <c r="D315" s="11"/>
      <c r="E315" s="11"/>
      <c r="F315" s="11"/>
      <c r="G315" s="11"/>
      <c r="H315" s="17"/>
    </row>
    <row r="316" spans="2:9" ht="55.5" customHeight="1" thickBot="1" x14ac:dyDescent="0.25">
      <c r="B316" s="365" t="s">
        <v>239</v>
      </c>
      <c r="C316" s="365"/>
      <c r="D316" s="365"/>
      <c r="E316" s="365"/>
      <c r="F316" s="365"/>
      <c r="G316" s="365"/>
      <c r="H316" s="365"/>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3.1039315096628286</v>
      </c>
      <c r="E318" s="55">
        <f t="shared" si="25"/>
        <v>37.297533055231149</v>
      </c>
      <c r="F318" s="55">
        <f t="shared" si="25"/>
        <v>0</v>
      </c>
      <c r="G318" s="55">
        <f t="shared" si="25"/>
        <v>0</v>
      </c>
      <c r="H318" s="55">
        <f t="shared" si="25"/>
        <v>1.2905950423016723</v>
      </c>
      <c r="I318" s="1"/>
    </row>
    <row r="319" spans="2:9" x14ac:dyDescent="0.2">
      <c r="B319" s="9" t="str">
        <f>$B$33</f>
        <v>Science</v>
      </c>
      <c r="C319" s="55">
        <f t="shared" ref="C319:H334" si="26">IF($C$293=0,"",C294/$C$293)</f>
        <v>1.076404828379212</v>
      </c>
      <c r="D319" s="55">
        <f t="shared" si="26"/>
        <v>2.4166653350187004</v>
      </c>
      <c r="E319" s="55">
        <f t="shared" si="26"/>
        <v>12.76667313038644</v>
      </c>
      <c r="F319" s="55">
        <f t="shared" si="26"/>
        <v>13.469673841477418</v>
      </c>
      <c r="G319" s="55">
        <f t="shared" si="26"/>
        <v>0</v>
      </c>
      <c r="H319" s="55">
        <f t="shared" si="26"/>
        <v>2.3846386816648999</v>
      </c>
      <c r="I319" s="1"/>
    </row>
    <row r="320" spans="2:9" x14ac:dyDescent="0.2">
      <c r="B320" s="9" t="str">
        <f>$B$34</f>
        <v>Fine Arts</v>
      </c>
      <c r="C320" s="55">
        <f t="shared" si="26"/>
        <v>0.90492066715535213</v>
      </c>
      <c r="D320" s="55">
        <f t="shared" si="26"/>
        <v>0</v>
      </c>
      <c r="E320" s="55">
        <f t="shared" si="26"/>
        <v>0</v>
      </c>
      <c r="F320" s="55">
        <f t="shared" si="26"/>
        <v>0</v>
      </c>
      <c r="G320" s="55">
        <f t="shared" si="26"/>
        <v>0</v>
      </c>
      <c r="H320" s="55">
        <f t="shared" si="26"/>
        <v>0.90492066715535213</v>
      </c>
      <c r="I320" s="1"/>
    </row>
    <row r="321" spans="2:9" x14ac:dyDescent="0.2">
      <c r="B321" s="9" t="str">
        <f>$B$35</f>
        <v>Teacher Education</v>
      </c>
      <c r="C321" s="55">
        <f t="shared" si="26"/>
        <v>0</v>
      </c>
      <c r="D321" s="55">
        <f t="shared" si="26"/>
        <v>0</v>
      </c>
      <c r="E321" s="55">
        <f t="shared" si="26"/>
        <v>0</v>
      </c>
      <c r="F321" s="55">
        <f t="shared" si="26"/>
        <v>0</v>
      </c>
      <c r="G321" s="55">
        <f t="shared" si="26"/>
        <v>0</v>
      </c>
      <c r="H321" s="55">
        <f t="shared" si="26"/>
        <v>0</v>
      </c>
      <c r="I321" s="1"/>
    </row>
    <row r="322" spans="2:9" x14ac:dyDescent="0.2">
      <c r="B322" s="9" t="str">
        <f>$B$36</f>
        <v>Agriculture</v>
      </c>
      <c r="C322" s="55">
        <f t="shared" si="26"/>
        <v>2.6383049120234099</v>
      </c>
      <c r="D322" s="55">
        <f t="shared" si="26"/>
        <v>3.5977025720642426</v>
      </c>
      <c r="E322" s="55">
        <f t="shared" si="26"/>
        <v>6.1147299954286538</v>
      </c>
      <c r="F322" s="55">
        <f t="shared" si="26"/>
        <v>13.728491074184612</v>
      </c>
      <c r="G322" s="55">
        <f t="shared" si="26"/>
        <v>0</v>
      </c>
      <c r="H322" s="55">
        <f t="shared" si="26"/>
        <v>4.3323143157522317</v>
      </c>
      <c r="I322" s="1"/>
    </row>
    <row r="323" spans="2:9" x14ac:dyDescent="0.2">
      <c r="B323" s="9" t="str">
        <f>$B$37</f>
        <v>Engineering</v>
      </c>
      <c r="C323" s="55">
        <f t="shared" si="26"/>
        <v>2.611334541374239</v>
      </c>
      <c r="D323" s="55">
        <f t="shared" si="26"/>
        <v>3.3528836171488874</v>
      </c>
      <c r="E323" s="55">
        <f t="shared" si="26"/>
        <v>8.4292735714639804</v>
      </c>
      <c r="F323" s="55">
        <f t="shared" si="26"/>
        <v>45.401110646555345</v>
      </c>
      <c r="G323" s="55">
        <f t="shared" si="26"/>
        <v>0</v>
      </c>
      <c r="H323" s="55">
        <f t="shared" si="26"/>
        <v>3.9761928012524077</v>
      </c>
      <c r="I323" s="1"/>
    </row>
    <row r="324" spans="2:9" x14ac:dyDescent="0.2">
      <c r="B324" s="9" t="str">
        <f>$B$38</f>
        <v>Home Economics</v>
      </c>
      <c r="C324" s="55">
        <f t="shared" si="26"/>
        <v>0</v>
      </c>
      <c r="D324" s="55">
        <f t="shared" si="26"/>
        <v>0</v>
      </c>
      <c r="E324" s="55">
        <f t="shared" si="26"/>
        <v>0</v>
      </c>
      <c r="F324" s="55">
        <f t="shared" si="26"/>
        <v>0</v>
      </c>
      <c r="G324" s="55">
        <f t="shared" si="26"/>
        <v>0</v>
      </c>
      <c r="H324" s="55">
        <f t="shared" si="26"/>
        <v>0</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0.85060110719467719</v>
      </c>
      <c r="D327" s="55">
        <f t="shared" si="26"/>
        <v>1.3137749150153155</v>
      </c>
      <c r="E327" s="55">
        <f t="shared" si="26"/>
        <v>0</v>
      </c>
      <c r="F327" s="55">
        <f t="shared" si="26"/>
        <v>0</v>
      </c>
      <c r="G327" s="55">
        <f t="shared" si="26"/>
        <v>0</v>
      </c>
      <c r="H327" s="55">
        <f t="shared" si="26"/>
        <v>0.99686652019066813</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1.5704686821403022</v>
      </c>
      <c r="D329" s="55">
        <f t="shared" si="26"/>
        <v>2.570994665481046</v>
      </c>
      <c r="E329" s="55">
        <f t="shared" si="26"/>
        <v>0</v>
      </c>
      <c r="F329" s="55">
        <f t="shared" si="26"/>
        <v>0</v>
      </c>
      <c r="G329" s="55">
        <f t="shared" si="26"/>
        <v>0</v>
      </c>
      <c r="H329" s="55">
        <f t="shared" si="26"/>
        <v>1.9344373795093026</v>
      </c>
      <c r="I329" s="1"/>
    </row>
    <row r="330" spans="2:9" x14ac:dyDescent="0.2">
      <c r="B330" s="9" t="str">
        <f>$B$44</f>
        <v>Physical Training</v>
      </c>
      <c r="C330" s="55">
        <f t="shared" si="26"/>
        <v>1.1652294291899465</v>
      </c>
      <c r="D330" s="55">
        <f t="shared" si="26"/>
        <v>0</v>
      </c>
      <c r="E330" s="55">
        <f t="shared" si="26"/>
        <v>0</v>
      </c>
      <c r="F330" s="55">
        <f t="shared" si="26"/>
        <v>0</v>
      </c>
      <c r="G330" s="55">
        <f t="shared" si="26"/>
        <v>0</v>
      </c>
      <c r="H330" s="55">
        <f t="shared" si="26"/>
        <v>1.1652294291899465</v>
      </c>
      <c r="I330" s="1"/>
    </row>
    <row r="331" spans="2:9" x14ac:dyDescent="0.2">
      <c r="B331" s="9" t="str">
        <f>$B$45</f>
        <v>Health Services</v>
      </c>
      <c r="C331" s="55">
        <f t="shared" si="26"/>
        <v>1.060654467724758</v>
      </c>
      <c r="D331" s="55">
        <f t="shared" si="26"/>
        <v>0</v>
      </c>
      <c r="E331" s="55">
        <f t="shared" si="26"/>
        <v>0</v>
      </c>
      <c r="F331" s="55">
        <f t="shared" si="26"/>
        <v>0</v>
      </c>
      <c r="G331" s="55">
        <f t="shared" si="26"/>
        <v>0</v>
      </c>
      <c r="H331" s="55">
        <f t="shared" si="26"/>
        <v>1.060654467724758</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1.0476300419114521</v>
      </c>
      <c r="D333" s="55">
        <f t="shared" si="26"/>
        <v>1.5169524232495499</v>
      </c>
      <c r="E333" s="55">
        <f t="shared" si="26"/>
        <v>7.6458478514418458</v>
      </c>
      <c r="F333" s="55">
        <f t="shared" si="26"/>
        <v>0</v>
      </c>
      <c r="G333" s="55">
        <f t="shared" si="26"/>
        <v>0</v>
      </c>
      <c r="H333" s="55">
        <f t="shared" si="26"/>
        <v>2.0816986089552239</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v>
      </c>
      <c r="E335" s="55">
        <f t="shared" si="27"/>
        <v>0</v>
      </c>
      <c r="F335" s="55">
        <f t="shared" si="27"/>
        <v>0</v>
      </c>
      <c r="G335" s="55">
        <f t="shared" si="27"/>
        <v>0</v>
      </c>
      <c r="H335" s="55">
        <f t="shared" si="27"/>
        <v>0</v>
      </c>
      <c r="I335" s="1"/>
    </row>
    <row r="336" spans="2:9" x14ac:dyDescent="0.2">
      <c r="B336" s="9" t="str">
        <f>$B$50</f>
        <v>Technology</v>
      </c>
      <c r="C336" s="55">
        <f t="shared" si="27"/>
        <v>3.2878577423159889</v>
      </c>
      <c r="D336" s="55">
        <f t="shared" si="27"/>
        <v>3.8916671720762408</v>
      </c>
      <c r="E336" s="55">
        <f t="shared" si="27"/>
        <v>0</v>
      </c>
      <c r="F336" s="55">
        <f t="shared" si="27"/>
        <v>0</v>
      </c>
      <c r="G336" s="55">
        <f t="shared" si="27"/>
        <v>0</v>
      </c>
      <c r="H336" s="55">
        <f t="shared" si="27"/>
        <v>3.6283861489559497</v>
      </c>
      <c r="I336" s="1"/>
    </row>
    <row r="337" spans="2:9"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9" x14ac:dyDescent="0.2">
      <c r="B338" s="35" t="str">
        <f>$B$52</f>
        <v>Totals</v>
      </c>
      <c r="C338" s="55">
        <f t="shared" si="27"/>
        <v>1.1471595876646041</v>
      </c>
      <c r="D338" s="55">
        <f t="shared" si="27"/>
        <v>2.3323961966223687</v>
      </c>
      <c r="E338" s="55">
        <f t="shared" si="27"/>
        <v>10.032618476771729</v>
      </c>
      <c r="F338" s="55">
        <f t="shared" si="27"/>
        <v>14.036286720795793</v>
      </c>
      <c r="G338" s="55">
        <f t="shared" si="27"/>
        <v>0</v>
      </c>
      <c r="H338" s="55">
        <f t="shared" si="27"/>
        <v>2.0027648477175037</v>
      </c>
      <c r="I338" s="50"/>
    </row>
    <row r="340" spans="2:9" x14ac:dyDescent="0.2">
      <c r="B340" s="164" t="s">
        <v>240</v>
      </c>
      <c r="C340" s="11"/>
      <c r="D340" s="11"/>
      <c r="E340" s="11"/>
      <c r="F340" s="11"/>
      <c r="G340" s="11"/>
      <c r="H340" s="17"/>
    </row>
    <row r="341" spans="2:9" ht="55.5" customHeight="1" thickBot="1" x14ac:dyDescent="0.25">
      <c r="B341" s="365" t="s">
        <v>241</v>
      </c>
      <c r="C341" s="365"/>
      <c r="D341" s="365"/>
      <c r="E341" s="365"/>
      <c r="F341" s="365"/>
      <c r="G341" s="365"/>
      <c r="H341" s="365"/>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12210.205830058814</v>
      </c>
      <c r="D343" s="38">
        <f t="shared" si="28"/>
        <v>37899.642615388329</v>
      </c>
      <c r="E343" s="38">
        <f>E293*24</f>
        <v>364328.44444623578</v>
      </c>
      <c r="F343" s="38">
        <f>F293*18</f>
        <v>0</v>
      </c>
      <c r="G343" s="38">
        <f>G293*24</f>
        <v>0</v>
      </c>
      <c r="H343" s="38">
        <f>IF((C32/30+D32/30+E32/24+F32/18+G32/24)=0,0,H268/(C32/30+D32/30+E32/24+F32/18+G32/24))</f>
        <v>15740.332096358932</v>
      </c>
      <c r="I343" s="1"/>
    </row>
    <row r="344" spans="2:9" x14ac:dyDescent="0.2">
      <c r="B344" s="9" t="str">
        <f>$B$33</f>
        <v>Science</v>
      </c>
      <c r="C344" s="39">
        <f t="shared" si="28"/>
        <v>13143.124510979313</v>
      </c>
      <c r="D344" s="39">
        <f t="shared" si="28"/>
        <v>29507.981162946373</v>
      </c>
      <c r="E344" s="39">
        <f>E294*24</f>
        <v>124706.96534967978</v>
      </c>
      <c r="F344" s="39">
        <f>F294*18</f>
        <v>98680.494040918958</v>
      </c>
      <c r="G344" s="39">
        <f>G294*24</f>
        <v>0</v>
      </c>
      <c r="H344" s="39">
        <f t="shared" ref="H344:H363" si="29">IF((C33/30+D33/30+E33/24+F33/18+G33/24)=0,0,H269/(C33/30+D33/30+E33/24+F33/18+G33/24))</f>
        <v>28165.270745400809</v>
      </c>
      <c r="I344" s="1"/>
    </row>
    <row r="345" spans="2:9" x14ac:dyDescent="0.2">
      <c r="B345" s="9" t="str">
        <f>$B$34</f>
        <v>Fine Arts</v>
      </c>
      <c r="C345" s="39">
        <f t="shared" si="28"/>
        <v>11049.267605840992</v>
      </c>
      <c r="D345" s="39">
        <f t="shared" si="28"/>
        <v>0</v>
      </c>
      <c r="E345" s="39">
        <f t="shared" ref="E345:E363" si="30">E295*24</f>
        <v>0</v>
      </c>
      <c r="F345" s="39">
        <f t="shared" ref="F345:F363" si="31">F295*18</f>
        <v>0</v>
      </c>
      <c r="G345" s="39">
        <f t="shared" ref="G345:G363" si="32">G295*24</f>
        <v>0</v>
      </c>
      <c r="H345" s="39">
        <f t="shared" si="29"/>
        <v>11049.267605840991</v>
      </c>
      <c r="I345" s="1"/>
    </row>
    <row r="346" spans="2:9" x14ac:dyDescent="0.2">
      <c r="B346" s="9" t="str">
        <f>$B$35</f>
        <v>Teacher Education</v>
      </c>
      <c r="C346" s="39">
        <f t="shared" si="28"/>
        <v>0</v>
      </c>
      <c r="D346" s="39">
        <f t="shared" si="28"/>
        <v>0</v>
      </c>
      <c r="E346" s="39">
        <f t="shared" si="30"/>
        <v>0</v>
      </c>
      <c r="F346" s="39">
        <f t="shared" si="31"/>
        <v>0</v>
      </c>
      <c r="G346" s="39">
        <f t="shared" si="32"/>
        <v>0</v>
      </c>
      <c r="H346" s="39">
        <f t="shared" si="29"/>
        <v>0</v>
      </c>
      <c r="I346" s="1"/>
    </row>
    <row r="347" spans="2:9" x14ac:dyDescent="0.2">
      <c r="B347" s="9" t="str">
        <f>$B$36</f>
        <v>Agriculture</v>
      </c>
      <c r="C347" s="39">
        <f t="shared" si="28"/>
        <v>32214.246018261045</v>
      </c>
      <c r="D347" s="39">
        <f t="shared" si="28"/>
        <v>43928.688920236411</v>
      </c>
      <c r="E347" s="39">
        <f t="shared" si="30"/>
        <v>59729.689471534773</v>
      </c>
      <c r="F347" s="39">
        <f t="shared" si="31"/>
        <v>100576.62105115161</v>
      </c>
      <c r="G347" s="39">
        <f t="shared" si="32"/>
        <v>0</v>
      </c>
      <c r="H347" s="39">
        <f t="shared" si="29"/>
        <v>49017.066348915665</v>
      </c>
      <c r="I347" s="1"/>
    </row>
    <row r="348" spans="2:9" x14ac:dyDescent="0.2">
      <c r="B348" s="9" t="str">
        <f>$B$37</f>
        <v>Engineering</v>
      </c>
      <c r="C348" s="39">
        <f t="shared" si="28"/>
        <v>31884.932241321698</v>
      </c>
      <c r="D348" s="39">
        <f t="shared" si="28"/>
        <v>40939.399089620034</v>
      </c>
      <c r="E348" s="39">
        <f t="shared" si="30"/>
        <v>82338.532244360147</v>
      </c>
      <c r="F348" s="39">
        <f t="shared" si="31"/>
        <v>332614.14354462922</v>
      </c>
      <c r="G348" s="39">
        <f t="shared" si="32"/>
        <v>0</v>
      </c>
      <c r="H348" s="39">
        <f t="shared" si="29"/>
        <v>47039.613658336726</v>
      </c>
      <c r="I348" s="1"/>
    </row>
    <row r="349" spans="2:9" x14ac:dyDescent="0.2">
      <c r="B349" s="9" t="str">
        <f>$B$38</f>
        <v>Home Economics</v>
      </c>
      <c r="C349" s="39">
        <f t="shared" si="28"/>
        <v>0</v>
      </c>
      <c r="D349" s="39">
        <f t="shared" si="28"/>
        <v>0</v>
      </c>
      <c r="E349" s="39">
        <f t="shared" si="30"/>
        <v>0</v>
      </c>
      <c r="F349" s="39">
        <f t="shared" si="31"/>
        <v>0</v>
      </c>
      <c r="G349" s="39">
        <f t="shared" si="32"/>
        <v>0</v>
      </c>
      <c r="H349" s="39">
        <f t="shared" si="29"/>
        <v>0</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9" x14ac:dyDescent="0.2">
      <c r="B352" s="9" t="str">
        <f>$B$41</f>
        <v>Library Science</v>
      </c>
      <c r="C352" s="39">
        <f t="shared" si="28"/>
        <v>10386.014598122929</v>
      </c>
      <c r="D352" s="39">
        <f t="shared" si="28"/>
        <v>16041.46212670503</v>
      </c>
      <c r="E352" s="39">
        <f t="shared" si="30"/>
        <v>0</v>
      </c>
      <c r="F352" s="39">
        <f t="shared" si="31"/>
        <v>0</v>
      </c>
      <c r="G352" s="39">
        <f t="shared" si="32"/>
        <v>0</v>
      </c>
      <c r="H352" s="39">
        <f t="shared" si="29"/>
        <v>12171.945396622539</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19175.745858594302</v>
      </c>
      <c r="D354" s="39">
        <f t="shared" si="28"/>
        <v>31392.374053506781</v>
      </c>
      <c r="E354" s="39">
        <f t="shared" si="30"/>
        <v>0</v>
      </c>
      <c r="F354" s="39">
        <f t="shared" si="31"/>
        <v>0</v>
      </c>
      <c r="G354" s="39">
        <f t="shared" si="32"/>
        <v>0</v>
      </c>
      <c r="H354" s="39">
        <f t="shared" si="29"/>
        <v>23619.878569168181</v>
      </c>
      <c r="I354" s="1"/>
    </row>
    <row r="355" spans="2:9" x14ac:dyDescent="0.2">
      <c r="B355" s="9" t="str">
        <f>$B$44</f>
        <v>Physical Training</v>
      </c>
      <c r="C355" s="39">
        <f t="shared" si="28"/>
        <v>14227.691169651191</v>
      </c>
      <c r="D355" s="39">
        <f t="shared" si="28"/>
        <v>0</v>
      </c>
      <c r="E355" s="39">
        <f t="shared" si="30"/>
        <v>0</v>
      </c>
      <c r="F355" s="39">
        <f t="shared" si="31"/>
        <v>0</v>
      </c>
      <c r="G355" s="39">
        <f t="shared" si="32"/>
        <v>0</v>
      </c>
      <c r="H355" s="39">
        <f t="shared" si="29"/>
        <v>14227.691169651191</v>
      </c>
      <c r="I355" s="1"/>
    </row>
    <row r="356" spans="2:9" x14ac:dyDescent="0.2">
      <c r="B356" s="9" t="str">
        <f>$B$45</f>
        <v>Health Services</v>
      </c>
      <c r="C356" s="39">
        <f t="shared" si="28"/>
        <v>12950.80936549077</v>
      </c>
      <c r="D356" s="39">
        <f t="shared" si="28"/>
        <v>0</v>
      </c>
      <c r="E356" s="39">
        <f t="shared" si="30"/>
        <v>0</v>
      </c>
      <c r="F356" s="39">
        <f t="shared" si="31"/>
        <v>0</v>
      </c>
      <c r="G356" s="39">
        <f t="shared" si="32"/>
        <v>0</v>
      </c>
      <c r="H356" s="39">
        <f t="shared" si="29"/>
        <v>12950.80936549077</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12791.778445491975</v>
      </c>
      <c r="D358" s="39">
        <f t="shared" si="28"/>
        <v>18522.3013222835</v>
      </c>
      <c r="E358" s="39">
        <f t="shared" si="30"/>
        <v>74685.900809134298</v>
      </c>
      <c r="F358" s="39">
        <f t="shared" si="31"/>
        <v>0</v>
      </c>
      <c r="G358" s="39">
        <f t="shared" si="32"/>
        <v>0</v>
      </c>
      <c r="H358" s="39">
        <f t="shared" si="29"/>
        <v>24720.286001056429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0</v>
      </c>
      <c r="E360" s="39">
        <f t="shared" si="30"/>
        <v>0</v>
      </c>
      <c r="F360" s="39">
        <f t="shared" si="31"/>
        <v>0</v>
      </c>
      <c r="G360" s="39">
        <f t="shared" si="32"/>
        <v>0</v>
      </c>
      <c r="H360" s="39">
        <f t="shared" si="29"/>
        <v>0</v>
      </c>
      <c r="I360" s="1"/>
    </row>
    <row r="361" spans="2:9" x14ac:dyDescent="0.2">
      <c r="B361" s="9" t="str">
        <f>$B$50</f>
        <v>Technology</v>
      </c>
      <c r="C361" s="39">
        <f t="shared" si="33"/>
        <v>40145.419773630703</v>
      </c>
      <c r="D361" s="39">
        <f t="shared" si="33"/>
        <v>47518.05719313382</v>
      </c>
      <c r="E361" s="39">
        <f t="shared" si="30"/>
        <v>0</v>
      </c>
      <c r="F361" s="39">
        <f t="shared" si="31"/>
        <v>0</v>
      </c>
      <c r="G361" s="39">
        <f t="shared" si="32"/>
        <v>0</v>
      </c>
      <c r="H361" s="39">
        <f t="shared" si="29"/>
        <v>44303.341709686581</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14007.054685310217</v>
      </c>
      <c r="D363" s="38">
        <f t="shared" si="33"/>
        <v>28479.037638005451</v>
      </c>
      <c r="E363" s="38">
        <f t="shared" si="30"/>
        <v>98000.269292667159</v>
      </c>
      <c r="F363" s="38">
        <f t="shared" si="31"/>
        <v>102831.56997038276</v>
      </c>
      <c r="G363" s="38">
        <f t="shared" si="32"/>
        <v>0</v>
      </c>
      <c r="H363" s="38">
        <f t="shared" si="29"/>
        <v>24026.901859865997</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18" priority="6" stopIfTrue="1">
      <formula>C32=0</formula>
    </cfRule>
  </conditionalFormatting>
  <conditionalFormatting sqref="C91:G110">
    <cfRule type="expression" dxfId="217" priority="5" stopIfTrue="1">
      <formula>C32=0</formula>
    </cfRule>
  </conditionalFormatting>
  <conditionalFormatting sqref="C143:H162">
    <cfRule type="expression" dxfId="216" priority="3" stopIfTrue="1">
      <formula>C32=0</formula>
    </cfRule>
  </conditionalFormatting>
  <conditionalFormatting sqref="H143:H162">
    <cfRule type="expression" dxfId="215" priority="4" stopIfTrue="1">
      <formula>OR(AND(#REF!&gt;0,H143&gt;0,H61=0),AND(#REF!&gt;0,H143&gt;0,H32=0))</formula>
    </cfRule>
  </conditionalFormatting>
  <conditionalFormatting sqref="H143:H162">
    <cfRule type="expression" dxfId="214" priority="2" stopIfTrue="1">
      <formula>OR(AND(#REF!&gt;0,H143&gt;0,H61=0),AND(#REF!&gt;0,H143&gt;0,H32=0))</formula>
    </cfRule>
  </conditionalFormatting>
  <conditionalFormatting sqref="H143:H162">
    <cfRule type="expression" dxfId="213"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pageSetUpPr fitToPage="1"/>
  </sheetPr>
  <dimension ref="B1:W363"/>
  <sheetViews>
    <sheetView showGridLines="0" showZeros="0" topLeftCell="A70"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104</v>
      </c>
      <c r="C3" s="6"/>
      <c r="D3" s="6"/>
      <c r="E3" s="6"/>
      <c r="F3" s="6"/>
      <c r="G3" s="6"/>
      <c r="H3" s="6"/>
    </row>
    <row r="4" spans="2:8" x14ac:dyDescent="0.2">
      <c r="B4" s="83" t="s">
        <v>145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Data!$G12</f>
        <v>50981167</v>
      </c>
    </row>
    <row r="14" spans="2:8" x14ac:dyDescent="0.2">
      <c r="B14" s="372" t="s">
        <v>14</v>
      </c>
      <c r="C14" s="372"/>
      <c r="D14" s="372"/>
      <c r="E14" s="372"/>
      <c r="F14" s="341"/>
      <c r="G14" s="339"/>
      <c r="H14" s="345">
        <f>Data!$H12</f>
        <v>19156323</v>
      </c>
    </row>
    <row r="15" spans="2:8" x14ac:dyDescent="0.2">
      <c r="B15" s="372" t="s">
        <v>15</v>
      </c>
      <c r="C15" s="372"/>
      <c r="D15" s="372"/>
      <c r="E15" s="372"/>
      <c r="F15" s="341"/>
      <c r="G15" s="339"/>
      <c r="H15" s="345">
        <f>Data!$I12</f>
        <v>26134700</v>
      </c>
    </row>
    <row r="16" spans="2:8" x14ac:dyDescent="0.2">
      <c r="B16" s="372" t="s">
        <v>19</v>
      </c>
      <c r="C16" s="372"/>
      <c r="D16" s="372"/>
      <c r="E16" s="372"/>
      <c r="F16" s="341"/>
      <c r="G16" s="339"/>
      <c r="H16" s="345">
        <f>Data!$J12</f>
        <v>24625796</v>
      </c>
    </row>
    <row r="17" spans="2:23" x14ac:dyDescent="0.2">
      <c r="B17" s="372" t="s">
        <v>16</v>
      </c>
      <c r="C17" s="372"/>
      <c r="D17" s="372"/>
      <c r="E17" s="372"/>
      <c r="F17" s="341"/>
      <c r="G17" s="339"/>
      <c r="H17" s="345">
        <f>Data!$K12</f>
        <v>23066549</v>
      </c>
    </row>
    <row r="18" spans="2:23" x14ac:dyDescent="0.2">
      <c r="B18" s="372" t="s">
        <v>1</v>
      </c>
      <c r="C18" s="372"/>
      <c r="D18" s="372"/>
      <c r="E18" s="372"/>
      <c r="F18" s="342"/>
      <c r="G18" s="339"/>
      <c r="H18" s="343">
        <f>SUM(H13:H17)</f>
        <v>143964535</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Data!L12</f>
        <v>Monica Poehl</v>
      </c>
      <c r="E21" s="385"/>
      <c r="F21" s="385"/>
      <c r="G21" s="87" t="str">
        <f>Data!M12</f>
        <v>979-458-6090</v>
      </c>
      <c r="H21" s="78" t="str">
        <f>Data!N12</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Data!O12</f>
        <v>4381</v>
      </c>
      <c r="D25" s="80">
        <f>Data!P12</f>
        <v>3732</v>
      </c>
      <c r="E25" s="80">
        <f>Data!Q12</f>
        <v>691</v>
      </c>
      <c r="F25" s="80">
        <f>Data!R12</f>
        <v>136</v>
      </c>
      <c r="G25" s="80">
        <f>Data!S12</f>
        <v>0</v>
      </c>
      <c r="H25" s="68">
        <f>SUM(C25:G25)</f>
        <v>8940</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Data!T12</f>
        <v>Williamson, Dean</v>
      </c>
      <c r="E28" s="385"/>
      <c r="F28" s="385"/>
      <c r="G28" s="87" t="str">
        <f>Data!U12</f>
        <v>(936) 261-2187</v>
      </c>
      <c r="H28" s="78" t="str">
        <f>Data!V12</f>
        <v>CDwilliamson@pvamu.edu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Data!W12</f>
        <v>82412</v>
      </c>
      <c r="D32" s="81">
        <f>Data!AQ12</f>
        <v>11200</v>
      </c>
      <c r="E32" s="81">
        <f>Data!BK12</f>
        <v>1626</v>
      </c>
      <c r="F32" s="81">
        <f>Data!CE12</f>
        <v>411</v>
      </c>
      <c r="G32" s="81">
        <f>Data!CY12</f>
        <v>0</v>
      </c>
      <c r="H32" s="22">
        <f>SUM(C32:G32)</f>
        <v>95649</v>
      </c>
      <c r="I32" s="1"/>
      <c r="W32" s="18"/>
    </row>
    <row r="33" spans="2:23" x14ac:dyDescent="0.2">
      <c r="B33" s="7" t="s">
        <v>46</v>
      </c>
      <c r="C33" s="81">
        <f>Data!X12</f>
        <v>28115</v>
      </c>
      <c r="D33" s="81">
        <f>Data!AR12</f>
        <v>8398</v>
      </c>
      <c r="E33" s="81">
        <f>Data!BL12</f>
        <v>501</v>
      </c>
      <c r="F33" s="81">
        <f>Data!CF12</f>
        <v>0</v>
      </c>
      <c r="G33" s="81">
        <f>Data!CZ12</f>
        <v>0</v>
      </c>
      <c r="H33" s="22">
        <f t="shared" ref="H33:H52" si="0">SUM(C33:G33)</f>
        <v>37014</v>
      </c>
      <c r="I33" s="1"/>
      <c r="W33" s="18"/>
    </row>
    <row r="34" spans="2:23" x14ac:dyDescent="0.2">
      <c r="B34" s="7" t="s">
        <v>47</v>
      </c>
      <c r="C34" s="81">
        <f>Data!Y12</f>
        <v>9146</v>
      </c>
      <c r="D34" s="81">
        <f>Data!AS12</f>
        <v>998</v>
      </c>
      <c r="E34" s="81">
        <f>Data!BM12</f>
        <v>0</v>
      </c>
      <c r="F34" s="81">
        <f>Data!CG12</f>
        <v>0</v>
      </c>
      <c r="G34" s="81">
        <f>Data!DA12</f>
        <v>0</v>
      </c>
      <c r="H34" s="22">
        <f t="shared" si="0"/>
        <v>10144</v>
      </c>
      <c r="I34" s="1"/>
      <c r="W34" s="18"/>
    </row>
    <row r="35" spans="2:23" x14ac:dyDescent="0.2">
      <c r="B35" s="7" t="s">
        <v>48</v>
      </c>
      <c r="C35" s="81">
        <f>Data!Z12</f>
        <v>3670</v>
      </c>
      <c r="D35" s="81">
        <f>Data!AT12</f>
        <v>7210</v>
      </c>
      <c r="E35" s="81">
        <f>Data!BN12</f>
        <v>1770</v>
      </c>
      <c r="F35" s="81">
        <f>Data!CH12</f>
        <v>431</v>
      </c>
      <c r="G35" s="81">
        <f>Data!DB12</f>
        <v>0</v>
      </c>
      <c r="H35" s="22">
        <f t="shared" si="0"/>
        <v>13081</v>
      </c>
      <c r="I35" s="1"/>
      <c r="W35" s="18"/>
    </row>
    <row r="36" spans="2:23" x14ac:dyDescent="0.2">
      <c r="B36" s="7" t="s">
        <v>49</v>
      </c>
      <c r="C36" s="81">
        <f>Data!AA12</f>
        <v>2487</v>
      </c>
      <c r="D36" s="81">
        <f>Data!AU12</f>
        <v>923</v>
      </c>
      <c r="E36" s="81">
        <f>Data!BO12</f>
        <v>0</v>
      </c>
      <c r="F36" s="81">
        <f>Data!CI12</f>
        <v>0</v>
      </c>
      <c r="G36" s="81">
        <f>Data!DC12</f>
        <v>0</v>
      </c>
      <c r="H36" s="22">
        <f t="shared" si="0"/>
        <v>3410</v>
      </c>
      <c r="I36" s="1"/>
      <c r="W36" s="18"/>
    </row>
    <row r="37" spans="2:23" x14ac:dyDescent="0.2">
      <c r="B37" s="7" t="s">
        <v>50</v>
      </c>
      <c r="C37" s="81">
        <f>Data!AB12</f>
        <v>9486</v>
      </c>
      <c r="D37" s="81">
        <f>Data!AV12</f>
        <v>10338</v>
      </c>
      <c r="E37" s="81">
        <f>Data!BP12</f>
        <v>3511</v>
      </c>
      <c r="F37" s="81">
        <f>Data!CJ12</f>
        <v>355</v>
      </c>
      <c r="G37" s="81">
        <f>Data!DD12</f>
        <v>0</v>
      </c>
      <c r="H37" s="22">
        <f t="shared" si="0"/>
        <v>23690</v>
      </c>
      <c r="I37" s="1"/>
      <c r="W37" s="18"/>
    </row>
    <row r="38" spans="2:23" x14ac:dyDescent="0.2">
      <c r="B38" s="7" t="s">
        <v>51</v>
      </c>
      <c r="C38" s="81">
        <f>Data!AC12</f>
        <v>5974</v>
      </c>
      <c r="D38" s="81">
        <f>Data!AW12</f>
        <v>966</v>
      </c>
      <c r="E38" s="81">
        <f>Data!BQ12</f>
        <v>582</v>
      </c>
      <c r="F38" s="81">
        <f>Data!CK12</f>
        <v>0</v>
      </c>
      <c r="G38" s="81">
        <f>Data!DE12</f>
        <v>0</v>
      </c>
      <c r="H38" s="22">
        <f t="shared" si="0"/>
        <v>7522</v>
      </c>
      <c r="I38" s="1"/>
      <c r="W38" s="18"/>
    </row>
    <row r="39" spans="2:23" x14ac:dyDescent="0.2">
      <c r="B39" s="7" t="s">
        <v>52</v>
      </c>
      <c r="C39" s="81">
        <f>Data!AD12</f>
        <v>0</v>
      </c>
      <c r="D39" s="81">
        <f>Data!AX12</f>
        <v>0</v>
      </c>
      <c r="E39" s="81">
        <f>Data!BR12</f>
        <v>0</v>
      </c>
      <c r="F39" s="81">
        <f>Data!CL12</f>
        <v>0</v>
      </c>
      <c r="G39" s="81">
        <f>Data!DF12</f>
        <v>0</v>
      </c>
      <c r="H39" s="22">
        <f t="shared" si="0"/>
        <v>0</v>
      </c>
      <c r="I39" s="1"/>
      <c r="W39" s="18"/>
    </row>
    <row r="40" spans="2:23" x14ac:dyDescent="0.2">
      <c r="B40" s="7" t="s">
        <v>53</v>
      </c>
      <c r="C40" s="81">
        <f>Data!AE12</f>
        <v>1098</v>
      </c>
      <c r="D40" s="81">
        <f>Data!AY12</f>
        <v>1614</v>
      </c>
      <c r="E40" s="81">
        <f>Data!BS12</f>
        <v>0</v>
      </c>
      <c r="F40" s="81">
        <f>Data!CM12</f>
        <v>0</v>
      </c>
      <c r="G40" s="81">
        <f>Data!DG12</f>
        <v>0</v>
      </c>
      <c r="H40" s="22">
        <f t="shared" si="0"/>
        <v>2712</v>
      </c>
      <c r="I40" s="1"/>
      <c r="W40" s="18"/>
    </row>
    <row r="41" spans="2:23" x14ac:dyDescent="0.2">
      <c r="B41" s="7" t="s">
        <v>54</v>
      </c>
      <c r="C41" s="81">
        <f>Data!AF12</f>
        <v>0</v>
      </c>
      <c r="D41" s="81">
        <f>Data!AZ12</f>
        <v>0</v>
      </c>
      <c r="E41" s="81">
        <f>Data!BT12</f>
        <v>0</v>
      </c>
      <c r="F41" s="81">
        <f>Data!CN12</f>
        <v>0</v>
      </c>
      <c r="G41" s="81">
        <f>Data!DH12</f>
        <v>0</v>
      </c>
      <c r="H41" s="22">
        <f t="shared" si="0"/>
        <v>0</v>
      </c>
      <c r="I41" s="1"/>
      <c r="W41" s="18"/>
    </row>
    <row r="42" spans="2:23" x14ac:dyDescent="0.2">
      <c r="B42" s="7" t="s">
        <v>55</v>
      </c>
      <c r="C42" s="81">
        <f>Data!AG12</f>
        <v>0</v>
      </c>
      <c r="D42" s="81">
        <f>Data!BA12</f>
        <v>0</v>
      </c>
      <c r="E42" s="81">
        <f>Data!BU12</f>
        <v>0</v>
      </c>
      <c r="F42" s="81">
        <f>Data!CO12</f>
        <v>0</v>
      </c>
      <c r="G42" s="81">
        <f>Data!DI12</f>
        <v>0</v>
      </c>
      <c r="H42" s="22">
        <f t="shared" si="0"/>
        <v>0</v>
      </c>
      <c r="I42" s="1"/>
      <c r="W42" s="18"/>
    </row>
    <row r="43" spans="2:23" x14ac:dyDescent="0.2">
      <c r="B43" s="7" t="s">
        <v>56</v>
      </c>
      <c r="C43" s="81">
        <f>Data!AH12</f>
        <v>1932</v>
      </c>
      <c r="D43" s="81">
        <f>Data!BB12</f>
        <v>0</v>
      </c>
      <c r="E43" s="81">
        <f>Data!BV12</f>
        <v>0</v>
      </c>
      <c r="F43" s="81">
        <f>Data!CP12</f>
        <v>0</v>
      </c>
      <c r="G43" s="81">
        <f>Data!DJ12</f>
        <v>0</v>
      </c>
      <c r="H43" s="22">
        <f t="shared" si="0"/>
        <v>1932</v>
      </c>
      <c r="I43" s="1"/>
      <c r="W43" s="18"/>
    </row>
    <row r="44" spans="2:23" x14ac:dyDescent="0.2">
      <c r="B44" s="7" t="s">
        <v>57</v>
      </c>
      <c r="C44" s="81">
        <f>Data!AI12</f>
        <v>1887</v>
      </c>
      <c r="D44" s="81">
        <f>Data!BC12</f>
        <v>0</v>
      </c>
      <c r="E44" s="81">
        <f>Data!BW12</f>
        <v>0</v>
      </c>
      <c r="F44" s="81">
        <f>Data!CQ12</f>
        <v>0</v>
      </c>
      <c r="G44" s="81">
        <f>Data!DK12</f>
        <v>0</v>
      </c>
      <c r="H44" s="22">
        <f t="shared" si="0"/>
        <v>1887</v>
      </c>
      <c r="I44" s="1"/>
      <c r="W44" s="18"/>
    </row>
    <row r="45" spans="2:23" x14ac:dyDescent="0.2">
      <c r="B45" s="7" t="s">
        <v>58</v>
      </c>
      <c r="C45" s="81">
        <f>Data!AJ12</f>
        <v>3237</v>
      </c>
      <c r="D45" s="81">
        <f>Data!BD12</f>
        <v>2343</v>
      </c>
      <c r="E45" s="81">
        <f>Data!BX12</f>
        <v>153</v>
      </c>
      <c r="F45" s="81">
        <f>Data!CR12</f>
        <v>0</v>
      </c>
      <c r="G45" s="81">
        <f>Data!DL12</f>
        <v>0</v>
      </c>
      <c r="H45" s="22">
        <f t="shared" si="0"/>
        <v>5733</v>
      </c>
      <c r="I45" s="1"/>
      <c r="W45" s="18"/>
    </row>
    <row r="46" spans="2:23" x14ac:dyDescent="0.2">
      <c r="B46" s="7" t="s">
        <v>59</v>
      </c>
      <c r="C46" s="81">
        <f>Data!AK12</f>
        <v>0</v>
      </c>
      <c r="D46" s="81">
        <f>Data!BE12</f>
        <v>0</v>
      </c>
      <c r="E46" s="81">
        <f>Data!BY12</f>
        <v>0</v>
      </c>
      <c r="F46" s="81">
        <f>Data!CS12</f>
        <v>0</v>
      </c>
      <c r="G46" s="81">
        <f>Data!DM12</f>
        <v>0</v>
      </c>
      <c r="H46" s="22">
        <f t="shared" si="0"/>
        <v>0</v>
      </c>
      <c r="I46" s="1"/>
      <c r="W46" s="18"/>
    </row>
    <row r="47" spans="2:23" x14ac:dyDescent="0.2">
      <c r="B47" s="7" t="s">
        <v>60</v>
      </c>
      <c r="C47" s="81">
        <f>Data!AL12</f>
        <v>13050</v>
      </c>
      <c r="D47" s="81">
        <f>Data!BF12</f>
        <v>8130</v>
      </c>
      <c r="E47" s="81">
        <f>Data!BZ12</f>
        <v>2313</v>
      </c>
      <c r="F47" s="81">
        <f>Data!CT12</f>
        <v>0</v>
      </c>
      <c r="G47" s="81">
        <f>Data!DN12</f>
        <v>0</v>
      </c>
      <c r="H47" s="22">
        <f t="shared" si="0"/>
        <v>23493</v>
      </c>
      <c r="I47" s="1"/>
      <c r="W47" s="18"/>
    </row>
    <row r="48" spans="2:23" x14ac:dyDescent="0.2">
      <c r="B48" s="7" t="s">
        <v>61</v>
      </c>
      <c r="C48" s="81">
        <f>Data!AM12</f>
        <v>0</v>
      </c>
      <c r="D48" s="81">
        <f>Data!BG12</f>
        <v>0</v>
      </c>
      <c r="E48" s="81">
        <f>Data!CA12</f>
        <v>0</v>
      </c>
      <c r="F48" s="81">
        <f>Data!CU12</f>
        <v>0</v>
      </c>
      <c r="G48" s="81">
        <f>Data!DO12</f>
        <v>0</v>
      </c>
      <c r="H48" s="22">
        <f t="shared" si="0"/>
        <v>0</v>
      </c>
      <c r="I48" s="1"/>
      <c r="W48" s="18"/>
    </row>
    <row r="49" spans="2:23" x14ac:dyDescent="0.2">
      <c r="B49" s="7" t="s">
        <v>62</v>
      </c>
      <c r="C49" s="81">
        <f>Data!AN12</f>
        <v>0</v>
      </c>
      <c r="D49" s="81">
        <f>Data!BH12</f>
        <v>222</v>
      </c>
      <c r="E49" s="81">
        <f>Data!CB12</f>
        <v>0</v>
      </c>
      <c r="F49" s="81">
        <f>Data!CV12</f>
        <v>0</v>
      </c>
      <c r="G49" s="81">
        <f>Data!DP12</f>
        <v>0</v>
      </c>
      <c r="H49" s="22">
        <f t="shared" si="0"/>
        <v>222</v>
      </c>
      <c r="I49" s="1"/>
      <c r="W49" s="18"/>
    </row>
    <row r="50" spans="2:23" x14ac:dyDescent="0.2">
      <c r="B50" s="7" t="s">
        <v>63</v>
      </c>
      <c r="C50" s="81">
        <f>Data!AO12</f>
        <v>1554</v>
      </c>
      <c r="D50" s="81">
        <f>Data!BI12</f>
        <v>1431</v>
      </c>
      <c r="E50" s="81">
        <f>Data!CC12</f>
        <v>6</v>
      </c>
      <c r="F50" s="81">
        <f>Data!CW12</f>
        <v>0</v>
      </c>
      <c r="G50" s="81">
        <f>Data!DQ12</f>
        <v>0</v>
      </c>
      <c r="H50" s="22">
        <f t="shared" si="0"/>
        <v>2991</v>
      </c>
      <c r="I50" s="1"/>
      <c r="W50" s="18"/>
    </row>
    <row r="51" spans="2:23" x14ac:dyDescent="0.2">
      <c r="B51" s="7" t="s">
        <v>0</v>
      </c>
      <c r="C51" s="81">
        <f>Data!AP12</f>
        <v>424</v>
      </c>
      <c r="D51" s="81">
        <f>Data!BJ12</f>
        <v>9500</v>
      </c>
      <c r="E51" s="81">
        <f>Data!CD12</f>
        <v>1069</v>
      </c>
      <c r="F51" s="81">
        <f>Data!CX12</f>
        <v>330</v>
      </c>
      <c r="G51" s="81">
        <f>Data!DR12</f>
        <v>0</v>
      </c>
      <c r="H51" s="22">
        <f t="shared" si="0"/>
        <v>11323</v>
      </c>
      <c r="I51" s="1"/>
      <c r="W51" s="18"/>
    </row>
    <row r="52" spans="2:23" x14ac:dyDescent="0.2">
      <c r="B52" s="8" t="s">
        <v>34</v>
      </c>
      <c r="C52" s="22">
        <f>SUM(C32:C51)</f>
        <v>164472</v>
      </c>
      <c r="D52" s="22">
        <f>SUM(D32:D51)</f>
        <v>63273</v>
      </c>
      <c r="E52" s="22">
        <f>SUM(E32:E51)</f>
        <v>11531</v>
      </c>
      <c r="F52" s="22">
        <f>SUM(F32:F51)</f>
        <v>1527</v>
      </c>
      <c r="G52" s="22">
        <f>SUM(G32:G51)</f>
        <v>0</v>
      </c>
      <c r="H52" s="22">
        <f t="shared" si="0"/>
        <v>240803</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Data!T12</f>
        <v>Williamson, Dean</v>
      </c>
      <c r="E55" s="385"/>
      <c r="F55" s="385"/>
      <c r="G55" s="87" t="str">
        <f>Data!U12</f>
        <v>(936) 261-2187</v>
      </c>
      <c r="H55" s="78" t="str">
        <f>Data!V12</f>
        <v>CDwilliamson@pvamu.edu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Data!DS12</f>
        <v>5906768.44946911</v>
      </c>
      <c r="D61" s="82">
        <f>Data!EM12</f>
        <v>1261187.9838714499</v>
      </c>
      <c r="E61" s="82">
        <f>Data!FG12</f>
        <v>396080.77234223799</v>
      </c>
      <c r="F61" s="82">
        <f>Data!GA12</f>
        <v>366381.151348488</v>
      </c>
      <c r="G61" s="82">
        <f>Data!GU12</f>
        <v>0</v>
      </c>
      <c r="H61" s="21">
        <f>SUM(C61:G61)</f>
        <v>7930418.3570312858</v>
      </c>
      <c r="I61" s="1"/>
    </row>
    <row r="62" spans="2:23" x14ac:dyDescent="0.2">
      <c r="B62" s="9" t="str">
        <f>$B$33</f>
        <v>Science</v>
      </c>
      <c r="C62" s="82">
        <f>Data!DT12</f>
        <v>2098016.6076275199</v>
      </c>
      <c r="D62" s="82">
        <f>Data!EN12</f>
        <v>991698.35285074101</v>
      </c>
      <c r="E62" s="82">
        <f>Data!FH12</f>
        <v>242858.38144366801</v>
      </c>
      <c r="F62" s="82">
        <f>Data!GB12</f>
        <v>0</v>
      </c>
      <c r="G62" s="82">
        <f>Data!GV12</f>
        <v>0</v>
      </c>
      <c r="H62" s="22">
        <f t="shared" ref="H62:H81" si="1">SUM(C62:G62)</f>
        <v>3332573.3419219293</v>
      </c>
      <c r="I62" s="1"/>
    </row>
    <row r="63" spans="2:23" x14ac:dyDescent="0.2">
      <c r="B63" s="9" t="str">
        <f>$B$34</f>
        <v>Fine Arts</v>
      </c>
      <c r="C63" s="82">
        <f>Data!DU12</f>
        <v>1055138.91616173</v>
      </c>
      <c r="D63" s="82">
        <f>Data!EO12</f>
        <v>287855.27331337699</v>
      </c>
      <c r="E63" s="82">
        <f>Data!FI12</f>
        <v>0</v>
      </c>
      <c r="F63" s="82">
        <f>Data!GC12</f>
        <v>0</v>
      </c>
      <c r="G63" s="82">
        <f>Data!GW12</f>
        <v>0</v>
      </c>
      <c r="H63" s="22">
        <f t="shared" si="1"/>
        <v>1342994.189475107</v>
      </c>
      <c r="I63" s="1"/>
    </row>
    <row r="64" spans="2:23" x14ac:dyDescent="0.2">
      <c r="B64" s="9" t="str">
        <f>$B$35</f>
        <v>Teacher Education</v>
      </c>
      <c r="C64" s="82">
        <f>Data!DV12</f>
        <v>210533.32639874201</v>
      </c>
      <c r="D64" s="82">
        <f>Data!EP12</f>
        <v>525780.84001618403</v>
      </c>
      <c r="E64" s="82">
        <f>Data!FJ12</f>
        <v>813187.38131579</v>
      </c>
      <c r="F64" s="82">
        <f>Data!GD12</f>
        <v>607346.87307692296</v>
      </c>
      <c r="G64" s="82">
        <f>Data!GX12</f>
        <v>0</v>
      </c>
      <c r="H64" s="22">
        <f t="shared" si="1"/>
        <v>2156848.4208076391</v>
      </c>
      <c r="I64" s="1"/>
    </row>
    <row r="65" spans="2:9" x14ac:dyDescent="0.2">
      <c r="B65" s="9" t="str">
        <f>$B$36</f>
        <v>Agriculture</v>
      </c>
      <c r="C65" s="82">
        <f>Data!DW12</f>
        <v>296415.12133199099</v>
      </c>
      <c r="D65" s="82">
        <f>Data!EQ12</f>
        <v>158186.50811982201</v>
      </c>
      <c r="E65" s="82">
        <f>Data!FK12</f>
        <v>0</v>
      </c>
      <c r="F65" s="82">
        <f>Data!GE12</f>
        <v>0</v>
      </c>
      <c r="G65" s="82">
        <f>Data!GY12</f>
        <v>0</v>
      </c>
      <c r="H65" s="22">
        <f t="shared" si="1"/>
        <v>454601.629451813</v>
      </c>
      <c r="I65" s="1"/>
    </row>
    <row r="66" spans="2:9" x14ac:dyDescent="0.2">
      <c r="B66" s="9" t="str">
        <f>$B$37</f>
        <v>Engineering</v>
      </c>
      <c r="C66" s="82">
        <f>Data!DX12</f>
        <v>1757559.1654526601</v>
      </c>
      <c r="D66" s="82">
        <f>Data!ER12</f>
        <v>2920975.3744175299</v>
      </c>
      <c r="E66" s="82">
        <f>Data!FL12</f>
        <v>2009109.8056874999</v>
      </c>
      <c r="F66" s="82">
        <f>Data!GF12</f>
        <v>285216.27724301798</v>
      </c>
      <c r="G66" s="82">
        <f>Data!GZ12</f>
        <v>0</v>
      </c>
      <c r="H66" s="22">
        <f t="shared" si="1"/>
        <v>6972860.6228007078</v>
      </c>
      <c r="I66" s="1"/>
    </row>
    <row r="67" spans="2:9" x14ac:dyDescent="0.2">
      <c r="B67" s="9" t="str">
        <f>$B$38</f>
        <v>Home Economics</v>
      </c>
      <c r="C67" s="82">
        <f>Data!DY12</f>
        <v>383483.24846258701</v>
      </c>
      <c r="D67" s="82">
        <f>Data!ES12</f>
        <v>133046.62807048799</v>
      </c>
      <c r="E67" s="82">
        <f>Data!FM12</f>
        <v>198392.54</v>
      </c>
      <c r="F67" s="82">
        <f>Data!GG12</f>
        <v>0</v>
      </c>
      <c r="G67" s="82">
        <f>Data!HA12</f>
        <v>0</v>
      </c>
      <c r="H67" s="22">
        <f t="shared" si="1"/>
        <v>714922.41653307504</v>
      </c>
      <c r="I67" s="1"/>
    </row>
    <row r="68" spans="2:9" x14ac:dyDescent="0.2">
      <c r="B68" s="9" t="str">
        <f>$B$39</f>
        <v>Law</v>
      </c>
      <c r="C68" s="82">
        <f>Data!DZ12</f>
        <v>0</v>
      </c>
      <c r="D68" s="82">
        <f>Data!ET12</f>
        <v>0</v>
      </c>
      <c r="E68" s="82">
        <f>Data!FN12</f>
        <v>0</v>
      </c>
      <c r="F68" s="82">
        <f>Data!GH12</f>
        <v>0</v>
      </c>
      <c r="G68" s="82">
        <f>Data!HB12</f>
        <v>0</v>
      </c>
      <c r="H68" s="22">
        <f t="shared" si="1"/>
        <v>0</v>
      </c>
      <c r="I68" s="1"/>
    </row>
    <row r="69" spans="2:9" x14ac:dyDescent="0.2">
      <c r="B69" s="9" t="str">
        <f>$B$40</f>
        <v>Social Service</v>
      </c>
      <c r="C69" s="82">
        <f>Data!EA12</f>
        <v>133585.612625771</v>
      </c>
      <c r="D69" s="82">
        <f>Data!EU12</f>
        <v>227877.792136134</v>
      </c>
      <c r="E69" s="82">
        <f>Data!FO12</f>
        <v>0</v>
      </c>
      <c r="F69" s="82">
        <f>Data!GI12</f>
        <v>0</v>
      </c>
      <c r="G69" s="82">
        <f>Data!HC12</f>
        <v>0</v>
      </c>
      <c r="H69" s="22">
        <f t="shared" si="1"/>
        <v>361463.40476190497</v>
      </c>
      <c r="I69" s="1"/>
    </row>
    <row r="70" spans="2:9" x14ac:dyDescent="0.2">
      <c r="B70" s="9" t="str">
        <f>$B$41</f>
        <v>Library Science</v>
      </c>
      <c r="C70" s="82">
        <f>Data!EB12</f>
        <v>0</v>
      </c>
      <c r="D70" s="82">
        <f>Data!EV12</f>
        <v>0</v>
      </c>
      <c r="E70" s="82">
        <f>Data!FP12</f>
        <v>0</v>
      </c>
      <c r="F70" s="82">
        <f>Data!GJ12</f>
        <v>0</v>
      </c>
      <c r="G70" s="82">
        <f>Data!HD12</f>
        <v>0</v>
      </c>
      <c r="H70" s="22">
        <f t="shared" si="1"/>
        <v>0</v>
      </c>
      <c r="I70" s="1"/>
    </row>
    <row r="71" spans="2:9" x14ac:dyDescent="0.2">
      <c r="B71" s="9" t="str">
        <f>$B$42</f>
        <v>Veterinary Science</v>
      </c>
      <c r="C71" s="82">
        <f>Data!EC12</f>
        <v>0</v>
      </c>
      <c r="D71" s="82">
        <f>Data!EW12</f>
        <v>0</v>
      </c>
      <c r="E71" s="82">
        <f>Data!FQ12</f>
        <v>0</v>
      </c>
      <c r="F71" s="82">
        <f>Data!GK12</f>
        <v>0</v>
      </c>
      <c r="G71" s="82">
        <f>Data!HE12</f>
        <v>0</v>
      </c>
      <c r="H71" s="22">
        <f t="shared" si="1"/>
        <v>0</v>
      </c>
      <c r="I71" s="1"/>
    </row>
    <row r="72" spans="2:9" x14ac:dyDescent="0.2">
      <c r="B72" s="9" t="str">
        <f>$B$43</f>
        <v>Vocational Training</v>
      </c>
      <c r="C72" s="82">
        <f>Data!ED12</f>
        <v>182487.58666666699</v>
      </c>
      <c r="D72" s="82">
        <f>Data!EX12</f>
        <v>0</v>
      </c>
      <c r="E72" s="82">
        <f>Data!FR12</f>
        <v>0</v>
      </c>
      <c r="F72" s="82">
        <f>Data!GL12</f>
        <v>0</v>
      </c>
      <c r="G72" s="82">
        <f>Data!HF12</f>
        <v>0</v>
      </c>
      <c r="H72" s="22">
        <f t="shared" si="1"/>
        <v>182487.58666666699</v>
      </c>
      <c r="I72" s="1"/>
    </row>
    <row r="73" spans="2:9" x14ac:dyDescent="0.2">
      <c r="B73" s="9" t="str">
        <f>$B$44</f>
        <v>Physical Training</v>
      </c>
      <c r="C73" s="82">
        <f>Data!EE12</f>
        <v>125205.755729055</v>
      </c>
      <c r="D73" s="82">
        <f>Data!EY12</f>
        <v>0</v>
      </c>
      <c r="E73" s="82">
        <f>Data!FS12</f>
        <v>0</v>
      </c>
      <c r="F73" s="82">
        <f>Data!GM12</f>
        <v>0</v>
      </c>
      <c r="G73" s="82">
        <f>Data!HG12</f>
        <v>0</v>
      </c>
      <c r="H73" s="22">
        <f t="shared" si="1"/>
        <v>125205.755729055</v>
      </c>
      <c r="I73" s="1"/>
    </row>
    <row r="74" spans="2:9" x14ac:dyDescent="0.2">
      <c r="B74" s="9" t="str">
        <f>$B$45</f>
        <v>Health Services</v>
      </c>
      <c r="C74" s="82">
        <f>Data!EF12</f>
        <v>113911.105374024</v>
      </c>
      <c r="D74" s="82">
        <f>Data!EZ12</f>
        <v>207228.871371074</v>
      </c>
      <c r="E74" s="82">
        <f>Data!FT12</f>
        <v>83403.022028985506</v>
      </c>
      <c r="F74" s="82">
        <f>Data!GN12</f>
        <v>0</v>
      </c>
      <c r="G74" s="82">
        <f>Data!HH12</f>
        <v>0</v>
      </c>
      <c r="H74" s="22">
        <f t="shared" si="1"/>
        <v>404542.99877408351</v>
      </c>
      <c r="I74" s="1"/>
    </row>
    <row r="75" spans="2:9" x14ac:dyDescent="0.2">
      <c r="B75" s="9" t="str">
        <f>$B$46</f>
        <v>Pharmacy</v>
      </c>
      <c r="C75" s="82">
        <f>Data!EG12</f>
        <v>0</v>
      </c>
      <c r="D75" s="82">
        <f>Data!FA12</f>
        <v>0</v>
      </c>
      <c r="E75" s="82">
        <f>Data!FU12</f>
        <v>0</v>
      </c>
      <c r="F75" s="82">
        <f>Data!GO12</f>
        <v>0</v>
      </c>
      <c r="G75" s="82">
        <f>Data!HI12</f>
        <v>0</v>
      </c>
      <c r="H75" s="22">
        <f t="shared" si="1"/>
        <v>0</v>
      </c>
      <c r="I75" s="1"/>
    </row>
    <row r="76" spans="2:9" x14ac:dyDescent="0.2">
      <c r="B76" s="9" t="str">
        <f>$B$47</f>
        <v>Business Administration</v>
      </c>
      <c r="C76" s="82">
        <f>Data!EH12</f>
        <v>911832.46913835895</v>
      </c>
      <c r="D76" s="82">
        <f>Data!FB12</f>
        <v>1321512.1095899499</v>
      </c>
      <c r="E76" s="82">
        <f>Data!FV12</f>
        <v>467569.83291098301</v>
      </c>
      <c r="F76" s="82">
        <f>Data!GP12</f>
        <v>0</v>
      </c>
      <c r="G76" s="82">
        <f>Data!HJ12</f>
        <v>0</v>
      </c>
      <c r="H76" s="22">
        <f t="shared" si="1"/>
        <v>2700914.4116392918</v>
      </c>
      <c r="I76" s="1"/>
    </row>
    <row r="77" spans="2:9" x14ac:dyDescent="0.2">
      <c r="B77" s="9" t="str">
        <f>$B$48</f>
        <v>Optometry</v>
      </c>
      <c r="C77" s="82">
        <f>Data!EI12</f>
        <v>0</v>
      </c>
      <c r="D77" s="82">
        <f>Data!FC12</f>
        <v>0</v>
      </c>
      <c r="E77" s="82">
        <f>Data!FW12</f>
        <v>0</v>
      </c>
      <c r="F77" s="82">
        <f>Data!GQ12</f>
        <v>0</v>
      </c>
      <c r="G77" s="82">
        <f>Data!HK12</f>
        <v>0</v>
      </c>
      <c r="H77" s="22">
        <f t="shared" si="1"/>
        <v>0</v>
      </c>
      <c r="I77" s="1"/>
    </row>
    <row r="78" spans="2:9" x14ac:dyDescent="0.2">
      <c r="B78" s="9" t="str">
        <f>$B$49</f>
        <v>Teacher Ed-Practice Teaching</v>
      </c>
      <c r="C78" s="82">
        <f>Data!EJ12</f>
        <v>0</v>
      </c>
      <c r="D78" s="82">
        <f>Data!FD12</f>
        <v>48016.868571428597</v>
      </c>
      <c r="E78" s="82">
        <f>Data!FX12</f>
        <v>0</v>
      </c>
      <c r="F78" s="82">
        <f>Data!GR12</f>
        <v>0</v>
      </c>
      <c r="G78" s="82">
        <f>Data!HL12</f>
        <v>0</v>
      </c>
      <c r="H78" s="22">
        <f t="shared" si="1"/>
        <v>48016.868571428597</v>
      </c>
      <c r="I78" s="1"/>
    </row>
    <row r="79" spans="2:9" x14ac:dyDescent="0.2">
      <c r="B79" s="9" t="str">
        <f>$B$50</f>
        <v>Technology</v>
      </c>
      <c r="C79" s="82">
        <f>Data!EK12</f>
        <v>191086.356895673</v>
      </c>
      <c r="D79" s="82">
        <f>Data!FE12</f>
        <v>239744.78935432699</v>
      </c>
      <c r="E79" s="82">
        <f>Data!FY12</f>
        <v>11202.4</v>
      </c>
      <c r="F79" s="82">
        <f>Data!GS12</f>
        <v>0</v>
      </c>
      <c r="G79" s="82">
        <f>Data!HM12</f>
        <v>0</v>
      </c>
      <c r="H79" s="22">
        <f t="shared" si="1"/>
        <v>442033.54625000001</v>
      </c>
      <c r="I79" s="1"/>
    </row>
    <row r="80" spans="2:9" x14ac:dyDescent="0.2">
      <c r="B80" s="9" t="str">
        <f>$B$51</f>
        <v>Nursing</v>
      </c>
      <c r="C80" s="82">
        <f>Data!EL12</f>
        <v>71683.451353656405</v>
      </c>
      <c r="D80" s="82">
        <f>Data!FF12</f>
        <v>2250364.9209336</v>
      </c>
      <c r="E80" s="82">
        <f>Data!FZ12</f>
        <v>386605.20299999998</v>
      </c>
      <c r="F80" s="82">
        <f>Data!GT12</f>
        <v>218511.16833333299</v>
      </c>
      <c r="G80" s="82">
        <f>Data!HN12</f>
        <v>0</v>
      </c>
      <c r="H80" s="22">
        <f t="shared" si="1"/>
        <v>2927164.7436205894</v>
      </c>
      <c r="I80" s="1"/>
    </row>
    <row r="81" spans="2:9" x14ac:dyDescent="0.2">
      <c r="B81" s="35" t="str">
        <f>$B$52</f>
        <v>Totals</v>
      </c>
      <c r="C81" s="21">
        <f>SUM(C61:C80)</f>
        <v>13437707.172687547</v>
      </c>
      <c r="D81" s="21">
        <f>SUM(D61:D80)</f>
        <v>10573476.312616104</v>
      </c>
      <c r="E81" s="21">
        <f>SUM(E61:E80)</f>
        <v>4608409.3387291646</v>
      </c>
      <c r="F81" s="21">
        <f>SUM(F61:F80)</f>
        <v>1477455.4700017618</v>
      </c>
      <c r="G81" s="21">
        <f>SUM(G61:G80)</f>
        <v>0</v>
      </c>
      <c r="H81" s="21">
        <f t="shared" si="1"/>
        <v>30097048.294034578</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Data!T12</f>
        <v>Williamson, Dean</v>
      </c>
      <c r="E84" s="385"/>
      <c r="F84" s="385"/>
      <c r="G84" s="87" t="str">
        <f>Data!U12</f>
        <v>(936) 261-2187</v>
      </c>
      <c r="H84" s="78" t="str">
        <f>Data!V12</f>
        <v>CDwilliamson@pvamu.edu</v>
      </c>
    </row>
    <row r="85" spans="2:9" ht="13.5" customHeight="1" x14ac:dyDescent="0.2">
      <c r="B85" s="27"/>
      <c r="C85" s="27"/>
      <c r="D85" s="27"/>
      <c r="E85" s="27"/>
      <c r="F85" s="27"/>
      <c r="G85" s="27"/>
      <c r="H85" s="5"/>
    </row>
    <row r="86" spans="2:9" x14ac:dyDescent="0.2">
      <c r="B86" s="28" t="s">
        <v>33</v>
      </c>
      <c r="C86" s="13"/>
      <c r="D86" s="13"/>
      <c r="E86" s="13"/>
      <c r="F86" s="13"/>
      <c r="G86" s="13"/>
      <c r="H86" s="17">
        <f>H13+H14</f>
        <v>70137490</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Data!HR12</f>
        <v>99160</v>
      </c>
      <c r="D91" s="159">
        <f>Data!IL12</f>
        <v>21440</v>
      </c>
      <c r="E91" s="159">
        <f>Data!JF12</f>
        <v>6700</v>
      </c>
      <c r="F91" s="159">
        <f>Data!JZ12</f>
        <v>6700</v>
      </c>
      <c r="G91" s="159">
        <f>Data!KT12</f>
        <v>0</v>
      </c>
      <c r="H91" s="36">
        <f t="shared" ref="H91:H111" si="2">SUM(C91:G91)</f>
        <v>134000</v>
      </c>
    </row>
    <row r="92" spans="2:9" x14ac:dyDescent="0.2">
      <c r="B92" s="9" t="str">
        <f>$B$33</f>
        <v>Science</v>
      </c>
      <c r="C92" s="159">
        <f>Data!HS12</f>
        <v>0</v>
      </c>
      <c r="D92" s="159">
        <f>Data!IM12</f>
        <v>0</v>
      </c>
      <c r="E92" s="159">
        <f>Data!JG12</f>
        <v>0</v>
      </c>
      <c r="F92" s="159">
        <f>Data!KA12</f>
        <v>0</v>
      </c>
      <c r="G92" s="159">
        <f>Data!KU12</f>
        <v>0</v>
      </c>
      <c r="H92" s="69">
        <f t="shared" si="2"/>
        <v>0</v>
      </c>
    </row>
    <row r="93" spans="2:9" x14ac:dyDescent="0.2">
      <c r="B93" s="9" t="str">
        <f>$B$34</f>
        <v>Fine Arts</v>
      </c>
      <c r="C93" s="159">
        <f>Data!HT12</f>
        <v>0</v>
      </c>
      <c r="D93" s="159">
        <f>Data!IN12</f>
        <v>0</v>
      </c>
      <c r="E93" s="159">
        <f>Data!JH12</f>
        <v>0</v>
      </c>
      <c r="F93" s="159">
        <f>Data!KB12</f>
        <v>0</v>
      </c>
      <c r="G93" s="159">
        <f>Data!KV12</f>
        <v>0</v>
      </c>
      <c r="H93" s="69">
        <f t="shared" si="2"/>
        <v>0</v>
      </c>
    </row>
    <row r="94" spans="2:9" x14ac:dyDescent="0.2">
      <c r="B94" s="9" t="str">
        <f>$B$35</f>
        <v>Teacher Education</v>
      </c>
      <c r="C94" s="159">
        <f>Data!HU12</f>
        <v>0</v>
      </c>
      <c r="D94" s="159">
        <f>Data!IO12</f>
        <v>0</v>
      </c>
      <c r="E94" s="159">
        <f>Data!JI12</f>
        <v>0</v>
      </c>
      <c r="F94" s="159">
        <f>Data!KC12</f>
        <v>0</v>
      </c>
      <c r="G94" s="159">
        <f>Data!KW12</f>
        <v>0</v>
      </c>
      <c r="H94" s="69">
        <f t="shared" si="2"/>
        <v>0</v>
      </c>
    </row>
    <row r="95" spans="2:9" x14ac:dyDescent="0.2">
      <c r="B95" s="9" t="str">
        <f>$B$36</f>
        <v>Agriculture</v>
      </c>
      <c r="C95" s="159">
        <f>Data!HV12</f>
        <v>21150</v>
      </c>
      <c r="D95" s="159">
        <f>Data!IP12</f>
        <v>11389</v>
      </c>
      <c r="E95" s="159">
        <f>Data!JJ12</f>
        <v>0</v>
      </c>
      <c r="F95" s="159">
        <f>Data!KD12</f>
        <v>0</v>
      </c>
      <c r="G95" s="159">
        <f>Data!KX12</f>
        <v>0</v>
      </c>
      <c r="H95" s="69">
        <f t="shared" si="2"/>
        <v>32539</v>
      </c>
    </row>
    <row r="96" spans="2:9" x14ac:dyDescent="0.2">
      <c r="B96" s="9" t="str">
        <f>$B$37</f>
        <v>Engineering</v>
      </c>
      <c r="C96" s="159">
        <f>Data!HW12</f>
        <v>4750</v>
      </c>
      <c r="D96" s="159">
        <f>Data!IQ12</f>
        <v>7980</v>
      </c>
      <c r="E96" s="159">
        <f>Data!JK12</f>
        <v>5510</v>
      </c>
      <c r="F96" s="159">
        <f>Data!KE12</f>
        <v>760</v>
      </c>
      <c r="G96" s="159">
        <f>Data!KY12</f>
        <v>0</v>
      </c>
      <c r="H96" s="69">
        <f t="shared" si="2"/>
        <v>19000</v>
      </c>
    </row>
    <row r="97" spans="2:8" x14ac:dyDescent="0.2">
      <c r="B97" s="9" t="str">
        <f>$B$38</f>
        <v>Home Economics</v>
      </c>
      <c r="C97" s="159">
        <f>Data!HX12</f>
        <v>0</v>
      </c>
      <c r="D97" s="159">
        <f>Data!IR12</f>
        <v>0</v>
      </c>
      <c r="E97" s="159">
        <f>Data!JL12</f>
        <v>0</v>
      </c>
      <c r="F97" s="159">
        <f>Data!KF12</f>
        <v>0</v>
      </c>
      <c r="G97" s="159">
        <f>Data!KZ12</f>
        <v>0</v>
      </c>
      <c r="H97" s="69">
        <f t="shared" si="2"/>
        <v>0</v>
      </c>
    </row>
    <row r="98" spans="2:8" x14ac:dyDescent="0.2">
      <c r="B98" s="9" t="str">
        <f>$B$39</f>
        <v>Law</v>
      </c>
      <c r="C98" s="159">
        <f>Data!HY12</f>
        <v>0</v>
      </c>
      <c r="D98" s="159">
        <f>Data!IS12</f>
        <v>0</v>
      </c>
      <c r="E98" s="159">
        <f>Data!JM12</f>
        <v>0</v>
      </c>
      <c r="F98" s="159">
        <f>Data!KG12</f>
        <v>0</v>
      </c>
      <c r="G98" s="159">
        <f>Data!LA12</f>
        <v>0</v>
      </c>
      <c r="H98" s="69">
        <f t="shared" si="2"/>
        <v>0</v>
      </c>
    </row>
    <row r="99" spans="2:8" x14ac:dyDescent="0.2">
      <c r="B99" s="9" t="str">
        <f>$B$40</f>
        <v>Social Service</v>
      </c>
      <c r="C99" s="159">
        <f>Data!HZ12</f>
        <v>0</v>
      </c>
      <c r="D99" s="159">
        <f>Data!IT12</f>
        <v>0</v>
      </c>
      <c r="E99" s="159">
        <f>Data!JN12</f>
        <v>0</v>
      </c>
      <c r="F99" s="159">
        <f>Data!KH12</f>
        <v>0</v>
      </c>
      <c r="G99" s="159">
        <f>Data!LB12</f>
        <v>0</v>
      </c>
      <c r="H99" s="69">
        <f t="shared" si="2"/>
        <v>0</v>
      </c>
    </row>
    <row r="100" spans="2:8" x14ac:dyDescent="0.2">
      <c r="B100" s="9" t="str">
        <f>$B$41</f>
        <v>Library Science</v>
      </c>
      <c r="C100" s="159">
        <f>Data!IA12</f>
        <v>0</v>
      </c>
      <c r="D100" s="159">
        <f>Data!IU12</f>
        <v>0</v>
      </c>
      <c r="E100" s="159">
        <f>Data!JO12</f>
        <v>0</v>
      </c>
      <c r="F100" s="159">
        <f>Data!KI12</f>
        <v>0</v>
      </c>
      <c r="G100" s="159">
        <f>Data!LC12</f>
        <v>0</v>
      </c>
      <c r="H100" s="69">
        <f t="shared" si="2"/>
        <v>0</v>
      </c>
    </row>
    <row r="101" spans="2:8" x14ac:dyDescent="0.2">
      <c r="B101" s="9" t="str">
        <f>$B$42</f>
        <v>Veterinary Science</v>
      </c>
      <c r="C101" s="159">
        <f>Data!IB12</f>
        <v>0</v>
      </c>
      <c r="D101" s="159">
        <f>Data!IV12</f>
        <v>0</v>
      </c>
      <c r="E101" s="159">
        <f>Data!JP12</f>
        <v>0</v>
      </c>
      <c r="F101" s="159">
        <f>Data!KJ12</f>
        <v>0</v>
      </c>
      <c r="G101" s="159">
        <f>Data!LD12</f>
        <v>0</v>
      </c>
      <c r="H101" s="69">
        <f t="shared" si="2"/>
        <v>0</v>
      </c>
    </row>
    <row r="102" spans="2:8" x14ac:dyDescent="0.2">
      <c r="B102" s="9" t="str">
        <f>$B$43</f>
        <v>Vocational Training</v>
      </c>
      <c r="C102" s="159">
        <f>Data!IC12</f>
        <v>0</v>
      </c>
      <c r="D102" s="159">
        <f>Data!IW12</f>
        <v>0</v>
      </c>
      <c r="E102" s="159">
        <f>Data!JQ12</f>
        <v>0</v>
      </c>
      <c r="F102" s="159">
        <f>Data!KK12</f>
        <v>0</v>
      </c>
      <c r="G102" s="159">
        <f>Data!LE12</f>
        <v>0</v>
      </c>
      <c r="H102" s="69">
        <f t="shared" si="2"/>
        <v>0</v>
      </c>
    </row>
    <row r="103" spans="2:8" x14ac:dyDescent="0.2">
      <c r="B103" s="9" t="str">
        <f>$B$44</f>
        <v>Physical Training</v>
      </c>
      <c r="C103" s="159">
        <f>Data!ID12</f>
        <v>0</v>
      </c>
      <c r="D103" s="159">
        <f>Data!IX12</f>
        <v>0</v>
      </c>
      <c r="E103" s="159">
        <f>Data!JR12</f>
        <v>0</v>
      </c>
      <c r="F103" s="159">
        <f>Data!KL12</f>
        <v>0</v>
      </c>
      <c r="G103" s="159">
        <f>Data!LF12</f>
        <v>0</v>
      </c>
      <c r="H103" s="69">
        <f t="shared" si="2"/>
        <v>0</v>
      </c>
    </row>
    <row r="104" spans="2:8" x14ac:dyDescent="0.2">
      <c r="B104" s="9" t="str">
        <f>$B$45</f>
        <v>Health Services</v>
      </c>
      <c r="C104" s="159">
        <f>Data!IE12</f>
        <v>0</v>
      </c>
      <c r="D104" s="159">
        <f>Data!IY12</f>
        <v>0</v>
      </c>
      <c r="E104" s="159">
        <f>Data!JS12</f>
        <v>0</v>
      </c>
      <c r="F104" s="159">
        <f>Data!KM12</f>
        <v>0</v>
      </c>
      <c r="G104" s="159">
        <f>Data!LG12</f>
        <v>0</v>
      </c>
      <c r="H104" s="69">
        <f t="shared" si="2"/>
        <v>0</v>
      </c>
    </row>
    <row r="105" spans="2:8" x14ac:dyDescent="0.2">
      <c r="B105" s="9" t="str">
        <f>$B$46</f>
        <v>Pharmacy</v>
      </c>
      <c r="C105" s="159">
        <f>Data!IF12</f>
        <v>0</v>
      </c>
      <c r="D105" s="159">
        <f>Data!IZ12</f>
        <v>0</v>
      </c>
      <c r="E105" s="159">
        <f>Data!JT12</f>
        <v>0</v>
      </c>
      <c r="F105" s="159">
        <f>Data!KN12</f>
        <v>0</v>
      </c>
      <c r="G105" s="159">
        <f>Data!LH12</f>
        <v>0</v>
      </c>
      <c r="H105" s="69">
        <f t="shared" si="2"/>
        <v>0</v>
      </c>
    </row>
    <row r="106" spans="2:8" x14ac:dyDescent="0.2">
      <c r="B106" s="9" t="str">
        <f>$B$47</f>
        <v>Business Administration</v>
      </c>
      <c r="C106" s="159">
        <f>Data!IG12</f>
        <v>0</v>
      </c>
      <c r="D106" s="159">
        <f>Data!JA12</f>
        <v>0</v>
      </c>
      <c r="E106" s="159">
        <f>Data!JU12</f>
        <v>0</v>
      </c>
      <c r="F106" s="159">
        <f>Data!KO12</f>
        <v>0</v>
      </c>
      <c r="G106" s="159">
        <f>Data!LI12</f>
        <v>0</v>
      </c>
      <c r="H106" s="69">
        <f t="shared" si="2"/>
        <v>0</v>
      </c>
    </row>
    <row r="107" spans="2:8" x14ac:dyDescent="0.2">
      <c r="B107" s="9" t="str">
        <f>$B$48</f>
        <v>Optometry</v>
      </c>
      <c r="C107" s="159">
        <f>Data!IH12</f>
        <v>0</v>
      </c>
      <c r="D107" s="159">
        <f>Data!JB12</f>
        <v>0</v>
      </c>
      <c r="E107" s="159">
        <f>Data!JV12</f>
        <v>0</v>
      </c>
      <c r="F107" s="159">
        <f>Data!KP12</f>
        <v>0</v>
      </c>
      <c r="G107" s="159">
        <f>Data!LJ12</f>
        <v>0</v>
      </c>
      <c r="H107" s="69">
        <f t="shared" si="2"/>
        <v>0</v>
      </c>
    </row>
    <row r="108" spans="2:8" x14ac:dyDescent="0.2">
      <c r="B108" s="9" t="str">
        <f>$B$49</f>
        <v>Teacher Ed-Practice Teaching</v>
      </c>
      <c r="C108" s="159">
        <f>Data!II12</f>
        <v>0</v>
      </c>
      <c r="D108" s="159">
        <f>Data!JC12</f>
        <v>0</v>
      </c>
      <c r="E108" s="159">
        <f>Data!JW12</f>
        <v>0</v>
      </c>
      <c r="F108" s="159">
        <f>Data!KQ12</f>
        <v>0</v>
      </c>
      <c r="G108" s="159">
        <f>Data!LK12</f>
        <v>0</v>
      </c>
      <c r="H108" s="69">
        <f t="shared" si="2"/>
        <v>0</v>
      </c>
    </row>
    <row r="109" spans="2:8" x14ac:dyDescent="0.2">
      <c r="B109" s="9" t="str">
        <f>$B$50</f>
        <v>Technology</v>
      </c>
      <c r="C109" s="159">
        <f>Data!IJ12</f>
        <v>0</v>
      </c>
      <c r="D109" s="159">
        <f>Data!JD12</f>
        <v>0</v>
      </c>
      <c r="E109" s="159">
        <f>Data!JX12</f>
        <v>0</v>
      </c>
      <c r="F109" s="159">
        <f>Data!KR12</f>
        <v>0</v>
      </c>
      <c r="G109" s="159">
        <f>Data!LL12</f>
        <v>0</v>
      </c>
      <c r="H109" s="69">
        <f t="shared" si="2"/>
        <v>0</v>
      </c>
    </row>
    <row r="110" spans="2:8" x14ac:dyDescent="0.2">
      <c r="B110" s="9" t="str">
        <f>$B$51</f>
        <v>Nursing</v>
      </c>
      <c r="C110" s="159">
        <f>Data!IK12</f>
        <v>0</v>
      </c>
      <c r="D110" s="159">
        <f>Data!JE12</f>
        <v>0</v>
      </c>
      <c r="E110" s="159">
        <f>Data!JY12</f>
        <v>0</v>
      </c>
      <c r="F110" s="159">
        <f>Data!KS12</f>
        <v>0</v>
      </c>
      <c r="G110" s="159">
        <f>Data!HPM12</f>
        <v>0</v>
      </c>
      <c r="H110" s="69">
        <f t="shared" si="2"/>
        <v>0</v>
      </c>
    </row>
    <row r="111" spans="2:8" x14ac:dyDescent="0.2">
      <c r="B111" s="35" t="str">
        <f>$B$52</f>
        <v>Totals</v>
      </c>
      <c r="C111" s="36">
        <f>SUM(C91:C110)</f>
        <v>125060</v>
      </c>
      <c r="D111" s="36">
        <f>SUM(D91:D110)</f>
        <v>40809</v>
      </c>
      <c r="E111" s="36">
        <f>SUM(E91:E110)</f>
        <v>12210</v>
      </c>
      <c r="F111" s="36">
        <f>SUM(F91:F110)</f>
        <v>7460</v>
      </c>
      <c r="G111" s="36">
        <f>SUM(G91:G110)</f>
        <v>0</v>
      </c>
      <c r="H111" s="36">
        <f t="shared" si="2"/>
        <v>185539</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6005928.44946911</v>
      </c>
      <c r="D116" s="21">
        <f t="shared" si="3"/>
        <v>1282627.9838714499</v>
      </c>
      <c r="E116" s="21">
        <f t="shared" si="3"/>
        <v>402780.77234223799</v>
      </c>
      <c r="F116" s="21">
        <f t="shared" si="3"/>
        <v>373081.151348488</v>
      </c>
      <c r="G116" s="21">
        <f t="shared" si="3"/>
        <v>0</v>
      </c>
      <c r="H116" s="36">
        <f t="shared" ref="H116:H136" si="4">SUM(C116:G116)</f>
        <v>8064418.3570312858</v>
      </c>
      <c r="I116" s="1"/>
    </row>
    <row r="117" spans="2:9" x14ac:dyDescent="0.2">
      <c r="B117" s="9" t="str">
        <f>$B$33</f>
        <v>Science</v>
      </c>
      <c r="C117" s="22">
        <f t="shared" si="3"/>
        <v>2098016.6076275199</v>
      </c>
      <c r="D117" s="22">
        <f t="shared" si="3"/>
        <v>991698.35285074101</v>
      </c>
      <c r="E117" s="22">
        <f t="shared" si="3"/>
        <v>242858.38144366801</v>
      </c>
      <c r="F117" s="22">
        <f t="shared" si="3"/>
        <v>0</v>
      </c>
      <c r="G117" s="22">
        <f t="shared" si="3"/>
        <v>0</v>
      </c>
      <c r="H117" s="69">
        <f t="shared" si="4"/>
        <v>3332573.3419219293</v>
      </c>
      <c r="I117" s="1"/>
    </row>
    <row r="118" spans="2:9" x14ac:dyDescent="0.2">
      <c r="B118" s="9" t="str">
        <f>$B$34</f>
        <v>Fine Arts</v>
      </c>
      <c r="C118" s="22">
        <f t="shared" si="3"/>
        <v>1055138.91616173</v>
      </c>
      <c r="D118" s="22">
        <f t="shared" si="3"/>
        <v>287855.27331337699</v>
      </c>
      <c r="E118" s="22">
        <f t="shared" si="3"/>
        <v>0</v>
      </c>
      <c r="F118" s="22">
        <f t="shared" si="3"/>
        <v>0</v>
      </c>
      <c r="G118" s="22">
        <f t="shared" si="3"/>
        <v>0</v>
      </c>
      <c r="H118" s="69">
        <f t="shared" si="4"/>
        <v>1342994.189475107</v>
      </c>
      <c r="I118" s="1"/>
    </row>
    <row r="119" spans="2:9" x14ac:dyDescent="0.2">
      <c r="B119" s="9" t="str">
        <f>$B$35</f>
        <v>Teacher Education</v>
      </c>
      <c r="C119" s="22">
        <f t="shared" si="3"/>
        <v>210533.32639874201</v>
      </c>
      <c r="D119" s="22">
        <f t="shared" si="3"/>
        <v>525780.84001618403</v>
      </c>
      <c r="E119" s="22">
        <f t="shared" si="3"/>
        <v>813187.38131579</v>
      </c>
      <c r="F119" s="22">
        <f t="shared" si="3"/>
        <v>607346.87307692296</v>
      </c>
      <c r="G119" s="22">
        <f t="shared" si="3"/>
        <v>0</v>
      </c>
      <c r="H119" s="69">
        <f t="shared" si="4"/>
        <v>2156848.4208076391</v>
      </c>
      <c r="I119" s="1"/>
    </row>
    <row r="120" spans="2:9" x14ac:dyDescent="0.2">
      <c r="B120" s="9" t="str">
        <f>$B$36</f>
        <v>Agriculture</v>
      </c>
      <c r="C120" s="22">
        <f t="shared" si="3"/>
        <v>317565.12133199099</v>
      </c>
      <c r="D120" s="22">
        <f t="shared" si="3"/>
        <v>169575.50811982201</v>
      </c>
      <c r="E120" s="22">
        <f t="shared" si="3"/>
        <v>0</v>
      </c>
      <c r="F120" s="22">
        <f t="shared" si="3"/>
        <v>0</v>
      </c>
      <c r="G120" s="22">
        <f t="shared" si="3"/>
        <v>0</v>
      </c>
      <c r="H120" s="69">
        <f t="shared" si="4"/>
        <v>487140.629451813</v>
      </c>
      <c r="I120" s="1"/>
    </row>
    <row r="121" spans="2:9" x14ac:dyDescent="0.2">
      <c r="B121" s="9" t="str">
        <f>$B$37</f>
        <v>Engineering</v>
      </c>
      <c r="C121" s="22">
        <f t="shared" si="3"/>
        <v>1762309.1654526601</v>
      </c>
      <c r="D121" s="22">
        <f t="shared" si="3"/>
        <v>2928955.3744175299</v>
      </c>
      <c r="E121" s="22">
        <f t="shared" si="3"/>
        <v>2014619.8056874999</v>
      </c>
      <c r="F121" s="22">
        <f t="shared" si="3"/>
        <v>285976.27724301798</v>
      </c>
      <c r="G121" s="22">
        <f t="shared" si="3"/>
        <v>0</v>
      </c>
      <c r="H121" s="69">
        <f t="shared" si="4"/>
        <v>6991860.6228007078</v>
      </c>
      <c r="I121" s="1"/>
    </row>
    <row r="122" spans="2:9" x14ac:dyDescent="0.2">
      <c r="B122" s="9" t="str">
        <f>$B$38</f>
        <v>Home Economics</v>
      </c>
      <c r="C122" s="22">
        <f t="shared" si="3"/>
        <v>383483.24846258701</v>
      </c>
      <c r="D122" s="22">
        <f t="shared" si="3"/>
        <v>133046.62807048799</v>
      </c>
      <c r="E122" s="22">
        <f t="shared" si="3"/>
        <v>198392.54</v>
      </c>
      <c r="F122" s="22">
        <f t="shared" si="3"/>
        <v>0</v>
      </c>
      <c r="G122" s="22">
        <f t="shared" si="3"/>
        <v>0</v>
      </c>
      <c r="H122" s="69">
        <f t="shared" si="4"/>
        <v>714922.41653307504</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133585.612625771</v>
      </c>
      <c r="D124" s="22">
        <f t="shared" si="3"/>
        <v>227877.792136134</v>
      </c>
      <c r="E124" s="22">
        <f t="shared" si="3"/>
        <v>0</v>
      </c>
      <c r="F124" s="22">
        <f t="shared" si="3"/>
        <v>0</v>
      </c>
      <c r="G124" s="22">
        <f t="shared" si="3"/>
        <v>0</v>
      </c>
      <c r="H124" s="69">
        <f t="shared" si="4"/>
        <v>361463.40476190497</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182487.58666666699</v>
      </c>
      <c r="D127" s="22">
        <f t="shared" si="3"/>
        <v>0</v>
      </c>
      <c r="E127" s="22">
        <f t="shared" si="3"/>
        <v>0</v>
      </c>
      <c r="F127" s="22">
        <f t="shared" si="3"/>
        <v>0</v>
      </c>
      <c r="G127" s="22">
        <f t="shared" si="3"/>
        <v>0</v>
      </c>
      <c r="H127" s="69">
        <f t="shared" si="4"/>
        <v>182487.58666666699</v>
      </c>
      <c r="I127" s="1"/>
    </row>
    <row r="128" spans="2:9" x14ac:dyDescent="0.2">
      <c r="B128" s="9" t="str">
        <f>$B$44</f>
        <v>Physical Training</v>
      </c>
      <c r="C128" s="22">
        <f t="shared" si="3"/>
        <v>125205.755729055</v>
      </c>
      <c r="D128" s="22">
        <f t="shared" si="3"/>
        <v>0</v>
      </c>
      <c r="E128" s="22">
        <f t="shared" si="3"/>
        <v>0</v>
      </c>
      <c r="F128" s="22">
        <f t="shared" si="3"/>
        <v>0</v>
      </c>
      <c r="G128" s="22">
        <f t="shared" si="3"/>
        <v>0</v>
      </c>
      <c r="H128" s="69">
        <f t="shared" si="4"/>
        <v>125205.755729055</v>
      </c>
      <c r="I128" s="1"/>
    </row>
    <row r="129" spans="2:12" x14ac:dyDescent="0.2">
      <c r="B129" s="9" t="str">
        <f>$B$45</f>
        <v>Health Services</v>
      </c>
      <c r="C129" s="22">
        <f t="shared" si="3"/>
        <v>113911.105374024</v>
      </c>
      <c r="D129" s="22">
        <f t="shared" si="3"/>
        <v>207228.871371074</v>
      </c>
      <c r="E129" s="22">
        <f t="shared" si="3"/>
        <v>83403.022028985506</v>
      </c>
      <c r="F129" s="22">
        <f t="shared" si="3"/>
        <v>0</v>
      </c>
      <c r="G129" s="22">
        <f t="shared" si="3"/>
        <v>0</v>
      </c>
      <c r="H129" s="69">
        <f t="shared" si="4"/>
        <v>404542.99877408351</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911832.46913835895</v>
      </c>
      <c r="D131" s="22">
        <f t="shared" si="3"/>
        <v>1321512.1095899499</v>
      </c>
      <c r="E131" s="22">
        <f t="shared" si="3"/>
        <v>467569.83291098301</v>
      </c>
      <c r="F131" s="22">
        <f t="shared" si="3"/>
        <v>0</v>
      </c>
      <c r="G131" s="22">
        <f t="shared" si="3"/>
        <v>0</v>
      </c>
      <c r="H131" s="69">
        <f t="shared" si="4"/>
        <v>2700914.4116392918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48016.868571428597</v>
      </c>
      <c r="E133" s="22">
        <f t="shared" si="5"/>
        <v>0</v>
      </c>
      <c r="F133" s="22">
        <f t="shared" si="5"/>
        <v>0</v>
      </c>
      <c r="G133" s="22">
        <f t="shared" si="5"/>
        <v>0</v>
      </c>
      <c r="H133" s="69">
        <f t="shared" si="4"/>
        <v>48016.868571428597</v>
      </c>
      <c r="I133" s="1"/>
    </row>
    <row r="134" spans="2:12" x14ac:dyDescent="0.2">
      <c r="B134" s="9" t="str">
        <f>$B$50</f>
        <v>Technology</v>
      </c>
      <c r="C134" s="22">
        <f t="shared" si="5"/>
        <v>191086.356895673</v>
      </c>
      <c r="D134" s="22">
        <f t="shared" si="5"/>
        <v>239744.78935432699</v>
      </c>
      <c r="E134" s="22">
        <f t="shared" si="5"/>
        <v>11202.4</v>
      </c>
      <c r="F134" s="22">
        <f t="shared" si="5"/>
        <v>0</v>
      </c>
      <c r="G134" s="22">
        <f t="shared" si="5"/>
        <v>0</v>
      </c>
      <c r="H134" s="69">
        <f t="shared" si="4"/>
        <v>442033.54625000001</v>
      </c>
      <c r="I134" s="1"/>
    </row>
    <row r="135" spans="2:12" x14ac:dyDescent="0.2">
      <c r="B135" s="9" t="str">
        <f>$B$51</f>
        <v>Nursing</v>
      </c>
      <c r="C135" s="22">
        <f t="shared" si="5"/>
        <v>71683.451353656405</v>
      </c>
      <c r="D135" s="22">
        <f t="shared" si="5"/>
        <v>2250364.9209336</v>
      </c>
      <c r="E135" s="22">
        <f t="shared" si="5"/>
        <v>386605.20299999998</v>
      </c>
      <c r="F135" s="22">
        <f t="shared" si="5"/>
        <v>218511.16833333299</v>
      </c>
      <c r="G135" s="22">
        <f t="shared" si="5"/>
        <v>0</v>
      </c>
      <c r="H135" s="69">
        <f t="shared" si="4"/>
        <v>2927164.7436205894</v>
      </c>
      <c r="I135" s="1"/>
    </row>
    <row r="136" spans="2:12" x14ac:dyDescent="0.2">
      <c r="B136" s="35" t="str">
        <f>$B$52</f>
        <v>Totals</v>
      </c>
      <c r="C136" s="36">
        <f>SUM(C116:C135)</f>
        <v>13562767.172687547</v>
      </c>
      <c r="D136" s="36">
        <f>SUM(D116:D135)</f>
        <v>10614285.312616104</v>
      </c>
      <c r="E136" s="36">
        <f>SUM(E116:E135)</f>
        <v>4620619.3387291646</v>
      </c>
      <c r="F136" s="36">
        <f>SUM(F116:F135)</f>
        <v>1484915.4700017618</v>
      </c>
      <c r="G136" s="36">
        <f>SUM(G116:G135)</f>
        <v>0</v>
      </c>
      <c r="H136" s="36">
        <f t="shared" si="4"/>
        <v>30282587.294034578</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39854902.705965422</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Data!LN12</f>
        <v>1414514</v>
      </c>
      <c r="D143" s="159">
        <f>Data!MH12</f>
        <v>310503</v>
      </c>
      <c r="E143" s="159">
        <f>Data!NB12</f>
        <v>49605</v>
      </c>
      <c r="F143" s="159">
        <f>Data!NV12</f>
        <v>45790</v>
      </c>
      <c r="G143" s="159">
        <f>Data!OP12</f>
        <v>0</v>
      </c>
      <c r="H143" s="160">
        <f>Data!PJ12</f>
        <v>5845484</v>
      </c>
      <c r="I143" s="70">
        <f t="shared" ref="I143:I162" si="6">SUM(C143:H143)</f>
        <v>7665896</v>
      </c>
    </row>
    <row r="144" spans="2:12" x14ac:dyDescent="0.2">
      <c r="B144" s="9" t="str">
        <f>$B$33</f>
        <v>Science</v>
      </c>
      <c r="C144" s="159">
        <f>Data!LO12</f>
        <v>0</v>
      </c>
      <c r="D144" s="159">
        <f>Data!MI12</f>
        <v>0</v>
      </c>
      <c r="E144" s="159">
        <f>Data!NC12</f>
        <v>0</v>
      </c>
      <c r="F144" s="159">
        <f>Data!NW12</f>
        <v>0</v>
      </c>
      <c r="G144" s="159">
        <f>Data!OQ12</f>
        <v>0</v>
      </c>
      <c r="H144" s="160">
        <f>Data!PK12</f>
        <v>2242103</v>
      </c>
      <c r="I144" s="70">
        <f t="shared" si="6"/>
        <v>2242103</v>
      </c>
    </row>
    <row r="145" spans="2:9" x14ac:dyDescent="0.2">
      <c r="B145" s="9" t="str">
        <f>$B$34</f>
        <v>Fine Arts</v>
      </c>
      <c r="C145" s="159">
        <f>Data!LP12</f>
        <v>0</v>
      </c>
      <c r="D145" s="159">
        <f>Data!MJ12</f>
        <v>0</v>
      </c>
      <c r="E145" s="159">
        <f>Data!ND12</f>
        <v>0</v>
      </c>
      <c r="F145" s="159">
        <f>Data!NX12</f>
        <v>0</v>
      </c>
      <c r="G145" s="159">
        <f>Data!OR12</f>
        <v>0</v>
      </c>
      <c r="H145" s="160">
        <f>Data!PL12</f>
        <v>1556900</v>
      </c>
      <c r="I145" s="70">
        <f t="shared" si="6"/>
        <v>1556900</v>
      </c>
    </row>
    <row r="146" spans="2:9" x14ac:dyDescent="0.2">
      <c r="B146" s="9" t="str">
        <f>$B$35</f>
        <v>Teacher Education</v>
      </c>
      <c r="C146" s="159">
        <f>Data!LQ12</f>
        <v>0</v>
      </c>
      <c r="D146" s="159">
        <f>Data!MK12</f>
        <v>0</v>
      </c>
      <c r="E146" s="159">
        <f>Data!NE12</f>
        <v>111729</v>
      </c>
      <c r="F146" s="159">
        <f>Data!NY12</f>
        <v>84287</v>
      </c>
      <c r="G146" s="159">
        <f>Data!OS12</f>
        <v>0</v>
      </c>
      <c r="H146" s="160">
        <f>Data!PN12</f>
        <v>1527001</v>
      </c>
      <c r="I146" s="70">
        <f t="shared" si="6"/>
        <v>1723017</v>
      </c>
    </row>
    <row r="147" spans="2:9" x14ac:dyDescent="0.2">
      <c r="B147" s="9" t="str">
        <f>$B$36</f>
        <v>Agriculture</v>
      </c>
      <c r="C147" s="159">
        <f>Data!LR12</f>
        <v>0</v>
      </c>
      <c r="D147" s="159">
        <f>Data!ML12</f>
        <v>0</v>
      </c>
      <c r="E147" s="159">
        <f>Data!NF12</f>
        <v>0</v>
      </c>
      <c r="F147" s="159">
        <f>Data!NZ12</f>
        <v>0</v>
      </c>
      <c r="G147" s="159">
        <f>Data!OT12</f>
        <v>0</v>
      </c>
      <c r="H147" s="160">
        <f>Data!PM12</f>
        <v>12803601</v>
      </c>
      <c r="I147" s="70">
        <f t="shared" si="6"/>
        <v>12803601</v>
      </c>
    </row>
    <row r="148" spans="2:9" x14ac:dyDescent="0.2">
      <c r="B148" s="9" t="str">
        <f>$B$37</f>
        <v>Engineering</v>
      </c>
      <c r="C148" s="159">
        <f>Data!LS12</f>
        <v>0</v>
      </c>
      <c r="D148" s="159">
        <f>Data!MM12</f>
        <v>0</v>
      </c>
      <c r="E148" s="159">
        <f>Data!NG12</f>
        <v>97210</v>
      </c>
      <c r="F148" s="159">
        <f>Data!OA12</f>
        <v>13256</v>
      </c>
      <c r="G148" s="159">
        <f>Data!OU12</f>
        <v>0</v>
      </c>
      <c r="H148" s="160">
        <f>Data!PO12</f>
        <v>7688872</v>
      </c>
      <c r="I148" s="70">
        <f t="shared" si="6"/>
        <v>7799338</v>
      </c>
    </row>
    <row r="149" spans="2:9" x14ac:dyDescent="0.2">
      <c r="B149" s="9" t="str">
        <f>$B$38</f>
        <v>Home Economics</v>
      </c>
      <c r="C149" s="159">
        <f>Data!LT12</f>
        <v>0</v>
      </c>
      <c r="D149" s="159">
        <f>Data!MN12</f>
        <v>0</v>
      </c>
      <c r="E149" s="159">
        <f>Data!NH12</f>
        <v>0</v>
      </c>
      <c r="F149" s="159">
        <f>Data!OB12</f>
        <v>0</v>
      </c>
      <c r="G149" s="159">
        <f>Data!OV12</f>
        <v>0</v>
      </c>
      <c r="H149" s="160">
        <f>Data!PP12</f>
        <v>0</v>
      </c>
      <c r="I149" s="70">
        <f t="shared" si="6"/>
        <v>0</v>
      </c>
    </row>
    <row r="150" spans="2:9" x14ac:dyDescent="0.2">
      <c r="B150" s="9" t="str">
        <f>$B$39</f>
        <v>Law</v>
      </c>
      <c r="C150" s="159">
        <f>Data!LU12</f>
        <v>0</v>
      </c>
      <c r="D150" s="159">
        <f>Data!MO12</f>
        <v>0</v>
      </c>
      <c r="E150" s="159">
        <f>Data!NI12</f>
        <v>0</v>
      </c>
      <c r="F150" s="159">
        <f>Data!OC12</f>
        <v>0</v>
      </c>
      <c r="G150" s="159">
        <f>Data!OW12</f>
        <v>0</v>
      </c>
      <c r="H150" s="160">
        <f>Data!PQ12</f>
        <v>0</v>
      </c>
      <c r="I150" s="70">
        <f t="shared" si="6"/>
        <v>0</v>
      </c>
    </row>
    <row r="151" spans="2:9" x14ac:dyDescent="0.2">
      <c r="B151" s="9" t="str">
        <f>$B$40</f>
        <v>Social Service</v>
      </c>
      <c r="C151" s="159">
        <f>Data!LV12</f>
        <v>0</v>
      </c>
      <c r="D151" s="159">
        <f>Data!MP12</f>
        <v>0</v>
      </c>
      <c r="E151" s="159">
        <f>Data!NJ12</f>
        <v>0</v>
      </c>
      <c r="F151" s="159">
        <f>Data!OD12</f>
        <v>0</v>
      </c>
      <c r="G151" s="159">
        <f>Data!OX12</f>
        <v>0</v>
      </c>
      <c r="H151" s="160">
        <f>Data!PR12</f>
        <v>224919</v>
      </c>
      <c r="I151" s="70">
        <f t="shared" si="6"/>
        <v>224919</v>
      </c>
    </row>
    <row r="152" spans="2:9" x14ac:dyDescent="0.2">
      <c r="B152" s="9" t="str">
        <f>$B$41</f>
        <v>Library Science</v>
      </c>
      <c r="C152" s="159">
        <f>Data!LW12</f>
        <v>0</v>
      </c>
      <c r="D152" s="159">
        <f>Data!MQ12</f>
        <v>0</v>
      </c>
      <c r="E152" s="159">
        <f>Data!NK12</f>
        <v>0</v>
      </c>
      <c r="F152" s="159">
        <f>Data!OE12</f>
        <v>0</v>
      </c>
      <c r="G152" s="159">
        <f>Data!OY12</f>
        <v>0</v>
      </c>
      <c r="H152" s="160">
        <f>Data!PS12</f>
        <v>0</v>
      </c>
      <c r="I152" s="70">
        <f t="shared" si="6"/>
        <v>0</v>
      </c>
    </row>
    <row r="153" spans="2:9" x14ac:dyDescent="0.2">
      <c r="B153" s="9" t="str">
        <f>$B$42</f>
        <v>Veterinary Science</v>
      </c>
      <c r="C153" s="159">
        <f>Data!LX12</f>
        <v>0</v>
      </c>
      <c r="D153" s="159">
        <f>Data!MR12</f>
        <v>0</v>
      </c>
      <c r="E153" s="159">
        <f>Data!NL12</f>
        <v>0</v>
      </c>
      <c r="F153" s="159">
        <f>Data!OF12</f>
        <v>0</v>
      </c>
      <c r="G153" s="159">
        <f>Data!OZ12</f>
        <v>0</v>
      </c>
      <c r="H153" s="160">
        <f>Data!PT12</f>
        <v>0</v>
      </c>
      <c r="I153" s="70">
        <f t="shared" si="6"/>
        <v>0</v>
      </c>
    </row>
    <row r="154" spans="2:9" x14ac:dyDescent="0.2">
      <c r="B154" s="9" t="str">
        <f>$B$43</f>
        <v>Vocational Training</v>
      </c>
      <c r="C154" s="159">
        <f>Data!LY12</f>
        <v>0</v>
      </c>
      <c r="D154" s="159">
        <f>Data!MS12</f>
        <v>0</v>
      </c>
      <c r="E154" s="159">
        <f>Data!NM12</f>
        <v>0</v>
      </c>
      <c r="F154" s="159">
        <f>Data!OG12</f>
        <v>0</v>
      </c>
      <c r="G154" s="159">
        <f>Data!PA12</f>
        <v>0</v>
      </c>
      <c r="H154" s="160">
        <f>Data!PU12</f>
        <v>0</v>
      </c>
      <c r="I154" s="70">
        <f t="shared" si="6"/>
        <v>0</v>
      </c>
    </row>
    <row r="155" spans="2:9" x14ac:dyDescent="0.2">
      <c r="B155" s="9" t="str">
        <f>$B$44</f>
        <v>Physical Training</v>
      </c>
      <c r="C155" s="159">
        <f>Data!LZ12</f>
        <v>0</v>
      </c>
      <c r="D155" s="159">
        <f>Data!MT12</f>
        <v>0</v>
      </c>
      <c r="E155" s="159">
        <f>Data!NN12</f>
        <v>0</v>
      </c>
      <c r="F155" s="159">
        <f>Data!OH12</f>
        <v>0</v>
      </c>
      <c r="G155" s="159">
        <f>Data!PB12</f>
        <v>0</v>
      </c>
      <c r="H155" s="160">
        <f>Data!PV12</f>
        <v>228655</v>
      </c>
      <c r="I155" s="70">
        <f t="shared" si="6"/>
        <v>228655</v>
      </c>
    </row>
    <row r="156" spans="2:9" x14ac:dyDescent="0.2">
      <c r="B156" s="9" t="str">
        <f>$B$45</f>
        <v>Health Services</v>
      </c>
      <c r="C156" s="159">
        <f>Data!MA12</f>
        <v>0</v>
      </c>
      <c r="D156" s="159">
        <f>Data!MU12</f>
        <v>0</v>
      </c>
      <c r="E156" s="159">
        <f>Data!NO12</f>
        <v>0</v>
      </c>
      <c r="F156" s="159">
        <f>Data!OI12</f>
        <v>0</v>
      </c>
      <c r="G156" s="159">
        <f>Data!PC12</f>
        <v>0</v>
      </c>
      <c r="H156" s="160">
        <f>Data!PW12</f>
        <v>0</v>
      </c>
      <c r="I156" s="70">
        <f t="shared" si="6"/>
        <v>0</v>
      </c>
    </row>
    <row r="157" spans="2:9" x14ac:dyDescent="0.2">
      <c r="B157" s="9" t="str">
        <f>$B$46</f>
        <v>Pharmacy</v>
      </c>
      <c r="C157" s="159">
        <f>Data!MB12</f>
        <v>0</v>
      </c>
      <c r="D157" s="159">
        <f>Data!MV12</f>
        <v>0</v>
      </c>
      <c r="E157" s="159">
        <f>Data!NP12</f>
        <v>0</v>
      </c>
      <c r="F157" s="159">
        <f>Data!OJ12</f>
        <v>0</v>
      </c>
      <c r="G157" s="159">
        <f>Data!PD12</f>
        <v>0</v>
      </c>
      <c r="H157" s="160">
        <f>Data!PX12</f>
        <v>0</v>
      </c>
      <c r="I157" s="70">
        <f t="shared" si="6"/>
        <v>0</v>
      </c>
    </row>
    <row r="158" spans="2:9" x14ac:dyDescent="0.2">
      <c r="B158" s="9" t="str">
        <f>$B$47</f>
        <v>Business Administration</v>
      </c>
      <c r="C158" s="159">
        <f>Data!MC12</f>
        <v>0</v>
      </c>
      <c r="D158" s="159">
        <f>Data!MW12</f>
        <v>0</v>
      </c>
      <c r="E158" s="159">
        <f>Data!NQ12</f>
        <v>128838</v>
      </c>
      <c r="F158" s="159">
        <f>Data!OK12</f>
        <v>0</v>
      </c>
      <c r="G158" s="159">
        <f>Data!PE12</f>
        <v>0</v>
      </c>
      <c r="H158" s="160">
        <f>Data!PY12</f>
        <v>1956232</v>
      </c>
      <c r="I158" s="70">
        <f t="shared" si="6"/>
        <v>2085070</v>
      </c>
    </row>
    <row r="159" spans="2:9" x14ac:dyDescent="0.2">
      <c r="B159" s="9" t="str">
        <f>$B$48</f>
        <v>Optometry</v>
      </c>
      <c r="C159" s="159">
        <f>Data!MD12</f>
        <v>0</v>
      </c>
      <c r="D159" s="159">
        <f>Data!MX12</f>
        <v>0</v>
      </c>
      <c r="E159" s="159">
        <f>Data!NR12</f>
        <v>0</v>
      </c>
      <c r="F159" s="159">
        <f>Data!OL12</f>
        <v>0</v>
      </c>
      <c r="G159" s="159">
        <f>Data!PF12</f>
        <v>0</v>
      </c>
      <c r="H159" s="160">
        <f>Data!PZ12</f>
        <v>0</v>
      </c>
      <c r="I159" s="70">
        <f t="shared" si="6"/>
        <v>0</v>
      </c>
    </row>
    <row r="160" spans="2:9" x14ac:dyDescent="0.2">
      <c r="B160" s="9" t="str">
        <f>$B$49</f>
        <v>Teacher Ed-Practice Teaching</v>
      </c>
      <c r="C160" s="159">
        <f>Data!ME12</f>
        <v>0</v>
      </c>
      <c r="D160" s="159">
        <f>Data!MY12</f>
        <v>0</v>
      </c>
      <c r="E160" s="159">
        <f>Data!NS12</f>
        <v>0</v>
      </c>
      <c r="F160" s="159">
        <f>Data!OM12</f>
        <v>0</v>
      </c>
      <c r="G160" s="159">
        <f>Data!PG12</f>
        <v>0</v>
      </c>
      <c r="H160" s="160">
        <f>Data!QA12</f>
        <v>341314</v>
      </c>
      <c r="I160" s="70">
        <f t="shared" si="6"/>
        <v>341314</v>
      </c>
    </row>
    <row r="161" spans="2:10" x14ac:dyDescent="0.2">
      <c r="B161" s="9" t="str">
        <f>$B$50</f>
        <v>Technology</v>
      </c>
      <c r="C161" s="159">
        <f>Data!MF12</f>
        <v>0</v>
      </c>
      <c r="D161" s="159">
        <f>Data!MZ12</f>
        <v>0</v>
      </c>
      <c r="E161" s="159">
        <f>Data!NT12</f>
        <v>0</v>
      </c>
      <c r="F161" s="159">
        <f>Data!ON12</f>
        <v>0</v>
      </c>
      <c r="G161" s="159">
        <f>Data!PH12</f>
        <v>0</v>
      </c>
      <c r="H161" s="160">
        <f>Data!QB12</f>
        <v>90758</v>
      </c>
      <c r="I161" s="70">
        <f t="shared" si="6"/>
        <v>90758</v>
      </c>
    </row>
    <row r="162" spans="2:10" x14ac:dyDescent="0.2">
      <c r="B162" s="9" t="str">
        <f>$B$51</f>
        <v>Nursing</v>
      </c>
      <c r="C162" s="159">
        <f>Data!MG12</f>
        <v>0</v>
      </c>
      <c r="D162" s="159">
        <f>Data!NA12</f>
        <v>0</v>
      </c>
      <c r="E162" s="159">
        <f>Data!NU12</f>
        <v>171023</v>
      </c>
      <c r="F162" s="159">
        <f>Data!OO12</f>
        <v>96200</v>
      </c>
      <c r="G162" s="159">
        <f>Data!PI12</f>
        <v>0</v>
      </c>
      <c r="H162" s="160">
        <f>Data!QC12</f>
        <v>2826109</v>
      </c>
      <c r="I162" s="70">
        <f t="shared" si="6"/>
        <v>3093332</v>
      </c>
    </row>
    <row r="163" spans="2:10" ht="15" thickBot="1" x14ac:dyDescent="0.25">
      <c r="B163" s="35" t="str">
        <f>$B$52</f>
        <v>Totals</v>
      </c>
      <c r="C163" s="36">
        <f t="shared" ref="C163:H163" si="7">SUM(C143:C162)</f>
        <v>1414514</v>
      </c>
      <c r="D163" s="36">
        <f t="shared" si="7"/>
        <v>310503</v>
      </c>
      <c r="E163" s="36">
        <f t="shared" si="7"/>
        <v>558405</v>
      </c>
      <c r="F163" s="36">
        <f t="shared" si="7"/>
        <v>239533</v>
      </c>
      <c r="G163" s="37">
        <f t="shared" si="7"/>
        <v>0</v>
      </c>
      <c r="H163" s="71">
        <f t="shared" si="7"/>
        <v>37331948</v>
      </c>
      <c r="I163" s="70">
        <f>SUM(I143:I162)</f>
        <v>39854903</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5767904.0527254473</v>
      </c>
      <c r="D168" s="21">
        <f t="shared" si="8"/>
        <v>1240214.3599191876</v>
      </c>
      <c r="E168" s="21">
        <f t="shared" si="8"/>
        <v>341560.16105403617</v>
      </c>
      <c r="F168" s="21">
        <f t="shared" si="8"/>
        <v>316217.42630132928</v>
      </c>
      <c r="G168" s="21">
        <f t="shared" si="8"/>
        <v>0</v>
      </c>
      <c r="H168" s="36">
        <f t="shared" ref="H168:H188" si="9">SUM(C168:G168)</f>
        <v>7665896.0000000009</v>
      </c>
      <c r="I168" s="52"/>
      <c r="J168" s="53"/>
    </row>
    <row r="169" spans="2:10" x14ac:dyDescent="0.2">
      <c r="B169" s="9" t="str">
        <f>$B$33</f>
        <v>Science</v>
      </c>
      <c r="C169" s="22">
        <f t="shared" si="8"/>
        <v>1411512.6202439878</v>
      </c>
      <c r="D169" s="22">
        <f t="shared" si="8"/>
        <v>667199.07527658355</v>
      </c>
      <c r="E169" s="22">
        <f t="shared" si="8"/>
        <v>163391.30447942845</v>
      </c>
      <c r="F169" s="22">
        <f t="shared" si="8"/>
        <v>0</v>
      </c>
      <c r="G169" s="22">
        <f t="shared" si="8"/>
        <v>0</v>
      </c>
      <c r="H169" s="69">
        <f t="shared" si="9"/>
        <v>2242103</v>
      </c>
      <c r="I169" s="52"/>
      <c r="J169" s="53"/>
    </row>
    <row r="170" spans="2:10" x14ac:dyDescent="0.2">
      <c r="B170" s="9" t="str">
        <f>$B$34</f>
        <v>Fine Arts</v>
      </c>
      <c r="C170" s="22">
        <f t="shared" si="8"/>
        <v>1223196.4899373425</v>
      </c>
      <c r="D170" s="22">
        <f t="shared" si="8"/>
        <v>333703.5100626573</v>
      </c>
      <c r="E170" s="22">
        <f t="shared" si="8"/>
        <v>0</v>
      </c>
      <c r="F170" s="22">
        <f t="shared" si="8"/>
        <v>0</v>
      </c>
      <c r="G170" s="22">
        <f t="shared" si="8"/>
        <v>0</v>
      </c>
      <c r="H170" s="69">
        <f t="shared" si="9"/>
        <v>1556899.9999999998</v>
      </c>
      <c r="I170" s="52"/>
      <c r="J170" s="53"/>
    </row>
    <row r="171" spans="2:10" x14ac:dyDescent="0.2">
      <c r="B171" s="9" t="str">
        <f>$B$35</f>
        <v>Teacher Education</v>
      </c>
      <c r="C171" s="22">
        <f t="shared" si="8"/>
        <v>149052.94078284112</v>
      </c>
      <c r="D171" s="22">
        <f t="shared" si="8"/>
        <v>372241.21117649815</v>
      </c>
      <c r="E171" s="22">
        <f t="shared" si="8"/>
        <v>687447.68865574687</v>
      </c>
      <c r="F171" s="22">
        <f t="shared" si="8"/>
        <v>514275.15938491368</v>
      </c>
      <c r="G171" s="22">
        <f t="shared" si="8"/>
        <v>0</v>
      </c>
      <c r="H171" s="69">
        <f t="shared" si="9"/>
        <v>1723017</v>
      </c>
      <c r="I171" s="52"/>
      <c r="J171" s="53"/>
    </row>
    <row r="172" spans="2:10" x14ac:dyDescent="0.2">
      <c r="B172" s="9" t="str">
        <f>$B$36</f>
        <v>Agriculture</v>
      </c>
      <c r="C172" s="22">
        <f t="shared" si="8"/>
        <v>8346618.7364147995</v>
      </c>
      <c r="D172" s="22">
        <f t="shared" si="8"/>
        <v>4456982.2635852015</v>
      </c>
      <c r="E172" s="22">
        <f t="shared" si="8"/>
        <v>0</v>
      </c>
      <c r="F172" s="22">
        <f t="shared" si="8"/>
        <v>0</v>
      </c>
      <c r="G172" s="22">
        <f t="shared" si="8"/>
        <v>0</v>
      </c>
      <c r="H172" s="69">
        <f t="shared" si="9"/>
        <v>12803601</v>
      </c>
      <c r="I172" s="52"/>
      <c r="J172" s="53"/>
    </row>
    <row r="173" spans="2:10" x14ac:dyDescent="0.2">
      <c r="B173" s="9" t="str">
        <f>$B$37</f>
        <v>Engineering</v>
      </c>
      <c r="C173" s="22">
        <f t="shared" si="8"/>
        <v>1937991.9492966919</v>
      </c>
      <c r="D173" s="22">
        <f t="shared" si="8"/>
        <v>3220939.9160745209</v>
      </c>
      <c r="E173" s="22">
        <f t="shared" si="8"/>
        <v>2312665.1771358419</v>
      </c>
      <c r="F173" s="22">
        <f t="shared" si="8"/>
        <v>327740.95749294525</v>
      </c>
      <c r="G173" s="22">
        <f t="shared" si="8"/>
        <v>0</v>
      </c>
      <c r="H173" s="69">
        <f t="shared" si="9"/>
        <v>7799338</v>
      </c>
      <c r="I173" s="52"/>
      <c r="J173" s="53"/>
    </row>
    <row r="174" spans="2:10" x14ac:dyDescent="0.2">
      <c r="B174" s="9" t="str">
        <f>$B$38</f>
        <v>Home Economics</v>
      </c>
      <c r="C174" s="22">
        <f t="shared" si="8"/>
        <v>0</v>
      </c>
      <c r="D174" s="22">
        <f t="shared" si="8"/>
        <v>0</v>
      </c>
      <c r="E174" s="22">
        <f t="shared" si="8"/>
        <v>0</v>
      </c>
      <c r="F174" s="22">
        <f t="shared" si="8"/>
        <v>0</v>
      </c>
      <c r="G174" s="22">
        <f t="shared" si="8"/>
        <v>0</v>
      </c>
      <c r="H174" s="69">
        <f t="shared" si="9"/>
        <v>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83123.054810948219</v>
      </c>
      <c r="D176" s="22">
        <f t="shared" si="8"/>
        <v>141795.9451890518</v>
      </c>
      <c r="E176" s="22">
        <f t="shared" si="8"/>
        <v>0</v>
      </c>
      <c r="F176" s="22">
        <f t="shared" si="8"/>
        <v>0</v>
      </c>
      <c r="G176" s="22">
        <f t="shared" si="8"/>
        <v>0</v>
      </c>
      <c r="H176" s="69">
        <f t="shared" si="9"/>
        <v>224919</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228654.99999999997</v>
      </c>
      <c r="D180" s="22">
        <f t="shared" si="8"/>
        <v>0</v>
      </c>
      <c r="E180" s="22">
        <f t="shared" si="8"/>
        <v>0</v>
      </c>
      <c r="F180" s="22">
        <f t="shared" si="8"/>
        <v>0</v>
      </c>
      <c r="G180" s="22">
        <f t="shared" si="8"/>
        <v>0</v>
      </c>
      <c r="H180" s="69">
        <f t="shared" si="9"/>
        <v>228654.99999999997</v>
      </c>
      <c r="I180" s="52"/>
      <c r="J180" s="53"/>
    </row>
    <row r="181" spans="2:10" x14ac:dyDescent="0.2">
      <c r="B181" s="9" t="str">
        <f>$B$45</f>
        <v>Health Services</v>
      </c>
      <c r="C181" s="22">
        <f t="shared" si="8"/>
        <v>0</v>
      </c>
      <c r="D181" s="22">
        <f t="shared" si="8"/>
        <v>0</v>
      </c>
      <c r="E181" s="22">
        <f t="shared" si="8"/>
        <v>0</v>
      </c>
      <c r="F181" s="22">
        <f t="shared" si="8"/>
        <v>0</v>
      </c>
      <c r="G181" s="22">
        <f t="shared" si="8"/>
        <v>0</v>
      </c>
      <c r="H181" s="69">
        <f t="shared" si="9"/>
        <v>0</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660426.64924166852</v>
      </c>
      <c r="D183" s="22">
        <f t="shared" si="8"/>
        <v>957151.49877641501</v>
      </c>
      <c r="E183" s="22">
        <f t="shared" si="8"/>
        <v>467491.85198191664</v>
      </c>
      <c r="F183" s="22">
        <f t="shared" si="8"/>
        <v>0</v>
      </c>
      <c r="G183" s="22">
        <f t="shared" si="8"/>
        <v>0</v>
      </c>
      <c r="H183" s="69">
        <f t="shared" si="9"/>
        <v>2085070.0000000002</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341314</v>
      </c>
      <c r="E185" s="22">
        <f t="shared" si="10"/>
        <v>0</v>
      </c>
      <c r="F185" s="22">
        <f t="shared" si="10"/>
        <v>0</v>
      </c>
      <c r="G185" s="22">
        <f t="shared" si="10"/>
        <v>0</v>
      </c>
      <c r="H185" s="69">
        <f t="shared" si="9"/>
        <v>341314</v>
      </c>
      <c r="I185" s="52"/>
      <c r="J185" s="53"/>
    </row>
    <row r="186" spans="2:10" x14ac:dyDescent="0.2">
      <c r="B186" s="9" t="str">
        <f>$B$50</f>
        <v>Technology</v>
      </c>
      <c r="C186" s="22">
        <f t="shared" si="10"/>
        <v>39233.70912968913</v>
      </c>
      <c r="D186" s="22">
        <f t="shared" si="10"/>
        <v>49224.222407577079</v>
      </c>
      <c r="E186" s="22">
        <f t="shared" si="10"/>
        <v>2300.0684627337828</v>
      </c>
      <c r="F186" s="22">
        <f t="shared" si="10"/>
        <v>0</v>
      </c>
      <c r="G186" s="22">
        <f t="shared" si="10"/>
        <v>0</v>
      </c>
      <c r="H186" s="69">
        <f t="shared" si="9"/>
        <v>90757.999999999985</v>
      </c>
      <c r="I186" s="52"/>
      <c r="J186" s="53"/>
    </row>
    <row r="187" spans="2:10" x14ac:dyDescent="0.2">
      <c r="B187" s="9" t="str">
        <f>$B$51</f>
        <v>Nursing</v>
      </c>
      <c r="C187" s="22">
        <f t="shared" si="10"/>
        <v>69208.69331428688</v>
      </c>
      <c r="D187" s="22">
        <f t="shared" si="10"/>
        <v>2172674.6231810558</v>
      </c>
      <c r="E187" s="22">
        <f t="shared" si="10"/>
        <v>544281.26844091876</v>
      </c>
      <c r="F187" s="22">
        <f t="shared" si="10"/>
        <v>307167.41506373871</v>
      </c>
      <c r="G187" s="22">
        <f t="shared" si="10"/>
        <v>0</v>
      </c>
      <c r="H187" s="69">
        <f t="shared" si="9"/>
        <v>3093332</v>
      </c>
      <c r="I187" s="52"/>
      <c r="J187" s="53"/>
    </row>
    <row r="188" spans="2:10" x14ac:dyDescent="0.2">
      <c r="B188" s="35" t="str">
        <f>$B$52</f>
        <v>Totals</v>
      </c>
      <c r="C188" s="36">
        <f>SUM(C168:C187)</f>
        <v>19916923.895897698</v>
      </c>
      <c r="D188" s="36">
        <f>SUM(D168:D187)</f>
        <v>13953440.625648748</v>
      </c>
      <c r="E188" s="36">
        <f>SUM(E168:E187)</f>
        <v>4519137.5202106219</v>
      </c>
      <c r="F188" s="36">
        <f>SUM(F168:F187)</f>
        <v>1465400.9582429267</v>
      </c>
      <c r="G188" s="36">
        <f>SUM(G168:G187)</f>
        <v>0</v>
      </c>
      <c r="H188" s="36">
        <f t="shared" si="9"/>
        <v>39854903</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26134700</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5183280.3031087378</v>
      </c>
      <c r="D193" s="38">
        <f t="shared" si="11"/>
        <v>1106942.9849109547</v>
      </c>
      <c r="E193" s="38">
        <f t="shared" si="11"/>
        <v>347610.808439949</v>
      </c>
      <c r="F193" s="38">
        <f t="shared" si="11"/>
        <v>321979.22428074933</v>
      </c>
      <c r="G193" s="38">
        <f t="shared" si="11"/>
        <v>0</v>
      </c>
      <c r="H193" s="38">
        <f>SUM(C193:G193)</f>
        <v>6959813.3207403906</v>
      </c>
      <c r="I193" s="1"/>
    </row>
    <row r="194" spans="2:9" x14ac:dyDescent="0.2">
      <c r="B194" s="9" t="str">
        <f>$B$33</f>
        <v>Science</v>
      </c>
      <c r="C194" s="39">
        <f t="shared" si="11"/>
        <v>1810645.6394551268</v>
      </c>
      <c r="D194" s="39">
        <f t="shared" si="11"/>
        <v>855862.76663202571</v>
      </c>
      <c r="E194" s="39">
        <f t="shared" si="11"/>
        <v>209593.41683351289</v>
      </c>
      <c r="F194" s="39">
        <f t="shared" si="11"/>
        <v>0</v>
      </c>
      <c r="G194" s="39">
        <f t="shared" si="11"/>
        <v>0</v>
      </c>
      <c r="H194" s="39">
        <f t="shared" ref="H194:H213" si="12">SUM(C194:G194)</f>
        <v>2876101.8229206656</v>
      </c>
      <c r="I194" s="1"/>
    </row>
    <row r="195" spans="2:9" x14ac:dyDescent="0.2">
      <c r="B195" s="9" t="str">
        <f>$B$34</f>
        <v>Fine Arts</v>
      </c>
      <c r="C195" s="39">
        <f t="shared" si="11"/>
        <v>910613.70564080426</v>
      </c>
      <c r="D195" s="39">
        <f t="shared" si="11"/>
        <v>248426.96360178856</v>
      </c>
      <c r="E195" s="39">
        <f t="shared" si="11"/>
        <v>0</v>
      </c>
      <c r="F195" s="39">
        <f t="shared" si="11"/>
        <v>0</v>
      </c>
      <c r="G195" s="39">
        <f t="shared" si="11"/>
        <v>0</v>
      </c>
      <c r="H195" s="39">
        <f t="shared" si="12"/>
        <v>1159040.6692425928</v>
      </c>
      <c r="I195" s="1"/>
    </row>
    <row r="196" spans="2:9" x14ac:dyDescent="0.2">
      <c r="B196" s="9" t="str">
        <f>$B$35</f>
        <v>Teacher Education</v>
      </c>
      <c r="C196" s="39">
        <f t="shared" si="11"/>
        <v>181696.01137473137</v>
      </c>
      <c r="D196" s="39">
        <f t="shared" si="11"/>
        <v>453763.22657469416</v>
      </c>
      <c r="E196" s="39">
        <f t="shared" si="11"/>
        <v>701802.92219153699</v>
      </c>
      <c r="F196" s="39">
        <f t="shared" si="11"/>
        <v>524156.94107254426</v>
      </c>
      <c r="G196" s="39">
        <f t="shared" si="11"/>
        <v>0</v>
      </c>
      <c r="H196" s="39">
        <f t="shared" si="12"/>
        <v>1861419.1012135069</v>
      </c>
      <c r="I196" s="1"/>
    </row>
    <row r="197" spans="2:9" x14ac:dyDescent="0.2">
      <c r="B197" s="9" t="str">
        <f>$B$36</f>
        <v>Agriculture</v>
      </c>
      <c r="C197" s="39">
        <f t="shared" si="11"/>
        <v>274067.37396279589</v>
      </c>
      <c r="D197" s="39">
        <f t="shared" si="11"/>
        <v>146348.29544211837</v>
      </c>
      <c r="E197" s="39">
        <f t="shared" si="11"/>
        <v>0</v>
      </c>
      <c r="F197" s="39">
        <f t="shared" si="11"/>
        <v>0</v>
      </c>
      <c r="G197" s="39">
        <f t="shared" si="11"/>
        <v>0</v>
      </c>
      <c r="H197" s="39">
        <f t="shared" si="12"/>
        <v>420415.66940491425</v>
      </c>
      <c r="I197" s="1"/>
    </row>
    <row r="198" spans="2:9" x14ac:dyDescent="0.2">
      <c r="B198" s="9" t="str">
        <f>$B$37</f>
        <v>Engineering</v>
      </c>
      <c r="C198" s="39">
        <f t="shared" si="11"/>
        <v>1520920.9470496126</v>
      </c>
      <c r="D198" s="39">
        <f t="shared" si="11"/>
        <v>2527768.492187886</v>
      </c>
      <c r="E198" s="39">
        <f t="shared" si="11"/>
        <v>1738671.9214072246</v>
      </c>
      <c r="F198" s="39">
        <f t="shared" si="11"/>
        <v>246805.33866851593</v>
      </c>
      <c r="G198" s="39">
        <f t="shared" si="11"/>
        <v>0</v>
      </c>
      <c r="H198" s="39">
        <f t="shared" si="12"/>
        <v>6034166.6993132392</v>
      </c>
      <c r="I198" s="1"/>
    </row>
    <row r="199" spans="2:9" x14ac:dyDescent="0.2">
      <c r="B199" s="9" t="str">
        <f>$B$38</f>
        <v>Home Economics</v>
      </c>
      <c r="C199" s="39">
        <f t="shared" si="11"/>
        <v>330956.5182222547</v>
      </c>
      <c r="D199" s="39">
        <f t="shared" si="11"/>
        <v>114822.87417755582</v>
      </c>
      <c r="E199" s="39">
        <f t="shared" si="11"/>
        <v>171218.18108848939</v>
      </c>
      <c r="F199" s="39">
        <f t="shared" si="11"/>
        <v>0</v>
      </c>
      <c r="G199" s="39">
        <f t="shared" si="11"/>
        <v>0</v>
      </c>
      <c r="H199" s="39">
        <f t="shared" si="12"/>
        <v>616997.57348829985</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115288.03257106368</v>
      </c>
      <c r="D201" s="39">
        <f t="shared" si="11"/>
        <v>196664.75906810674</v>
      </c>
      <c r="E201" s="39">
        <f t="shared" si="11"/>
        <v>0</v>
      </c>
      <c r="F201" s="39">
        <f t="shared" si="11"/>
        <v>0</v>
      </c>
      <c r="G201" s="39">
        <f t="shared" si="11"/>
        <v>0</v>
      </c>
      <c r="H201" s="39">
        <f t="shared" si="12"/>
        <v>311952.79163917043</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157491.77191992599</v>
      </c>
      <c r="D204" s="39">
        <f t="shared" si="11"/>
        <v>0</v>
      </c>
      <c r="E204" s="39">
        <f t="shared" si="11"/>
        <v>0</v>
      </c>
      <c r="F204" s="39">
        <f t="shared" si="11"/>
        <v>0</v>
      </c>
      <c r="G204" s="39">
        <f t="shared" si="11"/>
        <v>0</v>
      </c>
      <c r="H204" s="39">
        <f t="shared" si="12"/>
        <v>157491.77191992599</v>
      </c>
      <c r="I204" s="1"/>
    </row>
    <row r="205" spans="2:9" x14ac:dyDescent="0.2">
      <c r="B205" s="9" t="str">
        <f>$B$44</f>
        <v>Physical Training</v>
      </c>
      <c r="C205" s="39">
        <f t="shared" si="11"/>
        <v>108055.98717440941</v>
      </c>
      <c r="D205" s="39">
        <f t="shared" si="11"/>
        <v>0</v>
      </c>
      <c r="E205" s="39">
        <f t="shared" si="11"/>
        <v>0</v>
      </c>
      <c r="F205" s="39">
        <f t="shared" si="11"/>
        <v>0</v>
      </c>
      <c r="G205" s="39">
        <f t="shared" si="11"/>
        <v>0</v>
      </c>
      <c r="H205" s="39">
        <f t="shared" si="12"/>
        <v>108055.98717440941</v>
      </c>
      <c r="I205" s="1"/>
    </row>
    <row r="206" spans="2:9" x14ac:dyDescent="0.2">
      <c r="B206" s="9" t="str">
        <f>$B$45</f>
        <v>Health Services</v>
      </c>
      <c r="C206" s="39">
        <f t="shared" si="11"/>
        <v>98308.395405994801</v>
      </c>
      <c r="D206" s="39">
        <f t="shared" si="11"/>
        <v>178844.17642506023</v>
      </c>
      <c r="E206" s="39">
        <f t="shared" si="11"/>
        <v>71979.086154580757</v>
      </c>
      <c r="F206" s="39">
        <f t="shared" si="11"/>
        <v>0</v>
      </c>
      <c r="G206" s="39">
        <f t="shared" si="11"/>
        <v>0</v>
      </c>
      <c r="H206" s="39">
        <f t="shared" si="12"/>
        <v>349131.6579856358</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786936.32746118354</v>
      </c>
      <c r="D208" s="39">
        <f t="shared" si="11"/>
        <v>1140501.047521261</v>
      </c>
      <c r="E208" s="39">
        <f t="shared" si="11"/>
        <v>403525.53741621238</v>
      </c>
      <c r="F208" s="39">
        <f t="shared" si="11"/>
        <v>0</v>
      </c>
      <c r="G208" s="39">
        <f t="shared" si="11"/>
        <v>0</v>
      </c>
      <c r="H208" s="39">
        <f t="shared" si="12"/>
        <v>2330962.9123986568</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41439.869152161948</v>
      </c>
      <c r="E210" s="39">
        <f t="shared" si="13"/>
        <v>0</v>
      </c>
      <c r="F210" s="39">
        <f t="shared" si="13"/>
        <v>0</v>
      </c>
      <c r="G210" s="39">
        <f t="shared" si="13"/>
        <v>0</v>
      </c>
      <c r="H210" s="39">
        <f t="shared" si="12"/>
        <v>41439.869152161948</v>
      </c>
      <c r="I210" s="1"/>
    </row>
    <row r="211" spans="2:9" x14ac:dyDescent="0.2">
      <c r="B211" s="9" t="str">
        <f>$B$50</f>
        <v>Technology</v>
      </c>
      <c r="C211" s="39">
        <f t="shared" si="13"/>
        <v>164912.74550193798</v>
      </c>
      <c r="D211" s="39">
        <f t="shared" si="13"/>
        <v>206906.30181301624</v>
      </c>
      <c r="E211" s="39">
        <f t="shared" si="13"/>
        <v>9667.9771922154614</v>
      </c>
      <c r="F211" s="39">
        <f t="shared" si="13"/>
        <v>0</v>
      </c>
      <c r="G211" s="39">
        <f t="shared" si="13"/>
        <v>0</v>
      </c>
      <c r="H211" s="39">
        <f t="shared" si="12"/>
        <v>381487.02450716967</v>
      </c>
      <c r="I211" s="1"/>
    </row>
    <row r="212" spans="2:9" x14ac:dyDescent="0.2">
      <c r="B212" s="9" t="str">
        <f>$B$51</f>
        <v>Nursing</v>
      </c>
      <c r="C212" s="39">
        <f t="shared" si="13"/>
        <v>61864.776543101172</v>
      </c>
      <c r="D212" s="39">
        <f t="shared" si="13"/>
        <v>1942126.3952142214</v>
      </c>
      <c r="E212" s="39">
        <f t="shared" si="13"/>
        <v>333650.85026385664</v>
      </c>
      <c r="F212" s="39">
        <f t="shared" si="13"/>
        <v>188581.10687808116</v>
      </c>
      <c r="G212" s="39">
        <f t="shared" si="13"/>
        <v>0</v>
      </c>
      <c r="H212" s="39">
        <f t="shared" si="12"/>
        <v>2526223.1288992604</v>
      </c>
      <c r="I212" s="1"/>
    </row>
    <row r="213" spans="2:9" x14ac:dyDescent="0.2">
      <c r="B213" s="35" t="str">
        <f>$B$52</f>
        <v>Totals</v>
      </c>
      <c r="C213" s="38">
        <f>SUM(C193:C212)</f>
        <v>11705038.535391681</v>
      </c>
      <c r="D213" s="38">
        <f>SUM(D193:D212)</f>
        <v>9160418.1527208518</v>
      </c>
      <c r="E213" s="38">
        <f>SUM(E193:E212)</f>
        <v>3987720.7009875784</v>
      </c>
      <c r="F213" s="38">
        <f>SUM(F193:F212)</f>
        <v>1281522.6108998905</v>
      </c>
      <c r="G213" s="38">
        <f>SUM(G193:G212)</f>
        <v>0</v>
      </c>
      <c r="H213" s="38">
        <f t="shared" si="12"/>
        <v>26134700.000000004</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23066549</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5663916.4592778012</v>
      </c>
      <c r="D218" s="38">
        <f t="shared" si="14"/>
        <v>1704458.1284827641</v>
      </c>
      <c r="E218" s="38">
        <f t="shared" si="14"/>
        <v>251406.62738081589</v>
      </c>
      <c r="F218" s="38">
        <f t="shared" si="14"/>
        <v>94446.702304382401</v>
      </c>
      <c r="G218" s="38">
        <f t="shared" si="14"/>
        <v>0</v>
      </c>
      <c r="H218" s="38">
        <f>SUM(C218:G218)</f>
        <v>7714227.9174457649</v>
      </c>
      <c r="I218" s="1"/>
    </row>
    <row r="219" spans="2:9" x14ac:dyDescent="0.2">
      <c r="B219" s="9" t="str">
        <f>$B$33</f>
        <v>Science</v>
      </c>
      <c r="C219" s="39">
        <f t="shared" si="14"/>
        <v>1932255.147946845</v>
      </c>
      <c r="D219" s="39">
        <f t="shared" si="14"/>
        <v>1278039.2288391299</v>
      </c>
      <c r="E219" s="39">
        <f t="shared" si="14"/>
        <v>77462.927624716336</v>
      </c>
      <c r="F219" s="39">
        <f t="shared" si="14"/>
        <v>0</v>
      </c>
      <c r="G219" s="39">
        <f t="shared" si="14"/>
        <v>0</v>
      </c>
      <c r="H219" s="39">
        <f t="shared" ref="H219:H238" si="15">SUM(C219:G219)</f>
        <v>3287757.3044106914</v>
      </c>
      <c r="I219" s="1"/>
    </row>
    <row r="220" spans="2:9" x14ac:dyDescent="0.2">
      <c r="B220" s="9" t="str">
        <f>$B$34</f>
        <v>Fine Arts</v>
      </c>
      <c r="C220" s="39">
        <f t="shared" si="14"/>
        <v>628575.69209040888</v>
      </c>
      <c r="D220" s="39">
        <f t="shared" si="14"/>
        <v>151879.39394873203</v>
      </c>
      <c r="E220" s="39">
        <f t="shared" si="14"/>
        <v>0</v>
      </c>
      <c r="F220" s="39">
        <f t="shared" si="14"/>
        <v>0</v>
      </c>
      <c r="G220" s="39">
        <f t="shared" si="14"/>
        <v>0</v>
      </c>
      <c r="H220" s="39">
        <f t="shared" si="15"/>
        <v>780455.08603914094</v>
      </c>
      <c r="I220" s="1"/>
    </row>
    <row r="221" spans="2:9" x14ac:dyDescent="0.2">
      <c r="B221" s="9" t="str">
        <f>$B$35</f>
        <v>Teacher Education</v>
      </c>
      <c r="C221" s="39">
        <f t="shared" si="14"/>
        <v>252227.50819722287</v>
      </c>
      <c r="D221" s="39">
        <f t="shared" si="14"/>
        <v>1097244.9202107794</v>
      </c>
      <c r="E221" s="39">
        <f t="shared" si="14"/>
        <v>273671.42094959668</v>
      </c>
      <c r="F221" s="39">
        <f t="shared" si="14"/>
        <v>99042.648888537267</v>
      </c>
      <c r="G221" s="39">
        <f t="shared" si="14"/>
        <v>0</v>
      </c>
      <c r="H221" s="39">
        <f t="shared" si="15"/>
        <v>1722186.4982461361</v>
      </c>
      <c r="I221" s="1"/>
    </row>
    <row r="222" spans="2:9" x14ac:dyDescent="0.2">
      <c r="B222" s="9" t="str">
        <f>$B$36</f>
        <v>Agriculture</v>
      </c>
      <c r="C222" s="39">
        <f t="shared" si="14"/>
        <v>170923.65473746412</v>
      </c>
      <c r="D222" s="39">
        <f t="shared" si="14"/>
        <v>140465.61183835636</v>
      </c>
      <c r="E222" s="39">
        <f t="shared" si="14"/>
        <v>0</v>
      </c>
      <c r="F222" s="39">
        <f t="shared" si="14"/>
        <v>0</v>
      </c>
      <c r="G222" s="39">
        <f t="shared" si="14"/>
        <v>0</v>
      </c>
      <c r="H222" s="39">
        <f t="shared" si="15"/>
        <v>311389.26657582051</v>
      </c>
      <c r="I222" s="1"/>
    </row>
    <row r="223" spans="2:9" x14ac:dyDescent="0.2">
      <c r="B223" s="9" t="str">
        <f>$B$37</f>
        <v>Engineering</v>
      </c>
      <c r="C223" s="39">
        <f t="shared" si="14"/>
        <v>651942.81819042412</v>
      </c>
      <c r="D223" s="39">
        <f t="shared" si="14"/>
        <v>1573275.72609418</v>
      </c>
      <c r="E223" s="39">
        <f t="shared" si="14"/>
        <v>542858.95986103604</v>
      </c>
      <c r="F223" s="39">
        <f t="shared" si="14"/>
        <v>81578.051868748793</v>
      </c>
      <c r="G223" s="39">
        <f t="shared" si="14"/>
        <v>0</v>
      </c>
      <c r="H223" s="39">
        <f t="shared" si="15"/>
        <v>2849655.5560143888</v>
      </c>
      <c r="I223" s="1"/>
    </row>
    <row r="224" spans="2:9" x14ac:dyDescent="0.2">
      <c r="B224" s="9" t="str">
        <f>$B$38</f>
        <v>Home Economics</v>
      </c>
      <c r="C224" s="39">
        <f t="shared" si="14"/>
        <v>410574.15094556118</v>
      </c>
      <c r="D224" s="39">
        <f t="shared" si="14"/>
        <v>147009.5135816384</v>
      </c>
      <c r="E224" s="39">
        <f t="shared" si="14"/>
        <v>89986.874007155508</v>
      </c>
      <c r="F224" s="39">
        <f t="shared" si="14"/>
        <v>0</v>
      </c>
      <c r="G224" s="39">
        <f t="shared" si="14"/>
        <v>0</v>
      </c>
      <c r="H224" s="39">
        <f t="shared" si="15"/>
        <v>647570.53853435512</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75462.071934754975</v>
      </c>
      <c r="D226" s="39">
        <f t="shared" si="14"/>
        <v>245624.59101528404</v>
      </c>
      <c r="E226" s="39">
        <f t="shared" si="14"/>
        <v>0</v>
      </c>
      <c r="F226" s="39">
        <f t="shared" si="14"/>
        <v>0</v>
      </c>
      <c r="G226" s="39">
        <f t="shared" si="14"/>
        <v>0</v>
      </c>
      <c r="H226" s="39">
        <f t="shared" si="15"/>
        <v>321086.66295003903</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132780.25772126284</v>
      </c>
      <c r="D229" s="39">
        <f t="shared" si="14"/>
        <v>0</v>
      </c>
      <c r="E229" s="39">
        <f t="shared" si="14"/>
        <v>0</v>
      </c>
      <c r="F229" s="39">
        <f t="shared" si="14"/>
        <v>0</v>
      </c>
      <c r="G229" s="39">
        <f t="shared" si="14"/>
        <v>0</v>
      </c>
      <c r="H229" s="39">
        <f t="shared" si="15"/>
        <v>132780.25772126284</v>
      </c>
      <c r="I229" s="1"/>
    </row>
    <row r="230" spans="2:10" x14ac:dyDescent="0.2">
      <c r="B230" s="9" t="str">
        <f>$B$44</f>
        <v>Physical Training</v>
      </c>
      <c r="C230" s="39">
        <f t="shared" si="14"/>
        <v>129687.54985508436</v>
      </c>
      <c r="D230" s="39">
        <f t="shared" si="14"/>
        <v>0</v>
      </c>
      <c r="E230" s="39">
        <f t="shared" si="14"/>
        <v>0</v>
      </c>
      <c r="F230" s="39">
        <f t="shared" si="14"/>
        <v>0</v>
      </c>
      <c r="G230" s="39">
        <f t="shared" si="14"/>
        <v>0</v>
      </c>
      <c r="H230" s="39">
        <f t="shared" si="15"/>
        <v>129687.54985508436</v>
      </c>
      <c r="I230" s="1"/>
    </row>
    <row r="231" spans="2:10" x14ac:dyDescent="0.2">
      <c r="B231" s="9" t="str">
        <f>$B$45</f>
        <v>Health Services</v>
      </c>
      <c r="C231" s="39">
        <f t="shared" si="14"/>
        <v>222468.78584043885</v>
      </c>
      <c r="D231" s="39">
        <f t="shared" si="14"/>
        <v>356566.55312813539</v>
      </c>
      <c r="E231" s="39">
        <f t="shared" si="14"/>
        <v>23656.343166829542</v>
      </c>
      <c r="F231" s="39">
        <f t="shared" si="14"/>
        <v>0</v>
      </c>
      <c r="G231" s="39">
        <f t="shared" si="14"/>
        <v>0</v>
      </c>
      <c r="H231" s="39">
        <f t="shared" si="15"/>
        <v>602691.68213540385</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896885.28119175986</v>
      </c>
      <c r="D233" s="39">
        <f t="shared" si="14"/>
        <v>1237253.9807647206</v>
      </c>
      <c r="E233" s="39">
        <f t="shared" si="14"/>
        <v>357628.24669854069</v>
      </c>
      <c r="F233" s="39">
        <f t="shared" si="14"/>
        <v>0</v>
      </c>
      <c r="G233" s="39">
        <f t="shared" si="14"/>
        <v>0</v>
      </c>
      <c r="H233" s="39">
        <f t="shared" si="15"/>
        <v>2491767.508655021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33784.79504671193</v>
      </c>
      <c r="E235" s="39">
        <f t="shared" si="16"/>
        <v>0</v>
      </c>
      <c r="F235" s="39">
        <f t="shared" si="16"/>
        <v>0</v>
      </c>
      <c r="G235" s="39">
        <f t="shared" si="16"/>
        <v>0</v>
      </c>
      <c r="H235" s="39">
        <f t="shared" si="15"/>
        <v>33784.79504671193</v>
      </c>
      <c r="I235" s="1"/>
    </row>
    <row r="236" spans="2:10" x14ac:dyDescent="0.2">
      <c r="B236" s="9" t="str">
        <f>$B$50</f>
        <v>Technology</v>
      </c>
      <c r="C236" s="39">
        <f t="shared" si="16"/>
        <v>106801.51164536359</v>
      </c>
      <c r="D236" s="39">
        <f t="shared" si="16"/>
        <v>217774.96266596744</v>
      </c>
      <c r="E236" s="39">
        <f t="shared" si="16"/>
        <v>927.69973203253096</v>
      </c>
      <c r="F236" s="39">
        <f t="shared" si="16"/>
        <v>0</v>
      </c>
      <c r="G236" s="39">
        <f t="shared" si="16"/>
        <v>0</v>
      </c>
      <c r="H236" s="39">
        <f t="shared" si="15"/>
        <v>325504.1740433636</v>
      </c>
      <c r="I236" s="1"/>
    </row>
    <row r="237" spans="2:10" x14ac:dyDescent="0.2">
      <c r="B237" s="9" t="str">
        <f>$B$51</f>
        <v>Nursing</v>
      </c>
      <c r="C237" s="39">
        <f t="shared" si="16"/>
        <v>29140.180783548367</v>
      </c>
      <c r="D237" s="39">
        <f t="shared" si="16"/>
        <v>1445745.733980916</v>
      </c>
      <c r="E237" s="39">
        <f t="shared" si="16"/>
        <v>165285.16892379595</v>
      </c>
      <c r="F237" s="39">
        <f t="shared" si="16"/>
        <v>75833.118638555214</v>
      </c>
      <c r="G237" s="39">
        <f t="shared" si="16"/>
        <v>0</v>
      </c>
      <c r="H237" s="39">
        <f t="shared" si="15"/>
        <v>1716004.2023268156</v>
      </c>
      <c r="I237" s="1"/>
    </row>
    <row r="238" spans="2:10" x14ac:dyDescent="0.2">
      <c r="B238" s="35" t="str">
        <f>$B$52</f>
        <v>Totals</v>
      </c>
      <c r="C238" s="38">
        <f>SUM(C218:C237)</f>
        <v>11303641.070357939</v>
      </c>
      <c r="D238" s="38">
        <f>SUM(D218:D237)</f>
        <v>9629123.1395973153</v>
      </c>
      <c r="E238" s="38">
        <f>SUM(E218:E237)</f>
        <v>1782884.2683445192</v>
      </c>
      <c r="F238" s="38">
        <f>SUM(F218:F237)</f>
        <v>350900.52170022367</v>
      </c>
      <c r="G238" s="38">
        <f>SUM(G218:G237)</f>
        <v>0</v>
      </c>
      <c r="H238" s="38">
        <f t="shared" si="15"/>
        <v>23066548.999999993</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24625796</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6046784.5141125126</v>
      </c>
      <c r="D243" s="38">
        <f t="shared" si="17"/>
        <v>1819675.6767801868</v>
      </c>
      <c r="E243" s="38">
        <f t="shared" si="17"/>
        <v>268401.15176864935</v>
      </c>
      <c r="F243" s="38">
        <f t="shared" si="17"/>
        <v>100831.08764212848</v>
      </c>
      <c r="G243" s="38">
        <f t="shared" si="17"/>
        <v>0</v>
      </c>
      <c r="H243" s="38">
        <f>SUM(C243:G243)</f>
        <v>8235692.4303034768</v>
      </c>
      <c r="I243" s="1"/>
    </row>
    <row r="244" spans="2:9" x14ac:dyDescent="0.2">
      <c r="B244" s="9" t="str">
        <f>$B$33</f>
        <v>Science</v>
      </c>
      <c r="C244" s="39">
        <f t="shared" si="17"/>
        <v>2062871.2640668021</v>
      </c>
      <c r="D244" s="39">
        <f t="shared" si="17"/>
        <v>1364431.8155000007</v>
      </c>
      <c r="E244" s="39">
        <f t="shared" si="17"/>
        <v>82699.247869676081</v>
      </c>
      <c r="F244" s="39">
        <f t="shared" si="17"/>
        <v>0</v>
      </c>
      <c r="G244" s="39">
        <f t="shared" si="17"/>
        <v>0</v>
      </c>
      <c r="H244" s="39">
        <f t="shared" ref="H244:H263" si="18">SUM(C244:G244)</f>
        <v>3510002.3274364788</v>
      </c>
      <c r="I244" s="1"/>
    </row>
    <row r="245" spans="2:9" x14ac:dyDescent="0.2">
      <c r="B245" s="9" t="str">
        <f>$B$34</f>
        <v>Fine Arts</v>
      </c>
      <c r="C245" s="39">
        <f t="shared" si="17"/>
        <v>671065.9996853983</v>
      </c>
      <c r="D245" s="39">
        <f t="shared" si="17"/>
        <v>162146.10048452023</v>
      </c>
      <c r="E245" s="39">
        <f t="shared" si="17"/>
        <v>0</v>
      </c>
      <c r="F245" s="39">
        <f t="shared" si="17"/>
        <v>0</v>
      </c>
      <c r="G245" s="39">
        <f t="shared" si="17"/>
        <v>0</v>
      </c>
      <c r="H245" s="39">
        <f t="shared" si="18"/>
        <v>833212.1001699185</v>
      </c>
      <c r="I245" s="1"/>
    </row>
    <row r="246" spans="2:9" x14ac:dyDescent="0.2">
      <c r="B246" s="9" t="str">
        <f>$B$35</f>
        <v>Teacher Education</v>
      </c>
      <c r="C246" s="39">
        <f t="shared" si="17"/>
        <v>269277.52228793042</v>
      </c>
      <c r="D246" s="39">
        <f t="shared" si="17"/>
        <v>1171416.216927245</v>
      </c>
      <c r="E246" s="39">
        <f t="shared" si="17"/>
        <v>292170.99546771793</v>
      </c>
      <c r="F246" s="39">
        <f t="shared" si="17"/>
        <v>105737.70991181843</v>
      </c>
      <c r="G246" s="39">
        <f t="shared" si="17"/>
        <v>0</v>
      </c>
      <c r="H246" s="39">
        <f t="shared" si="18"/>
        <v>1838602.4445947118</v>
      </c>
      <c r="I246" s="1"/>
    </row>
    <row r="247" spans="2:9" x14ac:dyDescent="0.2">
      <c r="B247" s="9" t="str">
        <f>$B$36</f>
        <v>Agriculture</v>
      </c>
      <c r="C247" s="39">
        <f t="shared" si="17"/>
        <v>182477.71060765206</v>
      </c>
      <c r="D247" s="39">
        <f t="shared" si="17"/>
        <v>149960.77229179576</v>
      </c>
      <c r="E247" s="39">
        <f t="shared" si="17"/>
        <v>0</v>
      </c>
      <c r="F247" s="39">
        <f t="shared" si="17"/>
        <v>0</v>
      </c>
      <c r="G247" s="39">
        <f t="shared" si="17"/>
        <v>0</v>
      </c>
      <c r="H247" s="39">
        <f t="shared" si="18"/>
        <v>332438.48289944779</v>
      </c>
      <c r="I247" s="1"/>
    </row>
    <row r="248" spans="2:9" x14ac:dyDescent="0.2">
      <c r="B248" s="9" t="str">
        <f>$B$37</f>
        <v>Engineering</v>
      </c>
      <c r="C248" s="39">
        <f t="shared" si="17"/>
        <v>696012.69112351723</v>
      </c>
      <c r="D248" s="39">
        <f t="shared" si="17"/>
        <v>1679625.6380851404</v>
      </c>
      <c r="E248" s="39">
        <f t="shared" si="17"/>
        <v>579555.00852381776</v>
      </c>
      <c r="F248" s="39">
        <f t="shared" si="17"/>
        <v>87092.54528699661</v>
      </c>
      <c r="G248" s="39">
        <f t="shared" si="17"/>
        <v>0</v>
      </c>
      <c r="H248" s="39">
        <f t="shared" si="18"/>
        <v>3042285.883019472</v>
      </c>
      <c r="I248" s="1"/>
    </row>
    <row r="249" spans="2:9" x14ac:dyDescent="0.2">
      <c r="B249" s="9" t="str">
        <f>$B$38</f>
        <v>Home Economics</v>
      </c>
      <c r="C249" s="39">
        <f t="shared" si="17"/>
        <v>438328.04309212434</v>
      </c>
      <c r="D249" s="39">
        <f t="shared" si="17"/>
        <v>156947.0271222911</v>
      </c>
      <c r="E249" s="39">
        <f t="shared" si="17"/>
        <v>96069.784950402158</v>
      </c>
      <c r="F249" s="39">
        <f t="shared" si="17"/>
        <v>0</v>
      </c>
      <c r="G249" s="39">
        <f t="shared" si="17"/>
        <v>0</v>
      </c>
      <c r="H249" s="39">
        <f t="shared" si="18"/>
        <v>691344.85516481753</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80563.138820748674</v>
      </c>
      <c r="D251" s="39">
        <f t="shared" si="17"/>
        <v>262228.26270743046</v>
      </c>
      <c r="E251" s="39">
        <f t="shared" si="17"/>
        <v>0</v>
      </c>
      <c r="F251" s="39">
        <f t="shared" si="17"/>
        <v>0</v>
      </c>
      <c r="G251" s="39">
        <f t="shared" si="17"/>
        <v>0</v>
      </c>
      <c r="H251" s="39">
        <f t="shared" si="18"/>
        <v>342791.40152817912</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141755.90546601679</v>
      </c>
      <c r="D254" s="39">
        <f t="shared" si="17"/>
        <v>0</v>
      </c>
      <c r="E254" s="39">
        <f t="shared" si="17"/>
        <v>0</v>
      </c>
      <c r="F254" s="39">
        <f t="shared" si="17"/>
        <v>0</v>
      </c>
      <c r="G254" s="39">
        <f t="shared" si="17"/>
        <v>0</v>
      </c>
      <c r="H254" s="39">
        <f t="shared" si="18"/>
        <v>141755.90546601679</v>
      </c>
      <c r="I254" s="1"/>
    </row>
    <row r="255" spans="2:9" x14ac:dyDescent="0.2">
      <c r="B255" s="9" t="str">
        <f>$B$44</f>
        <v>Physical Training</v>
      </c>
      <c r="C255" s="39">
        <f t="shared" si="17"/>
        <v>138454.13748155988</v>
      </c>
      <c r="D255" s="39">
        <f t="shared" si="17"/>
        <v>0</v>
      </c>
      <c r="E255" s="39">
        <f t="shared" si="17"/>
        <v>0</v>
      </c>
      <c r="F255" s="39">
        <f t="shared" si="17"/>
        <v>0</v>
      </c>
      <c r="G255" s="39">
        <f t="shared" si="17"/>
        <v>0</v>
      </c>
      <c r="H255" s="39">
        <f t="shared" si="18"/>
        <v>138454.13748155988</v>
      </c>
      <c r="I255" s="1"/>
    </row>
    <row r="256" spans="2:9" x14ac:dyDescent="0.2">
      <c r="B256" s="9" t="str">
        <f>$B$45</f>
        <v>Health Services</v>
      </c>
      <c r="C256" s="39">
        <f t="shared" si="17"/>
        <v>237507.17701526728</v>
      </c>
      <c r="D256" s="39">
        <f t="shared" si="17"/>
        <v>380669.65274071228</v>
      </c>
      <c r="E256" s="39">
        <f t="shared" si="17"/>
        <v>25255.458930260364</v>
      </c>
      <c r="F256" s="39">
        <f t="shared" si="17"/>
        <v>0</v>
      </c>
      <c r="G256" s="39">
        <f t="shared" si="17"/>
        <v>0</v>
      </c>
      <c r="H256" s="39">
        <f t="shared" si="18"/>
        <v>643432.28868623998</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957512.71549250465</v>
      </c>
      <c r="D258" s="39">
        <f t="shared" si="17"/>
        <v>1320889.5760913319</v>
      </c>
      <c r="E258" s="39">
        <f t="shared" si="17"/>
        <v>381803.11441628903</v>
      </c>
      <c r="F258" s="39">
        <f t="shared" si="17"/>
        <v>0</v>
      </c>
      <c r="G258" s="39">
        <f t="shared" si="17"/>
        <v>0</v>
      </c>
      <c r="H258" s="39">
        <f t="shared" si="18"/>
        <v>2660205.4060001257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36068.571450464413</v>
      </c>
      <c r="E260" s="39">
        <f t="shared" si="19"/>
        <v>0</v>
      </c>
      <c r="F260" s="39">
        <f t="shared" si="19"/>
        <v>0</v>
      </c>
      <c r="G260" s="39">
        <f t="shared" si="19"/>
        <v>0</v>
      </c>
      <c r="H260" s="39">
        <f t="shared" si="18"/>
        <v>36068.571450464413</v>
      </c>
      <c r="I260" s="1"/>
    </row>
    <row r="261" spans="2:10" x14ac:dyDescent="0.2">
      <c r="B261" s="9" t="str">
        <f>$B$50</f>
        <v>Technology</v>
      </c>
      <c r="C261" s="39">
        <f t="shared" si="19"/>
        <v>114021.05439657871</v>
      </c>
      <c r="D261" s="39">
        <f t="shared" si="19"/>
        <v>232496.06191718279</v>
      </c>
      <c r="E261" s="39">
        <f t="shared" si="19"/>
        <v>990.41015412785725</v>
      </c>
      <c r="F261" s="39">
        <f t="shared" si="19"/>
        <v>0</v>
      </c>
      <c r="G261" s="39">
        <f t="shared" si="19"/>
        <v>0</v>
      </c>
      <c r="H261" s="39">
        <f t="shared" si="18"/>
        <v>347507.52646788937</v>
      </c>
      <c r="I261" s="1"/>
    </row>
    <row r="262" spans="2:10" x14ac:dyDescent="0.2">
      <c r="B262" s="9" t="str">
        <f>$B$51</f>
        <v>Nursing</v>
      </c>
      <c r="C262" s="39">
        <f t="shared" si="19"/>
        <v>31109.991675771802</v>
      </c>
      <c r="D262" s="39">
        <f t="shared" si="19"/>
        <v>1543474.9044117655</v>
      </c>
      <c r="E262" s="39">
        <f t="shared" si="19"/>
        <v>176458.07579377992</v>
      </c>
      <c r="F262" s="39">
        <f t="shared" si="19"/>
        <v>80959.267449884181</v>
      </c>
      <c r="G262" s="39">
        <f t="shared" si="19"/>
        <v>0</v>
      </c>
      <c r="H262" s="39">
        <f t="shared" si="18"/>
        <v>1832002.2393312014</v>
      </c>
      <c r="I262" s="1"/>
    </row>
    <row r="263" spans="2:10" x14ac:dyDescent="0.2">
      <c r="B263" s="35" t="str">
        <f>$B$52</f>
        <v>Totals</v>
      </c>
      <c r="C263" s="38">
        <f>SUM(C243:C262)</f>
        <v>12067741.865324384</v>
      </c>
      <c r="D263" s="38">
        <f>SUM(D243:D262)</f>
        <v>10280030.276510065</v>
      </c>
      <c r="E263" s="38">
        <f>SUM(E243:E262)</f>
        <v>1903403.2478747203</v>
      </c>
      <c r="F263" s="38">
        <f>SUM(F243:F262)</f>
        <v>374620.6102908277</v>
      </c>
      <c r="G263" s="38">
        <f>SUM(G243:G262)</f>
        <v>0</v>
      </c>
      <c r="H263" s="38">
        <f t="shared" si="18"/>
        <v>24625796</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28667813.778693609</v>
      </c>
      <c r="D268" s="38">
        <f t="shared" si="20"/>
        <v>7153919.1339645432</v>
      </c>
      <c r="E268" s="38">
        <f t="shared" si="20"/>
        <v>1611759.5209856885</v>
      </c>
      <c r="F268" s="38">
        <f t="shared" si="20"/>
        <v>1206555.5918770775</v>
      </c>
      <c r="G268" s="38">
        <f t="shared" si="20"/>
        <v>0</v>
      </c>
      <c r="H268" s="38">
        <f>SUM(C268:G268)</f>
        <v>38640048.025520921</v>
      </c>
      <c r="I268" s="1"/>
    </row>
    <row r="269" spans="2:10" x14ac:dyDescent="0.2">
      <c r="B269" s="9" t="str">
        <f>$B$33</f>
        <v>Science</v>
      </c>
      <c r="C269" s="39">
        <f t="shared" si="20"/>
        <v>9315301.2793402821</v>
      </c>
      <c r="D269" s="39">
        <f t="shared" si="20"/>
        <v>5157231.2390984809</v>
      </c>
      <c r="E269" s="39">
        <f t="shared" si="20"/>
        <v>776005.27825100173</v>
      </c>
      <c r="F269" s="39">
        <f t="shared" si="20"/>
        <v>0</v>
      </c>
      <c r="G269" s="39">
        <f t="shared" si="20"/>
        <v>0</v>
      </c>
      <c r="H269" s="39">
        <f t="shared" ref="H269:H288" si="21">SUM(C269:G269)</f>
        <v>15248537.796689766</v>
      </c>
      <c r="I269" s="1"/>
    </row>
    <row r="270" spans="2:10" x14ac:dyDescent="0.2">
      <c r="B270" s="9" t="str">
        <f>$B$34</f>
        <v>Fine Arts</v>
      </c>
      <c r="C270" s="39">
        <f t="shared" si="20"/>
        <v>4488590.8035156839</v>
      </c>
      <c r="D270" s="39">
        <f t="shared" si="20"/>
        <v>1184011.2414110752</v>
      </c>
      <c r="E270" s="39">
        <f t="shared" si="20"/>
        <v>0</v>
      </c>
      <c r="F270" s="39">
        <f t="shared" si="20"/>
        <v>0</v>
      </c>
      <c r="G270" s="39">
        <f t="shared" si="20"/>
        <v>0</v>
      </c>
      <c r="H270" s="39">
        <f t="shared" si="21"/>
        <v>5672602.0449267589</v>
      </c>
      <c r="I270" s="1"/>
    </row>
    <row r="271" spans="2:10" x14ac:dyDescent="0.2">
      <c r="B271" s="9" t="str">
        <f>$B$35</f>
        <v>Teacher Education</v>
      </c>
      <c r="C271" s="39">
        <f t="shared" si="20"/>
        <v>1062787.3090414677</v>
      </c>
      <c r="D271" s="39">
        <f t="shared" si="20"/>
        <v>3620446.4149054009</v>
      </c>
      <c r="E271" s="39">
        <f t="shared" si="20"/>
        <v>2768280.4085803884</v>
      </c>
      <c r="F271" s="39">
        <f t="shared" si="20"/>
        <v>1850559.3323347366</v>
      </c>
      <c r="G271" s="39">
        <f t="shared" si="20"/>
        <v>0</v>
      </c>
      <c r="H271" s="39">
        <f t="shared" si="21"/>
        <v>9302073.4648619927</v>
      </c>
      <c r="I271" s="1"/>
    </row>
    <row r="272" spans="2:10" x14ac:dyDescent="0.2">
      <c r="B272" s="9" t="str">
        <f>$B$36</f>
        <v>Agriculture</v>
      </c>
      <c r="C272" s="39">
        <f t="shared" si="20"/>
        <v>9291652.5970547032</v>
      </c>
      <c r="D272" s="39">
        <f t="shared" si="20"/>
        <v>5063332.4512772933</v>
      </c>
      <c r="E272" s="39">
        <f t="shared" si="20"/>
        <v>0</v>
      </c>
      <c r="F272" s="39">
        <f t="shared" si="20"/>
        <v>0</v>
      </c>
      <c r="G272" s="39">
        <f t="shared" si="20"/>
        <v>0</v>
      </c>
      <c r="H272" s="39">
        <f t="shared" si="21"/>
        <v>14354985.048331996</v>
      </c>
      <c r="I272" s="1"/>
    </row>
    <row r="273" spans="2:10" x14ac:dyDescent="0.2">
      <c r="B273" s="9" t="str">
        <f>$B$37</f>
        <v>Engineering</v>
      </c>
      <c r="C273" s="39">
        <f t="shared" si="20"/>
        <v>6569177.5711129056</v>
      </c>
      <c r="D273" s="39">
        <f t="shared" si="20"/>
        <v>11930565.146859257</v>
      </c>
      <c r="E273" s="39">
        <f t="shared" si="20"/>
        <v>7188370.8726154203</v>
      </c>
      <c r="F273" s="39">
        <f t="shared" si="20"/>
        <v>1029193.1705602244</v>
      </c>
      <c r="G273" s="39">
        <f t="shared" si="20"/>
        <v>0</v>
      </c>
      <c r="H273" s="39">
        <f t="shared" si="21"/>
        <v>26717306.761147808</v>
      </c>
      <c r="I273" s="1"/>
    </row>
    <row r="274" spans="2:10" x14ac:dyDescent="0.2">
      <c r="B274" s="9" t="str">
        <f>$B$38</f>
        <v>Home Economics</v>
      </c>
      <c r="C274" s="39">
        <f t="shared" si="20"/>
        <v>1563341.9607225275</v>
      </c>
      <c r="D274" s="39">
        <f t="shared" si="20"/>
        <v>551826.04295197327</v>
      </c>
      <c r="E274" s="39">
        <f t="shared" si="20"/>
        <v>555667.38004604704</v>
      </c>
      <c r="F274" s="39">
        <f t="shared" si="20"/>
        <v>0</v>
      </c>
      <c r="G274" s="39">
        <f t="shared" si="20"/>
        <v>0</v>
      </c>
      <c r="H274" s="39">
        <f t="shared" si="21"/>
        <v>2670835.3837205479</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488021.91076328652</v>
      </c>
      <c r="D276" s="39">
        <f t="shared" si="20"/>
        <v>1074191.350116007</v>
      </c>
      <c r="E276" s="39">
        <f t="shared" si="20"/>
        <v>0</v>
      </c>
      <c r="F276" s="39">
        <f t="shared" si="20"/>
        <v>0</v>
      </c>
      <c r="G276" s="39">
        <f t="shared" si="20"/>
        <v>0</v>
      </c>
      <c r="H276" s="39">
        <f t="shared" si="21"/>
        <v>1562213.2608792935</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614515.52177387255</v>
      </c>
      <c r="D279" s="39">
        <f t="shared" si="20"/>
        <v>0</v>
      </c>
      <c r="E279" s="39">
        <f t="shared" si="20"/>
        <v>0</v>
      </c>
      <c r="F279" s="39">
        <f t="shared" si="20"/>
        <v>0</v>
      </c>
      <c r="G279" s="39">
        <f t="shared" si="20"/>
        <v>0</v>
      </c>
      <c r="H279" s="39">
        <f t="shared" si="21"/>
        <v>614515.52177387255</v>
      </c>
      <c r="I279" s="1"/>
    </row>
    <row r="280" spans="2:10" x14ac:dyDescent="0.2">
      <c r="B280" s="9" t="str">
        <f>$B$44</f>
        <v>Physical Training</v>
      </c>
      <c r="C280" s="39">
        <f t="shared" si="20"/>
        <v>730058.43024010875</v>
      </c>
      <c r="D280" s="39">
        <f t="shared" si="20"/>
        <v>0</v>
      </c>
      <c r="E280" s="39">
        <f t="shared" si="20"/>
        <v>0</v>
      </c>
      <c r="F280" s="39">
        <f t="shared" si="20"/>
        <v>0</v>
      </c>
      <c r="G280" s="39">
        <f t="shared" si="20"/>
        <v>0</v>
      </c>
      <c r="H280" s="39">
        <f t="shared" si="21"/>
        <v>730058.43024010875</v>
      </c>
      <c r="I280" s="1"/>
    </row>
    <row r="281" spans="2:10" x14ac:dyDescent="0.2">
      <c r="B281" s="9" t="str">
        <f>$B$45</f>
        <v>Health Services</v>
      </c>
      <c r="C281" s="39">
        <f t="shared" si="20"/>
        <v>672195.46363572497</v>
      </c>
      <c r="D281" s="39">
        <f t="shared" si="20"/>
        <v>1123309.253664982</v>
      </c>
      <c r="E281" s="39">
        <f t="shared" si="20"/>
        <v>204293.91028065619</v>
      </c>
      <c r="F281" s="39">
        <f t="shared" si="20"/>
        <v>0</v>
      </c>
      <c r="G281" s="39">
        <f t="shared" si="20"/>
        <v>0</v>
      </c>
      <c r="H281" s="39">
        <f t="shared" si="21"/>
        <v>1999798.6275813631</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4213593.4425254753</v>
      </c>
      <c r="D283" s="39">
        <f t="shared" si="20"/>
        <v>5977308.2127436791</v>
      </c>
      <c r="E283" s="39">
        <f t="shared" si="20"/>
        <v>2078018.5834239419</v>
      </c>
      <c r="F283" s="39">
        <f t="shared" si="20"/>
        <v>0</v>
      </c>
      <c r="G283" s="39">
        <f t="shared" si="20"/>
        <v>0</v>
      </c>
      <c r="H283" s="39">
        <f t="shared" si="21"/>
        <v>12268920.238693096</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500624.10422076687</v>
      </c>
      <c r="E285" s="39">
        <f t="shared" si="22"/>
        <v>0</v>
      </c>
      <c r="F285" s="39">
        <f t="shared" si="22"/>
        <v>0</v>
      </c>
      <c r="G285" s="39">
        <f t="shared" si="22"/>
        <v>0</v>
      </c>
      <c r="H285" s="39">
        <f t="shared" si="21"/>
        <v>500624.10422076687</v>
      </c>
      <c r="I285" s="1"/>
    </row>
    <row r="286" spans="2:10" x14ac:dyDescent="0.2">
      <c r="B286" s="9" t="str">
        <f>$B$50</f>
        <v>Technology</v>
      </c>
      <c r="C286" s="39">
        <f t="shared" si="22"/>
        <v>616055.37756924238</v>
      </c>
      <c r="D286" s="39">
        <f t="shared" si="22"/>
        <v>946146.33815807058</v>
      </c>
      <c r="E286" s="39">
        <f t="shared" si="22"/>
        <v>25088.555541109632</v>
      </c>
      <c r="F286" s="39">
        <f t="shared" si="22"/>
        <v>0</v>
      </c>
      <c r="G286" s="39">
        <f t="shared" si="22"/>
        <v>0</v>
      </c>
      <c r="H286" s="39">
        <f t="shared" si="21"/>
        <v>1587290.2712684225</v>
      </c>
      <c r="I286" s="1"/>
    </row>
    <row r="287" spans="2:10" x14ac:dyDescent="0.2">
      <c r="B287" s="9" t="str">
        <f>$B$51</f>
        <v>Nursing</v>
      </c>
      <c r="C287" s="39">
        <f t="shared" si="22"/>
        <v>263007.09367036464</v>
      </c>
      <c r="D287" s="39">
        <f t="shared" si="22"/>
        <v>9354386.5777215585</v>
      </c>
      <c r="E287" s="39">
        <f t="shared" si="22"/>
        <v>1606280.5664223512</v>
      </c>
      <c r="F287" s="39">
        <f t="shared" si="22"/>
        <v>871052.07636359218</v>
      </c>
      <c r="G287" s="39">
        <f t="shared" si="22"/>
        <v>0</v>
      </c>
      <c r="H287" s="39">
        <f t="shared" si="21"/>
        <v>12094726.314177865</v>
      </c>
      <c r="I287" s="1"/>
    </row>
    <row r="288" spans="2:10" x14ac:dyDescent="0.2">
      <c r="B288" s="35" t="str">
        <f>$B$52</f>
        <v>Totals</v>
      </c>
      <c r="C288" s="38">
        <f>SUM(C268:C287)</f>
        <v>68556112.539659262</v>
      </c>
      <c r="D288" s="38">
        <f>SUM(D268:D287)</f>
        <v>53637297.507093094</v>
      </c>
      <c r="E288" s="38">
        <f>SUM(E268:E287)</f>
        <v>16813765.076146606</v>
      </c>
      <c r="F288" s="38">
        <f>SUM(F268:F287)</f>
        <v>4957360.1711356305</v>
      </c>
      <c r="G288" s="38">
        <f>SUM(G268:G287)</f>
        <v>0</v>
      </c>
      <c r="H288" s="38">
        <f t="shared" si="21"/>
        <v>143964535.2940346</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347.85970221197897</v>
      </c>
      <c r="D293" s="36">
        <f t="shared" si="23"/>
        <v>638.74277981826276</v>
      </c>
      <c r="E293" s="36">
        <f t="shared" si="23"/>
        <v>991.2420178263767</v>
      </c>
      <c r="F293" s="36">
        <f t="shared" si="23"/>
        <v>2935.6583743967822</v>
      </c>
      <c r="G293" s="37">
        <f t="shared" si="23"/>
        <v>0</v>
      </c>
      <c r="H293" s="38">
        <f t="shared" si="23"/>
        <v>403.97754315801444</v>
      </c>
      <c r="I293" s="1"/>
    </row>
    <row r="294" spans="2:10" x14ac:dyDescent="0.2">
      <c r="B294" s="9" t="str">
        <f>$B$33</f>
        <v>Science</v>
      </c>
      <c r="C294" s="69">
        <f t="shared" si="23"/>
        <v>331.32851784955653</v>
      </c>
      <c r="D294" s="69">
        <f t="shared" si="23"/>
        <v>614.10231472951671</v>
      </c>
      <c r="E294" s="69">
        <f t="shared" si="23"/>
        <v>1548.9127310399235</v>
      </c>
      <c r="F294" s="69">
        <f t="shared" si="23"/>
        <v>0</v>
      </c>
      <c r="G294" s="88">
        <f t="shared" si="23"/>
        <v>0</v>
      </c>
      <c r="H294" s="39">
        <f t="shared" si="23"/>
        <v>411.96676383773075</v>
      </c>
      <c r="I294" s="1"/>
    </row>
    <row r="295" spans="2:10" x14ac:dyDescent="0.2">
      <c r="B295" s="9" t="str">
        <f>$B$34</f>
        <v>Fine Arts</v>
      </c>
      <c r="C295" s="69">
        <f t="shared" si="23"/>
        <v>490.77091663193568</v>
      </c>
      <c r="D295" s="69">
        <f t="shared" si="23"/>
        <v>1186.3840094299351</v>
      </c>
      <c r="E295" s="69">
        <f t="shared" si="23"/>
        <v>0</v>
      </c>
      <c r="F295" s="69">
        <f t="shared" si="23"/>
        <v>0</v>
      </c>
      <c r="G295" s="88">
        <f t="shared" si="23"/>
        <v>0</v>
      </c>
      <c r="H295" s="39">
        <f t="shared" si="23"/>
        <v>559.20761483899435</v>
      </c>
      <c r="I295" s="1"/>
    </row>
    <row r="296" spans="2:10" x14ac:dyDescent="0.2">
      <c r="B296" s="9" t="str">
        <f>$B$35</f>
        <v>Teacher Education</v>
      </c>
      <c r="C296" s="69">
        <f t="shared" si="23"/>
        <v>289.58782262710292</v>
      </c>
      <c r="D296" s="69">
        <f t="shared" si="23"/>
        <v>502.14235990366171</v>
      </c>
      <c r="E296" s="69">
        <f t="shared" si="23"/>
        <v>1564.0002308363776</v>
      </c>
      <c r="F296" s="69">
        <f t="shared" si="23"/>
        <v>4293.6411423079735</v>
      </c>
      <c r="G296" s="88">
        <f t="shared" si="23"/>
        <v>0</v>
      </c>
      <c r="H296" s="39">
        <f t="shared" si="23"/>
        <v>711.11332962785661</v>
      </c>
      <c r="I296" s="1"/>
    </row>
    <row r="297" spans="2:10" x14ac:dyDescent="0.2">
      <c r="B297" s="9" t="str">
        <f>$B$36</f>
        <v>Agriculture</v>
      </c>
      <c r="C297" s="69">
        <f t="shared" si="23"/>
        <v>3736.0887000622047</v>
      </c>
      <c r="D297" s="69">
        <f t="shared" si="23"/>
        <v>5485.7339667142942</v>
      </c>
      <c r="E297" s="69">
        <f t="shared" si="23"/>
        <v>0</v>
      </c>
      <c r="F297" s="69">
        <f t="shared" si="23"/>
        <v>0</v>
      </c>
      <c r="G297" s="88">
        <f t="shared" si="23"/>
        <v>0</v>
      </c>
      <c r="H297" s="39">
        <f t="shared" si="23"/>
        <v>4209.6730347014654</v>
      </c>
      <c r="I297" s="1"/>
    </row>
    <row r="298" spans="2:10" x14ac:dyDescent="0.2">
      <c r="B298" s="9" t="str">
        <f>$B$37</f>
        <v>Engineering</v>
      </c>
      <c r="C298" s="69">
        <f t="shared" si="23"/>
        <v>692.51292126427427</v>
      </c>
      <c r="D298" s="69">
        <f t="shared" si="23"/>
        <v>1154.0496369567863</v>
      </c>
      <c r="E298" s="69">
        <f t="shared" si="23"/>
        <v>2047.3856088337852</v>
      </c>
      <c r="F298" s="69">
        <f t="shared" si="23"/>
        <v>2899.1356917189423</v>
      </c>
      <c r="G298" s="88">
        <f t="shared" si="23"/>
        <v>0</v>
      </c>
      <c r="H298" s="39">
        <f t="shared" si="23"/>
        <v>1127.7883816440612</v>
      </c>
      <c r="I298" s="1"/>
    </row>
    <row r="299" spans="2:10" x14ac:dyDescent="0.2">
      <c r="B299" s="9" t="str">
        <f>$B$38</f>
        <v>Home Economics</v>
      </c>
      <c r="C299" s="69">
        <f t="shared" si="23"/>
        <v>261.69098773393495</v>
      </c>
      <c r="D299" s="69">
        <f t="shared" si="23"/>
        <v>571.24849166870933</v>
      </c>
      <c r="E299" s="69">
        <f t="shared" si="23"/>
        <v>954.75494853272687</v>
      </c>
      <c r="F299" s="69">
        <f t="shared" si="23"/>
        <v>0</v>
      </c>
      <c r="G299" s="88">
        <f t="shared" si="23"/>
        <v>0</v>
      </c>
      <c r="H299" s="39">
        <f t="shared" si="23"/>
        <v>355.06984628031745</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444.46439960226456</v>
      </c>
      <c r="D301" s="69">
        <f t="shared" si="23"/>
        <v>665.54606574721629</v>
      </c>
      <c r="E301" s="69">
        <f t="shared" si="23"/>
        <v>0</v>
      </c>
      <c r="F301" s="69">
        <f t="shared" si="23"/>
        <v>0</v>
      </c>
      <c r="G301" s="88">
        <f t="shared" si="23"/>
        <v>0</v>
      </c>
      <c r="H301" s="39">
        <f t="shared" si="23"/>
        <v>576.0373380823354</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318.07221623906446</v>
      </c>
      <c r="D304" s="69">
        <f t="shared" si="23"/>
        <v>0</v>
      </c>
      <c r="E304" s="69">
        <f t="shared" si="23"/>
        <v>0</v>
      </c>
      <c r="F304" s="69">
        <f t="shared" si="23"/>
        <v>0</v>
      </c>
      <c r="G304" s="88">
        <f t="shared" si="23"/>
        <v>0</v>
      </c>
      <c r="H304" s="39">
        <f t="shared" si="23"/>
        <v>318.07221623906446</v>
      </c>
      <c r="I304" s="1"/>
    </row>
    <row r="305" spans="2:10" x14ac:dyDescent="0.2">
      <c r="B305" s="9" t="str">
        <f>$B$44</f>
        <v>Physical Training</v>
      </c>
      <c r="C305" s="69">
        <f t="shared" si="23"/>
        <v>386.88841030212438</v>
      </c>
      <c r="D305" s="69">
        <f t="shared" si="23"/>
        <v>0</v>
      </c>
      <c r="E305" s="69">
        <f t="shared" si="23"/>
        <v>0</v>
      </c>
      <c r="F305" s="69">
        <f t="shared" si="23"/>
        <v>0</v>
      </c>
      <c r="G305" s="88">
        <f t="shared" si="23"/>
        <v>0</v>
      </c>
      <c r="H305" s="39">
        <f t="shared" si="23"/>
        <v>386.88841030212438</v>
      </c>
      <c r="I305" s="1"/>
    </row>
    <row r="306" spans="2:10" x14ac:dyDescent="0.2">
      <c r="B306" s="9" t="str">
        <f>$B$45</f>
        <v>Health Services</v>
      </c>
      <c r="C306" s="69">
        <f t="shared" si="23"/>
        <v>207.66001348029812</v>
      </c>
      <c r="D306" s="69">
        <f t="shared" si="23"/>
        <v>479.43203314766623</v>
      </c>
      <c r="E306" s="69">
        <f t="shared" si="23"/>
        <v>1335.2543155598444</v>
      </c>
      <c r="F306" s="69">
        <f t="shared" si="23"/>
        <v>0</v>
      </c>
      <c r="G306" s="88">
        <f t="shared" si="23"/>
        <v>0</v>
      </c>
      <c r="H306" s="39">
        <f t="shared" si="23"/>
        <v>348.82236657620149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322.88072356517051</v>
      </c>
      <c r="D308" s="69">
        <f t="shared" si="23"/>
        <v>735.21626233009579</v>
      </c>
      <c r="E308" s="69">
        <f t="shared" si="23"/>
        <v>898.40838020922695</v>
      </c>
      <c r="F308" s="69">
        <f t="shared" si="23"/>
        <v>0</v>
      </c>
      <c r="G308" s="88">
        <f t="shared" si="23"/>
        <v>0</v>
      </c>
      <c r="H308" s="39">
        <f t="shared" si="23"/>
        <v>522.23727232337694</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2255.0635325259768</v>
      </c>
      <c r="E310" s="69">
        <f t="shared" si="24"/>
        <v>0</v>
      </c>
      <c r="F310" s="69">
        <f t="shared" si="24"/>
        <v>0</v>
      </c>
      <c r="G310" s="88">
        <f t="shared" si="24"/>
        <v>0</v>
      </c>
      <c r="H310" s="39">
        <f t="shared" si="24"/>
        <v>2255.0635325259768</v>
      </c>
      <c r="I310" s="1"/>
    </row>
    <row r="311" spans="2:10" x14ac:dyDescent="0.2">
      <c r="B311" s="9" t="str">
        <f>$B$50</f>
        <v>Technology</v>
      </c>
      <c r="C311" s="69">
        <f t="shared" si="24"/>
        <v>396.43203189783935</v>
      </c>
      <c r="D311" s="69">
        <f t="shared" si="24"/>
        <v>661.17843337391378</v>
      </c>
      <c r="E311" s="69">
        <f t="shared" si="24"/>
        <v>4181.4259235182717</v>
      </c>
      <c r="F311" s="69">
        <f t="shared" si="24"/>
        <v>0</v>
      </c>
      <c r="G311" s="88">
        <f t="shared" si="24"/>
        <v>0</v>
      </c>
      <c r="H311" s="39">
        <f t="shared" si="24"/>
        <v>530.68882356015467</v>
      </c>
      <c r="I311" s="1"/>
    </row>
    <row r="312" spans="2:10" x14ac:dyDescent="0.2">
      <c r="B312" s="9" t="str">
        <f>$B$51</f>
        <v>Nursing</v>
      </c>
      <c r="C312" s="69">
        <f t="shared" si="24"/>
        <v>620.29974922255815</v>
      </c>
      <c r="D312" s="69">
        <f t="shared" si="24"/>
        <v>984.67227133911138</v>
      </c>
      <c r="E312" s="69">
        <f t="shared" si="24"/>
        <v>1502.6010911340984</v>
      </c>
      <c r="F312" s="69">
        <f t="shared" si="24"/>
        <v>2639.5517465563398</v>
      </c>
      <c r="G312" s="88">
        <f t="shared" si="24"/>
        <v>0</v>
      </c>
      <c r="H312" s="39">
        <f t="shared" si="24"/>
        <v>1068.1556402170684</v>
      </c>
      <c r="I312" s="1"/>
    </row>
    <row r="313" spans="2:10" x14ac:dyDescent="0.2">
      <c r="B313" s="35" t="str">
        <f>$B$52</f>
        <v>Totals</v>
      </c>
      <c r="C313" s="38">
        <f t="shared" si="24"/>
        <v>416.82543253355743</v>
      </c>
      <c r="D313" s="38">
        <f t="shared" si="24"/>
        <v>847.71225494433793</v>
      </c>
      <c r="E313" s="38">
        <f t="shared" si="24"/>
        <v>1458.1359011487821</v>
      </c>
      <c r="F313" s="38">
        <f t="shared" si="24"/>
        <v>3246.4703150855471</v>
      </c>
      <c r="G313" s="38">
        <f t="shared" si="24"/>
        <v>0</v>
      </c>
      <c r="H313" s="38">
        <f t="shared" si="24"/>
        <v>597.85191751778257</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1.8362080337463904</v>
      </c>
      <c r="E318" s="55">
        <f t="shared" si="25"/>
        <v>2.8495454101847444</v>
      </c>
      <c r="F318" s="55">
        <f t="shared" si="25"/>
        <v>8.4392022293167166</v>
      </c>
      <c r="G318" s="55">
        <f t="shared" si="25"/>
        <v>0</v>
      </c>
      <c r="H318" s="55">
        <f t="shared" si="25"/>
        <v>1.1613232018230106</v>
      </c>
      <c r="I318" s="1"/>
    </row>
    <row r="319" spans="2:10" x14ac:dyDescent="0.2">
      <c r="B319" s="9" t="str">
        <f>$B$33</f>
        <v>Science</v>
      </c>
      <c r="C319" s="55">
        <f t="shared" ref="C319:H334" si="26">IF($C$293=0,"",C294/$C$293)</f>
        <v>0.95247743772186455</v>
      </c>
      <c r="D319" s="55">
        <f t="shared" si="26"/>
        <v>1.7653735423348769</v>
      </c>
      <c r="E319" s="55">
        <f t="shared" si="26"/>
        <v>4.4526937762283429</v>
      </c>
      <c r="F319" s="55">
        <f t="shared" si="26"/>
        <v>0</v>
      </c>
      <c r="G319" s="55">
        <f t="shared" si="26"/>
        <v>0</v>
      </c>
      <c r="H319" s="55">
        <f t="shared" si="26"/>
        <v>1.1842899916779845</v>
      </c>
      <c r="I319" s="1"/>
    </row>
    <row r="320" spans="2:10" x14ac:dyDescent="0.2">
      <c r="B320" s="9" t="str">
        <f>$B$34</f>
        <v>Fine Arts</v>
      </c>
      <c r="C320" s="55">
        <f t="shared" si="26"/>
        <v>1.4108300372570013</v>
      </c>
      <c r="D320" s="55">
        <f t="shared" si="26"/>
        <v>3.4105244208683176</v>
      </c>
      <c r="E320" s="55">
        <f t="shared" si="26"/>
        <v>0</v>
      </c>
      <c r="F320" s="55">
        <f t="shared" si="26"/>
        <v>0</v>
      </c>
      <c r="G320" s="55">
        <f t="shared" si="26"/>
        <v>0</v>
      </c>
      <c r="H320" s="55">
        <f t="shared" si="26"/>
        <v>1.607566531228225</v>
      </c>
      <c r="I320" s="1"/>
    </row>
    <row r="321" spans="2:9" x14ac:dyDescent="0.2">
      <c r="B321" s="9" t="str">
        <f>$B$35</f>
        <v>Teacher Education</v>
      </c>
      <c r="C321" s="55">
        <f t="shared" si="26"/>
        <v>0.83248453553448309</v>
      </c>
      <c r="D321" s="55">
        <f t="shared" si="26"/>
        <v>1.4435197774005621</v>
      </c>
      <c r="E321" s="55">
        <f t="shared" si="26"/>
        <v>4.4960661464698948</v>
      </c>
      <c r="F321" s="55">
        <f t="shared" si="26"/>
        <v>12.343025406522978</v>
      </c>
      <c r="G321" s="55">
        <f t="shared" si="26"/>
        <v>0</v>
      </c>
      <c r="H321" s="55">
        <f t="shared" si="26"/>
        <v>2.0442532581555479</v>
      </c>
      <c r="I321" s="1"/>
    </row>
    <row r="322" spans="2:9" x14ac:dyDescent="0.2">
      <c r="B322" s="9" t="str">
        <f>$B$36</f>
        <v>Agriculture</v>
      </c>
      <c r="C322" s="55">
        <f t="shared" si="26"/>
        <v>10.740217036653197</v>
      </c>
      <c r="D322" s="55">
        <f t="shared" si="26"/>
        <v>15.769961084401189</v>
      </c>
      <c r="E322" s="55">
        <f t="shared" si="26"/>
        <v>0</v>
      </c>
      <c r="F322" s="55">
        <f t="shared" si="26"/>
        <v>0</v>
      </c>
      <c r="G322" s="55">
        <f t="shared" si="26"/>
        <v>0</v>
      </c>
      <c r="H322" s="55">
        <f t="shared" si="26"/>
        <v>12.101640425530441</v>
      </c>
      <c r="I322" s="1"/>
    </row>
    <row r="323" spans="2:9" x14ac:dyDescent="0.2">
      <c r="B323" s="9" t="str">
        <f>$B$37</f>
        <v>Engineering</v>
      </c>
      <c r="C323" s="55">
        <f t="shared" si="26"/>
        <v>1.9907822517546752</v>
      </c>
      <c r="D323" s="55">
        <f t="shared" si="26"/>
        <v>3.3175720832806634</v>
      </c>
      <c r="E323" s="55">
        <f t="shared" si="26"/>
        <v>5.8856648120343298</v>
      </c>
      <c r="F323" s="55">
        <f t="shared" si="26"/>
        <v>8.3342096635046996</v>
      </c>
      <c r="G323" s="55">
        <f t="shared" si="26"/>
        <v>0</v>
      </c>
      <c r="H323" s="55">
        <f t="shared" si="26"/>
        <v>3.2420782702700319</v>
      </c>
      <c r="I323" s="1"/>
    </row>
    <row r="324" spans="2:9" x14ac:dyDescent="0.2">
      <c r="B324" s="9" t="str">
        <f>$B$38</f>
        <v>Home Economics</v>
      </c>
      <c r="C324" s="55">
        <f t="shared" si="26"/>
        <v>0.75228888563374186</v>
      </c>
      <c r="D324" s="55">
        <f t="shared" si="26"/>
        <v>1.6421807068661307</v>
      </c>
      <c r="E324" s="55">
        <f t="shared" si="26"/>
        <v>2.7446552229580123</v>
      </c>
      <c r="F324" s="55">
        <f t="shared" si="26"/>
        <v>0</v>
      </c>
      <c r="G324" s="55">
        <f t="shared" si="26"/>
        <v>0</v>
      </c>
      <c r="H324" s="55">
        <f t="shared" si="26"/>
        <v>1.0207271610436346</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1.27771166586987</v>
      </c>
      <c r="D326" s="55">
        <f t="shared" si="26"/>
        <v>1.9132600341894312</v>
      </c>
      <c r="E326" s="55">
        <f t="shared" si="26"/>
        <v>0</v>
      </c>
      <c r="F326" s="55">
        <f t="shared" si="26"/>
        <v>0</v>
      </c>
      <c r="G326" s="55">
        <f t="shared" si="26"/>
        <v>0</v>
      </c>
      <c r="H326" s="55">
        <f t="shared" si="26"/>
        <v>1.655947309847662</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0.91436925351369791</v>
      </c>
      <c r="D329" s="55">
        <f t="shared" si="26"/>
        <v>0</v>
      </c>
      <c r="E329" s="55">
        <f t="shared" si="26"/>
        <v>0</v>
      </c>
      <c r="F329" s="55">
        <f t="shared" si="26"/>
        <v>0</v>
      </c>
      <c r="G329" s="55">
        <f t="shared" si="26"/>
        <v>0</v>
      </c>
      <c r="H329" s="55">
        <f t="shared" si="26"/>
        <v>0.91436925351369791</v>
      </c>
      <c r="I329" s="1"/>
    </row>
    <row r="330" spans="2:9" x14ac:dyDescent="0.2">
      <c r="B330" s="9" t="str">
        <f>$B$44</f>
        <v>Physical Training</v>
      </c>
      <c r="C330" s="55">
        <f t="shared" si="26"/>
        <v>1.1121966926377751</v>
      </c>
      <c r="D330" s="55">
        <f t="shared" si="26"/>
        <v>0</v>
      </c>
      <c r="E330" s="55">
        <f t="shared" si="26"/>
        <v>0</v>
      </c>
      <c r="F330" s="55">
        <f t="shared" si="26"/>
        <v>0</v>
      </c>
      <c r="G330" s="55">
        <f t="shared" si="26"/>
        <v>0</v>
      </c>
      <c r="H330" s="55">
        <f t="shared" si="26"/>
        <v>1.1121966926377751</v>
      </c>
      <c r="I330" s="1"/>
    </row>
    <row r="331" spans="2:9" x14ac:dyDescent="0.2">
      <c r="B331" s="9" t="str">
        <f>$B$45</f>
        <v>Health Services</v>
      </c>
      <c r="C331" s="55">
        <f t="shared" si="26"/>
        <v>0.59696484576921227</v>
      </c>
      <c r="D331" s="55">
        <f t="shared" si="26"/>
        <v>1.3782338974564798</v>
      </c>
      <c r="E331" s="55">
        <f t="shared" si="26"/>
        <v>3.8384851912112725</v>
      </c>
      <c r="F331" s="55">
        <f t="shared" si="26"/>
        <v>0</v>
      </c>
      <c r="G331" s="55">
        <f t="shared" si="26"/>
        <v>0</v>
      </c>
      <c r="H331" s="55">
        <f t="shared" si="26"/>
        <v>1.0027673925956386</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0.9281923761563311</v>
      </c>
      <c r="D333" s="55">
        <f t="shared" si="26"/>
        <v>2.1135424932953839</v>
      </c>
      <c r="E333" s="55">
        <f t="shared" si="26"/>
        <v>2.5826744934708024</v>
      </c>
      <c r="F333" s="55">
        <f t="shared" si="26"/>
        <v>0</v>
      </c>
      <c r="G333" s="55">
        <f t="shared" si="26"/>
        <v>0</v>
      </c>
      <c r="H333" s="55">
        <f t="shared" si="26"/>
        <v>1.5012870677533543</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6.4826811446868451</v>
      </c>
      <c r="E335" s="55">
        <f t="shared" si="27"/>
        <v>0</v>
      </c>
      <c r="F335" s="55">
        <f t="shared" si="27"/>
        <v>0</v>
      </c>
      <c r="G335" s="55">
        <f t="shared" si="27"/>
        <v>0</v>
      </c>
      <c r="H335" s="55">
        <f t="shared" si="27"/>
        <v>6.4826811446868451</v>
      </c>
      <c r="I335" s="1"/>
    </row>
    <row r="336" spans="2:9" x14ac:dyDescent="0.2">
      <c r="B336" s="9" t="str">
        <f>$B$50</f>
        <v>Technology</v>
      </c>
      <c r="C336" s="55">
        <f t="shared" si="27"/>
        <v>1.1396319532759829</v>
      </c>
      <c r="D336" s="55">
        <f t="shared" si="27"/>
        <v>1.9007043045503571</v>
      </c>
      <c r="E336" s="55">
        <f t="shared" si="27"/>
        <v>12.02043782861112</v>
      </c>
      <c r="F336" s="55">
        <f t="shared" si="27"/>
        <v>0</v>
      </c>
      <c r="G336" s="55">
        <f t="shared" si="27"/>
        <v>0</v>
      </c>
      <c r="H336" s="55">
        <f t="shared" si="27"/>
        <v>1.5255829295132415</v>
      </c>
      <c r="I336" s="1"/>
    </row>
    <row r="337" spans="2:10" x14ac:dyDescent="0.2">
      <c r="B337" s="9" t="str">
        <f>$B$51</f>
        <v>Nursing</v>
      </c>
      <c r="C337" s="55">
        <f t="shared" si="27"/>
        <v>1.7831894447048064</v>
      </c>
      <c r="D337" s="55">
        <f t="shared" si="27"/>
        <v>2.8306592142687204</v>
      </c>
      <c r="E337" s="55">
        <f t="shared" si="27"/>
        <v>4.3195606779955282</v>
      </c>
      <c r="F337" s="55">
        <f t="shared" si="27"/>
        <v>7.5879779398760254</v>
      </c>
      <c r="G337" s="55">
        <f t="shared" si="27"/>
        <v>0</v>
      </c>
      <c r="H337" s="55">
        <f t="shared" si="27"/>
        <v>3.0706507060888444</v>
      </c>
      <c r="I337" s="1"/>
    </row>
    <row r="338" spans="2:10" x14ac:dyDescent="0.2">
      <c r="B338" s="35" t="str">
        <f>$B$52</f>
        <v>Totals</v>
      </c>
      <c r="C338" s="55">
        <f t="shared" si="27"/>
        <v>1.1982573143225199</v>
      </c>
      <c r="D338" s="55">
        <f t="shared" si="27"/>
        <v>2.4369372179470172</v>
      </c>
      <c r="E338" s="55">
        <f t="shared" si="27"/>
        <v>4.1917356102956189</v>
      </c>
      <c r="F338" s="55">
        <f t="shared" si="27"/>
        <v>9.3327002077038834</v>
      </c>
      <c r="G338" s="55">
        <f t="shared" si="27"/>
        <v>0</v>
      </c>
      <c r="H338" s="55">
        <f t="shared" si="27"/>
        <v>1.7186581651054917</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10435.791066359368</v>
      </c>
      <c r="D343" s="38">
        <f t="shared" si="28"/>
        <v>19162.283394547881</v>
      </c>
      <c r="E343" s="38">
        <f>E293*24</f>
        <v>23789.808427833043</v>
      </c>
      <c r="F343" s="38">
        <f>F293*18</f>
        <v>52841.850739142079</v>
      </c>
      <c r="G343" s="38">
        <f>G293*24</f>
        <v>0</v>
      </c>
      <c r="H343" s="38">
        <f>IF((C32/30+D32/30+E32/24+F32/18+G32/24)=0,0,H268/(C32/30+D32/30+E32/24+F32/18+G32/24))</f>
        <v>12033.711799247661</v>
      </c>
      <c r="I343" s="1"/>
    </row>
    <row r="344" spans="2:10" x14ac:dyDescent="0.2">
      <c r="B344" s="9" t="str">
        <f>$B$33</f>
        <v>Science</v>
      </c>
      <c r="C344" s="39">
        <f t="shared" si="28"/>
        <v>9939.8555354866967</v>
      </c>
      <c r="D344" s="39">
        <f t="shared" si="28"/>
        <v>18423.069441885502</v>
      </c>
      <c r="E344" s="39">
        <f>E294*24</f>
        <v>37173.905544958165</v>
      </c>
      <c r="F344" s="39">
        <f>F294*18</f>
        <v>0</v>
      </c>
      <c r="G344" s="39">
        <f>G294*24</f>
        <v>0</v>
      </c>
      <c r="H344" s="39">
        <f t="shared" ref="H344:H363" si="29">IF((C33/30+D33/30+E33/24+F33/18+G33/24)=0,0,H269/(C33/30+D33/30+E33/24+F33/18+G33/24))</f>
        <v>12317.322883490997</v>
      </c>
      <c r="I344" s="1"/>
    </row>
    <row r="345" spans="2:10" x14ac:dyDescent="0.2">
      <c r="B345" s="9" t="str">
        <f>$B$34</f>
        <v>Fine Arts</v>
      </c>
      <c r="C345" s="39">
        <f t="shared" si="28"/>
        <v>14723.127498958071</v>
      </c>
      <c r="D345" s="39">
        <f t="shared" si="28"/>
        <v>35591.520282898055</v>
      </c>
      <c r="E345" s="39">
        <f t="shared" ref="E345:E363" si="30">E295*24</f>
        <v>0</v>
      </c>
      <c r="F345" s="39">
        <f t="shared" ref="F345:F363" si="31">F295*18</f>
        <v>0</v>
      </c>
      <c r="G345" s="39">
        <f t="shared" ref="G345:G363" si="32">G295*24</f>
        <v>0</v>
      </c>
      <c r="H345" s="39">
        <f t="shared" si="29"/>
        <v>16776.228445169832</v>
      </c>
      <c r="I345" s="1"/>
    </row>
    <row r="346" spans="2:10" x14ac:dyDescent="0.2">
      <c r="B346" s="9" t="str">
        <f>$B$35</f>
        <v>Teacher Education</v>
      </c>
      <c r="C346" s="39">
        <f t="shared" si="28"/>
        <v>8687.6346788130868</v>
      </c>
      <c r="D346" s="39">
        <f t="shared" si="28"/>
        <v>15064.270797109852</v>
      </c>
      <c r="E346" s="39">
        <f t="shared" si="30"/>
        <v>37536.005540073063</v>
      </c>
      <c r="F346" s="39">
        <f t="shared" si="31"/>
        <v>77285.540561543516</v>
      </c>
      <c r="G346" s="39">
        <f t="shared" si="32"/>
        <v>0</v>
      </c>
      <c r="H346" s="39">
        <f t="shared" si="29"/>
        <v>20206.036609849256</v>
      </c>
      <c r="I346" s="1"/>
    </row>
    <row r="347" spans="2:10" x14ac:dyDescent="0.2">
      <c r="B347" s="9" t="str">
        <f>$B$36</f>
        <v>Agriculture</v>
      </c>
      <c r="C347" s="39">
        <f t="shared" si="28"/>
        <v>112082.66100186614</v>
      </c>
      <c r="D347" s="39">
        <f t="shared" si="28"/>
        <v>164572.01900142882</v>
      </c>
      <c r="E347" s="39">
        <f t="shared" si="30"/>
        <v>0</v>
      </c>
      <c r="F347" s="39">
        <f t="shared" si="31"/>
        <v>0</v>
      </c>
      <c r="G347" s="39">
        <f t="shared" si="32"/>
        <v>0</v>
      </c>
      <c r="H347" s="39">
        <f t="shared" si="29"/>
        <v>126290.19104104395</v>
      </c>
      <c r="I347" s="1"/>
    </row>
    <row r="348" spans="2:10" x14ac:dyDescent="0.2">
      <c r="B348" s="9" t="str">
        <f>$B$37</f>
        <v>Engineering</v>
      </c>
      <c r="C348" s="39">
        <f t="shared" si="28"/>
        <v>20775.387637928226</v>
      </c>
      <c r="D348" s="39">
        <f t="shared" si="28"/>
        <v>34621.489108703594</v>
      </c>
      <c r="E348" s="39">
        <f t="shared" si="30"/>
        <v>49137.254612010845</v>
      </c>
      <c r="F348" s="39">
        <f t="shared" si="31"/>
        <v>52184.442450940958</v>
      </c>
      <c r="G348" s="39">
        <f t="shared" si="32"/>
        <v>0</v>
      </c>
      <c r="H348" s="39">
        <f t="shared" si="29"/>
        <v>32313.567926455344</v>
      </c>
      <c r="I348" s="1"/>
    </row>
    <row r="349" spans="2:10" x14ac:dyDescent="0.2">
      <c r="B349" s="9" t="str">
        <f>$B$38</f>
        <v>Home Economics</v>
      </c>
      <c r="C349" s="39">
        <f t="shared" si="28"/>
        <v>7850.7296320180485</v>
      </c>
      <c r="D349" s="39">
        <f t="shared" si="28"/>
        <v>17137.454750061279</v>
      </c>
      <c r="E349" s="39">
        <f t="shared" si="30"/>
        <v>22914.118764785446</v>
      </c>
      <c r="F349" s="39">
        <f t="shared" si="31"/>
        <v>0</v>
      </c>
      <c r="G349" s="39">
        <f t="shared" si="32"/>
        <v>0</v>
      </c>
      <c r="H349" s="39">
        <f t="shared" si="29"/>
        <v>10449.959114654899</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13333.931988067938</v>
      </c>
      <c r="D351" s="39">
        <f t="shared" si="28"/>
        <v>19966.38197241649</v>
      </c>
      <c r="E351" s="39">
        <f t="shared" si="30"/>
        <v>0</v>
      </c>
      <c r="F351" s="39">
        <f t="shared" si="31"/>
        <v>0</v>
      </c>
      <c r="G351" s="39">
        <f t="shared" si="32"/>
        <v>0</v>
      </c>
      <c r="H351" s="39">
        <f t="shared" si="29"/>
        <v>17281.120142470059</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9542.1664871719331</v>
      </c>
      <c r="D354" s="39">
        <f t="shared" si="28"/>
        <v>0</v>
      </c>
      <c r="E354" s="39">
        <f t="shared" si="30"/>
        <v>0</v>
      </c>
      <c r="F354" s="39">
        <f t="shared" si="31"/>
        <v>0</v>
      </c>
      <c r="G354" s="39">
        <f t="shared" si="32"/>
        <v>0</v>
      </c>
      <c r="H354" s="39">
        <f t="shared" si="29"/>
        <v>9542.1664871719331</v>
      </c>
      <c r="I354" s="1"/>
    </row>
    <row r="355" spans="2:9" x14ac:dyDescent="0.2">
      <c r="B355" s="9" t="str">
        <f>$B$44</f>
        <v>Physical Training</v>
      </c>
      <c r="C355" s="39">
        <f t="shared" si="28"/>
        <v>11606.652309063731</v>
      </c>
      <c r="D355" s="39">
        <f t="shared" si="28"/>
        <v>0</v>
      </c>
      <c r="E355" s="39">
        <f t="shared" si="30"/>
        <v>0</v>
      </c>
      <c r="F355" s="39">
        <f t="shared" si="31"/>
        <v>0</v>
      </c>
      <c r="G355" s="39">
        <f t="shared" si="32"/>
        <v>0</v>
      </c>
      <c r="H355" s="39">
        <f t="shared" si="29"/>
        <v>11606.652309063733</v>
      </c>
      <c r="I355" s="1"/>
    </row>
    <row r="356" spans="2:9" x14ac:dyDescent="0.2">
      <c r="B356" s="9" t="str">
        <f>$B$45</f>
        <v>Health Services</v>
      </c>
      <c r="C356" s="39">
        <f t="shared" si="28"/>
        <v>6229.8004044089439</v>
      </c>
      <c r="D356" s="39">
        <f t="shared" si="28"/>
        <v>14382.960994429986</v>
      </c>
      <c r="E356" s="39">
        <f t="shared" si="30"/>
        <v>32046.103573436267</v>
      </c>
      <c r="F356" s="39">
        <f t="shared" si="31"/>
        <v>0</v>
      </c>
      <c r="G356" s="39">
        <f t="shared" si="32"/>
        <v>0</v>
      </c>
      <c r="H356" s="39">
        <f t="shared" si="29"/>
        <v>10395.314503346917</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9686.421706955116</v>
      </c>
      <c r="D358" s="39">
        <f t="shared" si="28"/>
        <v>22056.487869902874</v>
      </c>
      <c r="E358" s="39">
        <f t="shared" si="30"/>
        <v>21561.801125021448</v>
      </c>
      <c r="F358" s="39">
        <f t="shared" si="31"/>
        <v>0</v>
      </c>
      <c r="G358" s="39">
        <f t="shared" si="32"/>
        <v>0</v>
      </c>
      <c r="H358" s="39">
        <f t="shared" si="29"/>
        <v>15290.755866886549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67651.9059757793</v>
      </c>
      <c r="E360" s="39">
        <f t="shared" si="30"/>
        <v>0</v>
      </c>
      <c r="F360" s="39">
        <f t="shared" si="31"/>
        <v>0</v>
      </c>
      <c r="G360" s="39">
        <f t="shared" si="32"/>
        <v>0</v>
      </c>
      <c r="H360" s="39">
        <f t="shared" si="29"/>
        <v>67651.9059757793</v>
      </c>
      <c r="I360" s="1"/>
    </row>
    <row r="361" spans="2:9" x14ac:dyDescent="0.2">
      <c r="B361" s="9" t="str">
        <f>$B$50</f>
        <v>Technology</v>
      </c>
      <c r="C361" s="39">
        <f t="shared" si="33"/>
        <v>11892.960956935181</v>
      </c>
      <c r="D361" s="39">
        <f t="shared" si="33"/>
        <v>19835.353001217412</v>
      </c>
      <c r="E361" s="39">
        <f t="shared" si="30"/>
        <v>100354.22216443851</v>
      </c>
      <c r="F361" s="39">
        <f t="shared" si="31"/>
        <v>0</v>
      </c>
      <c r="G361" s="39">
        <f t="shared" si="32"/>
        <v>0</v>
      </c>
      <c r="H361" s="39">
        <f t="shared" si="29"/>
        <v>15912.684423743583</v>
      </c>
      <c r="I361" s="1"/>
    </row>
    <row r="362" spans="2:9" x14ac:dyDescent="0.2">
      <c r="B362" s="9" t="str">
        <f>$B$51</f>
        <v>Nursing</v>
      </c>
      <c r="C362" s="39">
        <f t="shared" si="33"/>
        <v>18608.992476676744</v>
      </c>
      <c r="D362" s="39">
        <f t="shared" si="33"/>
        <v>29540.16814017334</v>
      </c>
      <c r="E362" s="39">
        <f t="shared" si="30"/>
        <v>36062.426187218363</v>
      </c>
      <c r="F362" s="39">
        <f t="shared" si="31"/>
        <v>47511.931438014115</v>
      </c>
      <c r="G362" s="39">
        <f t="shared" si="32"/>
        <v>0</v>
      </c>
      <c r="H362" s="39">
        <f t="shared" si="29"/>
        <v>30722.617169436373</v>
      </c>
      <c r="I362" s="1"/>
    </row>
    <row r="363" spans="2:9" x14ac:dyDescent="0.2">
      <c r="B363" s="35" t="str">
        <f>$B$52</f>
        <v>Totals</v>
      </c>
      <c r="C363" s="38">
        <f t="shared" si="33"/>
        <v>12504.762976006723</v>
      </c>
      <c r="D363" s="38">
        <f t="shared" si="33"/>
        <v>25431.367648330139</v>
      </c>
      <c r="E363" s="38">
        <f t="shared" si="30"/>
        <v>34995.26162757077</v>
      </c>
      <c r="F363" s="38">
        <f t="shared" si="31"/>
        <v>58436.465671539845</v>
      </c>
      <c r="G363" s="38">
        <f t="shared" si="32"/>
        <v>0</v>
      </c>
      <c r="H363" s="38">
        <f t="shared" si="29"/>
        <v>17649.652115347795</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12" priority="6" stopIfTrue="1">
      <formula>C32=0</formula>
    </cfRule>
  </conditionalFormatting>
  <conditionalFormatting sqref="C91:G110">
    <cfRule type="expression" dxfId="211" priority="5" stopIfTrue="1">
      <formula>C32=0</formula>
    </cfRule>
  </conditionalFormatting>
  <conditionalFormatting sqref="C143:H162">
    <cfRule type="expression" dxfId="210" priority="3" stopIfTrue="1">
      <formula>C32=0</formula>
    </cfRule>
  </conditionalFormatting>
  <conditionalFormatting sqref="H143:H162">
    <cfRule type="expression" dxfId="209" priority="4" stopIfTrue="1">
      <formula>OR(AND(#REF!&gt;0,H143&gt;0,H61=0),AND(#REF!&gt;0,H143&gt;0,H32=0))</formula>
    </cfRule>
  </conditionalFormatting>
  <conditionalFormatting sqref="H143:H162">
    <cfRule type="expression" dxfId="208" priority="2" stopIfTrue="1">
      <formula>OR(AND(#REF!&gt;0,H143&gt;0,H61=0),AND(#REF!&gt;0,H143&gt;0,H32=0))</formula>
    </cfRule>
  </conditionalFormatting>
  <conditionalFormatting sqref="H143:H162">
    <cfRule type="expression" dxfId="207"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000"/>
    <pageSetUpPr fitToPage="1"/>
  </sheetPr>
  <dimension ref="B1:W363"/>
  <sheetViews>
    <sheetView showGridLines="0" showZeros="0" zoomScale="70" zoomScaleNormal="70" workbookViewId="0">
      <selection activeCell="J28" sqref="J2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106</v>
      </c>
      <c r="C3" s="6"/>
      <c r="D3" s="6"/>
      <c r="E3" s="6"/>
      <c r="F3" s="6"/>
      <c r="G3" s="6"/>
      <c r="H3" s="6"/>
    </row>
    <row r="4" spans="2:8" x14ac:dyDescent="0.2">
      <c r="B4" s="83" t="s">
        <v>146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Data!$G13</f>
        <v>53924298</v>
      </c>
    </row>
    <row r="14" spans="2:8" x14ac:dyDescent="0.2">
      <c r="B14" s="372" t="s">
        <v>14</v>
      </c>
      <c r="C14" s="372"/>
      <c r="D14" s="372"/>
      <c r="E14" s="372"/>
      <c r="F14" s="341"/>
      <c r="G14" s="339"/>
      <c r="H14" s="345">
        <f>Data!$H13</f>
        <v>13158184</v>
      </c>
    </row>
    <row r="15" spans="2:8" x14ac:dyDescent="0.2">
      <c r="B15" s="372" t="s">
        <v>15</v>
      </c>
      <c r="C15" s="372"/>
      <c r="D15" s="372"/>
      <c r="E15" s="372"/>
      <c r="F15" s="341"/>
      <c r="G15" s="339"/>
      <c r="H15" s="345">
        <f>Data!$I13</f>
        <v>19055408</v>
      </c>
    </row>
    <row r="16" spans="2:8" x14ac:dyDescent="0.2">
      <c r="B16" s="372" t="s">
        <v>19</v>
      </c>
      <c r="C16" s="372"/>
      <c r="D16" s="372"/>
      <c r="E16" s="372"/>
      <c r="F16" s="341"/>
      <c r="G16" s="339"/>
      <c r="H16" s="345">
        <f>Data!$J13</f>
        <v>14215690</v>
      </c>
    </row>
    <row r="17" spans="2:23" x14ac:dyDescent="0.2">
      <c r="B17" s="372" t="s">
        <v>16</v>
      </c>
      <c r="C17" s="372"/>
      <c r="D17" s="372"/>
      <c r="E17" s="372"/>
      <c r="F17" s="341"/>
      <c r="G17" s="339"/>
      <c r="H17" s="345">
        <f>Data!$K13</f>
        <v>15909078</v>
      </c>
    </row>
    <row r="18" spans="2:23" x14ac:dyDescent="0.2">
      <c r="B18" s="372" t="s">
        <v>1</v>
      </c>
      <c r="C18" s="372"/>
      <c r="D18" s="372"/>
      <c r="E18" s="372"/>
      <c r="F18" s="342"/>
      <c r="G18" s="339"/>
      <c r="H18" s="343">
        <f>SUM(H13:H17)</f>
        <v>116262658</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Data!L13</f>
        <v>Monica Poehl</v>
      </c>
      <c r="E21" s="385"/>
      <c r="F21" s="385"/>
      <c r="G21" s="87" t="str">
        <f>Data!M13</f>
        <v>979-458-6090</v>
      </c>
      <c r="H21" s="78" t="str">
        <f>Data!N13</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Data!O13</f>
        <v>4524</v>
      </c>
      <c r="D25" s="80">
        <f>Data!P13</f>
        <v>6827</v>
      </c>
      <c r="E25" s="80">
        <f>Data!Q13</f>
        <v>1675</v>
      </c>
      <c r="F25" s="80">
        <f>Data!R13</f>
        <v>151</v>
      </c>
      <c r="G25" s="80">
        <f>Data!S13</f>
        <v>0</v>
      </c>
      <c r="H25" s="68">
        <f>SUM(C25:G25)</f>
        <v>13177</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Data!T13</f>
        <v>Milam Hefner</v>
      </c>
      <c r="E28" s="385"/>
      <c r="F28" s="385"/>
      <c r="G28" s="87" t="str">
        <f>Data!U13</f>
        <v>(254) 968-9598</v>
      </c>
      <c r="H28" s="78" t="str">
        <f>Data!V13</f>
        <v>mhefner@tarleton.edu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Data!W13</f>
        <v>67034</v>
      </c>
      <c r="D32" s="81">
        <f>Data!AQ13</f>
        <v>31428</v>
      </c>
      <c r="E32" s="81">
        <f>Data!BK13</f>
        <v>6392</v>
      </c>
      <c r="F32" s="81">
        <f>Data!CE13</f>
        <v>150</v>
      </c>
      <c r="G32" s="81">
        <f>Data!CY13</f>
        <v>0</v>
      </c>
      <c r="H32" s="22">
        <f>SUM(C32:G32)</f>
        <v>105004</v>
      </c>
      <c r="I32" s="1"/>
      <c r="W32" s="18"/>
    </row>
    <row r="33" spans="2:23" x14ac:dyDescent="0.2">
      <c r="B33" s="7" t="s">
        <v>46</v>
      </c>
      <c r="C33" s="81">
        <f>Data!X13</f>
        <v>32811</v>
      </c>
      <c r="D33" s="81">
        <f>Data!AR13</f>
        <v>12743</v>
      </c>
      <c r="E33" s="81">
        <f>Data!BL13</f>
        <v>1913</v>
      </c>
      <c r="F33" s="81">
        <f>Data!CF13</f>
        <v>0</v>
      </c>
      <c r="G33" s="81">
        <f>Data!CZ13</f>
        <v>0</v>
      </c>
      <c r="H33" s="22">
        <f t="shared" ref="H33:H52" si="0">SUM(C33:G33)</f>
        <v>47467</v>
      </c>
      <c r="I33" s="1"/>
      <c r="W33" s="18"/>
    </row>
    <row r="34" spans="2:23" x14ac:dyDescent="0.2">
      <c r="B34" s="7" t="s">
        <v>47</v>
      </c>
      <c r="C34" s="81">
        <f>Data!Y13</f>
        <v>7767</v>
      </c>
      <c r="D34" s="81">
        <f>Data!AS13</f>
        <v>2054</v>
      </c>
      <c r="E34" s="81">
        <f>Data!BM13</f>
        <v>407</v>
      </c>
      <c r="F34" s="81">
        <f>Data!CG13</f>
        <v>0</v>
      </c>
      <c r="G34" s="81">
        <f>Data!DA13</f>
        <v>0</v>
      </c>
      <c r="H34" s="22">
        <f t="shared" si="0"/>
        <v>10228</v>
      </c>
      <c r="I34" s="1"/>
      <c r="W34" s="18"/>
    </row>
    <row r="35" spans="2:23" x14ac:dyDescent="0.2">
      <c r="B35" s="7" t="s">
        <v>48</v>
      </c>
      <c r="C35" s="81">
        <f>Data!Z13</f>
        <v>4708</v>
      </c>
      <c r="D35" s="81">
        <f>Data!AT13</f>
        <v>14577</v>
      </c>
      <c r="E35" s="81">
        <f>Data!BN13</f>
        <v>5668</v>
      </c>
      <c r="F35" s="81">
        <f>Data!CH13</f>
        <v>2298</v>
      </c>
      <c r="G35" s="81">
        <f>Data!DB13</f>
        <v>0</v>
      </c>
      <c r="H35" s="22">
        <f t="shared" si="0"/>
        <v>27251</v>
      </c>
      <c r="I35" s="1"/>
      <c r="W35" s="18"/>
    </row>
    <row r="36" spans="2:23" x14ac:dyDescent="0.2">
      <c r="B36" s="7" t="s">
        <v>49</v>
      </c>
      <c r="C36" s="81">
        <f>Data!AA13</f>
        <v>10193</v>
      </c>
      <c r="D36" s="81">
        <f>Data!AU13</f>
        <v>12230</v>
      </c>
      <c r="E36" s="81">
        <f>Data!BO13</f>
        <v>1846</v>
      </c>
      <c r="F36" s="81">
        <f>Data!CI13</f>
        <v>0</v>
      </c>
      <c r="G36" s="81">
        <f>Data!DC13</f>
        <v>0</v>
      </c>
      <c r="H36" s="22">
        <f t="shared" si="0"/>
        <v>24269</v>
      </c>
      <c r="I36" s="1"/>
      <c r="W36" s="18"/>
    </row>
    <row r="37" spans="2:23" x14ac:dyDescent="0.2">
      <c r="B37" s="7" t="s">
        <v>50</v>
      </c>
      <c r="C37" s="81">
        <f>Data!AB13</f>
        <v>4888</v>
      </c>
      <c r="D37" s="81">
        <f>Data!AV13</f>
        <v>6864</v>
      </c>
      <c r="E37" s="81">
        <f>Data!BP13</f>
        <v>1059</v>
      </c>
      <c r="F37" s="81">
        <f>Data!CJ13</f>
        <v>0</v>
      </c>
      <c r="G37" s="81">
        <f>Data!DD13</f>
        <v>0</v>
      </c>
      <c r="H37" s="22">
        <f t="shared" si="0"/>
        <v>12811</v>
      </c>
      <c r="I37" s="1"/>
      <c r="W37" s="18"/>
    </row>
    <row r="38" spans="2:23" x14ac:dyDescent="0.2">
      <c r="B38" s="7" t="s">
        <v>51</v>
      </c>
      <c r="C38" s="81">
        <f>Data!AC13</f>
        <v>1527</v>
      </c>
      <c r="D38" s="81">
        <f>Data!AW13</f>
        <v>2028</v>
      </c>
      <c r="E38" s="81">
        <f>Data!BQ13</f>
        <v>65</v>
      </c>
      <c r="F38" s="81">
        <f>Data!CK13</f>
        <v>0</v>
      </c>
      <c r="G38" s="81">
        <f>Data!DE13</f>
        <v>0</v>
      </c>
      <c r="H38" s="22">
        <f t="shared" si="0"/>
        <v>3620</v>
      </c>
      <c r="I38" s="1"/>
      <c r="W38" s="18"/>
    </row>
    <row r="39" spans="2:23" x14ac:dyDescent="0.2">
      <c r="B39" s="7" t="s">
        <v>52</v>
      </c>
      <c r="C39" s="81">
        <f>Data!AD13</f>
        <v>0</v>
      </c>
      <c r="D39" s="81">
        <f>Data!AX13</f>
        <v>0</v>
      </c>
      <c r="E39" s="81">
        <f>Data!BR13</f>
        <v>0</v>
      </c>
      <c r="F39" s="81">
        <f>Data!CL13</f>
        <v>0</v>
      </c>
      <c r="G39" s="81">
        <f>Data!DF13</f>
        <v>0</v>
      </c>
      <c r="H39" s="22">
        <f t="shared" si="0"/>
        <v>0</v>
      </c>
      <c r="I39" s="1"/>
      <c r="W39" s="18"/>
    </row>
    <row r="40" spans="2:23" x14ac:dyDescent="0.2">
      <c r="B40" s="7" t="s">
        <v>53</v>
      </c>
      <c r="C40" s="81">
        <f>Data!AE13</f>
        <v>811</v>
      </c>
      <c r="D40" s="81">
        <f>Data!AY13</f>
        <v>3847</v>
      </c>
      <c r="E40" s="81">
        <f>Data!BS13</f>
        <v>2157</v>
      </c>
      <c r="F40" s="81">
        <f>Data!CM13</f>
        <v>0</v>
      </c>
      <c r="G40" s="81">
        <f>Data!DG13</f>
        <v>0</v>
      </c>
      <c r="H40" s="22">
        <f t="shared" si="0"/>
        <v>6815</v>
      </c>
      <c r="I40" s="1"/>
      <c r="W40" s="18"/>
    </row>
    <row r="41" spans="2:23" x14ac:dyDescent="0.2">
      <c r="B41" s="7" t="s">
        <v>54</v>
      </c>
      <c r="C41" s="81">
        <f>Data!AF13</f>
        <v>0</v>
      </c>
      <c r="D41" s="81">
        <f>Data!AZ13</f>
        <v>0</v>
      </c>
      <c r="E41" s="81">
        <f>Data!BT13</f>
        <v>0</v>
      </c>
      <c r="F41" s="81">
        <f>Data!CN13</f>
        <v>0</v>
      </c>
      <c r="G41" s="81">
        <f>Data!DH13</f>
        <v>0</v>
      </c>
      <c r="H41" s="22">
        <f t="shared" si="0"/>
        <v>0</v>
      </c>
      <c r="I41" s="1"/>
      <c r="W41" s="18"/>
    </row>
    <row r="42" spans="2:23" x14ac:dyDescent="0.2">
      <c r="B42" s="7" t="s">
        <v>55</v>
      </c>
      <c r="C42" s="81">
        <f>Data!AG13</f>
        <v>0</v>
      </c>
      <c r="D42" s="81">
        <f>Data!BA13</f>
        <v>0</v>
      </c>
      <c r="E42" s="81">
        <f>Data!BU13</f>
        <v>0</v>
      </c>
      <c r="F42" s="81">
        <f>Data!CO13</f>
        <v>0</v>
      </c>
      <c r="G42" s="81">
        <f>Data!DI13</f>
        <v>0</v>
      </c>
      <c r="H42" s="22">
        <f t="shared" si="0"/>
        <v>0</v>
      </c>
      <c r="I42" s="1"/>
      <c r="W42" s="18"/>
    </row>
    <row r="43" spans="2:23" x14ac:dyDescent="0.2">
      <c r="B43" s="7" t="s">
        <v>56</v>
      </c>
      <c r="C43" s="81">
        <f>Data!AH13</f>
        <v>0</v>
      </c>
      <c r="D43" s="81">
        <f>Data!BB13</f>
        <v>0</v>
      </c>
      <c r="E43" s="81">
        <f>Data!BV13</f>
        <v>0</v>
      </c>
      <c r="F43" s="81">
        <f>Data!CP13</f>
        <v>0</v>
      </c>
      <c r="G43" s="81">
        <f>Data!DJ13</f>
        <v>0</v>
      </c>
      <c r="H43" s="22">
        <f t="shared" si="0"/>
        <v>0</v>
      </c>
      <c r="I43" s="1"/>
      <c r="W43" s="18"/>
    </row>
    <row r="44" spans="2:23" x14ac:dyDescent="0.2">
      <c r="B44" s="7" t="s">
        <v>57</v>
      </c>
      <c r="C44" s="81">
        <f>Data!AI13</f>
        <v>1666</v>
      </c>
      <c r="D44" s="81">
        <f>Data!BC13</f>
        <v>0</v>
      </c>
      <c r="E44" s="81">
        <f>Data!BW13</f>
        <v>0</v>
      </c>
      <c r="F44" s="81">
        <f>Data!CQ13</f>
        <v>0</v>
      </c>
      <c r="G44" s="81">
        <f>Data!DK13</f>
        <v>0</v>
      </c>
      <c r="H44" s="22">
        <f t="shared" si="0"/>
        <v>1666</v>
      </c>
      <c r="I44" s="1"/>
      <c r="W44" s="18"/>
    </row>
    <row r="45" spans="2:23" x14ac:dyDescent="0.2">
      <c r="B45" s="7" t="s">
        <v>58</v>
      </c>
      <c r="C45" s="81">
        <f>Data!AJ13</f>
        <v>3724</v>
      </c>
      <c r="D45" s="81">
        <f>Data!BD13</f>
        <v>2052</v>
      </c>
      <c r="E45" s="81">
        <f>Data!BX13</f>
        <v>708</v>
      </c>
      <c r="F45" s="81">
        <f>Data!CR13</f>
        <v>0</v>
      </c>
      <c r="G45" s="81">
        <f>Data!DL13</f>
        <v>0</v>
      </c>
      <c r="H45" s="22">
        <f t="shared" si="0"/>
        <v>6484</v>
      </c>
      <c r="I45" s="1"/>
      <c r="W45" s="18"/>
    </row>
    <row r="46" spans="2:23" x14ac:dyDescent="0.2">
      <c r="B46" s="7" t="s">
        <v>59</v>
      </c>
      <c r="C46" s="81">
        <f>Data!AK13</f>
        <v>0</v>
      </c>
      <c r="D46" s="81">
        <f>Data!BE13</f>
        <v>0</v>
      </c>
      <c r="E46" s="81">
        <f>Data!BY13</f>
        <v>0</v>
      </c>
      <c r="F46" s="81">
        <f>Data!CS13</f>
        <v>0</v>
      </c>
      <c r="G46" s="81">
        <f>Data!DM13</f>
        <v>0</v>
      </c>
      <c r="H46" s="22">
        <f t="shared" si="0"/>
        <v>0</v>
      </c>
      <c r="I46" s="1"/>
      <c r="W46" s="18"/>
    </row>
    <row r="47" spans="2:23" x14ac:dyDescent="0.2">
      <c r="B47" s="7" t="s">
        <v>60</v>
      </c>
      <c r="C47" s="81">
        <f>Data!AL13</f>
        <v>13335</v>
      </c>
      <c r="D47" s="81">
        <f>Data!BF13</f>
        <v>28454</v>
      </c>
      <c r="E47" s="81">
        <f>Data!BZ13</f>
        <v>7562</v>
      </c>
      <c r="F47" s="81">
        <f>Data!CT13</f>
        <v>0</v>
      </c>
      <c r="G47" s="81">
        <f>Data!DN13</f>
        <v>0</v>
      </c>
      <c r="H47" s="22">
        <f t="shared" si="0"/>
        <v>49351</v>
      </c>
      <c r="I47" s="1"/>
      <c r="W47" s="18"/>
    </row>
    <row r="48" spans="2:23" x14ac:dyDescent="0.2">
      <c r="B48" s="7" t="s">
        <v>61</v>
      </c>
      <c r="C48" s="81">
        <f>Data!AM13</f>
        <v>0</v>
      </c>
      <c r="D48" s="81">
        <f>Data!BG13</f>
        <v>0</v>
      </c>
      <c r="E48" s="81">
        <f>Data!CA13</f>
        <v>0</v>
      </c>
      <c r="F48" s="81">
        <f>Data!CU13</f>
        <v>0</v>
      </c>
      <c r="G48" s="81">
        <f>Data!DO13</f>
        <v>0</v>
      </c>
      <c r="H48" s="22">
        <f t="shared" si="0"/>
        <v>0</v>
      </c>
      <c r="I48" s="1"/>
      <c r="W48" s="18"/>
    </row>
    <row r="49" spans="2:23" x14ac:dyDescent="0.2">
      <c r="B49" s="7" t="s">
        <v>62</v>
      </c>
      <c r="C49" s="81">
        <f>Data!AN13</f>
        <v>0</v>
      </c>
      <c r="D49" s="81">
        <f>Data!BH13</f>
        <v>1032</v>
      </c>
      <c r="E49" s="81">
        <f>Data!CB13</f>
        <v>0</v>
      </c>
      <c r="F49" s="81">
        <f>Data!CV13</f>
        <v>0</v>
      </c>
      <c r="G49" s="81">
        <f>Data!DP13</f>
        <v>0</v>
      </c>
      <c r="H49" s="22">
        <f t="shared" si="0"/>
        <v>1032</v>
      </c>
      <c r="I49" s="1"/>
      <c r="W49" s="18"/>
    </row>
    <row r="50" spans="2:23" x14ac:dyDescent="0.2">
      <c r="B50" s="7" t="s">
        <v>63</v>
      </c>
      <c r="C50" s="81">
        <f>Data!AO13</f>
        <v>2337</v>
      </c>
      <c r="D50" s="81">
        <f>Data!BI13</f>
        <v>5791</v>
      </c>
      <c r="E50" s="81">
        <f>Data!CC13</f>
        <v>624</v>
      </c>
      <c r="F50" s="81">
        <f>Data!CW13</f>
        <v>0</v>
      </c>
      <c r="G50" s="81">
        <f>Data!DQ13</f>
        <v>0</v>
      </c>
      <c r="H50" s="22">
        <f t="shared" si="0"/>
        <v>8752</v>
      </c>
      <c r="I50" s="1"/>
      <c r="W50" s="18"/>
    </row>
    <row r="51" spans="2:23" x14ac:dyDescent="0.2">
      <c r="B51" s="7" t="s">
        <v>0</v>
      </c>
      <c r="C51" s="81">
        <f>Data!AP13</f>
        <v>1713</v>
      </c>
      <c r="D51" s="81">
        <f>Data!BJ13</f>
        <v>10540</v>
      </c>
      <c r="E51" s="81">
        <f>Data!CD13</f>
        <v>279</v>
      </c>
      <c r="F51" s="81">
        <f>Data!CX13</f>
        <v>0</v>
      </c>
      <c r="G51" s="81">
        <f>Data!DR13</f>
        <v>0</v>
      </c>
      <c r="H51" s="22">
        <f t="shared" si="0"/>
        <v>12532</v>
      </c>
      <c r="I51" s="1"/>
      <c r="W51" s="18"/>
    </row>
    <row r="52" spans="2:23" x14ac:dyDescent="0.2">
      <c r="B52" s="8" t="s">
        <v>34</v>
      </c>
      <c r="C52" s="22">
        <f>SUM(C32:C51)</f>
        <v>152514</v>
      </c>
      <c r="D52" s="22">
        <f>SUM(D32:D51)</f>
        <v>133640</v>
      </c>
      <c r="E52" s="22">
        <f>SUM(E32:E51)</f>
        <v>28680</v>
      </c>
      <c r="F52" s="22">
        <f>SUM(F32:F51)</f>
        <v>2448</v>
      </c>
      <c r="G52" s="22">
        <f>SUM(G32:G51)</f>
        <v>0</v>
      </c>
      <c r="H52" s="22">
        <f t="shared" si="0"/>
        <v>317282</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Data!T13</f>
        <v>Milam Hefner</v>
      </c>
      <c r="E55" s="385"/>
      <c r="F55" s="385"/>
      <c r="G55" s="87" t="str">
        <f>Data!U13</f>
        <v>(254) 968-9598</v>
      </c>
      <c r="H55" s="78" t="str">
        <f>Data!V13</f>
        <v>mhefner@tarleton.edu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Data!DS13</f>
        <v>4112080.0887961499</v>
      </c>
      <c r="D61" s="82">
        <f>Data!EM13</f>
        <v>2779016.5475420398</v>
      </c>
      <c r="E61" s="82">
        <f>Data!FG13</f>
        <v>1296950.75388066</v>
      </c>
      <c r="F61" s="82">
        <f>Data!GA13</f>
        <v>34283.6191666667</v>
      </c>
      <c r="G61" s="82">
        <f>Data!GU13</f>
        <v>0</v>
      </c>
      <c r="H61" s="21">
        <f>SUM(C61:G61)</f>
        <v>8222331.0093855159</v>
      </c>
      <c r="I61" s="1"/>
    </row>
    <row r="62" spans="2:23" x14ac:dyDescent="0.2">
      <c r="B62" s="9" t="str">
        <f>$B$33</f>
        <v>Science</v>
      </c>
      <c r="C62" s="82">
        <f>Data!DT13</f>
        <v>1396079.44746804</v>
      </c>
      <c r="D62" s="82">
        <f>Data!EN13</f>
        <v>1562539.14538625</v>
      </c>
      <c r="E62" s="82">
        <f>Data!FH13</f>
        <v>740443.65890704899</v>
      </c>
      <c r="F62" s="82">
        <f>Data!GB13</f>
        <v>0</v>
      </c>
      <c r="G62" s="82">
        <f>Data!GV13</f>
        <v>0</v>
      </c>
      <c r="H62" s="22">
        <f t="shared" ref="H62:H81" si="1">SUM(C62:G62)</f>
        <v>3699062.2517613391</v>
      </c>
      <c r="I62" s="1"/>
    </row>
    <row r="63" spans="2:23" x14ac:dyDescent="0.2">
      <c r="B63" s="9" t="str">
        <f>$B$34</f>
        <v>Fine Arts</v>
      </c>
      <c r="C63" s="82">
        <f>Data!DU13</f>
        <v>771612.62739904202</v>
      </c>
      <c r="D63" s="82">
        <f>Data!EO13</f>
        <v>504219.33643765299</v>
      </c>
      <c r="E63" s="82">
        <f>Data!FI13</f>
        <v>123834.271515152</v>
      </c>
      <c r="F63" s="82">
        <f>Data!GC13</f>
        <v>0</v>
      </c>
      <c r="G63" s="82">
        <f>Data!GW13</f>
        <v>0</v>
      </c>
      <c r="H63" s="22">
        <f t="shared" si="1"/>
        <v>1399666.235351847</v>
      </c>
      <c r="I63" s="1"/>
    </row>
    <row r="64" spans="2:23" x14ac:dyDescent="0.2">
      <c r="B64" s="9" t="str">
        <f>$B$35</f>
        <v>Teacher Education</v>
      </c>
      <c r="C64" s="82">
        <f>Data!DV13</f>
        <v>362517.31087255402</v>
      </c>
      <c r="D64" s="82">
        <f>Data!EP13</f>
        <v>1385926.08225442</v>
      </c>
      <c r="E64" s="82">
        <f>Data!FJ13</f>
        <v>937651.33038065606</v>
      </c>
      <c r="F64" s="82">
        <f>Data!GD13</f>
        <v>477514.98087912099</v>
      </c>
      <c r="G64" s="82">
        <f>Data!GX13</f>
        <v>0</v>
      </c>
      <c r="H64" s="22">
        <f t="shared" si="1"/>
        <v>3163609.7043867512</v>
      </c>
      <c r="I64" s="1"/>
    </row>
    <row r="65" spans="2:9" x14ac:dyDescent="0.2">
      <c r="B65" s="9" t="str">
        <f>$B$36</f>
        <v>Agriculture</v>
      </c>
      <c r="C65" s="82">
        <f>Data!DW13</f>
        <v>408491.72937665199</v>
      </c>
      <c r="D65" s="82">
        <f>Data!EQ13</f>
        <v>1282065.4833013599</v>
      </c>
      <c r="E65" s="82">
        <f>Data!FK13</f>
        <v>574140.680803422</v>
      </c>
      <c r="F65" s="82">
        <f>Data!GE13</f>
        <v>0</v>
      </c>
      <c r="G65" s="82">
        <f>Data!GY13</f>
        <v>0</v>
      </c>
      <c r="H65" s="22">
        <f t="shared" si="1"/>
        <v>2264697.8934814339</v>
      </c>
      <c r="I65" s="1"/>
    </row>
    <row r="66" spans="2:9" x14ac:dyDescent="0.2">
      <c r="B66" s="9" t="str">
        <f>$B$37</f>
        <v>Engineering</v>
      </c>
      <c r="C66" s="82">
        <f>Data!DX13</f>
        <v>535663.44660011295</v>
      </c>
      <c r="D66" s="82">
        <f>Data!ER13</f>
        <v>799289.05606504902</v>
      </c>
      <c r="E66" s="82">
        <f>Data!FL13</f>
        <v>251304.086031746</v>
      </c>
      <c r="F66" s="82">
        <f>Data!GF13</f>
        <v>0</v>
      </c>
      <c r="G66" s="82">
        <f>Data!GZ13</f>
        <v>0</v>
      </c>
      <c r="H66" s="22">
        <f t="shared" si="1"/>
        <v>1586256.5886969082</v>
      </c>
      <c r="I66" s="1"/>
    </row>
    <row r="67" spans="2:9" x14ac:dyDescent="0.2">
      <c r="B67" s="9" t="str">
        <f>$B$38</f>
        <v>Home Economics</v>
      </c>
      <c r="C67" s="82">
        <f>Data!DY13</f>
        <v>62557.957543817</v>
      </c>
      <c r="D67" s="82">
        <f>Data!ES13</f>
        <v>121266.570142458</v>
      </c>
      <c r="E67" s="82">
        <f>Data!FM13</f>
        <v>17542.2</v>
      </c>
      <c r="F67" s="82">
        <f>Data!GG13</f>
        <v>0</v>
      </c>
      <c r="G67" s="82">
        <f>Data!HA13</f>
        <v>0</v>
      </c>
      <c r="H67" s="22">
        <f t="shared" si="1"/>
        <v>201366.72768627503</v>
      </c>
      <c r="I67" s="1"/>
    </row>
    <row r="68" spans="2:9" x14ac:dyDescent="0.2">
      <c r="B68" s="9" t="str">
        <f>$B$39</f>
        <v>Law</v>
      </c>
      <c r="C68" s="82">
        <f>Data!DZ13</f>
        <v>0</v>
      </c>
      <c r="D68" s="82">
        <f>Data!ET13</f>
        <v>0</v>
      </c>
      <c r="E68" s="82">
        <f>Data!FN13</f>
        <v>0</v>
      </c>
      <c r="F68" s="82">
        <f>Data!GH13</f>
        <v>0</v>
      </c>
      <c r="G68" s="82">
        <f>Data!HB13</f>
        <v>0</v>
      </c>
      <c r="H68" s="22">
        <f t="shared" si="1"/>
        <v>0</v>
      </c>
      <c r="I68" s="1"/>
    </row>
    <row r="69" spans="2:9" x14ac:dyDescent="0.2">
      <c r="B69" s="9" t="str">
        <f>$B$40</f>
        <v>Social Service</v>
      </c>
      <c r="C69" s="82">
        <f>Data!EA13</f>
        <v>53875.324072763702</v>
      </c>
      <c r="D69" s="82">
        <f>Data!EU13</f>
        <v>418744.07024958101</v>
      </c>
      <c r="E69" s="82">
        <f>Data!FO13</f>
        <v>391278.05897435901</v>
      </c>
      <c r="F69" s="82">
        <f>Data!GI13</f>
        <v>0</v>
      </c>
      <c r="G69" s="82">
        <f>Data!HC13</f>
        <v>0</v>
      </c>
      <c r="H69" s="22">
        <f t="shared" si="1"/>
        <v>863897.45329670375</v>
      </c>
      <c r="I69" s="1"/>
    </row>
    <row r="70" spans="2:9" x14ac:dyDescent="0.2">
      <c r="B70" s="9" t="str">
        <f>$B$41</f>
        <v>Library Science</v>
      </c>
      <c r="C70" s="82">
        <f>Data!EB13</f>
        <v>0</v>
      </c>
      <c r="D70" s="82">
        <f>Data!EV13</f>
        <v>0</v>
      </c>
      <c r="E70" s="82">
        <f>Data!FP13</f>
        <v>0</v>
      </c>
      <c r="F70" s="82">
        <f>Data!GJ13</f>
        <v>0</v>
      </c>
      <c r="G70" s="82">
        <f>Data!HD13</f>
        <v>0</v>
      </c>
      <c r="H70" s="22">
        <f t="shared" si="1"/>
        <v>0</v>
      </c>
      <c r="I70" s="1"/>
    </row>
    <row r="71" spans="2:9" x14ac:dyDescent="0.2">
      <c r="B71" s="9" t="str">
        <f>$B$42</f>
        <v>Veterinary Science</v>
      </c>
      <c r="C71" s="82">
        <f>Data!EC13</f>
        <v>0</v>
      </c>
      <c r="D71" s="82">
        <f>Data!EW13</f>
        <v>0</v>
      </c>
      <c r="E71" s="82">
        <f>Data!FQ13</f>
        <v>0</v>
      </c>
      <c r="F71" s="82">
        <f>Data!GK13</f>
        <v>0</v>
      </c>
      <c r="G71" s="82">
        <f>Data!HE13</f>
        <v>0</v>
      </c>
      <c r="H71" s="22">
        <f t="shared" si="1"/>
        <v>0</v>
      </c>
      <c r="I71" s="1"/>
    </row>
    <row r="72" spans="2:9" x14ac:dyDescent="0.2">
      <c r="B72" s="9" t="str">
        <f>$B$43</f>
        <v>Vocational Training</v>
      </c>
      <c r="C72" s="82">
        <f>Data!ED13</f>
        <v>0</v>
      </c>
      <c r="D72" s="82">
        <f>Data!EX13</f>
        <v>0</v>
      </c>
      <c r="E72" s="82">
        <f>Data!FR13</f>
        <v>0</v>
      </c>
      <c r="F72" s="82">
        <f>Data!GL13</f>
        <v>0</v>
      </c>
      <c r="G72" s="82">
        <f>Data!HF13</f>
        <v>0</v>
      </c>
      <c r="H72" s="22">
        <f t="shared" si="1"/>
        <v>0</v>
      </c>
      <c r="I72" s="1"/>
    </row>
    <row r="73" spans="2:9" x14ac:dyDescent="0.2">
      <c r="B73" s="9" t="str">
        <f>$B$44</f>
        <v>Physical Training</v>
      </c>
      <c r="C73" s="82">
        <f>Data!EE13</f>
        <v>84191.242536199396</v>
      </c>
      <c r="D73" s="82">
        <f>Data!EY13</f>
        <v>0</v>
      </c>
      <c r="E73" s="82">
        <f>Data!FS13</f>
        <v>0</v>
      </c>
      <c r="F73" s="82">
        <f>Data!GM13</f>
        <v>0</v>
      </c>
      <c r="G73" s="82">
        <f>Data!HG13</f>
        <v>0</v>
      </c>
      <c r="H73" s="22">
        <f t="shared" si="1"/>
        <v>84191.242536199396</v>
      </c>
      <c r="I73" s="1"/>
    </row>
    <row r="74" spans="2:9" x14ac:dyDescent="0.2">
      <c r="B74" s="9" t="str">
        <f>$B$45</f>
        <v>Health Services</v>
      </c>
      <c r="C74" s="82">
        <f>Data!EF13</f>
        <v>285746.23637031898</v>
      </c>
      <c r="D74" s="82">
        <f>Data!EZ13</f>
        <v>174443.86609464101</v>
      </c>
      <c r="E74" s="82">
        <f>Data!FT13</f>
        <v>105020.77070779</v>
      </c>
      <c r="F74" s="82">
        <f>Data!GN13</f>
        <v>0</v>
      </c>
      <c r="G74" s="82">
        <f>Data!HH13</f>
        <v>0</v>
      </c>
      <c r="H74" s="22">
        <f t="shared" si="1"/>
        <v>565210.87317275</v>
      </c>
      <c r="I74" s="1"/>
    </row>
    <row r="75" spans="2:9" x14ac:dyDescent="0.2">
      <c r="B75" s="9" t="str">
        <f>$B$46</f>
        <v>Pharmacy</v>
      </c>
      <c r="C75" s="82">
        <f>Data!EG13</f>
        <v>0</v>
      </c>
      <c r="D75" s="82">
        <f>Data!FA13</f>
        <v>0</v>
      </c>
      <c r="E75" s="82">
        <f>Data!FU13</f>
        <v>0</v>
      </c>
      <c r="F75" s="82">
        <f>Data!GO13</f>
        <v>0</v>
      </c>
      <c r="G75" s="82">
        <f>Data!HI13</f>
        <v>0</v>
      </c>
      <c r="H75" s="22">
        <f t="shared" si="1"/>
        <v>0</v>
      </c>
      <c r="I75" s="1"/>
    </row>
    <row r="76" spans="2:9" x14ac:dyDescent="0.2">
      <c r="B76" s="9" t="str">
        <f>$B$47</f>
        <v>Business Administration</v>
      </c>
      <c r="C76" s="82">
        <f>Data!EH13</f>
        <v>1014114.82231691</v>
      </c>
      <c r="D76" s="82">
        <f>Data!FB13</f>
        <v>2548549.9427263699</v>
      </c>
      <c r="E76" s="82">
        <f>Data!FV13</f>
        <v>1521983.1976694199</v>
      </c>
      <c r="F76" s="82">
        <f>Data!GP13</f>
        <v>0</v>
      </c>
      <c r="G76" s="82">
        <f>Data!HJ13</f>
        <v>0</v>
      </c>
      <c r="H76" s="22">
        <f t="shared" si="1"/>
        <v>5084647.9627126995</v>
      </c>
      <c r="I76" s="1"/>
    </row>
    <row r="77" spans="2:9" x14ac:dyDescent="0.2">
      <c r="B77" s="9" t="str">
        <f>$B$48</f>
        <v>Optometry</v>
      </c>
      <c r="C77" s="82">
        <f>Data!EI13</f>
        <v>0</v>
      </c>
      <c r="D77" s="82">
        <f>Data!FC13</f>
        <v>0</v>
      </c>
      <c r="E77" s="82">
        <f>Data!FW13</f>
        <v>0</v>
      </c>
      <c r="F77" s="82">
        <f>Data!GQ13</f>
        <v>0</v>
      </c>
      <c r="G77" s="82">
        <f>Data!HK13</f>
        <v>0</v>
      </c>
      <c r="H77" s="22">
        <f t="shared" si="1"/>
        <v>0</v>
      </c>
      <c r="I77" s="1"/>
    </row>
    <row r="78" spans="2:9" x14ac:dyDescent="0.2">
      <c r="B78" s="9" t="str">
        <f>$B$49</f>
        <v>Teacher Ed-Practice Teaching</v>
      </c>
      <c r="C78" s="82">
        <f>Data!EJ13</f>
        <v>0</v>
      </c>
      <c r="D78" s="82">
        <f>Data!FD13</f>
        <v>61963.044467787098</v>
      </c>
      <c r="E78" s="82">
        <f>Data!FX13</f>
        <v>0</v>
      </c>
      <c r="F78" s="82">
        <f>Data!GR13</f>
        <v>0</v>
      </c>
      <c r="G78" s="82">
        <f>Data!HL13</f>
        <v>0</v>
      </c>
      <c r="H78" s="22">
        <f t="shared" si="1"/>
        <v>61963.044467787098</v>
      </c>
      <c r="I78" s="1"/>
    </row>
    <row r="79" spans="2:9" x14ac:dyDescent="0.2">
      <c r="B79" s="9" t="str">
        <f>$B$50</f>
        <v>Technology</v>
      </c>
      <c r="C79" s="82">
        <f>Data!EK13</f>
        <v>250333.31942235099</v>
      </c>
      <c r="D79" s="82">
        <f>Data!FE13</f>
        <v>703160.84772050602</v>
      </c>
      <c r="E79" s="82">
        <f>Data!FY13</f>
        <v>154694.42857142899</v>
      </c>
      <c r="F79" s="82">
        <f>Data!GS13</f>
        <v>0</v>
      </c>
      <c r="G79" s="82">
        <f>Data!HM13</f>
        <v>0</v>
      </c>
      <c r="H79" s="22">
        <f t="shared" si="1"/>
        <v>1108188.595714286</v>
      </c>
      <c r="I79" s="1"/>
    </row>
    <row r="80" spans="2:9" x14ac:dyDescent="0.2">
      <c r="B80" s="9" t="str">
        <f>$B$51</f>
        <v>Nursing</v>
      </c>
      <c r="C80" s="82">
        <f>Data!EL13</f>
        <v>76409.056671234503</v>
      </c>
      <c r="D80" s="82">
        <f>Data!FF13</f>
        <v>1044407.843388</v>
      </c>
      <c r="E80" s="82">
        <f>Data!FZ13</f>
        <v>199405.982797904</v>
      </c>
      <c r="F80" s="82">
        <f>Data!GT13</f>
        <v>0</v>
      </c>
      <c r="G80" s="82">
        <f>Data!HN13</f>
        <v>0</v>
      </c>
      <c r="H80" s="22">
        <f t="shared" si="1"/>
        <v>1320222.8828571385</v>
      </c>
      <c r="I80" s="1"/>
    </row>
    <row r="81" spans="2:9" x14ac:dyDescent="0.2">
      <c r="B81" s="35" t="str">
        <f>$B$52</f>
        <v>Totals</v>
      </c>
      <c r="C81" s="21">
        <f>SUM(C61:C80)</f>
        <v>9413672.6094461456</v>
      </c>
      <c r="D81" s="21">
        <f>SUM(D61:D80)</f>
        <v>13385591.835776115</v>
      </c>
      <c r="E81" s="21">
        <f>SUM(E61:E80)</f>
        <v>6314249.4202395864</v>
      </c>
      <c r="F81" s="21">
        <f>SUM(F61:F80)</f>
        <v>511798.60004578769</v>
      </c>
      <c r="G81" s="21">
        <f>SUM(G61:G80)</f>
        <v>0</v>
      </c>
      <c r="H81" s="21">
        <f t="shared" si="1"/>
        <v>29625312.465507634</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Data!T13</f>
        <v>Milam Hefner</v>
      </c>
      <c r="E84" s="385"/>
      <c r="F84" s="385"/>
      <c r="G84" s="87" t="str">
        <f>Data!U13</f>
        <v>(254) 968-9598</v>
      </c>
      <c r="H84" s="78" t="str">
        <f>Data!V13</f>
        <v>mhefner@tarleton.edu</v>
      </c>
    </row>
    <row r="85" spans="2:9" ht="13.5" customHeight="1" x14ac:dyDescent="0.2">
      <c r="B85" s="27"/>
      <c r="C85" s="27"/>
      <c r="D85" s="27"/>
      <c r="E85" s="27"/>
      <c r="F85" s="27"/>
      <c r="G85" s="27"/>
      <c r="H85" s="5"/>
    </row>
    <row r="86" spans="2:9" x14ac:dyDescent="0.2">
      <c r="B86" s="28" t="s">
        <v>33</v>
      </c>
      <c r="C86" s="13"/>
      <c r="D86" s="13"/>
      <c r="E86" s="13"/>
      <c r="F86" s="13"/>
      <c r="G86" s="13"/>
      <c r="H86" s="17">
        <f>H13+H14</f>
        <v>67082482</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Data!HR13</f>
        <v>0</v>
      </c>
      <c r="D91" s="159">
        <f>Data!IL13</f>
        <v>0</v>
      </c>
      <c r="E91" s="159">
        <f>Data!JF13</f>
        <v>0</v>
      </c>
      <c r="F91" s="159">
        <f>Data!JZ13</f>
        <v>0</v>
      </c>
      <c r="G91" s="159">
        <f>Data!KT13</f>
        <v>0</v>
      </c>
      <c r="H91" s="36">
        <f t="shared" ref="H91:H111" si="2">SUM(C91:G91)</f>
        <v>0</v>
      </c>
    </row>
    <row r="92" spans="2:9" x14ac:dyDescent="0.2">
      <c r="B92" s="9" t="str">
        <f>$B$33</f>
        <v>Science</v>
      </c>
      <c r="C92" s="159">
        <f>Data!HS13</f>
        <v>0</v>
      </c>
      <c r="D92" s="159">
        <f>Data!IM13</f>
        <v>0</v>
      </c>
      <c r="E92" s="159">
        <f>Data!JG13</f>
        <v>0</v>
      </c>
      <c r="F92" s="159">
        <f>Data!KA13</f>
        <v>0</v>
      </c>
      <c r="G92" s="159">
        <f>Data!KU13</f>
        <v>0</v>
      </c>
      <c r="H92" s="69">
        <f t="shared" si="2"/>
        <v>0</v>
      </c>
    </row>
    <row r="93" spans="2:9" x14ac:dyDescent="0.2">
      <c r="B93" s="9" t="str">
        <f>$B$34</f>
        <v>Fine Arts</v>
      </c>
      <c r="C93" s="159">
        <f>Data!HT13</f>
        <v>0</v>
      </c>
      <c r="D93" s="159">
        <f>Data!IN13</f>
        <v>0</v>
      </c>
      <c r="E93" s="159">
        <f>Data!JH13</f>
        <v>0</v>
      </c>
      <c r="F93" s="159">
        <f>Data!KB13</f>
        <v>0</v>
      </c>
      <c r="G93" s="159">
        <f>Data!KV13</f>
        <v>0</v>
      </c>
      <c r="H93" s="69">
        <f t="shared" si="2"/>
        <v>0</v>
      </c>
    </row>
    <row r="94" spans="2:9" x14ac:dyDescent="0.2">
      <c r="B94" s="9" t="str">
        <f>$B$35</f>
        <v>Teacher Education</v>
      </c>
      <c r="C94" s="159">
        <f>Data!HU13</f>
        <v>0</v>
      </c>
      <c r="D94" s="159">
        <f>Data!IO13</f>
        <v>0</v>
      </c>
      <c r="E94" s="159">
        <f>Data!JI13</f>
        <v>0</v>
      </c>
      <c r="F94" s="159">
        <f>Data!KC13</f>
        <v>0</v>
      </c>
      <c r="G94" s="159">
        <f>Data!KW13</f>
        <v>0</v>
      </c>
      <c r="H94" s="69">
        <f t="shared" si="2"/>
        <v>0</v>
      </c>
    </row>
    <row r="95" spans="2:9" x14ac:dyDescent="0.2">
      <c r="B95" s="9" t="str">
        <f>$B$36</f>
        <v>Agriculture</v>
      </c>
      <c r="C95" s="159">
        <f>Data!HV13</f>
        <v>0</v>
      </c>
      <c r="D95" s="159">
        <f>Data!IP13</f>
        <v>0</v>
      </c>
      <c r="E95" s="159">
        <f>Data!JJ13</f>
        <v>0</v>
      </c>
      <c r="F95" s="159">
        <f>Data!KD13</f>
        <v>0</v>
      </c>
      <c r="G95" s="159">
        <f>Data!KX13</f>
        <v>0</v>
      </c>
      <c r="H95" s="69">
        <f t="shared" si="2"/>
        <v>0</v>
      </c>
    </row>
    <row r="96" spans="2:9" x14ac:dyDescent="0.2">
      <c r="B96" s="9" t="str">
        <f>$B$37</f>
        <v>Engineering</v>
      </c>
      <c r="C96" s="159">
        <f>Data!HW13</f>
        <v>0</v>
      </c>
      <c r="D96" s="159">
        <f>Data!IQ13</f>
        <v>0</v>
      </c>
      <c r="E96" s="159">
        <f>Data!JK13</f>
        <v>0</v>
      </c>
      <c r="F96" s="159">
        <f>Data!KE13</f>
        <v>0</v>
      </c>
      <c r="G96" s="159">
        <f>Data!KY13</f>
        <v>0</v>
      </c>
      <c r="H96" s="69">
        <f t="shared" si="2"/>
        <v>0</v>
      </c>
    </row>
    <row r="97" spans="2:8" x14ac:dyDescent="0.2">
      <c r="B97" s="9" t="str">
        <f>$B$38</f>
        <v>Home Economics</v>
      </c>
      <c r="C97" s="159">
        <f>Data!HX13</f>
        <v>0</v>
      </c>
      <c r="D97" s="159">
        <f>Data!IR13</f>
        <v>0</v>
      </c>
      <c r="E97" s="159">
        <f>Data!JL13</f>
        <v>0</v>
      </c>
      <c r="F97" s="159">
        <f>Data!KF13</f>
        <v>0</v>
      </c>
      <c r="G97" s="159">
        <f>Data!KZ13</f>
        <v>0</v>
      </c>
      <c r="H97" s="69">
        <f t="shared" si="2"/>
        <v>0</v>
      </c>
    </row>
    <row r="98" spans="2:8" x14ac:dyDescent="0.2">
      <c r="B98" s="9" t="str">
        <f>$B$39</f>
        <v>Law</v>
      </c>
      <c r="C98" s="159">
        <f>Data!HY13</f>
        <v>0</v>
      </c>
      <c r="D98" s="159">
        <f>Data!IS13</f>
        <v>0</v>
      </c>
      <c r="E98" s="159">
        <f>Data!JM13</f>
        <v>0</v>
      </c>
      <c r="F98" s="159">
        <f>Data!KG13</f>
        <v>0</v>
      </c>
      <c r="G98" s="159">
        <f>Data!LA13</f>
        <v>0</v>
      </c>
      <c r="H98" s="69">
        <f t="shared" si="2"/>
        <v>0</v>
      </c>
    </row>
    <row r="99" spans="2:8" x14ac:dyDescent="0.2">
      <c r="B99" s="9" t="str">
        <f>$B$40</f>
        <v>Social Service</v>
      </c>
      <c r="C99" s="159">
        <f>Data!HZ13</f>
        <v>0</v>
      </c>
      <c r="D99" s="159">
        <f>Data!IT13</f>
        <v>0</v>
      </c>
      <c r="E99" s="159">
        <f>Data!JN13</f>
        <v>0</v>
      </c>
      <c r="F99" s="159">
        <f>Data!KH13</f>
        <v>0</v>
      </c>
      <c r="G99" s="159">
        <f>Data!LB13</f>
        <v>0</v>
      </c>
      <c r="H99" s="69">
        <f t="shared" si="2"/>
        <v>0</v>
      </c>
    </row>
    <row r="100" spans="2:8" x14ac:dyDescent="0.2">
      <c r="B100" s="9" t="str">
        <f>$B$41</f>
        <v>Library Science</v>
      </c>
      <c r="C100" s="159">
        <f>Data!IA13</f>
        <v>0</v>
      </c>
      <c r="D100" s="159">
        <f>Data!IU13</f>
        <v>0</v>
      </c>
      <c r="E100" s="159">
        <f>Data!JO13</f>
        <v>0</v>
      </c>
      <c r="F100" s="159">
        <f>Data!KI13</f>
        <v>0</v>
      </c>
      <c r="G100" s="159">
        <f>Data!LC13</f>
        <v>0</v>
      </c>
      <c r="H100" s="69">
        <f t="shared" si="2"/>
        <v>0</v>
      </c>
    </row>
    <row r="101" spans="2:8" x14ac:dyDescent="0.2">
      <c r="B101" s="9" t="str">
        <f>$B$42</f>
        <v>Veterinary Science</v>
      </c>
      <c r="C101" s="159">
        <f>Data!IB13</f>
        <v>0</v>
      </c>
      <c r="D101" s="159">
        <f>Data!IV13</f>
        <v>0</v>
      </c>
      <c r="E101" s="159">
        <f>Data!JP13</f>
        <v>0</v>
      </c>
      <c r="F101" s="159">
        <f>Data!KJ13</f>
        <v>0</v>
      </c>
      <c r="G101" s="159">
        <f>Data!LD13</f>
        <v>0</v>
      </c>
      <c r="H101" s="69">
        <f t="shared" si="2"/>
        <v>0</v>
      </c>
    </row>
    <row r="102" spans="2:8" x14ac:dyDescent="0.2">
      <c r="B102" s="9" t="str">
        <f>$B$43</f>
        <v>Vocational Training</v>
      </c>
      <c r="C102" s="159">
        <f>Data!IC13</f>
        <v>0</v>
      </c>
      <c r="D102" s="159">
        <f>Data!IW13</f>
        <v>0</v>
      </c>
      <c r="E102" s="159">
        <f>Data!JQ13</f>
        <v>0</v>
      </c>
      <c r="F102" s="159">
        <f>Data!KK13</f>
        <v>0</v>
      </c>
      <c r="G102" s="159">
        <f>Data!LE13</f>
        <v>0</v>
      </c>
      <c r="H102" s="69">
        <f t="shared" si="2"/>
        <v>0</v>
      </c>
    </row>
    <row r="103" spans="2:8" x14ac:dyDescent="0.2">
      <c r="B103" s="9" t="str">
        <f>$B$44</f>
        <v>Physical Training</v>
      </c>
      <c r="C103" s="159">
        <f>Data!ID13</f>
        <v>0</v>
      </c>
      <c r="D103" s="159">
        <f>Data!IX13</f>
        <v>0</v>
      </c>
      <c r="E103" s="159">
        <f>Data!JR13</f>
        <v>0</v>
      </c>
      <c r="F103" s="159">
        <f>Data!KL13</f>
        <v>0</v>
      </c>
      <c r="G103" s="159">
        <f>Data!LF13</f>
        <v>0</v>
      </c>
      <c r="H103" s="69">
        <f t="shared" si="2"/>
        <v>0</v>
      </c>
    </row>
    <row r="104" spans="2:8" x14ac:dyDescent="0.2">
      <c r="B104" s="9" t="str">
        <f>$B$45</f>
        <v>Health Services</v>
      </c>
      <c r="C104" s="159">
        <f>Data!IE13</f>
        <v>0</v>
      </c>
      <c r="D104" s="159">
        <f>Data!IY13</f>
        <v>0</v>
      </c>
      <c r="E104" s="159">
        <f>Data!JS13</f>
        <v>0</v>
      </c>
      <c r="F104" s="159">
        <f>Data!KM13</f>
        <v>0</v>
      </c>
      <c r="G104" s="159">
        <f>Data!LG13</f>
        <v>0</v>
      </c>
      <c r="H104" s="69">
        <f t="shared" si="2"/>
        <v>0</v>
      </c>
    </row>
    <row r="105" spans="2:8" x14ac:dyDescent="0.2">
      <c r="B105" s="9" t="str">
        <f>$B$46</f>
        <v>Pharmacy</v>
      </c>
      <c r="C105" s="159">
        <f>Data!IF13</f>
        <v>0</v>
      </c>
      <c r="D105" s="159">
        <f>Data!IZ13</f>
        <v>0</v>
      </c>
      <c r="E105" s="159">
        <f>Data!JT13</f>
        <v>0</v>
      </c>
      <c r="F105" s="159">
        <f>Data!KN13</f>
        <v>0</v>
      </c>
      <c r="G105" s="159">
        <f>Data!LH13</f>
        <v>0</v>
      </c>
      <c r="H105" s="69">
        <f t="shared" si="2"/>
        <v>0</v>
      </c>
    </row>
    <row r="106" spans="2:8" x14ac:dyDescent="0.2">
      <c r="B106" s="9" t="str">
        <f>$B$47</f>
        <v>Business Administration</v>
      </c>
      <c r="C106" s="159">
        <f>Data!IG13</f>
        <v>0</v>
      </c>
      <c r="D106" s="159">
        <f>Data!JA13</f>
        <v>0</v>
      </c>
      <c r="E106" s="159">
        <f>Data!JU13</f>
        <v>0</v>
      </c>
      <c r="F106" s="159">
        <f>Data!KO13</f>
        <v>0</v>
      </c>
      <c r="G106" s="159">
        <f>Data!LI13</f>
        <v>0</v>
      </c>
      <c r="H106" s="69">
        <f t="shared" si="2"/>
        <v>0</v>
      </c>
    </row>
    <row r="107" spans="2:8" x14ac:dyDescent="0.2">
      <c r="B107" s="9" t="str">
        <f>$B$48</f>
        <v>Optometry</v>
      </c>
      <c r="C107" s="159">
        <f>Data!IH13</f>
        <v>0</v>
      </c>
      <c r="D107" s="159">
        <f>Data!JB13</f>
        <v>0</v>
      </c>
      <c r="E107" s="159">
        <f>Data!JV13</f>
        <v>0</v>
      </c>
      <c r="F107" s="159">
        <f>Data!KP13</f>
        <v>0</v>
      </c>
      <c r="G107" s="159">
        <f>Data!LJ13</f>
        <v>0</v>
      </c>
      <c r="H107" s="69">
        <f t="shared" si="2"/>
        <v>0</v>
      </c>
    </row>
    <row r="108" spans="2:8" x14ac:dyDescent="0.2">
      <c r="B108" s="9" t="str">
        <f>$B$49</f>
        <v>Teacher Ed-Practice Teaching</v>
      </c>
      <c r="C108" s="159">
        <f>Data!II13</f>
        <v>0</v>
      </c>
      <c r="D108" s="159">
        <f>Data!JC13</f>
        <v>0</v>
      </c>
      <c r="E108" s="159">
        <f>Data!JW13</f>
        <v>0</v>
      </c>
      <c r="F108" s="159">
        <f>Data!KQ13</f>
        <v>0</v>
      </c>
      <c r="G108" s="159">
        <f>Data!LK13</f>
        <v>0</v>
      </c>
      <c r="H108" s="69">
        <f t="shared" si="2"/>
        <v>0</v>
      </c>
    </row>
    <row r="109" spans="2:8" x14ac:dyDescent="0.2">
      <c r="B109" s="9" t="str">
        <f>$B$50</f>
        <v>Technology</v>
      </c>
      <c r="C109" s="159">
        <f>Data!IJ13</f>
        <v>0</v>
      </c>
      <c r="D109" s="159">
        <f>Data!JD13</f>
        <v>0</v>
      </c>
      <c r="E109" s="159">
        <f>Data!JX13</f>
        <v>0</v>
      </c>
      <c r="F109" s="159">
        <f>Data!KR13</f>
        <v>0</v>
      </c>
      <c r="G109" s="159">
        <f>Data!LL13</f>
        <v>0</v>
      </c>
      <c r="H109" s="69">
        <f t="shared" si="2"/>
        <v>0</v>
      </c>
    </row>
    <row r="110" spans="2:8" x14ac:dyDescent="0.2">
      <c r="B110" s="9" t="str">
        <f>$B$51</f>
        <v>Nursing</v>
      </c>
      <c r="C110" s="159">
        <f>Data!IK13</f>
        <v>0</v>
      </c>
      <c r="D110" s="159">
        <f>Data!JE13</f>
        <v>0</v>
      </c>
      <c r="E110" s="159">
        <f>Data!JY13</f>
        <v>0</v>
      </c>
      <c r="F110" s="159">
        <f>Data!KS13</f>
        <v>0</v>
      </c>
      <c r="G110" s="159">
        <f>Data!HPM13</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4112080.0887961499</v>
      </c>
      <c r="D116" s="21">
        <f t="shared" si="3"/>
        <v>2779016.5475420398</v>
      </c>
      <c r="E116" s="21">
        <f t="shared" si="3"/>
        <v>1296950.75388066</v>
      </c>
      <c r="F116" s="21">
        <f t="shared" si="3"/>
        <v>34283.6191666667</v>
      </c>
      <c r="G116" s="21">
        <f t="shared" si="3"/>
        <v>0</v>
      </c>
      <c r="H116" s="36">
        <f t="shared" ref="H116:H136" si="4">SUM(C116:G116)</f>
        <v>8222331.0093855159</v>
      </c>
      <c r="I116" s="1"/>
    </row>
    <row r="117" spans="2:9" x14ac:dyDescent="0.2">
      <c r="B117" s="9" t="str">
        <f>$B$33</f>
        <v>Science</v>
      </c>
      <c r="C117" s="22">
        <f t="shared" si="3"/>
        <v>1396079.44746804</v>
      </c>
      <c r="D117" s="22">
        <f t="shared" si="3"/>
        <v>1562539.14538625</v>
      </c>
      <c r="E117" s="22">
        <f t="shared" si="3"/>
        <v>740443.65890704899</v>
      </c>
      <c r="F117" s="22">
        <f t="shared" si="3"/>
        <v>0</v>
      </c>
      <c r="G117" s="22">
        <f t="shared" si="3"/>
        <v>0</v>
      </c>
      <c r="H117" s="69">
        <f t="shared" si="4"/>
        <v>3699062.2517613391</v>
      </c>
      <c r="I117" s="1"/>
    </row>
    <row r="118" spans="2:9" x14ac:dyDescent="0.2">
      <c r="B118" s="9" t="str">
        <f>$B$34</f>
        <v>Fine Arts</v>
      </c>
      <c r="C118" s="22">
        <f t="shared" si="3"/>
        <v>771612.62739904202</v>
      </c>
      <c r="D118" s="22">
        <f t="shared" si="3"/>
        <v>504219.33643765299</v>
      </c>
      <c r="E118" s="22">
        <f t="shared" si="3"/>
        <v>123834.271515152</v>
      </c>
      <c r="F118" s="22">
        <f t="shared" si="3"/>
        <v>0</v>
      </c>
      <c r="G118" s="22">
        <f t="shared" si="3"/>
        <v>0</v>
      </c>
      <c r="H118" s="69">
        <f t="shared" si="4"/>
        <v>1399666.235351847</v>
      </c>
      <c r="I118" s="1"/>
    </row>
    <row r="119" spans="2:9" x14ac:dyDescent="0.2">
      <c r="B119" s="9" t="str">
        <f>$B$35</f>
        <v>Teacher Education</v>
      </c>
      <c r="C119" s="22">
        <f t="shared" si="3"/>
        <v>362517.31087255402</v>
      </c>
      <c r="D119" s="22">
        <f t="shared" si="3"/>
        <v>1385926.08225442</v>
      </c>
      <c r="E119" s="22">
        <f t="shared" si="3"/>
        <v>937651.33038065606</v>
      </c>
      <c r="F119" s="22">
        <f t="shared" si="3"/>
        <v>477514.98087912099</v>
      </c>
      <c r="G119" s="22">
        <f t="shared" si="3"/>
        <v>0</v>
      </c>
      <c r="H119" s="69">
        <f t="shared" si="4"/>
        <v>3163609.7043867512</v>
      </c>
      <c r="I119" s="1"/>
    </row>
    <row r="120" spans="2:9" x14ac:dyDescent="0.2">
      <c r="B120" s="9" t="str">
        <f>$B$36</f>
        <v>Agriculture</v>
      </c>
      <c r="C120" s="22">
        <f t="shared" si="3"/>
        <v>408491.72937665199</v>
      </c>
      <c r="D120" s="22">
        <f t="shared" si="3"/>
        <v>1282065.4833013599</v>
      </c>
      <c r="E120" s="22">
        <f t="shared" si="3"/>
        <v>574140.680803422</v>
      </c>
      <c r="F120" s="22">
        <f t="shared" si="3"/>
        <v>0</v>
      </c>
      <c r="G120" s="22">
        <f t="shared" si="3"/>
        <v>0</v>
      </c>
      <c r="H120" s="69">
        <f t="shared" si="4"/>
        <v>2264697.8934814339</v>
      </c>
      <c r="I120" s="1"/>
    </row>
    <row r="121" spans="2:9" x14ac:dyDescent="0.2">
      <c r="B121" s="9" t="str">
        <f>$B$37</f>
        <v>Engineering</v>
      </c>
      <c r="C121" s="22">
        <f t="shared" si="3"/>
        <v>535663.44660011295</v>
      </c>
      <c r="D121" s="22">
        <f t="shared" si="3"/>
        <v>799289.05606504902</v>
      </c>
      <c r="E121" s="22">
        <f t="shared" si="3"/>
        <v>251304.086031746</v>
      </c>
      <c r="F121" s="22">
        <f t="shared" si="3"/>
        <v>0</v>
      </c>
      <c r="G121" s="22">
        <f t="shared" si="3"/>
        <v>0</v>
      </c>
      <c r="H121" s="69">
        <f t="shared" si="4"/>
        <v>1586256.5886969082</v>
      </c>
      <c r="I121" s="1"/>
    </row>
    <row r="122" spans="2:9" x14ac:dyDescent="0.2">
      <c r="B122" s="9" t="str">
        <f>$B$38</f>
        <v>Home Economics</v>
      </c>
      <c r="C122" s="22">
        <f t="shared" si="3"/>
        <v>62557.957543817</v>
      </c>
      <c r="D122" s="22">
        <f t="shared" si="3"/>
        <v>121266.570142458</v>
      </c>
      <c r="E122" s="22">
        <f t="shared" si="3"/>
        <v>17542.2</v>
      </c>
      <c r="F122" s="22">
        <f t="shared" si="3"/>
        <v>0</v>
      </c>
      <c r="G122" s="22">
        <f t="shared" si="3"/>
        <v>0</v>
      </c>
      <c r="H122" s="69">
        <f t="shared" si="4"/>
        <v>201366.72768627503</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53875.324072763702</v>
      </c>
      <c r="D124" s="22">
        <f t="shared" si="3"/>
        <v>418744.07024958101</v>
      </c>
      <c r="E124" s="22">
        <f t="shared" si="3"/>
        <v>391278.05897435901</v>
      </c>
      <c r="F124" s="22">
        <f t="shared" si="3"/>
        <v>0</v>
      </c>
      <c r="G124" s="22">
        <f t="shared" si="3"/>
        <v>0</v>
      </c>
      <c r="H124" s="69">
        <f t="shared" si="4"/>
        <v>863897.45329670375</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84191.242536199396</v>
      </c>
      <c r="D128" s="22">
        <f t="shared" si="3"/>
        <v>0</v>
      </c>
      <c r="E128" s="22">
        <f t="shared" si="3"/>
        <v>0</v>
      </c>
      <c r="F128" s="22">
        <f t="shared" si="3"/>
        <v>0</v>
      </c>
      <c r="G128" s="22">
        <f t="shared" si="3"/>
        <v>0</v>
      </c>
      <c r="H128" s="69">
        <f t="shared" si="4"/>
        <v>84191.242536199396</v>
      </c>
      <c r="I128" s="1"/>
    </row>
    <row r="129" spans="2:12" x14ac:dyDescent="0.2">
      <c r="B129" s="9" t="str">
        <f>$B$45</f>
        <v>Health Services</v>
      </c>
      <c r="C129" s="22">
        <f t="shared" si="3"/>
        <v>285746.23637031898</v>
      </c>
      <c r="D129" s="22">
        <f t="shared" si="3"/>
        <v>174443.86609464101</v>
      </c>
      <c r="E129" s="22">
        <f t="shared" si="3"/>
        <v>105020.77070779</v>
      </c>
      <c r="F129" s="22">
        <f t="shared" si="3"/>
        <v>0</v>
      </c>
      <c r="G129" s="22">
        <f t="shared" si="3"/>
        <v>0</v>
      </c>
      <c r="H129" s="69">
        <f t="shared" si="4"/>
        <v>565210.87317275</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1014114.82231691</v>
      </c>
      <c r="D131" s="22">
        <f t="shared" si="3"/>
        <v>2548549.9427263699</v>
      </c>
      <c r="E131" s="22">
        <f t="shared" si="3"/>
        <v>1521983.1976694199</v>
      </c>
      <c r="F131" s="22">
        <f t="shared" si="3"/>
        <v>0</v>
      </c>
      <c r="G131" s="22">
        <f t="shared" si="3"/>
        <v>0</v>
      </c>
      <c r="H131" s="69">
        <f t="shared" si="4"/>
        <v>5084647.9627126995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61963.044467787098</v>
      </c>
      <c r="E133" s="22">
        <f t="shared" si="5"/>
        <v>0</v>
      </c>
      <c r="F133" s="22">
        <f t="shared" si="5"/>
        <v>0</v>
      </c>
      <c r="G133" s="22">
        <f t="shared" si="5"/>
        <v>0</v>
      </c>
      <c r="H133" s="69">
        <f t="shared" si="4"/>
        <v>61963.044467787098</v>
      </c>
      <c r="I133" s="1"/>
    </row>
    <row r="134" spans="2:12" x14ac:dyDescent="0.2">
      <c r="B134" s="9" t="str">
        <f>$B$50</f>
        <v>Technology</v>
      </c>
      <c r="C134" s="22">
        <f t="shared" si="5"/>
        <v>250333.31942235099</v>
      </c>
      <c r="D134" s="22">
        <f t="shared" si="5"/>
        <v>703160.84772050602</v>
      </c>
      <c r="E134" s="22">
        <f t="shared" si="5"/>
        <v>154694.42857142899</v>
      </c>
      <c r="F134" s="22">
        <f t="shared" si="5"/>
        <v>0</v>
      </c>
      <c r="G134" s="22">
        <f t="shared" si="5"/>
        <v>0</v>
      </c>
      <c r="H134" s="69">
        <f t="shared" si="4"/>
        <v>1108188.595714286</v>
      </c>
      <c r="I134" s="1"/>
    </row>
    <row r="135" spans="2:12" x14ac:dyDescent="0.2">
      <c r="B135" s="9" t="str">
        <f>$B$51</f>
        <v>Nursing</v>
      </c>
      <c r="C135" s="22">
        <f t="shared" si="5"/>
        <v>76409.056671234503</v>
      </c>
      <c r="D135" s="22">
        <f t="shared" si="5"/>
        <v>1044407.843388</v>
      </c>
      <c r="E135" s="22">
        <f t="shared" si="5"/>
        <v>199405.982797904</v>
      </c>
      <c r="F135" s="22">
        <f t="shared" si="5"/>
        <v>0</v>
      </c>
      <c r="G135" s="22">
        <f t="shared" si="5"/>
        <v>0</v>
      </c>
      <c r="H135" s="69">
        <f t="shared" si="4"/>
        <v>1320222.8828571385</v>
      </c>
      <c r="I135" s="1"/>
    </row>
    <row r="136" spans="2:12" x14ac:dyDescent="0.2">
      <c r="B136" s="35" t="str">
        <f>$B$52</f>
        <v>Totals</v>
      </c>
      <c r="C136" s="36">
        <f>SUM(C116:C135)</f>
        <v>9413672.6094461456</v>
      </c>
      <c r="D136" s="36">
        <f>SUM(D116:D135)</f>
        <v>13385591.835776115</v>
      </c>
      <c r="E136" s="36">
        <f>SUM(E116:E135)</f>
        <v>6314249.4202395864</v>
      </c>
      <c r="F136" s="36">
        <f>SUM(F116:F135)</f>
        <v>511798.60004578769</v>
      </c>
      <c r="G136" s="36">
        <f>SUM(G116:G135)</f>
        <v>0</v>
      </c>
      <c r="H136" s="36">
        <f t="shared" si="4"/>
        <v>29625312.465507634</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37457169.534492366</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Data!LN13</f>
        <v>4112080.0887961499</v>
      </c>
      <c r="D143" s="159">
        <f>Data!MH13</f>
        <v>2779016.5475420398</v>
      </c>
      <c r="E143" s="159">
        <f>Data!NB13</f>
        <v>1296950.75388066</v>
      </c>
      <c r="F143" s="159">
        <f>Data!NV13</f>
        <v>34283.6191666667</v>
      </c>
      <c r="G143" s="159">
        <f>Data!OP13</f>
        <v>0</v>
      </c>
      <c r="H143" s="160">
        <f>Data!PJ13</f>
        <v>2173685.8071746547</v>
      </c>
      <c r="I143" s="70">
        <f t="shared" ref="I143:I162" si="6">SUM(C143:H143)</f>
        <v>10396016.816560172</v>
      </c>
    </row>
    <row r="144" spans="2:12" x14ac:dyDescent="0.2">
      <c r="B144" s="9" t="str">
        <f>$B$33</f>
        <v>Science</v>
      </c>
      <c r="C144" s="159">
        <f>Data!LO13</f>
        <v>1396079.44746804</v>
      </c>
      <c r="D144" s="159">
        <f>Data!MI13</f>
        <v>1562539.14538625</v>
      </c>
      <c r="E144" s="159">
        <f>Data!NC13</f>
        <v>740443.65890704899</v>
      </c>
      <c r="F144" s="159">
        <f>Data!NW13</f>
        <v>0</v>
      </c>
      <c r="G144" s="159">
        <f>Data!OQ13</f>
        <v>0</v>
      </c>
      <c r="H144" s="160">
        <f>Data!PK13</f>
        <v>977897.76491983433</v>
      </c>
      <c r="I144" s="70">
        <f t="shared" si="6"/>
        <v>4676960.0166811738</v>
      </c>
    </row>
    <row r="145" spans="2:9" x14ac:dyDescent="0.2">
      <c r="B145" s="9" t="str">
        <f>$B$34</f>
        <v>Fine Arts</v>
      </c>
      <c r="C145" s="159">
        <f>Data!LP13</f>
        <v>771612.62739904202</v>
      </c>
      <c r="D145" s="159">
        <f>Data!MJ13</f>
        <v>504219.33643765299</v>
      </c>
      <c r="E145" s="159">
        <f>Data!ND13</f>
        <v>123834.271515152</v>
      </c>
      <c r="F145" s="159">
        <f>Data!NX13</f>
        <v>0</v>
      </c>
      <c r="G145" s="159">
        <f>Data!OR13</f>
        <v>0</v>
      </c>
      <c r="H145" s="160">
        <f>Data!PL13</f>
        <v>370020.93774782994</v>
      </c>
      <c r="I145" s="70">
        <f t="shared" si="6"/>
        <v>1769687.1730996771</v>
      </c>
    </row>
    <row r="146" spans="2:9" x14ac:dyDescent="0.2">
      <c r="B146" s="9" t="str">
        <f>$B$35</f>
        <v>Teacher Education</v>
      </c>
      <c r="C146" s="159">
        <f>Data!LQ13</f>
        <v>362517.31087255402</v>
      </c>
      <c r="D146" s="159">
        <f>Data!MK13</f>
        <v>1385926.08225442</v>
      </c>
      <c r="E146" s="159">
        <f>Data!NE13</f>
        <v>937651.33038065606</v>
      </c>
      <c r="F146" s="159">
        <f>Data!NY13</f>
        <v>477514.98087912099</v>
      </c>
      <c r="G146" s="159">
        <f>Data!OS13</f>
        <v>0</v>
      </c>
      <c r="H146" s="160">
        <f>Data!PN13</f>
        <v>836343.55099739612</v>
      </c>
      <c r="I146" s="70">
        <f t="shared" si="6"/>
        <v>3999953.2553841472</v>
      </c>
    </row>
    <row r="147" spans="2:9" x14ac:dyDescent="0.2">
      <c r="B147" s="9" t="str">
        <f>$B$36</f>
        <v>Agriculture</v>
      </c>
      <c r="C147" s="159">
        <f>Data!LR13</f>
        <v>408491.72937665199</v>
      </c>
      <c r="D147" s="159">
        <f>Data!ML13</f>
        <v>1282065.4833013599</v>
      </c>
      <c r="E147" s="159">
        <f>Data!NF13</f>
        <v>574140.680803422</v>
      </c>
      <c r="F147" s="159">
        <f>Data!NZ13</f>
        <v>0</v>
      </c>
      <c r="G147" s="159">
        <f>Data!OT13</f>
        <v>0</v>
      </c>
      <c r="H147" s="160">
        <f>Data!PM13</f>
        <v>598703.90318509261</v>
      </c>
      <c r="I147" s="70">
        <f t="shared" si="6"/>
        <v>2863401.7966665262</v>
      </c>
    </row>
    <row r="148" spans="2:9" x14ac:dyDescent="0.2">
      <c r="B148" s="9" t="str">
        <f>$B$37</f>
        <v>Engineering</v>
      </c>
      <c r="C148" s="159">
        <f>Data!LS13</f>
        <v>535663.44660011295</v>
      </c>
      <c r="D148" s="159">
        <f>Data!MM13</f>
        <v>799289.05606504902</v>
      </c>
      <c r="E148" s="159">
        <f>Data!NG13</f>
        <v>251304.086031746</v>
      </c>
      <c r="F148" s="159">
        <f>Data!OA13</f>
        <v>0</v>
      </c>
      <c r="G148" s="159">
        <f>Data!OU13</f>
        <v>0</v>
      </c>
      <c r="H148" s="160">
        <f>Data!PO13</f>
        <v>419348.65300994931</v>
      </c>
      <c r="I148" s="70">
        <f t="shared" si="6"/>
        <v>2005605.2417068575</v>
      </c>
    </row>
    <row r="149" spans="2:9" x14ac:dyDescent="0.2">
      <c r="B149" s="9" t="str">
        <f>$B$38</f>
        <v>Home Economics</v>
      </c>
      <c r="C149" s="159">
        <f>Data!LT13</f>
        <v>62557.957543817</v>
      </c>
      <c r="D149" s="159">
        <f>Data!MN13</f>
        <v>121266.570142458</v>
      </c>
      <c r="E149" s="159">
        <f>Data!NH13</f>
        <v>17542.2</v>
      </c>
      <c r="F149" s="159">
        <f>Data!OB13</f>
        <v>0</v>
      </c>
      <c r="G149" s="159">
        <f>Data!OV13</f>
        <v>0</v>
      </c>
      <c r="H149" s="160">
        <f>Data!PP13</f>
        <v>53234.052181702558</v>
      </c>
      <c r="I149" s="70">
        <f t="shared" si="6"/>
        <v>254600.7798679776</v>
      </c>
    </row>
    <row r="150" spans="2:9" x14ac:dyDescent="0.2">
      <c r="B150" s="9" t="str">
        <f>$B$39</f>
        <v>Law</v>
      </c>
      <c r="C150" s="159">
        <f>Data!LU13</f>
        <v>0</v>
      </c>
      <c r="D150" s="159">
        <f>Data!MO13</f>
        <v>0</v>
      </c>
      <c r="E150" s="159">
        <f>Data!NI13</f>
        <v>0</v>
      </c>
      <c r="F150" s="159">
        <f>Data!OC13</f>
        <v>0</v>
      </c>
      <c r="G150" s="159">
        <f>Data!OW13</f>
        <v>0</v>
      </c>
      <c r="H150" s="160">
        <f>Data!PQ13</f>
        <v>0</v>
      </c>
      <c r="I150" s="70">
        <f t="shared" si="6"/>
        <v>0</v>
      </c>
    </row>
    <row r="151" spans="2:9" x14ac:dyDescent="0.2">
      <c r="B151" s="9" t="str">
        <f>$B$40</f>
        <v>Social Service</v>
      </c>
      <c r="C151" s="159">
        <f>Data!LV13</f>
        <v>53875.324072763702</v>
      </c>
      <c r="D151" s="159">
        <f>Data!MP13</f>
        <v>418744.07024958101</v>
      </c>
      <c r="E151" s="159">
        <f>Data!NJ13</f>
        <v>391278.05897435901</v>
      </c>
      <c r="F151" s="159">
        <f>Data!OD13</f>
        <v>0</v>
      </c>
      <c r="G151" s="159">
        <f>Data!OX13</f>
        <v>0</v>
      </c>
      <c r="H151" s="160">
        <f>Data!PR13</f>
        <v>228383.12285675199</v>
      </c>
      <c r="I151" s="70">
        <f t="shared" si="6"/>
        <v>1092280.5761534558</v>
      </c>
    </row>
    <row r="152" spans="2:9" x14ac:dyDescent="0.2">
      <c r="B152" s="9" t="str">
        <f>$B$41</f>
        <v>Library Science</v>
      </c>
      <c r="C152" s="159">
        <f>Data!LW13</f>
        <v>0</v>
      </c>
      <c r="D152" s="159">
        <f>Data!MQ13</f>
        <v>0</v>
      </c>
      <c r="E152" s="159">
        <f>Data!NK13</f>
        <v>0</v>
      </c>
      <c r="F152" s="159">
        <f>Data!OE13</f>
        <v>0</v>
      </c>
      <c r="G152" s="159">
        <f>Data!OY13</f>
        <v>0</v>
      </c>
      <c r="H152" s="160">
        <f>Data!PS13</f>
        <v>0</v>
      </c>
      <c r="I152" s="70">
        <f t="shared" si="6"/>
        <v>0</v>
      </c>
    </row>
    <row r="153" spans="2:9" x14ac:dyDescent="0.2">
      <c r="B153" s="9" t="str">
        <f>$B$42</f>
        <v>Veterinary Science</v>
      </c>
      <c r="C153" s="159">
        <f>Data!LX13</f>
        <v>0</v>
      </c>
      <c r="D153" s="159">
        <f>Data!MR13</f>
        <v>0</v>
      </c>
      <c r="E153" s="159">
        <f>Data!NL13</f>
        <v>0</v>
      </c>
      <c r="F153" s="159">
        <f>Data!OF13</f>
        <v>0</v>
      </c>
      <c r="G153" s="159">
        <f>Data!OZ13</f>
        <v>0</v>
      </c>
      <c r="H153" s="160">
        <f>Data!PT13</f>
        <v>0</v>
      </c>
      <c r="I153" s="70">
        <f t="shared" si="6"/>
        <v>0</v>
      </c>
    </row>
    <row r="154" spans="2:9" x14ac:dyDescent="0.2">
      <c r="B154" s="9" t="str">
        <f>$B$43</f>
        <v>Vocational Training</v>
      </c>
      <c r="C154" s="159">
        <f>Data!LY13</f>
        <v>0</v>
      </c>
      <c r="D154" s="159">
        <f>Data!MS13</f>
        <v>0</v>
      </c>
      <c r="E154" s="159">
        <f>Data!NM13</f>
        <v>0</v>
      </c>
      <c r="F154" s="159">
        <f>Data!OG13</f>
        <v>0</v>
      </c>
      <c r="G154" s="159">
        <f>Data!PA13</f>
        <v>0</v>
      </c>
      <c r="H154" s="160">
        <f>Data!PU13</f>
        <v>0</v>
      </c>
      <c r="I154" s="70">
        <f t="shared" si="6"/>
        <v>0</v>
      </c>
    </row>
    <row r="155" spans="2:9" x14ac:dyDescent="0.2">
      <c r="B155" s="9" t="str">
        <f>$B$44</f>
        <v>Physical Training</v>
      </c>
      <c r="C155" s="159">
        <f>Data!LZ13</f>
        <v>84191.242536199396</v>
      </c>
      <c r="D155" s="159">
        <f>Data!MT13</f>
        <v>0</v>
      </c>
      <c r="E155" s="159">
        <f>Data!NN13</f>
        <v>0</v>
      </c>
      <c r="F155" s="159">
        <f>Data!OH13</f>
        <v>0</v>
      </c>
      <c r="G155" s="159">
        <f>Data!PB13</f>
        <v>0</v>
      </c>
      <c r="H155" s="160">
        <f>Data!PV13</f>
        <v>22257.107963719933</v>
      </c>
      <c r="I155" s="70">
        <f t="shared" si="6"/>
        <v>106448.35049991932</v>
      </c>
    </row>
    <row r="156" spans="2:9" x14ac:dyDescent="0.2">
      <c r="B156" s="9" t="str">
        <f>$B$45</f>
        <v>Health Services</v>
      </c>
      <c r="C156" s="159">
        <f>Data!MA13</f>
        <v>285746.23637031898</v>
      </c>
      <c r="D156" s="159">
        <f>Data!MU13</f>
        <v>174443.86609464101</v>
      </c>
      <c r="E156" s="159">
        <f>Data!NO13</f>
        <v>105020.77070779</v>
      </c>
      <c r="F156" s="159">
        <f>Data!OI13</f>
        <v>0</v>
      </c>
      <c r="G156" s="159">
        <f>Data!PC13</f>
        <v>0</v>
      </c>
      <c r="H156" s="160">
        <f>Data!PW13</f>
        <v>149421.23488752826</v>
      </c>
      <c r="I156" s="70">
        <f t="shared" si="6"/>
        <v>714632.10806027823</v>
      </c>
    </row>
    <row r="157" spans="2:9" x14ac:dyDescent="0.2">
      <c r="B157" s="9" t="str">
        <f>$B$46</f>
        <v>Pharmacy</v>
      </c>
      <c r="C157" s="159">
        <f>Data!MB13</f>
        <v>0</v>
      </c>
      <c r="D157" s="159">
        <f>Data!MV13</f>
        <v>0</v>
      </c>
      <c r="E157" s="159">
        <f>Data!NP13</f>
        <v>0</v>
      </c>
      <c r="F157" s="159">
        <f>Data!OJ13</f>
        <v>0</v>
      </c>
      <c r="G157" s="159">
        <f>Data!PD13</f>
        <v>0</v>
      </c>
      <c r="H157" s="160">
        <f>Data!PX13</f>
        <v>0</v>
      </c>
      <c r="I157" s="70">
        <f t="shared" si="6"/>
        <v>0</v>
      </c>
    </row>
    <row r="158" spans="2:9" x14ac:dyDescent="0.2">
      <c r="B158" s="9" t="str">
        <f>$B$47</f>
        <v>Business Administration</v>
      </c>
      <c r="C158" s="159">
        <f>Data!MC13</f>
        <v>1014114.82231691</v>
      </c>
      <c r="D158" s="159">
        <f>Data!MW13</f>
        <v>2548549.9427263699</v>
      </c>
      <c r="E158" s="159">
        <f>Data!NQ13</f>
        <v>1521983.1976694199</v>
      </c>
      <c r="F158" s="159">
        <f>Data!OK13</f>
        <v>0</v>
      </c>
      <c r="G158" s="159">
        <f>Data!PE13</f>
        <v>0</v>
      </c>
      <c r="H158" s="160">
        <f>Data!PY13</f>
        <v>1344196.3232095791</v>
      </c>
      <c r="I158" s="70">
        <f t="shared" si="6"/>
        <v>6428844.2859222787</v>
      </c>
    </row>
    <row r="159" spans="2:9" x14ac:dyDescent="0.2">
      <c r="B159" s="9" t="str">
        <f>$B$48</f>
        <v>Optometry</v>
      </c>
      <c r="C159" s="159">
        <f>Data!MD13</f>
        <v>0</v>
      </c>
      <c r="D159" s="159">
        <f>Data!MX13</f>
        <v>0</v>
      </c>
      <c r="E159" s="159">
        <f>Data!NR13</f>
        <v>0</v>
      </c>
      <c r="F159" s="159">
        <f>Data!OL13</f>
        <v>0</v>
      </c>
      <c r="G159" s="159">
        <f>Data!PF13</f>
        <v>0</v>
      </c>
      <c r="H159" s="160">
        <f>Data!PZ13</f>
        <v>0</v>
      </c>
      <c r="I159" s="70">
        <f t="shared" si="6"/>
        <v>0</v>
      </c>
    </row>
    <row r="160" spans="2:9" x14ac:dyDescent="0.2">
      <c r="B160" s="9" t="str">
        <f>$B$49</f>
        <v>Teacher Ed-Practice Teaching</v>
      </c>
      <c r="C160" s="159">
        <f>Data!ME13</f>
        <v>0</v>
      </c>
      <c r="D160" s="159">
        <f>Data!MY13</f>
        <v>61963.044467787098</v>
      </c>
      <c r="E160" s="159">
        <f>Data!NS13</f>
        <v>0</v>
      </c>
      <c r="F160" s="159">
        <f>Data!OM13</f>
        <v>0</v>
      </c>
      <c r="G160" s="159">
        <f>Data!PG13</f>
        <v>0</v>
      </c>
      <c r="H160" s="160">
        <f>Data!QA13</f>
        <v>16380.779389107391</v>
      </c>
      <c r="I160" s="70">
        <f t="shared" si="6"/>
        <v>78343.823856894494</v>
      </c>
    </row>
    <row r="161" spans="2:10" x14ac:dyDescent="0.2">
      <c r="B161" s="9" t="str">
        <f>$B$50</f>
        <v>Technology</v>
      </c>
      <c r="C161" s="159">
        <f>Data!MF13</f>
        <v>250333.31942235099</v>
      </c>
      <c r="D161" s="159">
        <f>Data!MZ13</f>
        <v>703160.84772050602</v>
      </c>
      <c r="E161" s="159">
        <f>Data!NT13</f>
        <v>154694.42857142899</v>
      </c>
      <c r="F161" s="159">
        <f>Data!ON13</f>
        <v>0</v>
      </c>
      <c r="G161" s="159">
        <f>Data!PH13</f>
        <v>0</v>
      </c>
      <c r="H161" s="160">
        <f>Data!QB13</f>
        <v>292964.83192264196</v>
      </c>
      <c r="I161" s="70">
        <f t="shared" si="6"/>
        <v>1401153.4276369279</v>
      </c>
    </row>
    <row r="162" spans="2:10" x14ac:dyDescent="0.2">
      <c r="B162" s="9" t="str">
        <f>$B$51</f>
        <v>Nursing</v>
      </c>
      <c r="C162" s="159">
        <f>Data!MG13</f>
        <v>76409.056671234503</v>
      </c>
      <c r="D162" s="159">
        <f>Data!NA13</f>
        <v>1044407.843388</v>
      </c>
      <c r="E162" s="159">
        <f>Data!NU13</f>
        <v>199405.982797904</v>
      </c>
      <c r="F162" s="159">
        <f>Data!OO13</f>
        <v>0</v>
      </c>
      <c r="G162" s="159">
        <f>Data!PI13</f>
        <v>0</v>
      </c>
      <c r="H162" s="160">
        <f>Data!QC13</f>
        <v>349018.99953894404</v>
      </c>
      <c r="I162" s="70">
        <f t="shared" si="6"/>
        <v>1669241.8823960826</v>
      </c>
    </row>
    <row r="163" spans="2:10" ht="15" thickBot="1" x14ac:dyDescent="0.25">
      <c r="B163" s="35" t="str">
        <f>$B$52</f>
        <v>Totals</v>
      </c>
      <c r="C163" s="36">
        <f t="shared" ref="C163:H163" si="7">SUM(C143:C162)</f>
        <v>9413672.6094461456</v>
      </c>
      <c r="D163" s="36">
        <f t="shared" si="7"/>
        <v>13385591.835776115</v>
      </c>
      <c r="E163" s="36">
        <f t="shared" si="7"/>
        <v>6314249.4202395864</v>
      </c>
      <c r="F163" s="36">
        <f t="shared" si="7"/>
        <v>511798.60004578769</v>
      </c>
      <c r="G163" s="37">
        <f t="shared" si="7"/>
        <v>0</v>
      </c>
      <c r="H163" s="71">
        <f t="shared" si="7"/>
        <v>7831857.068984733</v>
      </c>
      <c r="I163" s="70">
        <f>SUM(I143:I162)</f>
        <v>37457169.534492373</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5199164.7752164407</v>
      </c>
      <c r="D168" s="21">
        <f t="shared" si="8"/>
        <v>3513687.6305232979</v>
      </c>
      <c r="E168" s="21">
        <f t="shared" si="8"/>
        <v>1639817.447412808</v>
      </c>
      <c r="F168" s="21">
        <f t="shared" si="8"/>
        <v>43346.963407624673</v>
      </c>
      <c r="G168" s="21">
        <f t="shared" si="8"/>
        <v>0</v>
      </c>
      <c r="H168" s="36">
        <f t="shared" ref="H168:H188" si="9">SUM(C168:G168)</f>
        <v>10396016.816560172</v>
      </c>
      <c r="I168" s="52"/>
      <c r="J168" s="53"/>
    </row>
    <row r="169" spans="2:10" x14ac:dyDescent="0.2">
      <c r="B169" s="9" t="str">
        <f>$B$33</f>
        <v>Science</v>
      </c>
      <c r="C169" s="22">
        <f t="shared" si="8"/>
        <v>1765152.1687177166</v>
      </c>
      <c r="D169" s="22">
        <f t="shared" si="8"/>
        <v>1975617.7674465817</v>
      </c>
      <c r="E169" s="22">
        <f t="shared" si="8"/>
        <v>936190.08051687502</v>
      </c>
      <c r="F169" s="22">
        <f t="shared" si="8"/>
        <v>0</v>
      </c>
      <c r="G169" s="22">
        <f t="shared" si="8"/>
        <v>0</v>
      </c>
      <c r="H169" s="69">
        <f t="shared" si="9"/>
        <v>4676960.0166811729</v>
      </c>
      <c r="I169" s="52"/>
      <c r="J169" s="53"/>
    </row>
    <row r="170" spans="2:10" x14ac:dyDescent="0.2">
      <c r="B170" s="9" t="str">
        <f>$B$34</f>
        <v>Fine Arts</v>
      </c>
      <c r="C170" s="22">
        <f t="shared" si="8"/>
        <v>975598.99268882733</v>
      </c>
      <c r="D170" s="22">
        <f t="shared" si="8"/>
        <v>637516.62331001135</v>
      </c>
      <c r="E170" s="22">
        <f t="shared" si="8"/>
        <v>156571.55710083837</v>
      </c>
      <c r="F170" s="22">
        <f t="shared" si="8"/>
        <v>0</v>
      </c>
      <c r="G170" s="22">
        <f t="shared" si="8"/>
        <v>0</v>
      </c>
      <c r="H170" s="69">
        <f t="shared" si="9"/>
        <v>1769687.1730996768</v>
      </c>
      <c r="I170" s="52"/>
      <c r="J170" s="53"/>
    </row>
    <row r="171" spans="2:10" x14ac:dyDescent="0.2">
      <c r="B171" s="9" t="str">
        <f>$B$35</f>
        <v>Teacher Education</v>
      </c>
      <c r="C171" s="22">
        <f t="shared" si="8"/>
        <v>458353.72667718638</v>
      </c>
      <c r="D171" s="22">
        <f t="shared" si="8"/>
        <v>1752314.6223595145</v>
      </c>
      <c r="E171" s="22">
        <f t="shared" si="8"/>
        <v>1185532.3007040806</v>
      </c>
      <c r="F171" s="22">
        <f t="shared" si="8"/>
        <v>603752.60564336565</v>
      </c>
      <c r="G171" s="22">
        <f t="shared" si="8"/>
        <v>0</v>
      </c>
      <c r="H171" s="69">
        <f t="shared" si="9"/>
        <v>3999953.2553841472</v>
      </c>
      <c r="I171" s="52"/>
      <c r="J171" s="53"/>
    </row>
    <row r="172" spans="2:10" x14ac:dyDescent="0.2">
      <c r="B172" s="9" t="str">
        <f>$B$36</f>
        <v>Agriculture</v>
      </c>
      <c r="C172" s="22">
        <f t="shared" si="8"/>
        <v>516482.11233261821</v>
      </c>
      <c r="D172" s="22">
        <f t="shared" si="8"/>
        <v>1620997.0517020524</v>
      </c>
      <c r="E172" s="22">
        <f t="shared" si="8"/>
        <v>725922.63263185602</v>
      </c>
      <c r="F172" s="22">
        <f t="shared" si="8"/>
        <v>0</v>
      </c>
      <c r="G172" s="22">
        <f t="shared" si="8"/>
        <v>0</v>
      </c>
      <c r="H172" s="69">
        <f t="shared" si="9"/>
        <v>2863401.7966665267</v>
      </c>
      <c r="I172" s="52"/>
      <c r="J172" s="53"/>
    </row>
    <row r="173" spans="2:10" x14ac:dyDescent="0.2">
      <c r="B173" s="9" t="str">
        <f>$B$37</f>
        <v>Engineering</v>
      </c>
      <c r="C173" s="22">
        <f t="shared" si="8"/>
        <v>677273.41462108435</v>
      </c>
      <c r="D173" s="22">
        <f t="shared" si="8"/>
        <v>1010592.0643014526</v>
      </c>
      <c r="E173" s="22">
        <f t="shared" si="8"/>
        <v>317739.7627843204</v>
      </c>
      <c r="F173" s="22">
        <f t="shared" si="8"/>
        <v>0</v>
      </c>
      <c r="G173" s="22">
        <f t="shared" si="8"/>
        <v>0</v>
      </c>
      <c r="H173" s="69">
        <f t="shared" si="9"/>
        <v>2005605.2417068575</v>
      </c>
      <c r="I173" s="52"/>
      <c r="J173" s="53"/>
    </row>
    <row r="174" spans="2:10" x14ac:dyDescent="0.2">
      <c r="B174" s="9" t="str">
        <f>$B$38</f>
        <v>Home Economics</v>
      </c>
      <c r="C174" s="22">
        <f t="shared" si="8"/>
        <v>79096.010351908946</v>
      </c>
      <c r="D174" s="22">
        <f t="shared" si="8"/>
        <v>153325.04870559604</v>
      </c>
      <c r="E174" s="22">
        <f t="shared" si="8"/>
        <v>22179.720810472565</v>
      </c>
      <c r="F174" s="22">
        <f t="shared" si="8"/>
        <v>0</v>
      </c>
      <c r="G174" s="22">
        <f t="shared" si="8"/>
        <v>0</v>
      </c>
      <c r="H174" s="69">
        <f t="shared" si="9"/>
        <v>254600.77986797754</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68118.003814095762</v>
      </c>
      <c r="D176" s="22">
        <f t="shared" si="8"/>
        <v>529444.79992113973</v>
      </c>
      <c r="E176" s="22">
        <f t="shared" si="8"/>
        <v>494717.77241822018</v>
      </c>
      <c r="F176" s="22">
        <f t="shared" si="8"/>
        <v>0</v>
      </c>
      <c r="G176" s="22">
        <f t="shared" si="8"/>
        <v>0</v>
      </c>
      <c r="H176" s="69">
        <f t="shared" si="9"/>
        <v>1092280.5761534558</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106448.35049991932</v>
      </c>
      <c r="D180" s="22">
        <f t="shared" si="8"/>
        <v>0</v>
      </c>
      <c r="E180" s="22">
        <f t="shared" si="8"/>
        <v>0</v>
      </c>
      <c r="F180" s="22">
        <f t="shared" si="8"/>
        <v>0</v>
      </c>
      <c r="G180" s="22">
        <f t="shared" si="8"/>
        <v>0</v>
      </c>
      <c r="H180" s="69">
        <f t="shared" si="9"/>
        <v>106448.35049991932</v>
      </c>
      <c r="I180" s="52"/>
      <c r="J180" s="53"/>
    </row>
    <row r="181" spans="2:10" x14ac:dyDescent="0.2">
      <c r="B181" s="9" t="str">
        <f>$B$45</f>
        <v>Health Services</v>
      </c>
      <c r="C181" s="22">
        <f t="shared" si="8"/>
        <v>361287.16725022951</v>
      </c>
      <c r="D181" s="22">
        <f t="shared" si="8"/>
        <v>220560.49110593877</v>
      </c>
      <c r="E181" s="22">
        <f t="shared" si="8"/>
        <v>132784.44970410995</v>
      </c>
      <c r="F181" s="22">
        <f t="shared" si="8"/>
        <v>0</v>
      </c>
      <c r="G181" s="22">
        <f t="shared" si="8"/>
        <v>0</v>
      </c>
      <c r="H181" s="69">
        <f t="shared" si="9"/>
        <v>714632.10806027823</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1282209.9639013954</v>
      </c>
      <c r="D183" s="22">
        <f t="shared" si="8"/>
        <v>3222294.0224838806</v>
      </c>
      <c r="E183" s="22">
        <f t="shared" si="8"/>
        <v>1924340.299537003</v>
      </c>
      <c r="F183" s="22">
        <f t="shared" si="8"/>
        <v>0</v>
      </c>
      <c r="G183" s="22">
        <f t="shared" si="8"/>
        <v>0</v>
      </c>
      <c r="H183" s="69">
        <f t="shared" si="9"/>
        <v>6428844.2859222796</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78343.823856894494</v>
      </c>
      <c r="E185" s="22">
        <f t="shared" si="10"/>
        <v>0</v>
      </c>
      <c r="F185" s="22">
        <f t="shared" si="10"/>
        <v>0</v>
      </c>
      <c r="G185" s="22">
        <f t="shared" si="10"/>
        <v>0</v>
      </c>
      <c r="H185" s="69">
        <f t="shared" si="9"/>
        <v>78343.823856894494</v>
      </c>
      <c r="I185" s="52"/>
      <c r="J185" s="53"/>
    </row>
    <row r="186" spans="2:10" x14ac:dyDescent="0.2">
      <c r="B186" s="9" t="str">
        <f>$B$50</f>
        <v>Technology</v>
      </c>
      <c r="C186" s="22">
        <f t="shared" si="10"/>
        <v>316512.36072708067</v>
      </c>
      <c r="D186" s="22">
        <f t="shared" si="10"/>
        <v>889051.04760497762</v>
      </c>
      <c r="E186" s="22">
        <f t="shared" si="10"/>
        <v>195590.0193048697</v>
      </c>
      <c r="F186" s="22">
        <f t="shared" si="10"/>
        <v>0</v>
      </c>
      <c r="G186" s="22">
        <f t="shared" si="10"/>
        <v>0</v>
      </c>
      <c r="H186" s="69">
        <f t="shared" si="9"/>
        <v>1401153.4276369279</v>
      </c>
      <c r="I186" s="52"/>
      <c r="J186" s="53"/>
    </row>
    <row r="187" spans="2:10" x14ac:dyDescent="0.2">
      <c r="B187" s="9" t="str">
        <f>$B$51</f>
        <v>Nursing</v>
      </c>
      <c r="C187" s="22">
        <f t="shared" si="10"/>
        <v>96608.837224496208</v>
      </c>
      <c r="D187" s="22">
        <f t="shared" si="10"/>
        <v>1320511.3599556268</v>
      </c>
      <c r="E187" s="22">
        <f t="shared" si="10"/>
        <v>252121.68521595956</v>
      </c>
      <c r="F187" s="22">
        <f t="shared" si="10"/>
        <v>0</v>
      </c>
      <c r="G187" s="22">
        <f t="shared" si="10"/>
        <v>0</v>
      </c>
      <c r="H187" s="69">
        <f t="shared" si="9"/>
        <v>1669241.8823960826</v>
      </c>
      <c r="I187" s="52"/>
      <c r="J187" s="53"/>
    </row>
    <row r="188" spans="2:10" x14ac:dyDescent="0.2">
      <c r="B188" s="35" t="str">
        <f>$B$52</f>
        <v>Totals</v>
      </c>
      <c r="C188" s="36">
        <f>SUM(C168:C187)</f>
        <v>11902305.884023</v>
      </c>
      <c r="D188" s="36">
        <f>SUM(D168:D187)</f>
        <v>16924256.353276964</v>
      </c>
      <c r="E188" s="36">
        <f>SUM(E168:E187)</f>
        <v>7983507.728141414</v>
      </c>
      <c r="F188" s="36">
        <f>SUM(F168:F187)</f>
        <v>647099.56905099028</v>
      </c>
      <c r="G188" s="36">
        <f>SUM(G168:G187)</f>
        <v>0</v>
      </c>
      <c r="H188" s="36">
        <f t="shared" si="9"/>
        <v>37457169.534492366</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19055408</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2644946.4089844562</v>
      </c>
      <c r="D193" s="38">
        <f t="shared" si="11"/>
        <v>1787501.6242890309</v>
      </c>
      <c r="E193" s="38">
        <f t="shared" si="11"/>
        <v>834216.54370321543</v>
      </c>
      <c r="F193" s="38">
        <f t="shared" si="11"/>
        <v>22051.694870664032</v>
      </c>
      <c r="G193" s="38">
        <f t="shared" si="11"/>
        <v>0</v>
      </c>
      <c r="H193" s="38">
        <f>SUM(C193:G193)</f>
        <v>5288716.2718473664</v>
      </c>
      <c r="I193" s="1"/>
    </row>
    <row r="194" spans="2:9" x14ac:dyDescent="0.2">
      <c r="B194" s="9" t="str">
        <f>$B$33</f>
        <v>Science</v>
      </c>
      <c r="C194" s="39">
        <f t="shared" si="11"/>
        <v>897977.48134779802</v>
      </c>
      <c r="D194" s="39">
        <f t="shared" si="11"/>
        <v>1005046.6460386788</v>
      </c>
      <c r="E194" s="39">
        <f t="shared" si="11"/>
        <v>476263.53436488163</v>
      </c>
      <c r="F194" s="39">
        <f t="shared" si="11"/>
        <v>0</v>
      </c>
      <c r="G194" s="39">
        <f t="shared" si="11"/>
        <v>0</v>
      </c>
      <c r="H194" s="39">
        <f t="shared" ref="H194:H213" si="12">SUM(C194:G194)</f>
        <v>2379287.6617513583</v>
      </c>
      <c r="I194" s="1"/>
    </row>
    <row r="195" spans="2:9" x14ac:dyDescent="0.2">
      <c r="B195" s="9" t="str">
        <f>$B$34</f>
        <v>Fine Arts</v>
      </c>
      <c r="C195" s="39">
        <f t="shared" si="11"/>
        <v>496311.84312940814</v>
      </c>
      <c r="D195" s="39">
        <f t="shared" si="11"/>
        <v>324320.80466645997</v>
      </c>
      <c r="E195" s="39">
        <f t="shared" si="11"/>
        <v>79651.904797675379</v>
      </c>
      <c r="F195" s="39">
        <f t="shared" si="11"/>
        <v>0</v>
      </c>
      <c r="G195" s="39">
        <f t="shared" si="11"/>
        <v>0</v>
      </c>
      <c r="H195" s="39">
        <f t="shared" si="12"/>
        <v>900284.55259354343</v>
      </c>
      <c r="I195" s="1"/>
    </row>
    <row r="196" spans="2:9" x14ac:dyDescent="0.2">
      <c r="B196" s="9" t="str">
        <f>$B$35</f>
        <v>Teacher Education</v>
      </c>
      <c r="C196" s="39">
        <f t="shared" si="11"/>
        <v>233176.11497877529</v>
      </c>
      <c r="D196" s="39">
        <f t="shared" si="11"/>
        <v>891446.69734530698</v>
      </c>
      <c r="E196" s="39">
        <f t="shared" si="11"/>
        <v>603110.21809302073</v>
      </c>
      <c r="F196" s="39">
        <f t="shared" si="11"/>
        <v>307144.19628005539</v>
      </c>
      <c r="G196" s="39">
        <f t="shared" si="11"/>
        <v>0</v>
      </c>
      <c r="H196" s="39">
        <f t="shared" si="12"/>
        <v>2034877.2266971583</v>
      </c>
      <c r="I196" s="1"/>
    </row>
    <row r="197" spans="2:9" x14ac:dyDescent="0.2">
      <c r="B197" s="9" t="str">
        <f>$B$36</f>
        <v>Agriculture</v>
      </c>
      <c r="C197" s="39">
        <f t="shared" si="11"/>
        <v>262747.49260317412</v>
      </c>
      <c r="D197" s="39">
        <f t="shared" si="11"/>
        <v>824642.13315786829</v>
      </c>
      <c r="E197" s="39">
        <f t="shared" si="11"/>
        <v>369295.17401191423</v>
      </c>
      <c r="F197" s="39">
        <f t="shared" si="11"/>
        <v>0</v>
      </c>
      <c r="G197" s="39">
        <f t="shared" si="11"/>
        <v>0</v>
      </c>
      <c r="H197" s="39">
        <f t="shared" si="12"/>
        <v>1456684.7997729566</v>
      </c>
      <c r="I197" s="1"/>
    </row>
    <row r="198" spans="2:9" x14ac:dyDescent="0.2">
      <c r="B198" s="9" t="str">
        <f>$B$37</f>
        <v>Engineering</v>
      </c>
      <c r="C198" s="39">
        <f t="shared" si="11"/>
        <v>344546.08833360235</v>
      </c>
      <c r="D198" s="39">
        <f t="shared" si="11"/>
        <v>514113.70229385362</v>
      </c>
      <c r="E198" s="39">
        <f t="shared" si="11"/>
        <v>161642.24080260569</v>
      </c>
      <c r="F198" s="39">
        <f t="shared" si="11"/>
        <v>0</v>
      </c>
      <c r="G198" s="39">
        <f t="shared" si="11"/>
        <v>0</v>
      </c>
      <c r="H198" s="39">
        <f t="shared" si="12"/>
        <v>1020302.0314300617</v>
      </c>
      <c r="I198" s="1"/>
    </row>
    <row r="199" spans="2:9" x14ac:dyDescent="0.2">
      <c r="B199" s="9" t="str">
        <f>$B$38</f>
        <v>Home Economics</v>
      </c>
      <c r="C199" s="39">
        <f t="shared" si="11"/>
        <v>40238.137775998795</v>
      </c>
      <c r="D199" s="39">
        <f t="shared" si="11"/>
        <v>78000.323997107902</v>
      </c>
      <c r="E199" s="39">
        <f t="shared" si="11"/>
        <v>11283.38405229618</v>
      </c>
      <c r="F199" s="39">
        <f t="shared" si="11"/>
        <v>0</v>
      </c>
      <c r="G199" s="39">
        <f t="shared" si="11"/>
        <v>0</v>
      </c>
      <c r="H199" s="39">
        <f t="shared" si="12"/>
        <v>129521.84582540288</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34653.348636710922</v>
      </c>
      <c r="D201" s="39">
        <f t="shared" si="11"/>
        <v>269341.9391095594</v>
      </c>
      <c r="E201" s="39">
        <f t="shared" si="11"/>
        <v>251675.42330179142</v>
      </c>
      <c r="F201" s="39">
        <f t="shared" si="11"/>
        <v>0</v>
      </c>
      <c r="G201" s="39">
        <f t="shared" si="11"/>
        <v>0</v>
      </c>
      <c r="H201" s="39">
        <f t="shared" si="12"/>
        <v>555670.71104806173</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54152.963902814467</v>
      </c>
      <c r="D205" s="39">
        <f t="shared" si="11"/>
        <v>0</v>
      </c>
      <c r="E205" s="39">
        <f t="shared" si="11"/>
        <v>0</v>
      </c>
      <c r="F205" s="39">
        <f t="shared" si="11"/>
        <v>0</v>
      </c>
      <c r="G205" s="39">
        <f t="shared" si="11"/>
        <v>0</v>
      </c>
      <c r="H205" s="39">
        <f t="shared" si="12"/>
        <v>54152.963902814467</v>
      </c>
      <c r="I205" s="1"/>
    </row>
    <row r="206" spans="2:9" x14ac:dyDescent="0.2">
      <c r="B206" s="9" t="str">
        <f>$B$45</f>
        <v>Health Services</v>
      </c>
      <c r="C206" s="39">
        <f t="shared" si="11"/>
        <v>183795.90510109972</v>
      </c>
      <c r="D206" s="39">
        <f t="shared" si="11"/>
        <v>112204.69135645257</v>
      </c>
      <c r="E206" s="39">
        <f t="shared" si="11"/>
        <v>67550.80259968141</v>
      </c>
      <c r="F206" s="39">
        <f t="shared" si="11"/>
        <v>0</v>
      </c>
      <c r="G206" s="39">
        <f t="shared" si="11"/>
        <v>0</v>
      </c>
      <c r="H206" s="39">
        <f t="shared" si="12"/>
        <v>363551.39905723371</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652292.58663838019</v>
      </c>
      <c r="D208" s="39">
        <f t="shared" si="11"/>
        <v>1639262.337690772</v>
      </c>
      <c r="E208" s="39">
        <f t="shared" si="11"/>
        <v>978960.50326902408</v>
      </c>
      <c r="F208" s="39">
        <f t="shared" si="11"/>
        <v>0</v>
      </c>
      <c r="G208" s="39">
        <f t="shared" si="11"/>
        <v>0</v>
      </c>
      <c r="H208" s="39">
        <f t="shared" si="12"/>
        <v>3270515.4275981765</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39855.481511985265</v>
      </c>
      <c r="E210" s="39">
        <f t="shared" si="13"/>
        <v>0</v>
      </c>
      <c r="F210" s="39">
        <f t="shared" si="13"/>
        <v>0</v>
      </c>
      <c r="G210" s="39">
        <f t="shared" si="13"/>
        <v>0</v>
      </c>
      <c r="H210" s="39">
        <f t="shared" si="12"/>
        <v>39855.481511985265</v>
      </c>
      <c r="I210" s="1"/>
    </row>
    <row r="211" spans="2:9" x14ac:dyDescent="0.2">
      <c r="B211" s="9" t="str">
        <f>$B$50</f>
        <v>Technology</v>
      </c>
      <c r="C211" s="39">
        <f t="shared" si="13"/>
        <v>161017.83038207982</v>
      </c>
      <c r="D211" s="39">
        <f t="shared" si="13"/>
        <v>452282.71798113227</v>
      </c>
      <c r="E211" s="39">
        <f t="shared" si="13"/>
        <v>99501.581803988796</v>
      </c>
      <c r="F211" s="39">
        <f t="shared" si="13"/>
        <v>0</v>
      </c>
      <c r="G211" s="39">
        <f t="shared" si="13"/>
        <v>0</v>
      </c>
      <c r="H211" s="39">
        <f t="shared" si="12"/>
        <v>712802.13016720081</v>
      </c>
      <c r="I211" s="1"/>
    </row>
    <row r="212" spans="2:9" x14ac:dyDescent="0.2">
      <c r="B212" s="9" t="str">
        <f>$B$51</f>
        <v>Nursing</v>
      </c>
      <c r="C212" s="39">
        <f t="shared" si="13"/>
        <v>49147.355035012843</v>
      </c>
      <c r="D212" s="39">
        <f t="shared" si="13"/>
        <v>671777.47398713988</v>
      </c>
      <c r="E212" s="39">
        <f t="shared" si="13"/>
        <v>128260.66777452748</v>
      </c>
      <c r="F212" s="39">
        <f t="shared" si="13"/>
        <v>0</v>
      </c>
      <c r="G212" s="39">
        <f t="shared" si="13"/>
        <v>0</v>
      </c>
      <c r="H212" s="39">
        <f t="shared" si="12"/>
        <v>849185.49679668015</v>
      </c>
      <c r="I212" s="1"/>
    </row>
    <row r="213" spans="2:9" x14ac:dyDescent="0.2">
      <c r="B213" s="35" t="str">
        <f>$B$52</f>
        <v>Totals</v>
      </c>
      <c r="C213" s="38">
        <f>SUM(C193:C212)</f>
        <v>6055003.5568493102</v>
      </c>
      <c r="D213" s="38">
        <f>SUM(D193:D212)</f>
        <v>8609796.573425347</v>
      </c>
      <c r="E213" s="38">
        <f>SUM(E193:E212)</f>
        <v>4061411.978574622</v>
      </c>
      <c r="F213" s="38">
        <f>SUM(F193:F212)</f>
        <v>329195.89115071943</v>
      </c>
      <c r="G213" s="38">
        <f>SUM(G193:G212)</f>
        <v>0</v>
      </c>
      <c r="H213" s="38">
        <f t="shared" si="12"/>
        <v>19055408</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15909078</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2400692.2196854907</v>
      </c>
      <c r="D218" s="38">
        <f t="shared" si="14"/>
        <v>1938378.7743921892</v>
      </c>
      <c r="E218" s="38">
        <f t="shared" si="14"/>
        <v>450713.84185326088</v>
      </c>
      <c r="F218" s="38">
        <f t="shared" si="14"/>
        <v>11170.82525144079</v>
      </c>
      <c r="G218" s="38">
        <f t="shared" si="14"/>
        <v>0</v>
      </c>
      <c r="H218" s="38">
        <f>SUM(C218:G218)</f>
        <v>4800955.6611823812</v>
      </c>
      <c r="I218" s="1"/>
    </row>
    <row r="219" spans="2:9" x14ac:dyDescent="0.2">
      <c r="B219" s="9" t="str">
        <f>$B$33</f>
        <v>Science</v>
      </c>
      <c r="C219" s="39">
        <f t="shared" si="14"/>
        <v>1175062.094162673</v>
      </c>
      <c r="D219" s="39">
        <f t="shared" si="14"/>
        <v>785947.58565863769</v>
      </c>
      <c r="E219" s="39">
        <f t="shared" si="14"/>
        <v>134889.79653712266</v>
      </c>
      <c r="F219" s="39">
        <f t="shared" si="14"/>
        <v>0</v>
      </c>
      <c r="G219" s="39">
        <f t="shared" si="14"/>
        <v>0</v>
      </c>
      <c r="H219" s="39">
        <f t="shared" ref="H219:H238" si="15">SUM(C219:G219)</f>
        <v>2095899.4763584333</v>
      </c>
      <c r="I219" s="1"/>
    </row>
    <row r="220" spans="2:9" x14ac:dyDescent="0.2">
      <c r="B220" s="9" t="str">
        <f>$B$34</f>
        <v>Fine Arts</v>
      </c>
      <c r="C220" s="39">
        <f t="shared" si="14"/>
        <v>278159.98553416482</v>
      </c>
      <c r="D220" s="39">
        <f t="shared" si="14"/>
        <v>126684.16706763257</v>
      </c>
      <c r="E220" s="39">
        <f t="shared" si="14"/>
        <v>28698.456450919457</v>
      </c>
      <c r="F220" s="39">
        <f t="shared" si="14"/>
        <v>0</v>
      </c>
      <c r="G220" s="39">
        <f t="shared" si="14"/>
        <v>0</v>
      </c>
      <c r="H220" s="39">
        <f t="shared" si="15"/>
        <v>433542.60905271681</v>
      </c>
      <c r="I220" s="1"/>
    </row>
    <row r="221" spans="2:9" x14ac:dyDescent="0.2">
      <c r="B221" s="9" t="str">
        <f>$B$35</f>
        <v>Teacher Education</v>
      </c>
      <c r="C221" s="39">
        <f t="shared" si="14"/>
        <v>168607.85527164259</v>
      </c>
      <c r="D221" s="39">
        <f t="shared" si="14"/>
        <v>899062.85459828633</v>
      </c>
      <c r="E221" s="39">
        <f t="shared" si="14"/>
        <v>399663.02497250983</v>
      </c>
      <c r="F221" s="39">
        <f t="shared" si="14"/>
        <v>171137.04285207292</v>
      </c>
      <c r="G221" s="39">
        <f t="shared" si="14"/>
        <v>0</v>
      </c>
      <c r="H221" s="39">
        <f t="shared" si="15"/>
        <v>1638470.7776945117</v>
      </c>
      <c r="I221" s="1"/>
    </row>
    <row r="222" spans="2:9" x14ac:dyDescent="0.2">
      <c r="B222" s="9" t="str">
        <f>$B$36</f>
        <v>Agriculture</v>
      </c>
      <c r="C222" s="39">
        <f t="shared" si="14"/>
        <v>365042.453012713</v>
      </c>
      <c r="D222" s="39">
        <f t="shared" si="14"/>
        <v>754307.38229656592</v>
      </c>
      <c r="E222" s="39">
        <f t="shared" si="14"/>
        <v>130165.48061031284</v>
      </c>
      <c r="F222" s="39">
        <f t="shared" si="14"/>
        <v>0</v>
      </c>
      <c r="G222" s="39">
        <f t="shared" si="14"/>
        <v>0</v>
      </c>
      <c r="H222" s="39">
        <f t="shared" si="15"/>
        <v>1249515.3159195918</v>
      </c>
      <c r="I222" s="1"/>
    </row>
    <row r="223" spans="2:9" x14ac:dyDescent="0.2">
      <c r="B223" s="9" t="str">
        <f>$B$37</f>
        <v>Engineering</v>
      </c>
      <c r="C223" s="39">
        <f t="shared" si="14"/>
        <v>175054.20487845983</v>
      </c>
      <c r="D223" s="39">
        <f t="shared" si="14"/>
        <v>423349.62159310124</v>
      </c>
      <c r="E223" s="39">
        <f t="shared" si="14"/>
        <v>74672.396514800275</v>
      </c>
      <c r="F223" s="39">
        <f t="shared" si="14"/>
        <v>0</v>
      </c>
      <c r="G223" s="39">
        <f t="shared" si="14"/>
        <v>0</v>
      </c>
      <c r="H223" s="39">
        <f t="shared" si="15"/>
        <v>673076.22298636136</v>
      </c>
      <c r="I223" s="1"/>
    </row>
    <row r="224" spans="2:9" x14ac:dyDescent="0.2">
      <c r="B224" s="9" t="str">
        <f>$B$38</f>
        <v>Home Economics</v>
      </c>
      <c r="C224" s="39">
        <f t="shared" si="14"/>
        <v>54686.532497833097</v>
      </c>
      <c r="D224" s="39">
        <f t="shared" si="14"/>
        <v>125080.57001614355</v>
      </c>
      <c r="E224" s="39">
        <f t="shared" si="14"/>
        <v>4583.2915707856628</v>
      </c>
      <c r="F224" s="39">
        <f t="shared" si="14"/>
        <v>0</v>
      </c>
      <c r="G224" s="39">
        <f t="shared" si="14"/>
        <v>0</v>
      </c>
      <c r="H224" s="39">
        <f t="shared" si="15"/>
        <v>184350.39408476232</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29044.38628404888</v>
      </c>
      <c r="D226" s="39">
        <f t="shared" si="14"/>
        <v>237270.68681070229</v>
      </c>
      <c r="E226" s="39">
        <f t="shared" si="14"/>
        <v>152094.76797207192</v>
      </c>
      <c r="F226" s="39">
        <f t="shared" si="14"/>
        <v>0</v>
      </c>
      <c r="G226" s="39">
        <f t="shared" si="14"/>
        <v>0</v>
      </c>
      <c r="H226" s="39">
        <f t="shared" si="15"/>
        <v>418409.84106682311</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59664.546916430874</v>
      </c>
      <c r="D230" s="39">
        <f t="shared" si="14"/>
        <v>0</v>
      </c>
      <c r="E230" s="39">
        <f t="shared" si="14"/>
        <v>0</v>
      </c>
      <c r="F230" s="39">
        <f t="shared" si="14"/>
        <v>0</v>
      </c>
      <c r="G230" s="39">
        <f t="shared" si="14"/>
        <v>0</v>
      </c>
      <c r="H230" s="39">
        <f t="shared" si="15"/>
        <v>59664.546916430874</v>
      </c>
      <c r="I230" s="1"/>
    </row>
    <row r="231" spans="2:10" x14ac:dyDescent="0.2">
      <c r="B231" s="9" t="str">
        <f>$B$45</f>
        <v>Health Services</v>
      </c>
      <c r="C231" s="39">
        <f t="shared" si="14"/>
        <v>133367.81075437489</v>
      </c>
      <c r="D231" s="39">
        <f t="shared" si="14"/>
        <v>126560.81344828726</v>
      </c>
      <c r="E231" s="39">
        <f t="shared" si="14"/>
        <v>49922.622032557687</v>
      </c>
      <c r="F231" s="39">
        <f t="shared" si="14"/>
        <v>0</v>
      </c>
      <c r="G231" s="39">
        <f t="shared" si="14"/>
        <v>0</v>
      </c>
      <c r="H231" s="39">
        <f t="shared" si="15"/>
        <v>309851.24623521982</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477567.06670504541</v>
      </c>
      <c r="D233" s="39">
        <f t="shared" si="14"/>
        <v>1754951.9424257143</v>
      </c>
      <c r="E233" s="39">
        <f t="shared" si="14"/>
        <v>533213.09012740292</v>
      </c>
      <c r="F233" s="39">
        <f t="shared" si="14"/>
        <v>0</v>
      </c>
      <c r="G233" s="39">
        <f t="shared" si="14"/>
        <v>0</v>
      </c>
      <c r="H233" s="39">
        <f t="shared" si="15"/>
        <v>2765732.0992581625</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63650.467582179568</v>
      </c>
      <c r="E235" s="39">
        <f t="shared" si="16"/>
        <v>0</v>
      </c>
      <c r="F235" s="39">
        <f t="shared" si="16"/>
        <v>0</v>
      </c>
      <c r="G235" s="39">
        <f t="shared" si="16"/>
        <v>0</v>
      </c>
      <c r="H235" s="39">
        <f t="shared" si="15"/>
        <v>63650.467582179568</v>
      </c>
      <c r="I235" s="1"/>
    </row>
    <row r="236" spans="2:10" x14ac:dyDescent="0.2">
      <c r="B236" s="9" t="str">
        <f>$B$50</f>
        <v>Technology</v>
      </c>
      <c r="C236" s="39">
        <f t="shared" si="16"/>
        <v>83695.105728510767</v>
      </c>
      <c r="D236" s="39">
        <f t="shared" si="16"/>
        <v>357170.40481434285</v>
      </c>
      <c r="E236" s="39">
        <f t="shared" si="16"/>
        <v>43999.599079542364</v>
      </c>
      <c r="F236" s="39">
        <f t="shared" si="16"/>
        <v>0</v>
      </c>
      <c r="G236" s="39">
        <f t="shared" si="16"/>
        <v>0</v>
      </c>
      <c r="H236" s="39">
        <f t="shared" si="15"/>
        <v>484865.109622396</v>
      </c>
      <c r="I236" s="1"/>
    </row>
    <row r="237" spans="2:10" x14ac:dyDescent="0.2">
      <c r="B237" s="9" t="str">
        <f>$B$51</f>
        <v>Nursing</v>
      </c>
      <c r="C237" s="39">
        <f t="shared" si="16"/>
        <v>61347.760424877604</v>
      </c>
      <c r="D237" s="39">
        <f t="shared" si="16"/>
        <v>650073.57394977962</v>
      </c>
      <c r="E237" s="39">
        <f t="shared" si="16"/>
        <v>19672.897665372308</v>
      </c>
      <c r="F237" s="39">
        <f t="shared" si="16"/>
        <v>0</v>
      </c>
      <c r="G237" s="39">
        <f t="shared" si="16"/>
        <v>0</v>
      </c>
      <c r="H237" s="39">
        <f t="shared" si="15"/>
        <v>731094.2320400296</v>
      </c>
      <c r="I237" s="1"/>
    </row>
    <row r="238" spans="2:10" x14ac:dyDescent="0.2">
      <c r="B238" s="35" t="str">
        <f>$B$52</f>
        <v>Totals</v>
      </c>
      <c r="C238" s="38">
        <f>SUM(C218:C237)</f>
        <v>5461992.0218562651</v>
      </c>
      <c r="D238" s="38">
        <f>SUM(D218:D237)</f>
        <v>8242488.8446535617</v>
      </c>
      <c r="E238" s="38">
        <f>SUM(E218:E237)</f>
        <v>2022289.265386659</v>
      </c>
      <c r="F238" s="38">
        <f>SUM(F218:F237)</f>
        <v>182307.8681035137</v>
      </c>
      <c r="G238" s="38">
        <f>SUM(G218:G237)</f>
        <v>0</v>
      </c>
      <c r="H238" s="38">
        <f t="shared" si="15"/>
        <v>15909078</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14215690</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2145158.6559862755</v>
      </c>
      <c r="D243" s="38">
        <f t="shared" si="17"/>
        <v>1732054.6017399183</v>
      </c>
      <c r="E243" s="38">
        <f t="shared" si="17"/>
        <v>402739.13136229408</v>
      </c>
      <c r="F243" s="38">
        <f t="shared" si="17"/>
        <v>9981.7845395348686</v>
      </c>
      <c r="G243" s="38">
        <f t="shared" si="17"/>
        <v>0</v>
      </c>
      <c r="H243" s="38">
        <f>SUM(C243:G243)</f>
        <v>4289934.1736280229</v>
      </c>
      <c r="I243" s="1"/>
    </row>
    <row r="244" spans="2:9" x14ac:dyDescent="0.2">
      <c r="B244" s="9" t="str">
        <f>$B$33</f>
        <v>Science</v>
      </c>
      <c r="C244" s="39">
        <f t="shared" si="17"/>
        <v>1049986.5838464911</v>
      </c>
      <c r="D244" s="39">
        <f t="shared" si="17"/>
        <v>702290.05313643184</v>
      </c>
      <c r="E244" s="39">
        <f t="shared" si="17"/>
        <v>120531.90836922223</v>
      </c>
      <c r="F244" s="39">
        <f t="shared" si="17"/>
        <v>0</v>
      </c>
      <c r="G244" s="39">
        <f t="shared" si="17"/>
        <v>0</v>
      </c>
      <c r="H244" s="39">
        <f t="shared" ref="H244:H263" si="18">SUM(C244:G244)</f>
        <v>1872808.5453521451</v>
      </c>
      <c r="I244" s="1"/>
    </row>
    <row r="245" spans="2:9" x14ac:dyDescent="0.2">
      <c r="B245" s="9" t="str">
        <f>$B$34</f>
        <v>Fine Arts</v>
      </c>
      <c r="C245" s="39">
        <f t="shared" si="17"/>
        <v>248552.18666714506</v>
      </c>
      <c r="D245" s="39">
        <f t="shared" si="17"/>
        <v>113199.69937551841</v>
      </c>
      <c r="E245" s="39">
        <f t="shared" si="17"/>
        <v>25643.746317968347</v>
      </c>
      <c r="F245" s="39">
        <f t="shared" si="17"/>
        <v>0</v>
      </c>
      <c r="G245" s="39">
        <f t="shared" si="17"/>
        <v>0</v>
      </c>
      <c r="H245" s="39">
        <f t="shared" si="18"/>
        <v>387395.63236063183</v>
      </c>
      <c r="I245" s="1"/>
    </row>
    <row r="246" spans="2:9" x14ac:dyDescent="0.2">
      <c r="B246" s="9" t="str">
        <f>$B$35</f>
        <v>Teacher Education</v>
      </c>
      <c r="C246" s="39">
        <f t="shared" si="17"/>
        <v>150660.96238302035</v>
      </c>
      <c r="D246" s="39">
        <f t="shared" si="17"/>
        <v>803365.14985244977</v>
      </c>
      <c r="E246" s="39">
        <f t="shared" si="17"/>
        <v>357122.24602025701</v>
      </c>
      <c r="F246" s="39">
        <f t="shared" si="17"/>
        <v>152920.9391456742</v>
      </c>
      <c r="G246" s="39">
        <f t="shared" si="17"/>
        <v>0</v>
      </c>
      <c r="H246" s="39">
        <f t="shared" si="18"/>
        <v>1464069.2974014014</v>
      </c>
      <c r="I246" s="1"/>
    </row>
    <row r="247" spans="2:9" x14ac:dyDescent="0.2">
      <c r="B247" s="9" t="str">
        <f>$B$36</f>
        <v>Agriculture</v>
      </c>
      <c r="C247" s="39">
        <f t="shared" si="17"/>
        <v>326186.7437489648</v>
      </c>
      <c r="D247" s="39">
        <f t="shared" si="17"/>
        <v>674017.6842076875</v>
      </c>
      <c r="E247" s="39">
        <f t="shared" si="17"/>
        <v>116310.45627265252</v>
      </c>
      <c r="F247" s="39">
        <f t="shared" si="17"/>
        <v>0</v>
      </c>
      <c r="G247" s="39">
        <f t="shared" si="17"/>
        <v>0</v>
      </c>
      <c r="H247" s="39">
        <f t="shared" si="18"/>
        <v>1116514.884229305</v>
      </c>
      <c r="I247" s="1"/>
    </row>
    <row r="248" spans="2:9" x14ac:dyDescent="0.2">
      <c r="B248" s="9" t="str">
        <f>$B$37</f>
        <v>Engineering</v>
      </c>
      <c r="C248" s="39">
        <f t="shared" si="17"/>
        <v>156421.15210879425</v>
      </c>
      <c r="D248" s="39">
        <f t="shared" si="17"/>
        <v>378287.60297641595</v>
      </c>
      <c r="E248" s="39">
        <f t="shared" si="17"/>
        <v>66724.145824885709</v>
      </c>
      <c r="F248" s="39">
        <f t="shared" si="17"/>
        <v>0</v>
      </c>
      <c r="G248" s="39">
        <f t="shared" si="17"/>
        <v>0</v>
      </c>
      <c r="H248" s="39">
        <f t="shared" si="18"/>
        <v>601432.90091009589</v>
      </c>
      <c r="I248" s="1"/>
    </row>
    <row r="249" spans="2:9" x14ac:dyDescent="0.2">
      <c r="B249" s="9" t="str">
        <f>$B$38</f>
        <v>Home Economics</v>
      </c>
      <c r="C249" s="39">
        <f t="shared" si="17"/>
        <v>48865.609506982168</v>
      </c>
      <c r="D249" s="39">
        <f t="shared" si="17"/>
        <v>111766.79178848653</v>
      </c>
      <c r="E249" s="39">
        <f t="shared" si="17"/>
        <v>4095.4386011497363</v>
      </c>
      <c r="F249" s="39">
        <f t="shared" si="17"/>
        <v>0</v>
      </c>
      <c r="G249" s="39">
        <f t="shared" si="17"/>
        <v>0</v>
      </c>
      <c r="H249" s="39">
        <f t="shared" si="18"/>
        <v>164727.83989661845</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25952.85482001476</v>
      </c>
      <c r="D251" s="39">
        <f t="shared" si="17"/>
        <v>212015.21105044757</v>
      </c>
      <c r="E251" s="39">
        <f t="shared" si="17"/>
        <v>135905.55481046124</v>
      </c>
      <c r="F251" s="39">
        <f t="shared" si="17"/>
        <v>0</v>
      </c>
      <c r="G251" s="39">
        <f t="shared" si="17"/>
        <v>0</v>
      </c>
      <c r="H251" s="39">
        <f t="shared" si="18"/>
        <v>373873.62068092357</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53313.75601744093</v>
      </c>
      <c r="D255" s="39">
        <f t="shared" si="17"/>
        <v>0</v>
      </c>
      <c r="E255" s="39">
        <f t="shared" si="17"/>
        <v>0</v>
      </c>
      <c r="F255" s="39">
        <f t="shared" si="17"/>
        <v>0</v>
      </c>
      <c r="G255" s="39">
        <f t="shared" si="17"/>
        <v>0</v>
      </c>
      <c r="H255" s="39">
        <f t="shared" si="18"/>
        <v>53313.75601744093</v>
      </c>
      <c r="I255" s="1"/>
    </row>
    <row r="256" spans="2:9" x14ac:dyDescent="0.2">
      <c r="B256" s="9" t="str">
        <f>$B$45</f>
        <v>Health Services</v>
      </c>
      <c r="C256" s="39">
        <f t="shared" si="17"/>
        <v>119171.92521545618</v>
      </c>
      <c r="D256" s="39">
        <f t="shared" si="17"/>
        <v>113089.47571497748</v>
      </c>
      <c r="E256" s="39">
        <f t="shared" si="17"/>
        <v>44608.777378677129</v>
      </c>
      <c r="F256" s="39">
        <f t="shared" si="17"/>
        <v>0</v>
      </c>
      <c r="G256" s="39">
        <f t="shared" si="17"/>
        <v>0</v>
      </c>
      <c r="H256" s="39">
        <f t="shared" si="18"/>
        <v>276870.17830911081</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426734.05551775196</v>
      </c>
      <c r="D258" s="39">
        <f t="shared" si="17"/>
        <v>1568152.0185155796</v>
      </c>
      <c r="E258" s="39">
        <f t="shared" si="17"/>
        <v>476457.02618298936</v>
      </c>
      <c r="F258" s="39">
        <f t="shared" si="17"/>
        <v>0</v>
      </c>
      <c r="G258" s="39">
        <f t="shared" si="17"/>
        <v>0</v>
      </c>
      <c r="H258" s="39">
        <f t="shared" si="18"/>
        <v>2471343.1002163207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56875.408839111493</v>
      </c>
      <c r="E260" s="39">
        <f t="shared" si="19"/>
        <v>0</v>
      </c>
      <c r="F260" s="39">
        <f t="shared" si="19"/>
        <v>0</v>
      </c>
      <c r="G260" s="39">
        <f t="shared" si="19"/>
        <v>0</v>
      </c>
      <c r="H260" s="39">
        <f t="shared" si="18"/>
        <v>56875.408839111493</v>
      </c>
      <c r="I260" s="1"/>
    </row>
    <row r="261" spans="2:10" x14ac:dyDescent="0.2">
      <c r="B261" s="9" t="str">
        <f>$B$50</f>
        <v>Technology</v>
      </c>
      <c r="C261" s="39">
        <f t="shared" si="19"/>
        <v>74786.463272964858</v>
      </c>
      <c r="D261" s="39">
        <f t="shared" si="19"/>
        <v>319152.60909621569</v>
      </c>
      <c r="E261" s="39">
        <f t="shared" si="19"/>
        <v>39316.210571037467</v>
      </c>
      <c r="F261" s="39">
        <f t="shared" si="19"/>
        <v>0</v>
      </c>
      <c r="G261" s="39">
        <f t="shared" si="19"/>
        <v>0</v>
      </c>
      <c r="H261" s="39">
        <f t="shared" si="18"/>
        <v>433255.28294021805</v>
      </c>
      <c r="I261" s="1"/>
    </row>
    <row r="262" spans="2:10" x14ac:dyDescent="0.2">
      <c r="B262" s="9" t="str">
        <f>$B$51</f>
        <v>Nursing</v>
      </c>
      <c r="C262" s="39">
        <f t="shared" si="19"/>
        <v>54817.805556948566</v>
      </c>
      <c r="D262" s="39">
        <f t="shared" si="19"/>
        <v>580878.69105061539</v>
      </c>
      <c r="E262" s="39">
        <f t="shared" si="19"/>
        <v>17578.882611088869</v>
      </c>
      <c r="F262" s="39">
        <f t="shared" si="19"/>
        <v>0</v>
      </c>
      <c r="G262" s="39">
        <f t="shared" si="19"/>
        <v>0</v>
      </c>
      <c r="H262" s="39">
        <f t="shared" si="18"/>
        <v>653275.37921865284</v>
      </c>
      <c r="I262" s="1"/>
    </row>
    <row r="263" spans="2:10" x14ac:dyDescent="0.2">
      <c r="B263" s="35" t="str">
        <f>$B$52</f>
        <v>Totals</v>
      </c>
      <c r="C263" s="38">
        <f>SUM(C243:C262)</f>
        <v>4880608.7546482505</v>
      </c>
      <c r="D263" s="38">
        <f>SUM(D243:D262)</f>
        <v>7365144.9973438568</v>
      </c>
      <c r="E263" s="38">
        <f>SUM(E243:E262)</f>
        <v>1807033.5243226837</v>
      </c>
      <c r="F263" s="38">
        <f>SUM(F243:F262)</f>
        <v>162902.72368520906</v>
      </c>
      <c r="G263" s="38">
        <f>SUM(G243:G262)</f>
        <v>0</v>
      </c>
      <c r="H263" s="38">
        <f t="shared" si="18"/>
        <v>14215689.999999998</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16502042.148668814</v>
      </c>
      <c r="D268" s="38">
        <f t="shared" si="20"/>
        <v>11750639.178486476</v>
      </c>
      <c r="E268" s="38">
        <f t="shared" si="20"/>
        <v>4624437.7182122385</v>
      </c>
      <c r="F268" s="38">
        <f t="shared" si="20"/>
        <v>120834.88723593106</v>
      </c>
      <c r="G268" s="38">
        <f t="shared" si="20"/>
        <v>0</v>
      </c>
      <c r="H268" s="38">
        <f>SUM(C268:G268)</f>
        <v>32997953.932603464</v>
      </c>
      <c r="I268" s="1"/>
    </row>
    <row r="269" spans="2:10" x14ac:dyDescent="0.2">
      <c r="B269" s="9" t="str">
        <f>$B$33</f>
        <v>Science</v>
      </c>
      <c r="C269" s="39">
        <f t="shared" si="20"/>
        <v>6284257.7755427193</v>
      </c>
      <c r="D269" s="39">
        <f t="shared" si="20"/>
        <v>6031441.1976665799</v>
      </c>
      <c r="E269" s="39">
        <f t="shared" si="20"/>
        <v>2408318.9786951505</v>
      </c>
      <c r="F269" s="39">
        <f t="shared" si="20"/>
        <v>0</v>
      </c>
      <c r="G269" s="39">
        <f t="shared" si="20"/>
        <v>0</v>
      </c>
      <c r="H269" s="39">
        <f t="shared" ref="H269:H288" si="21">SUM(C269:G269)</f>
        <v>14724017.95190445</v>
      </c>
      <c r="I269" s="1"/>
    </row>
    <row r="270" spans="2:10" x14ac:dyDescent="0.2">
      <c r="B270" s="9" t="str">
        <f>$B$34</f>
        <v>Fine Arts</v>
      </c>
      <c r="C270" s="39">
        <f t="shared" si="20"/>
        <v>2770235.6354185874</v>
      </c>
      <c r="D270" s="39">
        <f t="shared" si="20"/>
        <v>1705940.6308572753</v>
      </c>
      <c r="E270" s="39">
        <f t="shared" si="20"/>
        <v>414399.93618255359</v>
      </c>
      <c r="F270" s="39">
        <f t="shared" si="20"/>
        <v>0</v>
      </c>
      <c r="G270" s="39">
        <f t="shared" si="20"/>
        <v>0</v>
      </c>
      <c r="H270" s="39">
        <f t="shared" si="21"/>
        <v>4890576.2024584161</v>
      </c>
      <c r="I270" s="1"/>
    </row>
    <row r="271" spans="2:10" x14ac:dyDescent="0.2">
      <c r="B271" s="9" t="str">
        <f>$B$35</f>
        <v>Teacher Education</v>
      </c>
      <c r="C271" s="39">
        <f t="shared" si="20"/>
        <v>1373315.9701831788</v>
      </c>
      <c r="D271" s="39">
        <f t="shared" si="20"/>
        <v>5732115.4064099779</v>
      </c>
      <c r="E271" s="39">
        <f t="shared" si="20"/>
        <v>3483079.1201705243</v>
      </c>
      <c r="F271" s="39">
        <f t="shared" si="20"/>
        <v>1712469.7648002892</v>
      </c>
      <c r="G271" s="39">
        <f t="shared" si="20"/>
        <v>0</v>
      </c>
      <c r="H271" s="39">
        <f t="shared" si="21"/>
        <v>12300980.26156397</v>
      </c>
      <c r="I271" s="1"/>
    </row>
    <row r="272" spans="2:10" x14ac:dyDescent="0.2">
      <c r="B272" s="9" t="str">
        <f>$B$36</f>
        <v>Agriculture</v>
      </c>
      <c r="C272" s="39">
        <f t="shared" si="20"/>
        <v>1878950.5310741223</v>
      </c>
      <c r="D272" s="39">
        <f t="shared" si="20"/>
        <v>5156029.7346655345</v>
      </c>
      <c r="E272" s="39">
        <f t="shared" si="20"/>
        <v>1915834.4243301577</v>
      </c>
      <c r="F272" s="39">
        <f t="shared" si="20"/>
        <v>0</v>
      </c>
      <c r="G272" s="39">
        <f t="shared" si="20"/>
        <v>0</v>
      </c>
      <c r="H272" s="39">
        <f t="shared" si="21"/>
        <v>8950814.6900698151</v>
      </c>
      <c r="I272" s="1"/>
    </row>
    <row r="273" spans="2:10" x14ac:dyDescent="0.2">
      <c r="B273" s="9" t="str">
        <f>$B$37</f>
        <v>Engineering</v>
      </c>
      <c r="C273" s="39">
        <f t="shared" si="20"/>
        <v>1888958.3065420538</v>
      </c>
      <c r="D273" s="39">
        <f t="shared" si="20"/>
        <v>3125632.0472298726</v>
      </c>
      <c r="E273" s="39">
        <f t="shared" si="20"/>
        <v>872082.63195835811</v>
      </c>
      <c r="F273" s="39">
        <f t="shared" si="20"/>
        <v>0</v>
      </c>
      <c r="G273" s="39">
        <f t="shared" si="20"/>
        <v>0</v>
      </c>
      <c r="H273" s="39">
        <f t="shared" si="21"/>
        <v>5886672.9857302848</v>
      </c>
      <c r="I273" s="1"/>
    </row>
    <row r="274" spans="2:10" x14ac:dyDescent="0.2">
      <c r="B274" s="9" t="str">
        <f>$B$38</f>
        <v>Home Economics</v>
      </c>
      <c r="C274" s="39">
        <f t="shared" si="20"/>
        <v>285444.24767654005</v>
      </c>
      <c r="D274" s="39">
        <f t="shared" si="20"/>
        <v>589439.30464979203</v>
      </c>
      <c r="E274" s="39">
        <f t="shared" si="20"/>
        <v>59684.035034704139</v>
      </c>
      <c r="F274" s="39">
        <f t="shared" si="20"/>
        <v>0</v>
      </c>
      <c r="G274" s="39">
        <f t="shared" si="20"/>
        <v>0</v>
      </c>
      <c r="H274" s="39">
        <f t="shared" si="21"/>
        <v>934567.58736103622</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211643.91762763404</v>
      </c>
      <c r="D276" s="39">
        <f t="shared" si="20"/>
        <v>1666816.7071414299</v>
      </c>
      <c r="E276" s="39">
        <f t="shared" si="20"/>
        <v>1425671.5774769038</v>
      </c>
      <c r="F276" s="39">
        <f t="shared" si="20"/>
        <v>0</v>
      </c>
      <c r="G276" s="39">
        <f t="shared" si="20"/>
        <v>0</v>
      </c>
      <c r="H276" s="39">
        <f t="shared" si="21"/>
        <v>3304132.2022459675</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357770.85987280495</v>
      </c>
      <c r="D280" s="39">
        <f t="shared" si="20"/>
        <v>0</v>
      </c>
      <c r="E280" s="39">
        <f t="shared" si="20"/>
        <v>0</v>
      </c>
      <c r="F280" s="39">
        <f t="shared" si="20"/>
        <v>0</v>
      </c>
      <c r="G280" s="39">
        <f t="shared" si="20"/>
        <v>0</v>
      </c>
      <c r="H280" s="39">
        <f t="shared" si="21"/>
        <v>357770.85987280495</v>
      </c>
      <c r="I280" s="1"/>
    </row>
    <row r="281" spans="2:10" x14ac:dyDescent="0.2">
      <c r="B281" s="9" t="str">
        <f>$B$45</f>
        <v>Health Services</v>
      </c>
      <c r="C281" s="39">
        <f t="shared" si="20"/>
        <v>1083369.0446914793</v>
      </c>
      <c r="D281" s="39">
        <f t="shared" si="20"/>
        <v>746859.33772029716</v>
      </c>
      <c r="E281" s="39">
        <f t="shared" si="20"/>
        <v>399887.42242281616</v>
      </c>
      <c r="F281" s="39">
        <f t="shared" si="20"/>
        <v>0</v>
      </c>
      <c r="G281" s="39">
        <f t="shared" si="20"/>
        <v>0</v>
      </c>
      <c r="H281" s="39">
        <f t="shared" si="21"/>
        <v>2230115.8048345926</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3852918.4950794829</v>
      </c>
      <c r="D283" s="39">
        <f t="shared" si="20"/>
        <v>10733210.263842318</v>
      </c>
      <c r="E283" s="39">
        <f t="shared" si="20"/>
        <v>5434954.1167858392</v>
      </c>
      <c r="F283" s="39">
        <f t="shared" si="20"/>
        <v>0</v>
      </c>
      <c r="G283" s="39">
        <f t="shared" si="20"/>
        <v>0</v>
      </c>
      <c r="H283" s="39">
        <f t="shared" si="21"/>
        <v>20021082.875707641</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300688.22625795793</v>
      </c>
      <c r="E285" s="39">
        <f t="shared" si="22"/>
        <v>0</v>
      </c>
      <c r="F285" s="39">
        <f t="shared" si="22"/>
        <v>0</v>
      </c>
      <c r="G285" s="39">
        <f t="shared" si="22"/>
        <v>0</v>
      </c>
      <c r="H285" s="39">
        <f t="shared" si="21"/>
        <v>300688.22625795793</v>
      </c>
      <c r="I285" s="1"/>
    </row>
    <row r="286" spans="2:10" x14ac:dyDescent="0.2">
      <c r="B286" s="9" t="str">
        <f>$B$50</f>
        <v>Technology</v>
      </c>
      <c r="C286" s="39">
        <f t="shared" si="22"/>
        <v>886345.07953298709</v>
      </c>
      <c r="D286" s="39">
        <f t="shared" si="22"/>
        <v>2720817.6272171745</v>
      </c>
      <c r="E286" s="39">
        <f t="shared" si="22"/>
        <v>533101.83933086728</v>
      </c>
      <c r="F286" s="39">
        <f t="shared" si="22"/>
        <v>0</v>
      </c>
      <c r="G286" s="39">
        <f t="shared" si="22"/>
        <v>0</v>
      </c>
      <c r="H286" s="39">
        <f t="shared" si="21"/>
        <v>4140264.5460810289</v>
      </c>
      <c r="I286" s="1"/>
    </row>
    <row r="287" spans="2:10" x14ac:dyDescent="0.2">
      <c r="B287" s="9" t="str">
        <f>$B$51</f>
        <v>Nursing</v>
      </c>
      <c r="C287" s="39">
        <f t="shared" si="22"/>
        <v>338330.81491256971</v>
      </c>
      <c r="D287" s="39">
        <f t="shared" si="22"/>
        <v>4267648.9423311614</v>
      </c>
      <c r="E287" s="39">
        <f t="shared" si="22"/>
        <v>617040.11606485222</v>
      </c>
      <c r="F287" s="39">
        <f t="shared" si="22"/>
        <v>0</v>
      </c>
      <c r="G287" s="39">
        <f t="shared" si="22"/>
        <v>0</v>
      </c>
      <c r="H287" s="39">
        <f t="shared" si="21"/>
        <v>5223019.8733085832</v>
      </c>
      <c r="I287" s="1"/>
    </row>
    <row r="288" spans="2:10" x14ac:dyDescent="0.2">
      <c r="B288" s="35" t="str">
        <f>$B$52</f>
        <v>Totals</v>
      </c>
      <c r="C288" s="38">
        <f>SUM(C268:C287)</f>
        <v>37713582.826822974</v>
      </c>
      <c r="D288" s="38">
        <f>SUM(D268:D287)</f>
        <v>54527278.604475841</v>
      </c>
      <c r="E288" s="38">
        <f>SUM(E268:E287)</f>
        <v>22188491.916664969</v>
      </c>
      <c r="F288" s="38">
        <f>SUM(F268:F287)</f>
        <v>1833304.6520362203</v>
      </c>
      <c r="G288" s="38">
        <f>SUM(G268:G287)</f>
        <v>0</v>
      </c>
      <c r="H288" s="38">
        <f t="shared" si="21"/>
        <v>116262658.00000001</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246.1742123201482</v>
      </c>
      <c r="D293" s="36">
        <f t="shared" si="23"/>
        <v>373.89077187496741</v>
      </c>
      <c r="E293" s="36">
        <f t="shared" si="23"/>
        <v>723.47273438864806</v>
      </c>
      <c r="F293" s="36">
        <f t="shared" si="23"/>
        <v>805.56591490620713</v>
      </c>
      <c r="G293" s="37">
        <f t="shared" si="23"/>
        <v>0</v>
      </c>
      <c r="H293" s="38">
        <f t="shared" si="23"/>
        <v>314.25425633883913</v>
      </c>
      <c r="I293" s="1"/>
    </row>
    <row r="294" spans="2:10" x14ac:dyDescent="0.2">
      <c r="B294" s="9" t="str">
        <f>$B$33</f>
        <v>Science</v>
      </c>
      <c r="C294" s="69">
        <f t="shared" si="23"/>
        <v>191.52899258001034</v>
      </c>
      <c r="D294" s="69">
        <f t="shared" si="23"/>
        <v>473.31407028694809</v>
      </c>
      <c r="E294" s="69">
        <f t="shared" si="23"/>
        <v>1258.9226234684529</v>
      </c>
      <c r="F294" s="69">
        <f t="shared" si="23"/>
        <v>0</v>
      </c>
      <c r="G294" s="88">
        <f t="shared" si="23"/>
        <v>0</v>
      </c>
      <c r="H294" s="39">
        <f t="shared" si="23"/>
        <v>310.19482907924345</v>
      </c>
      <c r="I294" s="1"/>
    </row>
    <row r="295" spans="2:10" x14ac:dyDescent="0.2">
      <c r="B295" s="9" t="str">
        <f>$B$34</f>
        <v>Fine Arts</v>
      </c>
      <c r="C295" s="69">
        <f t="shared" si="23"/>
        <v>356.66739222590286</v>
      </c>
      <c r="D295" s="69">
        <f t="shared" si="23"/>
        <v>830.54558464326942</v>
      </c>
      <c r="E295" s="69">
        <f t="shared" si="23"/>
        <v>1018.1816613821956</v>
      </c>
      <c r="F295" s="69">
        <f t="shared" si="23"/>
        <v>0</v>
      </c>
      <c r="G295" s="88">
        <f t="shared" si="23"/>
        <v>0</v>
      </c>
      <c r="H295" s="39">
        <f t="shared" si="23"/>
        <v>478.15567094822217</v>
      </c>
      <c r="I295" s="1"/>
    </row>
    <row r="296" spans="2:10" x14ac:dyDescent="0.2">
      <c r="B296" s="9" t="str">
        <f>$B$35</f>
        <v>Teacher Education</v>
      </c>
      <c r="C296" s="69">
        <f t="shared" si="23"/>
        <v>291.69837939319854</v>
      </c>
      <c r="D296" s="69">
        <f t="shared" si="23"/>
        <v>393.230116375796</v>
      </c>
      <c r="E296" s="69">
        <f t="shared" si="23"/>
        <v>614.51642910559713</v>
      </c>
      <c r="F296" s="69">
        <f t="shared" si="23"/>
        <v>745.20007171466023</v>
      </c>
      <c r="G296" s="88">
        <f t="shared" si="23"/>
        <v>0</v>
      </c>
      <c r="H296" s="39">
        <f t="shared" si="23"/>
        <v>451.39555471593593</v>
      </c>
      <c r="I296" s="1"/>
    </row>
    <row r="297" spans="2:10" x14ac:dyDescent="0.2">
      <c r="B297" s="9" t="str">
        <f>$B$36</f>
        <v>Agriculture</v>
      </c>
      <c r="C297" s="69">
        <f t="shared" si="23"/>
        <v>184.33734239910942</v>
      </c>
      <c r="D297" s="69">
        <f t="shared" si="23"/>
        <v>421.5886945760862</v>
      </c>
      <c r="E297" s="69">
        <f t="shared" si="23"/>
        <v>1037.8301323565317</v>
      </c>
      <c r="F297" s="69">
        <f t="shared" si="23"/>
        <v>0</v>
      </c>
      <c r="G297" s="88">
        <f t="shared" si="23"/>
        <v>0</v>
      </c>
      <c r="H297" s="39">
        <f t="shared" si="23"/>
        <v>368.81679055872985</v>
      </c>
      <c r="I297" s="1"/>
    </row>
    <row r="298" spans="2:10" x14ac:dyDescent="0.2">
      <c r="B298" s="9" t="str">
        <f>$B$37</f>
        <v>Engineering</v>
      </c>
      <c r="C298" s="69">
        <f t="shared" si="23"/>
        <v>386.4480987197328</v>
      </c>
      <c r="D298" s="69">
        <f t="shared" si="23"/>
        <v>455.36597424677632</v>
      </c>
      <c r="E298" s="69">
        <f t="shared" si="23"/>
        <v>823.49634745831736</v>
      </c>
      <c r="F298" s="69">
        <f t="shared" si="23"/>
        <v>0</v>
      </c>
      <c r="G298" s="88">
        <f t="shared" si="23"/>
        <v>0</v>
      </c>
      <c r="H298" s="39">
        <f t="shared" si="23"/>
        <v>459.50144295763675</v>
      </c>
      <c r="I298" s="1"/>
    </row>
    <row r="299" spans="2:10" x14ac:dyDescent="0.2">
      <c r="B299" s="9" t="str">
        <f>$B$38</f>
        <v>Home Economics</v>
      </c>
      <c r="C299" s="69">
        <f t="shared" si="23"/>
        <v>186.9313999191487</v>
      </c>
      <c r="D299" s="69">
        <f t="shared" si="23"/>
        <v>290.65054469910848</v>
      </c>
      <c r="E299" s="69">
        <f t="shared" si="23"/>
        <v>918.21592361083287</v>
      </c>
      <c r="F299" s="69">
        <f t="shared" si="23"/>
        <v>0</v>
      </c>
      <c r="G299" s="88">
        <f t="shared" si="23"/>
        <v>0</v>
      </c>
      <c r="H299" s="39">
        <f t="shared" si="23"/>
        <v>258.16784181244094</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260.96660619930213</v>
      </c>
      <c r="D301" s="69">
        <f t="shared" si="23"/>
        <v>433.27702291173119</v>
      </c>
      <c r="E301" s="69">
        <f t="shared" si="23"/>
        <v>660.95112539494846</v>
      </c>
      <c r="F301" s="69">
        <f t="shared" si="23"/>
        <v>0</v>
      </c>
      <c r="G301" s="88">
        <f t="shared" si="23"/>
        <v>0</v>
      </c>
      <c r="H301" s="39">
        <f t="shared" si="23"/>
        <v>484.83231140806566</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214.74841528979888</v>
      </c>
      <c r="D305" s="69">
        <f t="shared" si="23"/>
        <v>0</v>
      </c>
      <c r="E305" s="69">
        <f t="shared" si="23"/>
        <v>0</v>
      </c>
      <c r="F305" s="69">
        <f t="shared" si="23"/>
        <v>0</v>
      </c>
      <c r="G305" s="88">
        <f t="shared" si="23"/>
        <v>0</v>
      </c>
      <c r="H305" s="39">
        <f t="shared" si="23"/>
        <v>214.74841528979888</v>
      </c>
      <c r="I305" s="1"/>
    </row>
    <row r="306" spans="2:10" x14ac:dyDescent="0.2">
      <c r="B306" s="9" t="str">
        <f>$B$45</f>
        <v>Health Services</v>
      </c>
      <c r="C306" s="69">
        <f t="shared" si="23"/>
        <v>290.91542553476887</v>
      </c>
      <c r="D306" s="69">
        <f t="shared" si="23"/>
        <v>363.96653885004736</v>
      </c>
      <c r="E306" s="69">
        <f t="shared" si="23"/>
        <v>564.81274353505103</v>
      </c>
      <c r="F306" s="69">
        <f t="shared" si="23"/>
        <v>0</v>
      </c>
      <c r="G306" s="88">
        <f t="shared" si="23"/>
        <v>0</v>
      </c>
      <c r="H306" s="39">
        <f t="shared" si="23"/>
        <v>343.94136410157199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288.93277053464436</v>
      </c>
      <c r="D308" s="69">
        <f t="shared" si="23"/>
        <v>377.21270344564272</v>
      </c>
      <c r="E308" s="69">
        <f t="shared" si="23"/>
        <v>718.71913736919328</v>
      </c>
      <c r="F308" s="69">
        <f t="shared" si="23"/>
        <v>0</v>
      </c>
      <c r="G308" s="88">
        <f t="shared" si="23"/>
        <v>0</v>
      </c>
      <c r="H308" s="39">
        <f t="shared" si="23"/>
        <v>405.68748101776339</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291.36456032747861</v>
      </c>
      <c r="E310" s="69">
        <f t="shared" si="24"/>
        <v>0</v>
      </c>
      <c r="F310" s="69">
        <f t="shared" si="24"/>
        <v>0</v>
      </c>
      <c r="G310" s="88">
        <f t="shared" si="24"/>
        <v>0</v>
      </c>
      <c r="H310" s="39">
        <f t="shared" si="24"/>
        <v>291.36456032747861</v>
      </c>
      <c r="I310" s="1"/>
    </row>
    <row r="311" spans="2:10" x14ac:dyDescent="0.2">
      <c r="B311" s="9" t="str">
        <f>$B$50</f>
        <v>Technology</v>
      </c>
      <c r="C311" s="69">
        <f t="shared" si="24"/>
        <v>379.26618721993458</v>
      </c>
      <c r="D311" s="69">
        <f t="shared" si="24"/>
        <v>469.83554260355282</v>
      </c>
      <c r="E311" s="69">
        <f t="shared" si="24"/>
        <v>854.32987072254377</v>
      </c>
      <c r="F311" s="69">
        <f t="shared" si="24"/>
        <v>0</v>
      </c>
      <c r="G311" s="88">
        <f t="shared" si="24"/>
        <v>0</v>
      </c>
      <c r="H311" s="39">
        <f t="shared" si="24"/>
        <v>473.06496184655265</v>
      </c>
      <c r="I311" s="1"/>
    </row>
    <row r="312" spans="2:10" x14ac:dyDescent="0.2">
      <c r="B312" s="9" t="str">
        <f>$B$51</f>
        <v>Nursing</v>
      </c>
      <c r="C312" s="69">
        <f t="shared" si="24"/>
        <v>197.50777286197882</v>
      </c>
      <c r="D312" s="69">
        <f t="shared" si="24"/>
        <v>404.90027915855421</v>
      </c>
      <c r="E312" s="69">
        <f t="shared" si="24"/>
        <v>2211.6133192288612</v>
      </c>
      <c r="F312" s="69">
        <f t="shared" si="24"/>
        <v>0</v>
      </c>
      <c r="G312" s="88">
        <f t="shared" si="24"/>
        <v>0</v>
      </c>
      <c r="H312" s="39">
        <f t="shared" si="24"/>
        <v>416.77464676895812</v>
      </c>
      <c r="I312" s="1"/>
    </row>
    <row r="313" spans="2:10" x14ac:dyDescent="0.2">
      <c r="B313" s="35" t="str">
        <f>$B$52</f>
        <v>Totals</v>
      </c>
      <c r="C313" s="38">
        <f t="shared" si="24"/>
        <v>247.27948140382506</v>
      </c>
      <c r="D313" s="38">
        <f t="shared" si="24"/>
        <v>408.01615238308773</v>
      </c>
      <c r="E313" s="38">
        <f t="shared" si="24"/>
        <v>773.65731927004776</v>
      </c>
      <c r="F313" s="38">
        <f t="shared" si="24"/>
        <v>748.89895916512262</v>
      </c>
      <c r="G313" s="38">
        <f t="shared" si="24"/>
        <v>0</v>
      </c>
      <c r="H313" s="38">
        <f t="shared" si="24"/>
        <v>366.43319822744439</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1.5188055984869957</v>
      </c>
      <c r="E318" s="55">
        <f t="shared" si="25"/>
        <v>2.9388648289763828</v>
      </c>
      <c r="F318" s="55">
        <f t="shared" si="25"/>
        <v>3.272340783845276</v>
      </c>
      <c r="G318" s="55">
        <f t="shared" si="25"/>
        <v>0</v>
      </c>
      <c r="H318" s="55">
        <f t="shared" si="25"/>
        <v>1.2765522975662178</v>
      </c>
      <c r="I318" s="1"/>
    </row>
    <row r="319" spans="2:10" x14ac:dyDescent="0.2">
      <c r="B319" s="9" t="str">
        <f>$B$33</f>
        <v>Science</v>
      </c>
      <c r="C319" s="55">
        <f t="shared" ref="C319:H334" si="26">IF($C$293=0,"",C294/$C$293)</f>
        <v>0.77802216070840091</v>
      </c>
      <c r="D319" s="55">
        <f t="shared" si="26"/>
        <v>1.9226793327621408</v>
      </c>
      <c r="E319" s="55">
        <f t="shared" si="26"/>
        <v>5.1139500421402015</v>
      </c>
      <c r="F319" s="55">
        <f t="shared" si="26"/>
        <v>0</v>
      </c>
      <c r="G319" s="55">
        <f t="shared" si="26"/>
        <v>0</v>
      </c>
      <c r="H319" s="55">
        <f t="shared" si="26"/>
        <v>1.2600622386711926</v>
      </c>
      <c r="I319" s="1"/>
    </row>
    <row r="320" spans="2:10" x14ac:dyDescent="0.2">
      <c r="B320" s="9" t="str">
        <f>$B$34</f>
        <v>Fine Arts</v>
      </c>
      <c r="C320" s="55">
        <f t="shared" si="26"/>
        <v>1.4488414073284772</v>
      </c>
      <c r="D320" s="55">
        <f t="shared" si="26"/>
        <v>3.3738122966476665</v>
      </c>
      <c r="E320" s="55">
        <f t="shared" si="26"/>
        <v>4.1360207951353409</v>
      </c>
      <c r="F320" s="55">
        <f t="shared" si="26"/>
        <v>0</v>
      </c>
      <c r="G320" s="55">
        <f t="shared" si="26"/>
        <v>0</v>
      </c>
      <c r="H320" s="55">
        <f t="shared" si="26"/>
        <v>1.9423467082180945</v>
      </c>
      <c r="I320" s="1"/>
    </row>
    <row r="321" spans="2:9" x14ac:dyDescent="0.2">
      <c r="B321" s="9" t="str">
        <f>$B$35</f>
        <v>Teacher Education</v>
      </c>
      <c r="C321" s="55">
        <f t="shared" si="26"/>
        <v>1.1849266283579956</v>
      </c>
      <c r="D321" s="55">
        <f t="shared" si="26"/>
        <v>1.59736518569379</v>
      </c>
      <c r="E321" s="55">
        <f t="shared" si="26"/>
        <v>2.4962664582690812</v>
      </c>
      <c r="F321" s="55">
        <f t="shared" si="26"/>
        <v>3.0271248344466382</v>
      </c>
      <c r="G321" s="55">
        <f t="shared" si="26"/>
        <v>0</v>
      </c>
      <c r="H321" s="55">
        <f t="shared" si="26"/>
        <v>1.8336427299253364</v>
      </c>
      <c r="I321" s="1"/>
    </row>
    <row r="322" spans="2:9" x14ac:dyDescent="0.2">
      <c r="B322" s="9" t="str">
        <f>$B$36</f>
        <v>Agriculture</v>
      </c>
      <c r="C322" s="55">
        <f t="shared" si="26"/>
        <v>0.74880849891531176</v>
      </c>
      <c r="D322" s="55">
        <f t="shared" si="26"/>
        <v>1.7125623784988999</v>
      </c>
      <c r="E322" s="55">
        <f t="shared" si="26"/>
        <v>4.2158361047453639</v>
      </c>
      <c r="F322" s="55">
        <f t="shared" si="26"/>
        <v>0</v>
      </c>
      <c r="G322" s="55">
        <f t="shared" si="26"/>
        <v>0</v>
      </c>
      <c r="H322" s="55">
        <f t="shared" si="26"/>
        <v>1.4981942547218783</v>
      </c>
      <c r="I322" s="1"/>
    </row>
    <row r="323" spans="2:9" x14ac:dyDescent="0.2">
      <c r="B323" s="9" t="str">
        <f>$B$37</f>
        <v>Engineering</v>
      </c>
      <c r="C323" s="55">
        <f t="shared" si="26"/>
        <v>1.5698155183580285</v>
      </c>
      <c r="D323" s="55">
        <f t="shared" si="26"/>
        <v>1.8497712248372116</v>
      </c>
      <c r="E323" s="55">
        <f t="shared" si="26"/>
        <v>3.3451771397865384</v>
      </c>
      <c r="F323" s="55">
        <f t="shared" si="26"/>
        <v>0</v>
      </c>
      <c r="G323" s="55">
        <f t="shared" si="26"/>
        <v>0</v>
      </c>
      <c r="H323" s="55">
        <f t="shared" si="26"/>
        <v>1.866570176570963</v>
      </c>
      <c r="I323" s="1"/>
    </row>
    <row r="324" spans="2:9" x14ac:dyDescent="0.2">
      <c r="B324" s="9" t="str">
        <f>$B$38</f>
        <v>Home Economics</v>
      </c>
      <c r="C324" s="55">
        <f t="shared" si="26"/>
        <v>0.75934598574462153</v>
      </c>
      <c r="D324" s="55">
        <f t="shared" si="26"/>
        <v>1.1806701520836758</v>
      </c>
      <c r="E324" s="55">
        <f t="shared" si="26"/>
        <v>3.7299435832730445</v>
      </c>
      <c r="F324" s="55">
        <f t="shared" si="26"/>
        <v>0</v>
      </c>
      <c r="G324" s="55">
        <f t="shared" si="26"/>
        <v>0</v>
      </c>
      <c r="H324" s="55">
        <f t="shared" si="26"/>
        <v>1.0487200888316242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1.0600891285067524</v>
      </c>
      <c r="D326" s="55">
        <f t="shared" si="26"/>
        <v>1.7600422839913745</v>
      </c>
      <c r="E326" s="55">
        <f t="shared" si="26"/>
        <v>2.6848918055453557</v>
      </c>
      <c r="F326" s="55">
        <f t="shared" si="26"/>
        <v>0</v>
      </c>
      <c r="G326" s="55">
        <f t="shared" si="26"/>
        <v>0</v>
      </c>
      <c r="H326" s="55">
        <f t="shared" si="26"/>
        <v>1.9694683161108033</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0.87234326157006148</v>
      </c>
      <c r="D330" s="55">
        <f t="shared" si="26"/>
        <v>0</v>
      </c>
      <c r="E330" s="55">
        <f t="shared" si="26"/>
        <v>0</v>
      </c>
      <c r="F330" s="55">
        <f t="shared" si="26"/>
        <v>0</v>
      </c>
      <c r="G330" s="55">
        <f t="shared" si="26"/>
        <v>0</v>
      </c>
      <c r="H330" s="55">
        <f t="shared" si="26"/>
        <v>0.87234326157006148</v>
      </c>
      <c r="I330" s="1"/>
    </row>
    <row r="331" spans="2:9" x14ac:dyDescent="0.2">
      <c r="B331" s="9" t="str">
        <f>$B$45</f>
        <v>Health Services</v>
      </c>
      <c r="C331" s="55">
        <f t="shared" si="26"/>
        <v>1.1817461414538213</v>
      </c>
      <c r="D331" s="55">
        <f t="shared" si="26"/>
        <v>1.4784917372933883</v>
      </c>
      <c r="E331" s="55">
        <f t="shared" si="26"/>
        <v>2.2943619407239746</v>
      </c>
      <c r="F331" s="55">
        <f t="shared" si="26"/>
        <v>0</v>
      </c>
      <c r="G331" s="55">
        <f t="shared" si="26"/>
        <v>0</v>
      </c>
      <c r="H331" s="55">
        <f t="shared" si="26"/>
        <v>1.3971461952086117</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1.1736922718732574</v>
      </c>
      <c r="D333" s="55">
        <f t="shared" si="26"/>
        <v>1.532299829013283</v>
      </c>
      <c r="E333" s="55">
        <f t="shared" si="26"/>
        <v>2.9195549387378685</v>
      </c>
      <c r="F333" s="55">
        <f t="shared" si="26"/>
        <v>0</v>
      </c>
      <c r="G333" s="55">
        <f t="shared" si="26"/>
        <v>0</v>
      </c>
      <c r="H333" s="55">
        <f t="shared" si="26"/>
        <v>1.6479690427126017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1.1835706005979238</v>
      </c>
      <c r="E335" s="55">
        <f t="shared" si="27"/>
        <v>0</v>
      </c>
      <c r="F335" s="55">
        <f t="shared" si="27"/>
        <v>0</v>
      </c>
      <c r="G335" s="55">
        <f t="shared" si="27"/>
        <v>0</v>
      </c>
      <c r="H335" s="55">
        <f t="shared" si="27"/>
        <v>1.1835706005979238</v>
      </c>
      <c r="I335" s="1"/>
    </row>
    <row r="336" spans="2:9" x14ac:dyDescent="0.2">
      <c r="B336" s="9" t="str">
        <f>$B$50</f>
        <v>Technology</v>
      </c>
      <c r="C336" s="55">
        <f t="shared" si="27"/>
        <v>1.5406414166838118</v>
      </c>
      <c r="D336" s="55">
        <f t="shared" si="27"/>
        <v>1.9085489831588627</v>
      </c>
      <c r="E336" s="55">
        <f t="shared" si="27"/>
        <v>3.4704279651009609</v>
      </c>
      <c r="F336" s="55">
        <f t="shared" si="27"/>
        <v>0</v>
      </c>
      <c r="G336" s="55">
        <f t="shared" si="27"/>
        <v>0</v>
      </c>
      <c r="H336" s="55">
        <f t="shared" si="27"/>
        <v>1.9216674134467597</v>
      </c>
      <c r="I336" s="1"/>
    </row>
    <row r="337" spans="2:10" x14ac:dyDescent="0.2">
      <c r="B337" s="9" t="str">
        <f>$B$51</f>
        <v>Nursing</v>
      </c>
      <c r="C337" s="55">
        <f t="shared" si="27"/>
        <v>0.80230894617475634</v>
      </c>
      <c r="D337" s="55">
        <f t="shared" si="27"/>
        <v>1.644771299732986</v>
      </c>
      <c r="E337" s="55">
        <f t="shared" si="27"/>
        <v>8.9839358005243479</v>
      </c>
      <c r="F337" s="55">
        <f t="shared" si="27"/>
        <v>0</v>
      </c>
      <c r="G337" s="55">
        <f t="shared" si="27"/>
        <v>0</v>
      </c>
      <c r="H337" s="55">
        <f t="shared" si="27"/>
        <v>1.6930069272525792</v>
      </c>
      <c r="I337" s="1"/>
    </row>
    <row r="338" spans="2:10" x14ac:dyDescent="0.2">
      <c r="B338" s="35" t="str">
        <f>$B$52</f>
        <v>Totals</v>
      </c>
      <c r="C338" s="55">
        <f t="shared" si="27"/>
        <v>1.0044897841786915</v>
      </c>
      <c r="D338" s="55">
        <f t="shared" si="27"/>
        <v>1.6574284874829415</v>
      </c>
      <c r="E338" s="55">
        <f t="shared" si="27"/>
        <v>3.1427228383447035</v>
      </c>
      <c r="F338" s="55">
        <f t="shared" si="27"/>
        <v>3.042150321542143</v>
      </c>
      <c r="G338" s="55">
        <f t="shared" si="27"/>
        <v>0</v>
      </c>
      <c r="H338" s="55">
        <f t="shared" si="27"/>
        <v>1.4885117119859006</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7385.2263696044456</v>
      </c>
      <c r="D343" s="38">
        <f t="shared" si="28"/>
        <v>11216.723156249023</v>
      </c>
      <c r="E343" s="38">
        <f>E293*24</f>
        <v>17363.345625327554</v>
      </c>
      <c r="F343" s="38">
        <f>F293*18</f>
        <v>14500.186468311727</v>
      </c>
      <c r="G343" s="38">
        <f>G293*24</f>
        <v>0</v>
      </c>
      <c r="H343" s="38">
        <f>IF((C32/30+D32/30+E32/24+F32/18+G32/24)=0,0,H268/(C32/30+D32/30+E32/24+F32/18+G32/24))</f>
        <v>9277.6013381014782</v>
      </c>
      <c r="I343" s="1"/>
    </row>
    <row r="344" spans="2:10" x14ac:dyDescent="0.2">
      <c r="B344" s="9" t="str">
        <f>$B$33</f>
        <v>Science</v>
      </c>
      <c r="C344" s="39">
        <f t="shared" si="28"/>
        <v>5745.8697774003103</v>
      </c>
      <c r="D344" s="39">
        <f t="shared" si="28"/>
        <v>14199.422108608444</v>
      </c>
      <c r="E344" s="39">
        <f>E294*24</f>
        <v>30214.14296324287</v>
      </c>
      <c r="F344" s="39">
        <f>F294*18</f>
        <v>0</v>
      </c>
      <c r="G344" s="39">
        <f>G294*24</f>
        <v>0</v>
      </c>
      <c r="H344" s="39">
        <f t="shared" ref="H344:H363" si="29">IF((C33/30+D33/30+E33/24+F33/18+G33/24)=0,0,H269/(C33/30+D33/30+E33/24+F33/18+G33/24))</f>
        <v>9213.0198206732366</v>
      </c>
      <c r="I344" s="1"/>
    </row>
    <row r="345" spans="2:10" x14ac:dyDescent="0.2">
      <c r="B345" s="9" t="str">
        <f>$B$34</f>
        <v>Fine Arts</v>
      </c>
      <c r="C345" s="39">
        <f t="shared" si="28"/>
        <v>10700.021766777085</v>
      </c>
      <c r="D345" s="39">
        <f t="shared" si="28"/>
        <v>24916.367539298084</v>
      </c>
      <c r="E345" s="39">
        <f t="shared" ref="E345:E363" si="30">E295*24</f>
        <v>24436.359873172692</v>
      </c>
      <c r="F345" s="39">
        <f t="shared" ref="F345:F363" si="31">F295*18</f>
        <v>0</v>
      </c>
      <c r="G345" s="39">
        <f t="shared" ref="G345:G363" si="32">G295*24</f>
        <v>0</v>
      </c>
      <c r="H345" s="39">
        <f t="shared" si="29"/>
        <v>14203.372402405914</v>
      </c>
      <c r="I345" s="1"/>
    </row>
    <row r="346" spans="2:10" x14ac:dyDescent="0.2">
      <c r="B346" s="9" t="str">
        <f>$B$35</f>
        <v>Teacher Education</v>
      </c>
      <c r="C346" s="39">
        <f t="shared" si="28"/>
        <v>8750.951381795956</v>
      </c>
      <c r="D346" s="39">
        <f t="shared" si="28"/>
        <v>11796.903491273881</v>
      </c>
      <c r="E346" s="39">
        <f t="shared" si="30"/>
        <v>14748.394298534331</v>
      </c>
      <c r="F346" s="39">
        <f t="shared" si="31"/>
        <v>13413.601290863884</v>
      </c>
      <c r="G346" s="39">
        <f t="shared" si="32"/>
        <v>0</v>
      </c>
      <c r="H346" s="39">
        <f t="shared" si="29"/>
        <v>12219.51681612315</v>
      </c>
      <c r="I346" s="1"/>
    </row>
    <row r="347" spans="2:10" x14ac:dyDescent="0.2">
      <c r="B347" s="9" t="str">
        <f>$B$36</f>
        <v>Agriculture</v>
      </c>
      <c r="C347" s="39">
        <f t="shared" si="28"/>
        <v>5530.1202719732828</v>
      </c>
      <c r="D347" s="39">
        <f t="shared" si="28"/>
        <v>12647.660837282587</v>
      </c>
      <c r="E347" s="39">
        <f t="shared" si="30"/>
        <v>24907.92317655676</v>
      </c>
      <c r="F347" s="39">
        <f t="shared" si="31"/>
        <v>0</v>
      </c>
      <c r="G347" s="39">
        <f t="shared" si="32"/>
        <v>0</v>
      </c>
      <c r="H347" s="39">
        <f t="shared" si="29"/>
        <v>10858.027160878044</v>
      </c>
      <c r="I347" s="1"/>
    </row>
    <row r="348" spans="2:10" x14ac:dyDescent="0.2">
      <c r="B348" s="9" t="str">
        <f>$B$37</f>
        <v>Engineering</v>
      </c>
      <c r="C348" s="39">
        <f t="shared" si="28"/>
        <v>11593.442961591983</v>
      </c>
      <c r="D348" s="39">
        <f t="shared" si="28"/>
        <v>13660.97922740329</v>
      </c>
      <c r="E348" s="39">
        <f t="shared" si="30"/>
        <v>19763.912338999617</v>
      </c>
      <c r="F348" s="39">
        <f t="shared" si="31"/>
        <v>0</v>
      </c>
      <c r="G348" s="39">
        <f t="shared" si="32"/>
        <v>0</v>
      </c>
      <c r="H348" s="39">
        <f t="shared" si="29"/>
        <v>13505.931940570028</v>
      </c>
      <c r="I348" s="1"/>
    </row>
    <row r="349" spans="2:10" x14ac:dyDescent="0.2">
      <c r="B349" s="9" t="str">
        <f>$B$38</f>
        <v>Home Economics</v>
      </c>
      <c r="C349" s="39">
        <f t="shared" si="28"/>
        <v>5607.9419975744613</v>
      </c>
      <c r="D349" s="39">
        <f t="shared" si="28"/>
        <v>8719.516340973254</v>
      </c>
      <c r="E349" s="39">
        <f t="shared" si="30"/>
        <v>22037.18216665999</v>
      </c>
      <c r="F349" s="39">
        <f t="shared" si="31"/>
        <v>0</v>
      </c>
      <c r="G349" s="39">
        <f t="shared" si="32"/>
        <v>0</v>
      </c>
      <c r="H349" s="39">
        <f t="shared" si="29"/>
        <v>7710.4235464643762</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7828.9981859790641</v>
      </c>
      <c r="D351" s="39">
        <f t="shared" si="28"/>
        <v>12998.310687351935</v>
      </c>
      <c r="E351" s="39">
        <f t="shared" si="30"/>
        <v>15862.827009478762</v>
      </c>
      <c r="F351" s="39">
        <f t="shared" si="31"/>
        <v>0</v>
      </c>
      <c r="G351" s="39">
        <f t="shared" si="32"/>
        <v>0</v>
      </c>
      <c r="H351" s="39">
        <f t="shared" si="29"/>
        <v>13478.460219244522</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6442.4524586939669</v>
      </c>
      <c r="D355" s="39">
        <f t="shared" si="28"/>
        <v>0</v>
      </c>
      <c r="E355" s="39">
        <f t="shared" si="30"/>
        <v>0</v>
      </c>
      <c r="F355" s="39">
        <f t="shared" si="31"/>
        <v>0</v>
      </c>
      <c r="G355" s="39">
        <f t="shared" si="32"/>
        <v>0</v>
      </c>
      <c r="H355" s="39">
        <f t="shared" si="29"/>
        <v>6442.4524586939669</v>
      </c>
      <c r="I355" s="1"/>
    </row>
    <row r="356" spans="2:9" x14ac:dyDescent="0.2">
      <c r="B356" s="9" t="str">
        <f>$B$45</f>
        <v>Health Services</v>
      </c>
      <c r="C356" s="39">
        <f t="shared" si="28"/>
        <v>8727.4627660430669</v>
      </c>
      <c r="D356" s="39">
        <f t="shared" si="28"/>
        <v>10918.996165501421</v>
      </c>
      <c r="E356" s="39">
        <f t="shared" si="30"/>
        <v>13555.505844841224</v>
      </c>
      <c r="F356" s="39">
        <f t="shared" si="31"/>
        <v>0</v>
      </c>
      <c r="G356" s="39">
        <f t="shared" si="32"/>
        <v>0</v>
      </c>
      <c r="H356" s="39">
        <f t="shared" si="29"/>
        <v>10044.058571541476</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8667.9831160393314</v>
      </c>
      <c r="D358" s="39">
        <f t="shared" si="28"/>
        <v>11316.381103369282</v>
      </c>
      <c r="E358" s="39">
        <f t="shared" si="30"/>
        <v>17249.25929686064</v>
      </c>
      <c r="F358" s="39">
        <f t="shared" si="31"/>
        <v>0</v>
      </c>
      <c r="G358" s="39">
        <f t="shared" si="32"/>
        <v>0</v>
      </c>
      <c r="H358" s="39">
        <f t="shared" si="29"/>
        <v>11721.602339338802</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8740.9368098243576</v>
      </c>
      <c r="E360" s="39">
        <f t="shared" si="30"/>
        <v>0</v>
      </c>
      <c r="F360" s="39">
        <f t="shared" si="31"/>
        <v>0</v>
      </c>
      <c r="G360" s="39">
        <f t="shared" si="32"/>
        <v>0</v>
      </c>
      <c r="H360" s="39">
        <f t="shared" si="29"/>
        <v>8740.9368098243594</v>
      </c>
      <c r="I360" s="1"/>
    </row>
    <row r="361" spans="2:9" x14ac:dyDescent="0.2">
      <c r="B361" s="9" t="str">
        <f>$B$50</f>
        <v>Technology</v>
      </c>
      <c r="C361" s="39">
        <f t="shared" si="33"/>
        <v>11377.985616598038</v>
      </c>
      <c r="D361" s="39">
        <f t="shared" si="33"/>
        <v>14095.066278106584</v>
      </c>
      <c r="E361" s="39">
        <f t="shared" si="30"/>
        <v>20503.916897341049</v>
      </c>
      <c r="F361" s="39">
        <f t="shared" si="31"/>
        <v>0</v>
      </c>
      <c r="G361" s="39">
        <f t="shared" si="32"/>
        <v>0</v>
      </c>
      <c r="H361" s="39">
        <f t="shared" si="29"/>
        <v>13943.414501844507</v>
      </c>
      <c r="I361" s="1"/>
    </row>
    <row r="362" spans="2:9" x14ac:dyDescent="0.2">
      <c r="B362" s="9" t="str">
        <f>$B$51</f>
        <v>Nursing</v>
      </c>
      <c r="C362" s="39">
        <f t="shared" si="33"/>
        <v>5925.2331858593643</v>
      </c>
      <c r="D362" s="39">
        <f t="shared" si="33"/>
        <v>12147.008374756626</v>
      </c>
      <c r="E362" s="39">
        <f t="shared" si="30"/>
        <v>53078.719661492665</v>
      </c>
      <c r="F362" s="39">
        <f t="shared" si="31"/>
        <v>0</v>
      </c>
      <c r="G362" s="39">
        <f t="shared" si="32"/>
        <v>0</v>
      </c>
      <c r="H362" s="39">
        <f t="shared" si="29"/>
        <v>12434.034653858194</v>
      </c>
      <c r="I362" s="1"/>
    </row>
    <row r="363" spans="2:9" x14ac:dyDescent="0.2">
      <c r="B363" s="35" t="str">
        <f>$B$52</f>
        <v>Totals</v>
      </c>
      <c r="C363" s="38">
        <f t="shared" si="33"/>
        <v>7418.3844421147514</v>
      </c>
      <c r="D363" s="38">
        <f t="shared" si="33"/>
        <v>12240.484571492632</v>
      </c>
      <c r="E363" s="38">
        <f t="shared" si="30"/>
        <v>18567.775662481145</v>
      </c>
      <c r="F363" s="38">
        <f t="shared" si="31"/>
        <v>13480.181264972207</v>
      </c>
      <c r="G363" s="38">
        <f t="shared" si="32"/>
        <v>0</v>
      </c>
      <c r="H363" s="38">
        <f t="shared" si="29"/>
        <v>10696.261515437742</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06" priority="6" stopIfTrue="1">
      <formula>C32=0</formula>
    </cfRule>
  </conditionalFormatting>
  <conditionalFormatting sqref="C91:G110">
    <cfRule type="expression" dxfId="205" priority="5" stopIfTrue="1">
      <formula>C32=0</formula>
    </cfRule>
  </conditionalFormatting>
  <conditionalFormatting sqref="C143:H162">
    <cfRule type="expression" dxfId="204" priority="3" stopIfTrue="1">
      <formula>C32=0</formula>
    </cfRule>
  </conditionalFormatting>
  <conditionalFormatting sqref="H143:H162">
    <cfRule type="expression" dxfId="203" priority="4" stopIfTrue="1">
      <formula>OR(AND(#REF!&gt;0,H143&gt;0,H61=0),AND(#REF!&gt;0,H143&gt;0,H32=0))</formula>
    </cfRule>
  </conditionalFormatting>
  <conditionalFormatting sqref="H143:H162">
    <cfRule type="expression" dxfId="202" priority="2" stopIfTrue="1">
      <formula>OR(AND(#REF!&gt;0,H143&gt;0,H61=0),AND(#REF!&gt;0,H143&gt;0,H32=0))</formula>
    </cfRule>
  </conditionalFormatting>
  <conditionalFormatting sqref="H143:H162">
    <cfRule type="expression" dxfId="201"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C000"/>
    <pageSetUpPr fitToPage="1"/>
  </sheetPr>
  <dimension ref="B1:W363"/>
  <sheetViews>
    <sheetView showGridLines="0" showZeros="0" topLeftCell="A19" zoomScale="70" zoomScaleNormal="70" workbookViewId="0">
      <selection activeCell="M33" sqref="M33"/>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2.85546875" style="4"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682</v>
      </c>
      <c r="C3" s="6"/>
      <c r="D3" s="6"/>
      <c r="E3" s="6"/>
      <c r="F3" s="6"/>
      <c r="G3" s="6"/>
      <c r="H3" s="6"/>
    </row>
    <row r="4" spans="2:8" x14ac:dyDescent="0.2">
      <c r="B4" s="83" t="s">
        <v>848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170"/>
      <c r="G12" s="338"/>
      <c r="H12" s="58" t="s">
        <v>18</v>
      </c>
    </row>
    <row r="13" spans="2:8" x14ac:dyDescent="0.2">
      <c r="B13" s="370" t="s">
        <v>13</v>
      </c>
      <c r="C13" s="370"/>
      <c r="D13" s="370"/>
      <c r="E13" s="370"/>
      <c r="F13" s="340"/>
      <c r="G13" s="339"/>
      <c r="H13" s="344">
        <f>Data!$G14</f>
        <v>10756016</v>
      </c>
    </row>
    <row r="14" spans="2:8" x14ac:dyDescent="0.2">
      <c r="B14" s="372" t="s">
        <v>14</v>
      </c>
      <c r="C14" s="372"/>
      <c r="D14" s="372"/>
      <c r="E14" s="372"/>
      <c r="F14" s="341"/>
      <c r="G14" s="339"/>
      <c r="H14" s="345">
        <f>Data!$H14</f>
        <v>956902</v>
      </c>
    </row>
    <row r="15" spans="2:8" x14ac:dyDescent="0.2">
      <c r="B15" s="372" t="s">
        <v>15</v>
      </c>
      <c r="C15" s="372"/>
      <c r="D15" s="372"/>
      <c r="E15" s="372"/>
      <c r="F15" s="341"/>
      <c r="G15" s="339"/>
      <c r="H15" s="345">
        <f>Data!$I14</f>
        <v>5785377</v>
      </c>
    </row>
    <row r="16" spans="2:8" x14ac:dyDescent="0.2">
      <c r="B16" s="372" t="s">
        <v>19</v>
      </c>
      <c r="C16" s="372"/>
      <c r="D16" s="372"/>
      <c r="E16" s="372"/>
      <c r="F16" s="341"/>
      <c r="G16" s="339"/>
      <c r="H16" s="345">
        <f>Data!$J14</f>
        <v>5806810</v>
      </c>
    </row>
    <row r="17" spans="2:23" x14ac:dyDescent="0.2">
      <c r="B17" s="372" t="s">
        <v>16</v>
      </c>
      <c r="C17" s="372"/>
      <c r="D17" s="372"/>
      <c r="E17" s="372"/>
      <c r="F17" s="341"/>
      <c r="G17" s="339"/>
      <c r="H17" s="345">
        <f>Data!$K14</f>
        <v>4207840</v>
      </c>
    </row>
    <row r="18" spans="2:23" x14ac:dyDescent="0.2">
      <c r="B18" s="372" t="s">
        <v>1</v>
      </c>
      <c r="C18" s="372"/>
      <c r="D18" s="372"/>
      <c r="E18" s="372"/>
      <c r="F18" s="342"/>
      <c r="G18" s="339"/>
      <c r="H18" s="343">
        <f>SUM(H13:H17)</f>
        <v>27512945</v>
      </c>
    </row>
    <row r="19" spans="2:23" ht="13.5" customHeight="1" x14ac:dyDescent="0.2">
      <c r="B19" s="27"/>
      <c r="D19" s="27"/>
      <c r="E19" s="27"/>
      <c r="F19" s="27"/>
      <c r="G19" s="27"/>
      <c r="H19" s="5"/>
    </row>
    <row r="20" spans="2:23" ht="13.5" customHeight="1" x14ac:dyDescent="0.2">
      <c r="B20" s="27"/>
      <c r="D20" s="374" t="s">
        <v>23</v>
      </c>
      <c r="E20" s="374"/>
      <c r="F20" s="374"/>
      <c r="G20" s="171" t="s">
        <v>24</v>
      </c>
      <c r="H20" s="171" t="s">
        <v>25</v>
      </c>
    </row>
    <row r="21" spans="2:23" x14ac:dyDescent="0.2">
      <c r="B21" s="386" t="s">
        <v>22</v>
      </c>
      <c r="C21" s="387"/>
      <c r="D21" s="385" t="str">
        <f>Data!L13</f>
        <v>Monica Poehl</v>
      </c>
      <c r="E21" s="385"/>
      <c r="F21" s="385"/>
      <c r="G21" s="172" t="str">
        <f>Data!M13</f>
        <v>979-458-6090</v>
      </c>
      <c r="H21" s="78" t="str">
        <f>Data!N13</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Data!O14</f>
        <v>301</v>
      </c>
      <c r="D25" s="80">
        <f>Data!P14</f>
        <v>1690</v>
      </c>
      <c r="E25" s="80">
        <f>Data!Q14</f>
        <v>449</v>
      </c>
      <c r="F25" s="80">
        <f>Data!R14</f>
        <v>0</v>
      </c>
      <c r="G25" s="80">
        <f>Data!S14</f>
        <v>0</v>
      </c>
      <c r="H25" s="68">
        <f>SUM(C25:G25)</f>
        <v>2440</v>
      </c>
    </row>
    <row r="26" spans="2:23" x14ac:dyDescent="0.2">
      <c r="C26" s="2"/>
      <c r="D26" s="2"/>
      <c r="E26" s="2"/>
      <c r="F26" s="2"/>
      <c r="G26" s="2"/>
      <c r="H26" s="2"/>
      <c r="I26" s="2"/>
    </row>
    <row r="27" spans="2:23" ht="13.5" customHeight="1" x14ac:dyDescent="0.2">
      <c r="B27" s="27"/>
      <c r="D27" s="374" t="s">
        <v>23</v>
      </c>
      <c r="E27" s="374"/>
      <c r="F27" s="374"/>
      <c r="G27" s="171" t="s">
        <v>24</v>
      </c>
      <c r="H27" s="171" t="s">
        <v>25</v>
      </c>
    </row>
    <row r="28" spans="2:23" ht="28.5" x14ac:dyDescent="0.2">
      <c r="B28" s="386" t="s">
        <v>39</v>
      </c>
      <c r="C28" s="387"/>
      <c r="D28" s="385" t="str">
        <f>Data!T14</f>
        <v>Turcotte, Paul</v>
      </c>
      <c r="E28" s="385"/>
      <c r="F28" s="385"/>
      <c r="G28" s="172" t="str">
        <f>Data!U14</f>
        <v>(254) 501-5817</v>
      </c>
      <c r="H28" s="78" t="str">
        <f>Data!V14</f>
        <v>paul.turcotte@tamuct.edu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Data!W14</f>
        <v>1605</v>
      </c>
      <c r="D32" s="81">
        <f>Data!AQ14</f>
        <v>11822</v>
      </c>
      <c r="E32" s="81">
        <f>Data!BK14</f>
        <v>2838</v>
      </c>
      <c r="F32" s="81">
        <f>Data!CE14</f>
        <v>0</v>
      </c>
      <c r="G32" s="81">
        <f>Data!CY14</f>
        <v>0</v>
      </c>
      <c r="H32" s="22">
        <f>SUM(C32:G32)</f>
        <v>16265</v>
      </c>
      <c r="I32" s="1"/>
      <c r="W32" s="18"/>
    </row>
    <row r="33" spans="2:23" x14ac:dyDescent="0.2">
      <c r="B33" s="7" t="s">
        <v>46</v>
      </c>
      <c r="C33" s="81">
        <f>Data!X14</f>
        <v>347</v>
      </c>
      <c r="D33" s="81">
        <f>Data!AR14</f>
        <v>3624</v>
      </c>
      <c r="E33" s="81">
        <f>Data!BL14</f>
        <v>186</v>
      </c>
      <c r="F33" s="81">
        <f>Data!CF14</f>
        <v>0</v>
      </c>
      <c r="G33" s="81">
        <f>Data!CZ14</f>
        <v>0</v>
      </c>
      <c r="H33" s="22">
        <f t="shared" ref="H33:H52" si="0">SUM(C33:G33)</f>
        <v>4157</v>
      </c>
      <c r="I33" s="1"/>
      <c r="W33" s="18"/>
    </row>
    <row r="34" spans="2:23" x14ac:dyDescent="0.2">
      <c r="B34" s="7" t="s">
        <v>47</v>
      </c>
      <c r="C34" s="81">
        <f>Data!Y14</f>
        <v>58</v>
      </c>
      <c r="D34" s="81">
        <f>Data!AS14</f>
        <v>574</v>
      </c>
      <c r="E34" s="81">
        <f>Data!BM14</f>
        <v>18</v>
      </c>
      <c r="F34" s="81">
        <f>Data!CG14</f>
        <v>0</v>
      </c>
      <c r="G34" s="81">
        <f>Data!DA14</f>
        <v>0</v>
      </c>
      <c r="H34" s="22">
        <f t="shared" si="0"/>
        <v>650</v>
      </c>
      <c r="I34" s="1"/>
      <c r="W34" s="18"/>
    </row>
    <row r="35" spans="2:23" x14ac:dyDescent="0.2">
      <c r="B35" s="7" t="s">
        <v>48</v>
      </c>
      <c r="C35" s="81">
        <f>Data!Z14</f>
        <v>39</v>
      </c>
      <c r="D35" s="81">
        <f>Data!AT14</f>
        <v>1080</v>
      </c>
      <c r="E35" s="81">
        <f>Data!BN14</f>
        <v>1177</v>
      </c>
      <c r="F35" s="81">
        <f>Data!CH14</f>
        <v>0</v>
      </c>
      <c r="G35" s="81">
        <f>Data!DB14</f>
        <v>0</v>
      </c>
      <c r="H35" s="22">
        <f t="shared" si="0"/>
        <v>2296</v>
      </c>
      <c r="I35" s="1"/>
      <c r="W35" s="18"/>
    </row>
    <row r="36" spans="2:23" x14ac:dyDescent="0.2">
      <c r="B36" s="7" t="s">
        <v>49</v>
      </c>
      <c r="C36" s="81">
        <f>Data!AA14</f>
        <v>0</v>
      </c>
      <c r="D36" s="81">
        <f>Data!AU14</f>
        <v>0</v>
      </c>
      <c r="E36" s="81">
        <f>Data!BO14</f>
        <v>0</v>
      </c>
      <c r="F36" s="81">
        <f>Data!CI14</f>
        <v>0</v>
      </c>
      <c r="G36" s="81">
        <f>Data!DC14</f>
        <v>0</v>
      </c>
      <c r="H36" s="22">
        <f t="shared" si="0"/>
        <v>0</v>
      </c>
      <c r="I36" s="1"/>
      <c r="W36" s="18"/>
    </row>
    <row r="37" spans="2:23" x14ac:dyDescent="0.2">
      <c r="B37" s="7" t="s">
        <v>50</v>
      </c>
      <c r="C37" s="81">
        <f>Data!AB14</f>
        <v>112</v>
      </c>
      <c r="D37" s="81">
        <f>Data!AV14</f>
        <v>1927</v>
      </c>
      <c r="E37" s="81">
        <f>Data!BP14</f>
        <v>540</v>
      </c>
      <c r="F37" s="81">
        <f>Data!CJ14</f>
        <v>0</v>
      </c>
      <c r="G37" s="81">
        <f>Data!DD14</f>
        <v>0</v>
      </c>
      <c r="H37" s="22">
        <f t="shared" si="0"/>
        <v>2579</v>
      </c>
      <c r="I37" s="1"/>
      <c r="W37" s="18"/>
    </row>
    <row r="38" spans="2:23" x14ac:dyDescent="0.2">
      <c r="B38" s="7" t="s">
        <v>51</v>
      </c>
      <c r="C38" s="81">
        <f>Data!AC14</f>
        <v>0</v>
      </c>
      <c r="D38" s="81">
        <f>Data!AW14</f>
        <v>0</v>
      </c>
      <c r="E38" s="81">
        <f>Data!BQ14</f>
        <v>435</v>
      </c>
      <c r="F38" s="81">
        <f>Data!CK14</f>
        <v>0</v>
      </c>
      <c r="G38" s="81">
        <f>Data!DE14</f>
        <v>0</v>
      </c>
      <c r="H38" s="22">
        <f t="shared" si="0"/>
        <v>435</v>
      </c>
      <c r="I38" s="1"/>
      <c r="W38" s="18"/>
    </row>
    <row r="39" spans="2:23" x14ac:dyDescent="0.2">
      <c r="B39" s="7" t="s">
        <v>52</v>
      </c>
      <c r="C39" s="81">
        <f>Data!AD14</f>
        <v>0</v>
      </c>
      <c r="D39" s="81">
        <f>Data!AX14</f>
        <v>0</v>
      </c>
      <c r="E39" s="81">
        <f>Data!BR14</f>
        <v>0</v>
      </c>
      <c r="F39" s="81">
        <f>Data!CL14</f>
        <v>0</v>
      </c>
      <c r="G39" s="81">
        <f>Data!DF14</f>
        <v>0</v>
      </c>
      <c r="H39" s="22">
        <f t="shared" si="0"/>
        <v>0</v>
      </c>
      <c r="I39" s="1"/>
      <c r="W39" s="18"/>
    </row>
    <row r="40" spans="2:23" x14ac:dyDescent="0.2">
      <c r="B40" s="7" t="s">
        <v>53</v>
      </c>
      <c r="C40" s="81">
        <f>Data!AE14</f>
        <v>285</v>
      </c>
      <c r="D40" s="81">
        <f>Data!AY14</f>
        <v>2346</v>
      </c>
      <c r="E40" s="81">
        <f>Data!BS14</f>
        <v>0</v>
      </c>
      <c r="F40" s="81">
        <f>Data!CM14</f>
        <v>0</v>
      </c>
      <c r="G40" s="81">
        <f>Data!DG14</f>
        <v>0</v>
      </c>
      <c r="H40" s="22">
        <f t="shared" si="0"/>
        <v>2631</v>
      </c>
      <c r="I40" s="1"/>
      <c r="W40" s="18"/>
    </row>
    <row r="41" spans="2:23" x14ac:dyDescent="0.2">
      <c r="B41" s="7" t="s">
        <v>54</v>
      </c>
      <c r="C41" s="81">
        <f>Data!AF14</f>
        <v>0</v>
      </c>
      <c r="D41" s="81">
        <f>Data!AZ14</f>
        <v>0</v>
      </c>
      <c r="E41" s="81">
        <f>Data!BT14</f>
        <v>0</v>
      </c>
      <c r="F41" s="81">
        <f>Data!CN14</f>
        <v>0</v>
      </c>
      <c r="G41" s="81">
        <f>Data!DH14</f>
        <v>0</v>
      </c>
      <c r="H41" s="22">
        <f t="shared" si="0"/>
        <v>0</v>
      </c>
      <c r="I41" s="1"/>
      <c r="W41" s="18"/>
    </row>
    <row r="42" spans="2:23" x14ac:dyDescent="0.2">
      <c r="B42" s="7" t="s">
        <v>55</v>
      </c>
      <c r="C42" s="81">
        <f>Data!AG14</f>
        <v>0</v>
      </c>
      <c r="D42" s="81">
        <f>Data!BA14</f>
        <v>0</v>
      </c>
      <c r="E42" s="81">
        <f>Data!BU14</f>
        <v>0</v>
      </c>
      <c r="F42" s="81">
        <f>Data!CO14</f>
        <v>0</v>
      </c>
      <c r="G42" s="81">
        <f>Data!DI14</f>
        <v>0</v>
      </c>
      <c r="H42" s="22">
        <f t="shared" si="0"/>
        <v>0</v>
      </c>
      <c r="I42" s="1"/>
      <c r="W42" s="18"/>
    </row>
    <row r="43" spans="2:23" x14ac:dyDescent="0.2">
      <c r="B43" s="7" t="s">
        <v>56</v>
      </c>
      <c r="C43" s="81">
        <f>Data!AH14</f>
        <v>0</v>
      </c>
      <c r="D43" s="81">
        <f>Data!BB14</f>
        <v>0</v>
      </c>
      <c r="E43" s="81">
        <f>Data!BV14</f>
        <v>0</v>
      </c>
      <c r="F43" s="81">
        <f>Data!CP14</f>
        <v>0</v>
      </c>
      <c r="G43" s="81">
        <f>Data!DJ14</f>
        <v>0</v>
      </c>
      <c r="H43" s="22">
        <f t="shared" si="0"/>
        <v>0</v>
      </c>
      <c r="I43" s="1"/>
      <c r="W43" s="18"/>
    </row>
    <row r="44" spans="2:23" x14ac:dyDescent="0.2">
      <c r="B44" s="7" t="s">
        <v>57</v>
      </c>
      <c r="C44" s="81">
        <f>Data!AI14</f>
        <v>0</v>
      </c>
      <c r="D44" s="81">
        <f>Data!BC14</f>
        <v>0</v>
      </c>
      <c r="E44" s="81">
        <f>Data!BW14</f>
        <v>0</v>
      </c>
      <c r="F44" s="81">
        <f>Data!CQ14</f>
        <v>0</v>
      </c>
      <c r="G44" s="81">
        <f>Data!DK14</f>
        <v>0</v>
      </c>
      <c r="H44" s="22">
        <f t="shared" si="0"/>
        <v>0</v>
      </c>
      <c r="I44" s="1"/>
      <c r="W44" s="18"/>
    </row>
    <row r="45" spans="2:23" x14ac:dyDescent="0.2">
      <c r="B45" s="7" t="s">
        <v>58</v>
      </c>
      <c r="C45" s="81">
        <f>Data!AJ14</f>
        <v>0</v>
      </c>
      <c r="D45" s="81">
        <f>Data!BD14</f>
        <v>0</v>
      </c>
      <c r="E45" s="81">
        <f>Data!BX14</f>
        <v>171</v>
      </c>
      <c r="F45" s="81">
        <f>Data!CR14</f>
        <v>0</v>
      </c>
      <c r="G45" s="81">
        <f>Data!DL14</f>
        <v>0</v>
      </c>
      <c r="H45" s="22">
        <f t="shared" si="0"/>
        <v>171</v>
      </c>
      <c r="I45" s="1"/>
      <c r="W45" s="18"/>
    </row>
    <row r="46" spans="2:23" x14ac:dyDescent="0.2">
      <c r="B46" s="7" t="s">
        <v>59</v>
      </c>
      <c r="C46" s="81">
        <f>Data!AK14</f>
        <v>0</v>
      </c>
      <c r="D46" s="81">
        <f>Data!BE14</f>
        <v>0</v>
      </c>
      <c r="E46" s="81">
        <f>Data!BY14</f>
        <v>0</v>
      </c>
      <c r="F46" s="81">
        <f>Data!CS14</f>
        <v>0</v>
      </c>
      <c r="G46" s="81">
        <f>Data!DM14</f>
        <v>0</v>
      </c>
      <c r="H46" s="22">
        <f t="shared" si="0"/>
        <v>0</v>
      </c>
      <c r="I46" s="1"/>
      <c r="W46" s="18"/>
    </row>
    <row r="47" spans="2:23" x14ac:dyDescent="0.2">
      <c r="B47" s="7" t="s">
        <v>60</v>
      </c>
      <c r="C47" s="81">
        <f>Data!AL14</f>
        <v>1509</v>
      </c>
      <c r="D47" s="81">
        <f>Data!BF14</f>
        <v>11112</v>
      </c>
      <c r="E47" s="81">
        <f>Data!BZ14</f>
        <v>2154</v>
      </c>
      <c r="F47" s="81">
        <f>Data!CT14</f>
        <v>0</v>
      </c>
      <c r="G47" s="81">
        <f>Data!DN14</f>
        <v>0</v>
      </c>
      <c r="H47" s="22">
        <f t="shared" si="0"/>
        <v>14775</v>
      </c>
      <c r="I47" s="1"/>
      <c r="W47" s="18"/>
    </row>
    <row r="48" spans="2:23" x14ac:dyDescent="0.2">
      <c r="B48" s="7" t="s">
        <v>61</v>
      </c>
      <c r="C48" s="81">
        <f>Data!AM14</f>
        <v>0</v>
      </c>
      <c r="D48" s="81">
        <f>Data!BG14</f>
        <v>0</v>
      </c>
      <c r="E48" s="81">
        <f>Data!CA14</f>
        <v>0</v>
      </c>
      <c r="F48" s="81">
        <f>Data!CU14</f>
        <v>0</v>
      </c>
      <c r="G48" s="81">
        <f>Data!DO14</f>
        <v>0</v>
      </c>
      <c r="H48" s="22">
        <f t="shared" si="0"/>
        <v>0</v>
      </c>
      <c r="I48" s="1"/>
      <c r="W48" s="18"/>
    </row>
    <row r="49" spans="2:23" x14ac:dyDescent="0.2">
      <c r="B49" s="7" t="s">
        <v>62</v>
      </c>
      <c r="C49" s="81">
        <f>Data!AN14</f>
        <v>0</v>
      </c>
      <c r="D49" s="81">
        <f>Data!BH14</f>
        <v>126</v>
      </c>
      <c r="E49" s="81">
        <f>Data!CB14</f>
        <v>0</v>
      </c>
      <c r="F49" s="81">
        <f>Data!CV14</f>
        <v>0</v>
      </c>
      <c r="G49" s="81">
        <f>Data!DP14</f>
        <v>0</v>
      </c>
      <c r="H49" s="22">
        <f t="shared" si="0"/>
        <v>126</v>
      </c>
      <c r="I49" s="1"/>
      <c r="W49" s="18"/>
    </row>
    <row r="50" spans="2:23" x14ac:dyDescent="0.2">
      <c r="B50" s="7" t="s">
        <v>63</v>
      </c>
      <c r="C50" s="81">
        <f>Data!AO14</f>
        <v>294</v>
      </c>
      <c r="D50" s="81">
        <f>Data!BI14</f>
        <v>799</v>
      </c>
      <c r="E50" s="81">
        <f>Data!CC14</f>
        <v>102</v>
      </c>
      <c r="F50" s="81">
        <f>Data!CW14</f>
        <v>0</v>
      </c>
      <c r="G50" s="81">
        <f>Data!DQ14</f>
        <v>0</v>
      </c>
      <c r="H50" s="22">
        <f t="shared" si="0"/>
        <v>1195</v>
      </c>
      <c r="I50" s="1"/>
      <c r="W50" s="18"/>
    </row>
    <row r="51" spans="2:23" x14ac:dyDescent="0.2">
      <c r="B51" s="7" t="s">
        <v>0</v>
      </c>
      <c r="C51" s="81">
        <f>Data!AP14</f>
        <v>16</v>
      </c>
      <c r="D51" s="81">
        <f>Data!BJ14</f>
        <v>1177</v>
      </c>
      <c r="E51" s="81">
        <f>Data!CD14</f>
        <v>0</v>
      </c>
      <c r="F51" s="81">
        <f>Data!CX14</f>
        <v>0</v>
      </c>
      <c r="G51" s="81">
        <f>Data!DR14</f>
        <v>0</v>
      </c>
      <c r="H51" s="22">
        <f t="shared" si="0"/>
        <v>1193</v>
      </c>
      <c r="I51" s="1"/>
      <c r="W51" s="18"/>
    </row>
    <row r="52" spans="2:23" x14ac:dyDescent="0.2">
      <c r="B52" s="8" t="s">
        <v>34</v>
      </c>
      <c r="C52" s="22">
        <f>SUM(C32:C51)</f>
        <v>4265</v>
      </c>
      <c r="D52" s="22">
        <f>SUM(D32:D51)</f>
        <v>34587</v>
      </c>
      <c r="E52" s="22">
        <f>SUM(E32:E51)</f>
        <v>7621</v>
      </c>
      <c r="F52" s="22">
        <f>SUM(F32:F51)</f>
        <v>0</v>
      </c>
      <c r="G52" s="22">
        <f>SUM(G32:G51)</f>
        <v>0</v>
      </c>
      <c r="H52" s="22">
        <f t="shared" si="0"/>
        <v>46473</v>
      </c>
      <c r="I52" s="1"/>
    </row>
    <row r="53" spans="2:23" x14ac:dyDescent="0.2">
      <c r="B53" s="14"/>
      <c r="C53" s="18"/>
      <c r="D53" s="18"/>
      <c r="E53" s="18"/>
      <c r="F53" s="18"/>
      <c r="G53" s="18"/>
      <c r="H53" s="18"/>
      <c r="I53" s="1"/>
    </row>
    <row r="54" spans="2:23" ht="13.5" customHeight="1" x14ac:dyDescent="0.2">
      <c r="B54" s="27"/>
      <c r="D54" s="374" t="s">
        <v>23</v>
      </c>
      <c r="E54" s="374"/>
      <c r="F54" s="374"/>
      <c r="G54" s="171" t="s">
        <v>24</v>
      </c>
      <c r="H54" s="171" t="s">
        <v>25</v>
      </c>
    </row>
    <row r="55" spans="2:23" ht="28.5" x14ac:dyDescent="0.2">
      <c r="B55" s="386" t="s">
        <v>40</v>
      </c>
      <c r="C55" s="387"/>
      <c r="D55" s="385" t="str">
        <f>Data!T14</f>
        <v>Turcotte, Paul</v>
      </c>
      <c r="E55" s="385"/>
      <c r="F55" s="385"/>
      <c r="G55" s="172" t="str">
        <f>Data!U14</f>
        <v>(254) 501-5817</v>
      </c>
      <c r="H55" s="78" t="str">
        <f>Data!V14</f>
        <v>paul.turcotte@tamuct.edu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Data!DS14</f>
        <v>143956.92579168401</v>
      </c>
      <c r="D61" s="82">
        <f>Data!EM14</f>
        <v>1100821.2172185499</v>
      </c>
      <c r="E61" s="82">
        <f>Data!FG14</f>
        <v>944058.34239146998</v>
      </c>
      <c r="F61" s="82">
        <f>Data!GA14</f>
        <v>0</v>
      </c>
      <c r="G61" s="82">
        <f>Data!GU14</f>
        <v>0</v>
      </c>
      <c r="H61" s="21">
        <f>SUM(C61:G61)</f>
        <v>2188836.485401704</v>
      </c>
      <c r="I61" s="1"/>
    </row>
    <row r="62" spans="2:23" x14ac:dyDescent="0.2">
      <c r="B62" s="9" t="str">
        <f>$B$33</f>
        <v>Science</v>
      </c>
      <c r="C62" s="82">
        <f>Data!DT14</f>
        <v>33891.353951101599</v>
      </c>
      <c r="D62" s="82">
        <f>Data!EN14</f>
        <v>527571.87974973605</v>
      </c>
      <c r="E62" s="82">
        <f>Data!FH14</f>
        <v>80478.937085503203</v>
      </c>
      <c r="F62" s="82">
        <f>Data!GB14</f>
        <v>0</v>
      </c>
      <c r="G62" s="82">
        <f>Data!GV14</f>
        <v>0</v>
      </c>
      <c r="H62" s="22">
        <f t="shared" ref="H62:H81" si="1">SUM(C62:G62)</f>
        <v>641942.17078634095</v>
      </c>
      <c r="I62" s="1"/>
    </row>
    <row r="63" spans="2:23" x14ac:dyDescent="0.2">
      <c r="B63" s="9" t="str">
        <f>$B$34</f>
        <v>Fine Arts</v>
      </c>
      <c r="C63" s="82">
        <f>Data!DU14</f>
        <v>7264.3079208527297</v>
      </c>
      <c r="D63" s="82">
        <f>Data!EO14</f>
        <v>78491.468461659097</v>
      </c>
      <c r="E63" s="82">
        <f>Data!FI14</f>
        <v>12879.029475982499</v>
      </c>
      <c r="F63" s="82">
        <f>Data!GC14</f>
        <v>0</v>
      </c>
      <c r="G63" s="82">
        <f>Data!GW14</f>
        <v>0</v>
      </c>
      <c r="H63" s="22">
        <f t="shared" si="1"/>
        <v>98634.805858494336</v>
      </c>
      <c r="I63" s="1"/>
    </row>
    <row r="64" spans="2:23" x14ac:dyDescent="0.2">
      <c r="B64" s="9" t="str">
        <f>$B$35</f>
        <v>Teacher Education</v>
      </c>
      <c r="C64" s="82">
        <f>Data!DV14</f>
        <v>4721.2120246676604</v>
      </c>
      <c r="D64" s="82">
        <f>Data!EP14</f>
        <v>192570.069576426</v>
      </c>
      <c r="E64" s="82">
        <f>Data!FJ14</f>
        <v>362986.31245703303</v>
      </c>
      <c r="F64" s="82">
        <f>Data!GD14</f>
        <v>0</v>
      </c>
      <c r="G64" s="82">
        <f>Data!GX14</f>
        <v>0</v>
      </c>
      <c r="H64" s="22">
        <f t="shared" si="1"/>
        <v>560277.59405812668</v>
      </c>
      <c r="I64" s="1"/>
    </row>
    <row r="65" spans="2:9" x14ac:dyDescent="0.2">
      <c r="B65" s="9" t="str">
        <f>$B$36</f>
        <v>Agriculture</v>
      </c>
      <c r="C65" s="82">
        <f>Data!DW14</f>
        <v>0</v>
      </c>
      <c r="D65" s="82">
        <f>Data!EQ14</f>
        <v>0</v>
      </c>
      <c r="E65" s="82">
        <f>Data!FK14</f>
        <v>0</v>
      </c>
      <c r="F65" s="82">
        <f>Data!GE14</f>
        <v>0</v>
      </c>
      <c r="G65" s="82">
        <f>Data!GY14</f>
        <v>0</v>
      </c>
      <c r="H65" s="22">
        <f t="shared" si="1"/>
        <v>0</v>
      </c>
      <c r="I65" s="1"/>
    </row>
    <row r="66" spans="2:9" x14ac:dyDescent="0.2">
      <c r="B66" s="9" t="str">
        <f>$B$37</f>
        <v>Engineering</v>
      </c>
      <c r="C66" s="82">
        <f>Data!DX14</f>
        <v>18180.9604035472</v>
      </c>
      <c r="D66" s="82">
        <f>Data!ER14</f>
        <v>261385.095608262</v>
      </c>
      <c r="E66" s="82">
        <f>Data!FL14</f>
        <v>200851.565929648</v>
      </c>
      <c r="F66" s="82">
        <f>Data!GF14</f>
        <v>0</v>
      </c>
      <c r="G66" s="82">
        <f>Data!GZ14</f>
        <v>0</v>
      </c>
      <c r="H66" s="22">
        <f t="shared" si="1"/>
        <v>480417.62194145721</v>
      </c>
      <c r="I66" s="1"/>
    </row>
    <row r="67" spans="2:9" x14ac:dyDescent="0.2">
      <c r="B67" s="9" t="str">
        <f>$B$38</f>
        <v>Home Economics</v>
      </c>
      <c r="C67" s="82">
        <f>Data!DY14</f>
        <v>0</v>
      </c>
      <c r="D67" s="82">
        <f>Data!ES14</f>
        <v>0</v>
      </c>
      <c r="E67" s="82">
        <f>Data!FM14</f>
        <v>146165.28</v>
      </c>
      <c r="F67" s="82">
        <f>Data!GG14</f>
        <v>0</v>
      </c>
      <c r="G67" s="82">
        <f>Data!HA14</f>
        <v>0</v>
      </c>
      <c r="H67" s="22">
        <f t="shared" si="1"/>
        <v>146165.28</v>
      </c>
      <c r="I67" s="1"/>
    </row>
    <row r="68" spans="2:9" x14ac:dyDescent="0.2">
      <c r="B68" s="9" t="str">
        <f>$B$39</f>
        <v>Law</v>
      </c>
      <c r="C68" s="82">
        <f>Data!DZ14</f>
        <v>0</v>
      </c>
      <c r="D68" s="82">
        <f>Data!ET14</f>
        <v>0</v>
      </c>
      <c r="E68" s="82">
        <f>Data!FN14</f>
        <v>0</v>
      </c>
      <c r="F68" s="82">
        <f>Data!GH14</f>
        <v>0</v>
      </c>
      <c r="G68" s="82">
        <f>Data!HB14</f>
        <v>0</v>
      </c>
      <c r="H68" s="22">
        <f t="shared" si="1"/>
        <v>0</v>
      </c>
      <c r="I68" s="1"/>
    </row>
    <row r="69" spans="2:9" x14ac:dyDescent="0.2">
      <c r="B69" s="9" t="str">
        <f>$B$40</f>
        <v>Social Service</v>
      </c>
      <c r="C69" s="82">
        <f>Data!EA14</f>
        <v>27983.103343180101</v>
      </c>
      <c r="D69" s="82">
        <f>Data!EU14</f>
        <v>335756.89665682003</v>
      </c>
      <c r="E69" s="82">
        <f>Data!FO14</f>
        <v>0</v>
      </c>
      <c r="F69" s="82">
        <f>Data!GI14</f>
        <v>0</v>
      </c>
      <c r="G69" s="82">
        <f>Data!HC14</f>
        <v>0</v>
      </c>
      <c r="H69" s="22">
        <f t="shared" si="1"/>
        <v>363740.00000000012</v>
      </c>
      <c r="I69" s="1"/>
    </row>
    <row r="70" spans="2:9" x14ac:dyDescent="0.2">
      <c r="B70" s="9" t="str">
        <f>$B$41</f>
        <v>Library Science</v>
      </c>
      <c r="C70" s="82">
        <f>Data!EB14</f>
        <v>0</v>
      </c>
      <c r="D70" s="82">
        <f>Data!EV14</f>
        <v>0</v>
      </c>
      <c r="E70" s="82">
        <f>Data!FP14</f>
        <v>0</v>
      </c>
      <c r="F70" s="82">
        <f>Data!GJ14</f>
        <v>0</v>
      </c>
      <c r="G70" s="82">
        <f>Data!HD14</f>
        <v>0</v>
      </c>
      <c r="H70" s="22">
        <f t="shared" si="1"/>
        <v>0</v>
      </c>
      <c r="I70" s="1"/>
    </row>
    <row r="71" spans="2:9" x14ac:dyDescent="0.2">
      <c r="B71" s="9" t="str">
        <f>$B$42</f>
        <v>Veterinary Science</v>
      </c>
      <c r="C71" s="82">
        <f>Data!EC14</f>
        <v>0</v>
      </c>
      <c r="D71" s="82">
        <f>Data!EW14</f>
        <v>0</v>
      </c>
      <c r="E71" s="82">
        <f>Data!FQ14</f>
        <v>0</v>
      </c>
      <c r="F71" s="82">
        <f>Data!GK14</f>
        <v>0</v>
      </c>
      <c r="G71" s="82">
        <f>Data!HE14</f>
        <v>0</v>
      </c>
      <c r="H71" s="22">
        <f t="shared" si="1"/>
        <v>0</v>
      </c>
      <c r="I71" s="1"/>
    </row>
    <row r="72" spans="2:9" x14ac:dyDescent="0.2">
      <c r="B72" s="9" t="str">
        <f>$B$43</f>
        <v>Vocational Training</v>
      </c>
      <c r="C72" s="82">
        <f>Data!ED14</f>
        <v>0</v>
      </c>
      <c r="D72" s="82">
        <f>Data!EX14</f>
        <v>0</v>
      </c>
      <c r="E72" s="82">
        <f>Data!FR14</f>
        <v>0</v>
      </c>
      <c r="F72" s="82">
        <f>Data!GL14</f>
        <v>0</v>
      </c>
      <c r="G72" s="82">
        <f>Data!HF14</f>
        <v>0</v>
      </c>
      <c r="H72" s="22">
        <f t="shared" si="1"/>
        <v>0</v>
      </c>
      <c r="I72" s="1"/>
    </row>
    <row r="73" spans="2:9" x14ac:dyDescent="0.2">
      <c r="B73" s="9" t="str">
        <f>$B$44</f>
        <v>Physical Training</v>
      </c>
      <c r="C73" s="82">
        <f>Data!EE14</f>
        <v>0</v>
      </c>
      <c r="D73" s="82">
        <f>Data!EY14</f>
        <v>0</v>
      </c>
      <c r="E73" s="82">
        <f>Data!FS14</f>
        <v>0</v>
      </c>
      <c r="F73" s="82">
        <f>Data!GM14</f>
        <v>0</v>
      </c>
      <c r="G73" s="82">
        <f>Data!HG14</f>
        <v>0</v>
      </c>
      <c r="H73" s="22">
        <f t="shared" si="1"/>
        <v>0</v>
      </c>
      <c r="I73" s="1"/>
    </row>
    <row r="74" spans="2:9" x14ac:dyDescent="0.2">
      <c r="B74" s="9" t="str">
        <f>$B$45</f>
        <v>Health Services</v>
      </c>
      <c r="C74" s="82">
        <f>Data!EF14</f>
        <v>0</v>
      </c>
      <c r="D74" s="82">
        <f>Data!EZ14</f>
        <v>0</v>
      </c>
      <c r="E74" s="82">
        <f>Data!FT14</f>
        <v>54040.5</v>
      </c>
      <c r="F74" s="82">
        <f>Data!GN14</f>
        <v>0</v>
      </c>
      <c r="G74" s="82">
        <f>Data!HH14</f>
        <v>0</v>
      </c>
      <c r="H74" s="22">
        <f t="shared" si="1"/>
        <v>54040.5</v>
      </c>
      <c r="I74" s="1"/>
    </row>
    <row r="75" spans="2:9" x14ac:dyDescent="0.2">
      <c r="B75" s="9" t="str">
        <f>$B$46</f>
        <v>Pharmacy</v>
      </c>
      <c r="C75" s="82">
        <f>Data!EG14</f>
        <v>0</v>
      </c>
      <c r="D75" s="82">
        <f>Data!FA14</f>
        <v>0</v>
      </c>
      <c r="E75" s="82">
        <f>Data!FU14</f>
        <v>0</v>
      </c>
      <c r="F75" s="82">
        <f>Data!GO14</f>
        <v>0</v>
      </c>
      <c r="G75" s="82">
        <f>Data!HI14</f>
        <v>0</v>
      </c>
      <c r="H75" s="22">
        <f t="shared" si="1"/>
        <v>0</v>
      </c>
      <c r="I75" s="1"/>
    </row>
    <row r="76" spans="2:9" x14ac:dyDescent="0.2">
      <c r="B76" s="9" t="str">
        <f>$B$47</f>
        <v>Business Administration</v>
      </c>
      <c r="C76" s="82">
        <f>Data!EH14</f>
        <v>138286.02594269399</v>
      </c>
      <c r="D76" s="82">
        <f>Data!FB14</f>
        <v>1556158.12279327</v>
      </c>
      <c r="E76" s="82">
        <f>Data!FV14</f>
        <v>767423.55444039498</v>
      </c>
      <c r="F76" s="82">
        <f>Data!GP14</f>
        <v>0</v>
      </c>
      <c r="G76" s="82">
        <f>Data!HJ14</f>
        <v>0</v>
      </c>
      <c r="H76" s="22">
        <f t="shared" si="1"/>
        <v>2461867.7031763587</v>
      </c>
      <c r="I76" s="1"/>
    </row>
    <row r="77" spans="2:9" x14ac:dyDescent="0.2">
      <c r="B77" s="9" t="str">
        <f>$B$48</f>
        <v>Optometry</v>
      </c>
      <c r="C77" s="82">
        <f>Data!EI14</f>
        <v>0</v>
      </c>
      <c r="D77" s="82">
        <f>Data!FC14</f>
        <v>0</v>
      </c>
      <c r="E77" s="82">
        <f>Data!FW14</f>
        <v>0</v>
      </c>
      <c r="F77" s="82">
        <f>Data!GQ14</f>
        <v>0</v>
      </c>
      <c r="G77" s="82">
        <f>Data!HK14</f>
        <v>0</v>
      </c>
      <c r="H77" s="22">
        <f t="shared" si="1"/>
        <v>0</v>
      </c>
      <c r="I77" s="1"/>
    </row>
    <row r="78" spans="2:9" x14ac:dyDescent="0.2">
      <c r="B78" s="9" t="str">
        <f>$B$49</f>
        <v>Teacher Ed-Practice Teaching</v>
      </c>
      <c r="C78" s="82">
        <f>Data!EJ14</f>
        <v>0</v>
      </c>
      <c r="D78" s="82">
        <f>Data!FD14</f>
        <v>19000</v>
      </c>
      <c r="E78" s="82">
        <f>Data!FX14</f>
        <v>0</v>
      </c>
      <c r="F78" s="82">
        <f>Data!GR14</f>
        <v>0</v>
      </c>
      <c r="G78" s="82">
        <f>Data!HL14</f>
        <v>0</v>
      </c>
      <c r="H78" s="22">
        <f t="shared" si="1"/>
        <v>19000</v>
      </c>
      <c r="I78" s="1"/>
    </row>
    <row r="79" spans="2:9" x14ac:dyDescent="0.2">
      <c r="B79" s="9" t="str">
        <f>$B$50</f>
        <v>Technology</v>
      </c>
      <c r="C79" s="82">
        <f>Data!EK14</f>
        <v>38328.836867604303</v>
      </c>
      <c r="D79" s="82">
        <f>Data!FE14</f>
        <v>123201.87430618799</v>
      </c>
      <c r="E79" s="82">
        <f>Data!FY14</f>
        <v>30944.116448943001</v>
      </c>
      <c r="F79" s="82">
        <f>Data!GS14</f>
        <v>0</v>
      </c>
      <c r="G79" s="82">
        <f>Data!HM14</f>
        <v>0</v>
      </c>
      <c r="H79" s="22">
        <f t="shared" si="1"/>
        <v>192474.82762273532</v>
      </c>
      <c r="I79" s="1"/>
    </row>
    <row r="80" spans="2:9" x14ac:dyDescent="0.2">
      <c r="B80" s="9" t="str">
        <f>$B$51</f>
        <v>Nursing</v>
      </c>
      <c r="C80" s="82">
        <f>Data!EL14</f>
        <v>5736.5185456852496</v>
      </c>
      <c r="D80" s="82">
        <f>Data!FF14</f>
        <v>215425.98145431501</v>
      </c>
      <c r="E80" s="82">
        <f>Data!FZ14</f>
        <v>0</v>
      </c>
      <c r="F80" s="82">
        <f>Data!GT14</f>
        <v>0</v>
      </c>
      <c r="G80" s="82">
        <f>Data!HN14</f>
        <v>0</v>
      </c>
      <c r="H80" s="22">
        <f t="shared" si="1"/>
        <v>221162.50000000026</v>
      </c>
      <c r="I80" s="1"/>
    </row>
    <row r="81" spans="2:9" x14ac:dyDescent="0.2">
      <c r="B81" s="35" t="str">
        <f>$B$52</f>
        <v>Totals</v>
      </c>
      <c r="C81" s="21">
        <f>SUM(C61:C80)</f>
        <v>418349.24479101686</v>
      </c>
      <c r="D81" s="21">
        <f>SUM(D61:D80)</f>
        <v>4410382.6058252258</v>
      </c>
      <c r="E81" s="21">
        <f>SUM(E61:E80)</f>
        <v>2599827.6382289748</v>
      </c>
      <c r="F81" s="21">
        <f>SUM(F61:F80)</f>
        <v>0</v>
      </c>
      <c r="G81" s="21">
        <f>SUM(G61:G80)</f>
        <v>0</v>
      </c>
      <c r="H81" s="21">
        <f t="shared" si="1"/>
        <v>7428559.488845218</v>
      </c>
      <c r="I81" s="1"/>
    </row>
    <row r="82" spans="2:9" x14ac:dyDescent="0.2">
      <c r="B82" s="14"/>
      <c r="C82" s="15"/>
      <c r="D82" s="15"/>
      <c r="E82" s="15"/>
      <c r="F82" s="15"/>
      <c r="G82" s="15"/>
      <c r="H82" s="16"/>
      <c r="I82" s="1"/>
    </row>
    <row r="83" spans="2:9" ht="13.5" customHeight="1" x14ac:dyDescent="0.2">
      <c r="B83" s="27"/>
      <c r="D83" s="374" t="s">
        <v>23</v>
      </c>
      <c r="E83" s="374"/>
      <c r="F83" s="374"/>
      <c r="G83" s="171" t="s">
        <v>24</v>
      </c>
      <c r="H83" s="171" t="s">
        <v>25</v>
      </c>
    </row>
    <row r="84" spans="2:9" ht="28.5" x14ac:dyDescent="0.2">
      <c r="B84" s="386" t="s">
        <v>41</v>
      </c>
      <c r="C84" s="387"/>
      <c r="D84" s="385" t="str">
        <f>Data!T14</f>
        <v>Turcotte, Paul</v>
      </c>
      <c r="E84" s="385"/>
      <c r="F84" s="385"/>
      <c r="G84" s="172" t="str">
        <f>Data!U14</f>
        <v>(254) 501-5817</v>
      </c>
      <c r="H84" s="78" t="str">
        <f>Data!V14</f>
        <v>paul.turcotte@tamuct.edu</v>
      </c>
    </row>
    <row r="85" spans="2:9" ht="13.5" customHeight="1" x14ac:dyDescent="0.2">
      <c r="B85" s="27"/>
      <c r="C85" s="27"/>
      <c r="D85" s="27"/>
      <c r="E85" s="27"/>
      <c r="F85" s="27"/>
      <c r="G85" s="27"/>
      <c r="H85" s="5"/>
    </row>
    <row r="86" spans="2:9" x14ac:dyDescent="0.2">
      <c r="B86" s="169" t="s">
        <v>33</v>
      </c>
      <c r="C86" s="13"/>
      <c r="D86" s="13"/>
      <c r="E86" s="13"/>
      <c r="F86" s="13"/>
      <c r="G86" s="13"/>
      <c r="H86" s="17">
        <f>H13+H14</f>
        <v>11712918</v>
      </c>
    </row>
    <row r="87" spans="2:9" ht="42.75" customHeight="1" x14ac:dyDescent="0.2">
      <c r="B87" s="365" t="s">
        <v>8</v>
      </c>
      <c r="C87" s="365"/>
      <c r="D87" s="365"/>
      <c r="E87" s="365"/>
      <c r="F87" s="365"/>
      <c r="G87" s="365"/>
      <c r="H87" s="34"/>
    </row>
    <row r="88" spans="2:9" x14ac:dyDescent="0.2">
      <c r="B88" s="169"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Data!HR14</f>
        <v>0</v>
      </c>
      <c r="D91" s="159">
        <f>Data!IL14</f>
        <v>0</v>
      </c>
      <c r="E91" s="159">
        <f>Data!JF14</f>
        <v>0</v>
      </c>
      <c r="F91" s="159">
        <f>Data!JZ14</f>
        <v>0</v>
      </c>
      <c r="G91" s="159">
        <f>Data!KT14</f>
        <v>0</v>
      </c>
      <c r="H91" s="36">
        <f t="shared" ref="H91:H111" si="2">SUM(C91:G91)</f>
        <v>0</v>
      </c>
    </row>
    <row r="92" spans="2:9" x14ac:dyDescent="0.2">
      <c r="B92" s="9" t="str">
        <f>$B$33</f>
        <v>Science</v>
      </c>
      <c r="C92" s="159">
        <f>Data!HS14</f>
        <v>0</v>
      </c>
      <c r="D92" s="159">
        <f>Data!IM14</f>
        <v>0</v>
      </c>
      <c r="E92" s="159">
        <f>Data!JG14</f>
        <v>0</v>
      </c>
      <c r="F92" s="159">
        <f>Data!KA14</f>
        <v>0</v>
      </c>
      <c r="G92" s="159">
        <f>Data!KU14</f>
        <v>0</v>
      </c>
      <c r="H92" s="69">
        <f t="shared" si="2"/>
        <v>0</v>
      </c>
    </row>
    <row r="93" spans="2:9" x14ac:dyDescent="0.2">
      <c r="B93" s="9" t="str">
        <f>$B$34</f>
        <v>Fine Arts</v>
      </c>
      <c r="C93" s="159">
        <f>Data!HT14</f>
        <v>0</v>
      </c>
      <c r="D93" s="159">
        <f>Data!IN14</f>
        <v>0</v>
      </c>
      <c r="E93" s="159">
        <f>Data!JH14</f>
        <v>0</v>
      </c>
      <c r="F93" s="159">
        <f>Data!KB14</f>
        <v>0</v>
      </c>
      <c r="G93" s="159">
        <f>Data!KV14</f>
        <v>0</v>
      </c>
      <c r="H93" s="69">
        <f t="shared" si="2"/>
        <v>0</v>
      </c>
    </row>
    <row r="94" spans="2:9" x14ac:dyDescent="0.2">
      <c r="B94" s="9" t="str">
        <f>$B$35</f>
        <v>Teacher Education</v>
      </c>
      <c r="C94" s="159">
        <f>Data!HU14</f>
        <v>0</v>
      </c>
      <c r="D94" s="159">
        <f>Data!IO14</f>
        <v>0</v>
      </c>
      <c r="E94" s="159">
        <f>Data!JI14</f>
        <v>0</v>
      </c>
      <c r="F94" s="159">
        <f>Data!KC14</f>
        <v>0</v>
      </c>
      <c r="G94" s="159">
        <f>Data!KW14</f>
        <v>0</v>
      </c>
      <c r="H94" s="69">
        <f t="shared" si="2"/>
        <v>0</v>
      </c>
    </row>
    <row r="95" spans="2:9" x14ac:dyDescent="0.2">
      <c r="B95" s="9" t="str">
        <f>$B$36</f>
        <v>Agriculture</v>
      </c>
      <c r="C95" s="159">
        <f>Data!HV14</f>
        <v>0</v>
      </c>
      <c r="D95" s="159">
        <f>Data!IP14</f>
        <v>0</v>
      </c>
      <c r="E95" s="159">
        <f>Data!JJ14</f>
        <v>0</v>
      </c>
      <c r="F95" s="159">
        <f>Data!KD14</f>
        <v>0</v>
      </c>
      <c r="G95" s="159">
        <f>Data!KX14</f>
        <v>0</v>
      </c>
      <c r="H95" s="69">
        <f t="shared" si="2"/>
        <v>0</v>
      </c>
    </row>
    <row r="96" spans="2:9" x14ac:dyDescent="0.2">
      <c r="B96" s="9" t="str">
        <f>$B$37</f>
        <v>Engineering</v>
      </c>
      <c r="C96" s="159">
        <f>Data!HW14</f>
        <v>0</v>
      </c>
      <c r="D96" s="159">
        <f>Data!IQ14</f>
        <v>0</v>
      </c>
      <c r="E96" s="159">
        <f>Data!JK14</f>
        <v>0</v>
      </c>
      <c r="F96" s="159">
        <f>Data!KE14</f>
        <v>0</v>
      </c>
      <c r="G96" s="159">
        <f>Data!KY14</f>
        <v>0</v>
      </c>
      <c r="H96" s="69">
        <f t="shared" si="2"/>
        <v>0</v>
      </c>
    </row>
    <row r="97" spans="2:8" x14ac:dyDescent="0.2">
      <c r="B97" s="9" t="str">
        <f>$B$38</f>
        <v>Home Economics</v>
      </c>
      <c r="C97" s="159">
        <f>Data!HX14</f>
        <v>0</v>
      </c>
      <c r="D97" s="159">
        <f>Data!IR14</f>
        <v>0</v>
      </c>
      <c r="E97" s="159">
        <f>Data!JL14</f>
        <v>0</v>
      </c>
      <c r="F97" s="159">
        <f>Data!KF14</f>
        <v>0</v>
      </c>
      <c r="G97" s="159">
        <f>Data!KZ14</f>
        <v>0</v>
      </c>
      <c r="H97" s="69">
        <f t="shared" si="2"/>
        <v>0</v>
      </c>
    </row>
    <row r="98" spans="2:8" x14ac:dyDescent="0.2">
      <c r="B98" s="9" t="str">
        <f>$B$39</f>
        <v>Law</v>
      </c>
      <c r="C98" s="159">
        <f>Data!HY14</f>
        <v>0</v>
      </c>
      <c r="D98" s="159">
        <f>Data!IS14</f>
        <v>0</v>
      </c>
      <c r="E98" s="159">
        <f>Data!JM14</f>
        <v>0</v>
      </c>
      <c r="F98" s="159">
        <f>Data!KG14</f>
        <v>0</v>
      </c>
      <c r="G98" s="159">
        <f>Data!LA14</f>
        <v>0</v>
      </c>
      <c r="H98" s="69">
        <f t="shared" si="2"/>
        <v>0</v>
      </c>
    </row>
    <row r="99" spans="2:8" x14ac:dyDescent="0.2">
      <c r="B99" s="9" t="str">
        <f>$B$40</f>
        <v>Social Service</v>
      </c>
      <c r="C99" s="159">
        <f>Data!HZ14</f>
        <v>0</v>
      </c>
      <c r="D99" s="159">
        <f>Data!IT14</f>
        <v>0</v>
      </c>
      <c r="E99" s="159">
        <f>Data!JN14</f>
        <v>0</v>
      </c>
      <c r="F99" s="159">
        <f>Data!KH14</f>
        <v>0</v>
      </c>
      <c r="G99" s="159">
        <f>Data!LB14</f>
        <v>0</v>
      </c>
      <c r="H99" s="69">
        <f t="shared" si="2"/>
        <v>0</v>
      </c>
    </row>
    <row r="100" spans="2:8" x14ac:dyDescent="0.2">
      <c r="B100" s="9" t="str">
        <f>$B$41</f>
        <v>Library Science</v>
      </c>
      <c r="C100" s="159">
        <f>Data!IA14</f>
        <v>0</v>
      </c>
      <c r="D100" s="159">
        <f>Data!IU14</f>
        <v>0</v>
      </c>
      <c r="E100" s="159">
        <f>Data!JO14</f>
        <v>0</v>
      </c>
      <c r="F100" s="159">
        <f>Data!KI14</f>
        <v>0</v>
      </c>
      <c r="G100" s="159">
        <f>Data!LC14</f>
        <v>0</v>
      </c>
      <c r="H100" s="69">
        <f t="shared" si="2"/>
        <v>0</v>
      </c>
    </row>
    <row r="101" spans="2:8" x14ac:dyDescent="0.2">
      <c r="B101" s="9" t="str">
        <f>$B$42</f>
        <v>Veterinary Science</v>
      </c>
      <c r="C101" s="159">
        <f>Data!IB14</f>
        <v>0</v>
      </c>
      <c r="D101" s="159">
        <f>Data!IV14</f>
        <v>0</v>
      </c>
      <c r="E101" s="159">
        <f>Data!JP14</f>
        <v>0</v>
      </c>
      <c r="F101" s="159">
        <f>Data!KJ14</f>
        <v>0</v>
      </c>
      <c r="G101" s="159">
        <f>Data!LD14</f>
        <v>0</v>
      </c>
      <c r="H101" s="69">
        <f t="shared" si="2"/>
        <v>0</v>
      </c>
    </row>
    <row r="102" spans="2:8" x14ac:dyDescent="0.2">
      <c r="B102" s="9" t="str">
        <f>$B$43</f>
        <v>Vocational Training</v>
      </c>
      <c r="C102" s="159">
        <f>Data!IC14</f>
        <v>0</v>
      </c>
      <c r="D102" s="159">
        <f>Data!IW14</f>
        <v>0</v>
      </c>
      <c r="E102" s="159">
        <f>Data!JQ14</f>
        <v>0</v>
      </c>
      <c r="F102" s="159">
        <f>Data!KK14</f>
        <v>0</v>
      </c>
      <c r="G102" s="159">
        <f>Data!LE14</f>
        <v>0</v>
      </c>
      <c r="H102" s="69">
        <f t="shared" si="2"/>
        <v>0</v>
      </c>
    </row>
    <row r="103" spans="2:8" x14ac:dyDescent="0.2">
      <c r="B103" s="9" t="str">
        <f>$B$44</f>
        <v>Physical Training</v>
      </c>
      <c r="C103" s="159">
        <f>Data!ID14</f>
        <v>0</v>
      </c>
      <c r="D103" s="159">
        <f>Data!IX14</f>
        <v>0</v>
      </c>
      <c r="E103" s="159">
        <f>Data!JR14</f>
        <v>0</v>
      </c>
      <c r="F103" s="159">
        <f>Data!KL14</f>
        <v>0</v>
      </c>
      <c r="G103" s="159">
        <f>Data!LF14</f>
        <v>0</v>
      </c>
      <c r="H103" s="69">
        <f t="shared" si="2"/>
        <v>0</v>
      </c>
    </row>
    <row r="104" spans="2:8" x14ac:dyDescent="0.2">
      <c r="B104" s="9" t="str">
        <f>$B$45</f>
        <v>Health Services</v>
      </c>
      <c r="C104" s="159">
        <f>Data!IE14</f>
        <v>0</v>
      </c>
      <c r="D104" s="159">
        <f>Data!IY14</f>
        <v>0</v>
      </c>
      <c r="E104" s="159">
        <f>Data!JS14</f>
        <v>0</v>
      </c>
      <c r="F104" s="159">
        <f>Data!KM14</f>
        <v>0</v>
      </c>
      <c r="G104" s="159">
        <f>Data!LG14</f>
        <v>0</v>
      </c>
      <c r="H104" s="69">
        <f t="shared" si="2"/>
        <v>0</v>
      </c>
    </row>
    <row r="105" spans="2:8" x14ac:dyDescent="0.2">
      <c r="B105" s="9" t="str">
        <f>$B$46</f>
        <v>Pharmacy</v>
      </c>
      <c r="C105" s="159">
        <f>Data!IF14</f>
        <v>0</v>
      </c>
      <c r="D105" s="159">
        <f>Data!IZ14</f>
        <v>0</v>
      </c>
      <c r="E105" s="159">
        <f>Data!JT14</f>
        <v>0</v>
      </c>
      <c r="F105" s="159">
        <f>Data!KN14</f>
        <v>0</v>
      </c>
      <c r="G105" s="159">
        <f>Data!LH14</f>
        <v>0</v>
      </c>
      <c r="H105" s="69">
        <f t="shared" si="2"/>
        <v>0</v>
      </c>
    </row>
    <row r="106" spans="2:8" x14ac:dyDescent="0.2">
      <c r="B106" s="9" t="str">
        <f>$B$47</f>
        <v>Business Administration</v>
      </c>
      <c r="C106" s="159">
        <f>Data!IG14</f>
        <v>0</v>
      </c>
      <c r="D106" s="159">
        <f>Data!JA14</f>
        <v>0</v>
      </c>
      <c r="E106" s="159">
        <f>Data!JU14</f>
        <v>0</v>
      </c>
      <c r="F106" s="159">
        <f>Data!KO14</f>
        <v>0</v>
      </c>
      <c r="G106" s="159">
        <f>Data!LI14</f>
        <v>0</v>
      </c>
      <c r="H106" s="69">
        <f t="shared" si="2"/>
        <v>0</v>
      </c>
    </row>
    <row r="107" spans="2:8" x14ac:dyDescent="0.2">
      <c r="B107" s="9" t="str">
        <f>$B$48</f>
        <v>Optometry</v>
      </c>
      <c r="C107" s="159">
        <f>Data!IH14</f>
        <v>0</v>
      </c>
      <c r="D107" s="159">
        <f>Data!JB14</f>
        <v>0</v>
      </c>
      <c r="E107" s="159">
        <f>Data!JV14</f>
        <v>0</v>
      </c>
      <c r="F107" s="159">
        <f>Data!KP14</f>
        <v>0</v>
      </c>
      <c r="G107" s="159">
        <f>Data!LJ14</f>
        <v>0</v>
      </c>
      <c r="H107" s="69">
        <f t="shared" si="2"/>
        <v>0</v>
      </c>
    </row>
    <row r="108" spans="2:8" x14ac:dyDescent="0.2">
      <c r="B108" s="9" t="str">
        <f>$B$49</f>
        <v>Teacher Ed-Practice Teaching</v>
      </c>
      <c r="C108" s="159">
        <f>Data!II14</f>
        <v>0</v>
      </c>
      <c r="D108" s="159">
        <f>Data!JC14</f>
        <v>0</v>
      </c>
      <c r="E108" s="159">
        <f>Data!JW14</f>
        <v>0</v>
      </c>
      <c r="F108" s="159">
        <f>Data!KQ14</f>
        <v>0</v>
      </c>
      <c r="G108" s="159">
        <f>Data!LK14</f>
        <v>0</v>
      </c>
      <c r="H108" s="69">
        <f t="shared" si="2"/>
        <v>0</v>
      </c>
    </row>
    <row r="109" spans="2:8" x14ac:dyDescent="0.2">
      <c r="B109" s="9" t="str">
        <f>$B$50</f>
        <v>Technology</v>
      </c>
      <c r="C109" s="159">
        <f>Data!IJ14</f>
        <v>0</v>
      </c>
      <c r="D109" s="159">
        <f>Data!JD14</f>
        <v>0</v>
      </c>
      <c r="E109" s="159">
        <f>Data!JX14</f>
        <v>0</v>
      </c>
      <c r="F109" s="159">
        <f>Data!KR14</f>
        <v>0</v>
      </c>
      <c r="G109" s="159">
        <f>Data!LL14</f>
        <v>0</v>
      </c>
      <c r="H109" s="69">
        <f t="shared" si="2"/>
        <v>0</v>
      </c>
    </row>
    <row r="110" spans="2:8" x14ac:dyDescent="0.2">
      <c r="B110" s="9" t="str">
        <f>$B$51</f>
        <v>Nursing</v>
      </c>
      <c r="C110" s="159">
        <f>Data!IK14</f>
        <v>0</v>
      </c>
      <c r="D110" s="159">
        <f>Data!JE14</f>
        <v>0</v>
      </c>
      <c r="E110" s="159">
        <f>Data!JY14</f>
        <v>0</v>
      </c>
      <c r="F110" s="159">
        <f>Data!KS14</f>
        <v>0</v>
      </c>
      <c r="G110" s="159">
        <f>Data!HPM14</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143956.92579168401</v>
      </c>
      <c r="D116" s="21">
        <f t="shared" si="3"/>
        <v>1100821.2172185499</v>
      </c>
      <c r="E116" s="21">
        <f t="shared" si="3"/>
        <v>944058.34239146998</v>
      </c>
      <c r="F116" s="21">
        <f t="shared" si="3"/>
        <v>0</v>
      </c>
      <c r="G116" s="21">
        <f t="shared" si="3"/>
        <v>0</v>
      </c>
      <c r="H116" s="36">
        <f t="shared" ref="H116:H136" si="4">SUM(C116:G116)</f>
        <v>2188836.485401704</v>
      </c>
      <c r="I116" s="1"/>
    </row>
    <row r="117" spans="2:9" x14ac:dyDescent="0.2">
      <c r="B117" s="9" t="str">
        <f>$B$33</f>
        <v>Science</v>
      </c>
      <c r="C117" s="22">
        <f t="shared" si="3"/>
        <v>33891.353951101599</v>
      </c>
      <c r="D117" s="22">
        <f t="shared" si="3"/>
        <v>527571.87974973605</v>
      </c>
      <c r="E117" s="22">
        <f t="shared" si="3"/>
        <v>80478.937085503203</v>
      </c>
      <c r="F117" s="22">
        <f t="shared" si="3"/>
        <v>0</v>
      </c>
      <c r="G117" s="22">
        <f t="shared" si="3"/>
        <v>0</v>
      </c>
      <c r="H117" s="69">
        <f t="shared" si="4"/>
        <v>641942.17078634095</v>
      </c>
      <c r="I117" s="1"/>
    </row>
    <row r="118" spans="2:9" x14ac:dyDescent="0.2">
      <c r="B118" s="9" t="str">
        <f>$B$34</f>
        <v>Fine Arts</v>
      </c>
      <c r="C118" s="22">
        <f t="shared" si="3"/>
        <v>7264.3079208527297</v>
      </c>
      <c r="D118" s="22">
        <f t="shared" si="3"/>
        <v>78491.468461659097</v>
      </c>
      <c r="E118" s="22">
        <f t="shared" si="3"/>
        <v>12879.029475982499</v>
      </c>
      <c r="F118" s="22">
        <f t="shared" si="3"/>
        <v>0</v>
      </c>
      <c r="G118" s="22">
        <f t="shared" si="3"/>
        <v>0</v>
      </c>
      <c r="H118" s="69">
        <f t="shared" si="4"/>
        <v>98634.805858494336</v>
      </c>
      <c r="I118" s="1"/>
    </row>
    <row r="119" spans="2:9" x14ac:dyDescent="0.2">
      <c r="B119" s="9" t="str">
        <f>$B$35</f>
        <v>Teacher Education</v>
      </c>
      <c r="C119" s="22">
        <f t="shared" si="3"/>
        <v>4721.2120246676604</v>
      </c>
      <c r="D119" s="22">
        <f t="shared" si="3"/>
        <v>192570.069576426</v>
      </c>
      <c r="E119" s="22">
        <f t="shared" si="3"/>
        <v>362986.31245703303</v>
      </c>
      <c r="F119" s="22">
        <f t="shared" si="3"/>
        <v>0</v>
      </c>
      <c r="G119" s="22">
        <f t="shared" si="3"/>
        <v>0</v>
      </c>
      <c r="H119" s="69">
        <f t="shared" si="4"/>
        <v>560277.59405812668</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18180.9604035472</v>
      </c>
      <c r="D121" s="22">
        <f t="shared" si="3"/>
        <v>261385.095608262</v>
      </c>
      <c r="E121" s="22">
        <f t="shared" si="3"/>
        <v>200851.565929648</v>
      </c>
      <c r="F121" s="22">
        <f t="shared" si="3"/>
        <v>0</v>
      </c>
      <c r="G121" s="22">
        <f t="shared" si="3"/>
        <v>0</v>
      </c>
      <c r="H121" s="69">
        <f t="shared" si="4"/>
        <v>480417.62194145721</v>
      </c>
      <c r="I121" s="1"/>
    </row>
    <row r="122" spans="2:9" x14ac:dyDescent="0.2">
      <c r="B122" s="9" t="str">
        <f>$B$38</f>
        <v>Home Economics</v>
      </c>
      <c r="C122" s="22">
        <f t="shared" si="3"/>
        <v>0</v>
      </c>
      <c r="D122" s="22">
        <f t="shared" si="3"/>
        <v>0</v>
      </c>
      <c r="E122" s="22">
        <f t="shared" si="3"/>
        <v>146165.28</v>
      </c>
      <c r="F122" s="22">
        <f t="shared" si="3"/>
        <v>0</v>
      </c>
      <c r="G122" s="22">
        <f t="shared" si="3"/>
        <v>0</v>
      </c>
      <c r="H122" s="69">
        <f t="shared" si="4"/>
        <v>146165.28</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27983.103343180101</v>
      </c>
      <c r="D124" s="22">
        <f t="shared" si="3"/>
        <v>335756.89665682003</v>
      </c>
      <c r="E124" s="22">
        <f t="shared" si="3"/>
        <v>0</v>
      </c>
      <c r="F124" s="22">
        <f t="shared" si="3"/>
        <v>0</v>
      </c>
      <c r="G124" s="22">
        <f t="shared" si="3"/>
        <v>0</v>
      </c>
      <c r="H124" s="69">
        <f t="shared" si="4"/>
        <v>363740.00000000012</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0</v>
      </c>
      <c r="D129" s="22">
        <f t="shared" si="3"/>
        <v>0</v>
      </c>
      <c r="E129" s="22">
        <f t="shared" si="3"/>
        <v>54040.5</v>
      </c>
      <c r="F129" s="22">
        <f t="shared" si="3"/>
        <v>0</v>
      </c>
      <c r="G129" s="22">
        <f t="shared" si="3"/>
        <v>0</v>
      </c>
      <c r="H129" s="69">
        <f t="shared" si="4"/>
        <v>54040.5</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138286.02594269399</v>
      </c>
      <c r="D131" s="22">
        <f t="shared" si="3"/>
        <v>1556158.12279327</v>
      </c>
      <c r="E131" s="22">
        <f t="shared" si="3"/>
        <v>767423.55444039498</v>
      </c>
      <c r="F131" s="22">
        <f t="shared" si="3"/>
        <v>0</v>
      </c>
      <c r="G131" s="22">
        <f t="shared" si="3"/>
        <v>0</v>
      </c>
      <c r="H131" s="69">
        <f t="shared" si="4"/>
        <v>2461867.7031763587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19000</v>
      </c>
      <c r="E133" s="22">
        <f t="shared" si="5"/>
        <v>0</v>
      </c>
      <c r="F133" s="22">
        <f t="shared" si="5"/>
        <v>0</v>
      </c>
      <c r="G133" s="22">
        <f t="shared" si="5"/>
        <v>0</v>
      </c>
      <c r="H133" s="69">
        <f t="shared" si="4"/>
        <v>19000</v>
      </c>
      <c r="I133" s="1"/>
    </row>
    <row r="134" spans="2:12" x14ac:dyDescent="0.2">
      <c r="B134" s="9" t="str">
        <f>$B$50</f>
        <v>Technology</v>
      </c>
      <c r="C134" s="22">
        <f t="shared" si="5"/>
        <v>38328.836867604303</v>
      </c>
      <c r="D134" s="22">
        <f t="shared" si="5"/>
        <v>123201.87430618799</v>
      </c>
      <c r="E134" s="22">
        <f t="shared" si="5"/>
        <v>30944.116448943001</v>
      </c>
      <c r="F134" s="22">
        <f t="shared" si="5"/>
        <v>0</v>
      </c>
      <c r="G134" s="22">
        <f t="shared" si="5"/>
        <v>0</v>
      </c>
      <c r="H134" s="69">
        <f t="shared" si="4"/>
        <v>192474.82762273532</v>
      </c>
      <c r="I134" s="1"/>
    </row>
    <row r="135" spans="2:12" x14ac:dyDescent="0.2">
      <c r="B135" s="9" t="str">
        <f>$B$51</f>
        <v>Nursing</v>
      </c>
      <c r="C135" s="22">
        <f t="shared" si="5"/>
        <v>5736.5185456852496</v>
      </c>
      <c r="D135" s="22">
        <f t="shared" si="5"/>
        <v>215425.98145431501</v>
      </c>
      <c r="E135" s="22">
        <f t="shared" si="5"/>
        <v>0</v>
      </c>
      <c r="F135" s="22">
        <f t="shared" si="5"/>
        <v>0</v>
      </c>
      <c r="G135" s="22">
        <f t="shared" si="5"/>
        <v>0</v>
      </c>
      <c r="H135" s="69">
        <f t="shared" si="4"/>
        <v>221162.50000000026</v>
      </c>
      <c r="I135" s="1"/>
    </row>
    <row r="136" spans="2:12" x14ac:dyDescent="0.2">
      <c r="B136" s="35" t="str">
        <f>$B$52</f>
        <v>Totals</v>
      </c>
      <c r="C136" s="36">
        <f>SUM(C116:C135)</f>
        <v>418349.24479101686</v>
      </c>
      <c r="D136" s="36">
        <f>SUM(D116:D135)</f>
        <v>4410382.6058252258</v>
      </c>
      <c r="E136" s="36">
        <f>SUM(E116:E135)</f>
        <v>2599827.6382289748</v>
      </c>
      <c r="F136" s="36">
        <f>SUM(F116:F135)</f>
        <v>0</v>
      </c>
      <c r="G136" s="36">
        <f>SUM(G116:G135)</f>
        <v>0</v>
      </c>
      <c r="H136" s="36">
        <f t="shared" si="4"/>
        <v>7428559.488845218</v>
      </c>
      <c r="I136" s="1"/>
    </row>
    <row r="137" spans="2:12" x14ac:dyDescent="0.2">
      <c r="B137" s="46"/>
      <c r="C137" s="47"/>
      <c r="D137" s="47"/>
      <c r="E137" s="47"/>
      <c r="F137" s="47"/>
      <c r="G137" s="47"/>
      <c r="H137" s="48"/>
      <c r="I137" s="1"/>
    </row>
    <row r="138" spans="2:12" x14ac:dyDescent="0.2">
      <c r="B138" s="169" t="s">
        <v>4</v>
      </c>
      <c r="C138" s="12"/>
      <c r="D138" s="12"/>
      <c r="E138" s="12"/>
      <c r="F138" s="12"/>
      <c r="G138" s="12"/>
      <c r="H138" s="17">
        <f>H86-H81-H111</f>
        <v>4284358.511154782</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Data!LN14</f>
        <v>0</v>
      </c>
      <c r="D143" s="159">
        <f>Data!MH14</f>
        <v>0</v>
      </c>
      <c r="E143" s="159">
        <f>Data!NB14</f>
        <v>0</v>
      </c>
      <c r="F143" s="159">
        <f>Data!NV14</f>
        <v>0</v>
      </c>
      <c r="G143" s="159">
        <f>Data!OP14</f>
        <v>0</v>
      </c>
      <c r="H143" s="160">
        <f>Data!PJ14</f>
        <v>1262392</v>
      </c>
      <c r="I143" s="70">
        <f t="shared" ref="I143:I162" si="6">SUM(C143:H143)</f>
        <v>1262392</v>
      </c>
    </row>
    <row r="144" spans="2:12" x14ac:dyDescent="0.2">
      <c r="B144" s="9" t="str">
        <f>$B$33</f>
        <v>Science</v>
      </c>
      <c r="C144" s="159">
        <f>Data!LO14</f>
        <v>0</v>
      </c>
      <c r="D144" s="159">
        <f>Data!MI14</f>
        <v>0</v>
      </c>
      <c r="E144" s="159">
        <f>Data!NC14</f>
        <v>0</v>
      </c>
      <c r="F144" s="159">
        <f>Data!NW14</f>
        <v>0</v>
      </c>
      <c r="G144" s="159">
        <f>Data!OQ14</f>
        <v>0</v>
      </c>
      <c r="H144" s="160">
        <f>Data!PK14</f>
        <v>370235</v>
      </c>
      <c r="I144" s="70">
        <f t="shared" si="6"/>
        <v>370235</v>
      </c>
    </row>
    <row r="145" spans="2:9" x14ac:dyDescent="0.2">
      <c r="B145" s="9" t="str">
        <f>$B$34</f>
        <v>Fine Arts</v>
      </c>
      <c r="C145" s="159">
        <f>Data!LP14</f>
        <v>0</v>
      </c>
      <c r="D145" s="159">
        <f>Data!MJ14</f>
        <v>0</v>
      </c>
      <c r="E145" s="159">
        <f>Data!ND14</f>
        <v>0</v>
      </c>
      <c r="F145" s="159">
        <f>Data!NX14</f>
        <v>0</v>
      </c>
      <c r="G145" s="159">
        <f>Data!OR14</f>
        <v>0</v>
      </c>
      <c r="H145" s="160">
        <f>Data!PL14</f>
        <v>56887</v>
      </c>
      <c r="I145" s="70">
        <f t="shared" si="6"/>
        <v>56887</v>
      </c>
    </row>
    <row r="146" spans="2:9" x14ac:dyDescent="0.2">
      <c r="B146" s="9" t="str">
        <f>$B$35</f>
        <v>Teacher Education</v>
      </c>
      <c r="C146" s="159">
        <f>Data!LQ14</f>
        <v>0</v>
      </c>
      <c r="D146" s="159">
        <f>Data!MK14</f>
        <v>0</v>
      </c>
      <c r="E146" s="159">
        <f>Data!NE14</f>
        <v>0</v>
      </c>
      <c r="F146" s="159">
        <f>Data!NY14</f>
        <v>0</v>
      </c>
      <c r="G146" s="159">
        <f>Data!OS14</f>
        <v>0</v>
      </c>
      <c r="H146" s="160">
        <f>Data!PN14</f>
        <v>323136</v>
      </c>
      <c r="I146" s="70">
        <f t="shared" si="6"/>
        <v>323136</v>
      </c>
    </row>
    <row r="147" spans="2:9" x14ac:dyDescent="0.2">
      <c r="B147" s="9" t="str">
        <f>$B$36</f>
        <v>Agriculture</v>
      </c>
      <c r="C147" s="159">
        <f>Data!LR14</f>
        <v>0</v>
      </c>
      <c r="D147" s="159">
        <f>Data!ML14</f>
        <v>0</v>
      </c>
      <c r="E147" s="159">
        <f>Data!NF14</f>
        <v>0</v>
      </c>
      <c r="F147" s="159">
        <f>Data!NZ14</f>
        <v>0</v>
      </c>
      <c r="G147" s="159">
        <f>Data!OT14</f>
        <v>0</v>
      </c>
      <c r="H147" s="160">
        <f>Data!PM14</f>
        <v>0</v>
      </c>
      <c r="I147" s="70">
        <f t="shared" si="6"/>
        <v>0</v>
      </c>
    </row>
    <row r="148" spans="2:9" x14ac:dyDescent="0.2">
      <c r="B148" s="9" t="str">
        <f>$B$37</f>
        <v>Engineering</v>
      </c>
      <c r="C148" s="159">
        <f>Data!LS14</f>
        <v>0</v>
      </c>
      <c r="D148" s="159">
        <f>Data!MM14</f>
        <v>0</v>
      </c>
      <c r="E148" s="159">
        <f>Data!NG14</f>
        <v>0</v>
      </c>
      <c r="F148" s="159">
        <f>Data!OA14</f>
        <v>0</v>
      </c>
      <c r="G148" s="159">
        <f>Data!OU14</f>
        <v>0</v>
      </c>
      <c r="H148" s="160">
        <f>Data!PO14</f>
        <v>277077</v>
      </c>
      <c r="I148" s="70">
        <f t="shared" si="6"/>
        <v>277077</v>
      </c>
    </row>
    <row r="149" spans="2:9" x14ac:dyDescent="0.2">
      <c r="B149" s="9" t="str">
        <f>$B$38</f>
        <v>Home Economics</v>
      </c>
      <c r="C149" s="159">
        <f>Data!LT14</f>
        <v>0</v>
      </c>
      <c r="D149" s="159">
        <f>Data!MN14</f>
        <v>0</v>
      </c>
      <c r="E149" s="159">
        <f>Data!NH14</f>
        <v>0</v>
      </c>
      <c r="F149" s="159">
        <f>Data!OB14</f>
        <v>0</v>
      </c>
      <c r="G149" s="159">
        <f>Data!OV14</f>
        <v>0</v>
      </c>
      <c r="H149" s="160">
        <f>Data!PP14</f>
        <v>84299</v>
      </c>
      <c r="I149" s="70">
        <f t="shared" si="6"/>
        <v>84299</v>
      </c>
    </row>
    <row r="150" spans="2:9" x14ac:dyDescent="0.2">
      <c r="B150" s="9" t="str">
        <f>$B$39</f>
        <v>Law</v>
      </c>
      <c r="C150" s="159">
        <f>Data!LU14</f>
        <v>0</v>
      </c>
      <c r="D150" s="159">
        <f>Data!MO14</f>
        <v>0</v>
      </c>
      <c r="E150" s="159">
        <f>Data!NI14</f>
        <v>0</v>
      </c>
      <c r="F150" s="159">
        <f>Data!OC14</f>
        <v>0</v>
      </c>
      <c r="G150" s="159">
        <f>Data!OW14</f>
        <v>0</v>
      </c>
      <c r="H150" s="160">
        <f>Data!PQ14</f>
        <v>0</v>
      </c>
      <c r="I150" s="70">
        <f t="shared" si="6"/>
        <v>0</v>
      </c>
    </row>
    <row r="151" spans="2:9" x14ac:dyDescent="0.2">
      <c r="B151" s="9" t="str">
        <f>$B$40</f>
        <v>Social Service</v>
      </c>
      <c r="C151" s="159">
        <f>Data!LV14</f>
        <v>0</v>
      </c>
      <c r="D151" s="159">
        <f>Data!MP14</f>
        <v>0</v>
      </c>
      <c r="E151" s="159">
        <f>Data!NJ14</f>
        <v>0</v>
      </c>
      <c r="F151" s="159">
        <f>Data!OD14</f>
        <v>0</v>
      </c>
      <c r="G151" s="159">
        <f>Data!OX14</f>
        <v>0</v>
      </c>
      <c r="H151" s="160">
        <f>Data!PR14</f>
        <v>209784</v>
      </c>
      <c r="I151" s="70">
        <f t="shared" si="6"/>
        <v>209784</v>
      </c>
    </row>
    <row r="152" spans="2:9" x14ac:dyDescent="0.2">
      <c r="B152" s="9" t="str">
        <f>$B$41</f>
        <v>Library Science</v>
      </c>
      <c r="C152" s="159">
        <f>Data!LW14</f>
        <v>0</v>
      </c>
      <c r="D152" s="159">
        <f>Data!MQ14</f>
        <v>0</v>
      </c>
      <c r="E152" s="159">
        <f>Data!NK14</f>
        <v>0</v>
      </c>
      <c r="F152" s="159">
        <f>Data!OE14</f>
        <v>0</v>
      </c>
      <c r="G152" s="159">
        <f>Data!OY14</f>
        <v>0</v>
      </c>
      <c r="H152" s="160">
        <f>Data!PS14</f>
        <v>0</v>
      </c>
      <c r="I152" s="70">
        <f t="shared" si="6"/>
        <v>0</v>
      </c>
    </row>
    <row r="153" spans="2:9" x14ac:dyDescent="0.2">
      <c r="B153" s="9" t="str">
        <f>$B$42</f>
        <v>Veterinary Science</v>
      </c>
      <c r="C153" s="159">
        <f>Data!LX14</f>
        <v>0</v>
      </c>
      <c r="D153" s="159">
        <f>Data!MR14</f>
        <v>0</v>
      </c>
      <c r="E153" s="159">
        <f>Data!NL14</f>
        <v>0</v>
      </c>
      <c r="F153" s="159">
        <f>Data!OF14</f>
        <v>0</v>
      </c>
      <c r="G153" s="159">
        <f>Data!OZ14</f>
        <v>0</v>
      </c>
      <c r="H153" s="160">
        <f>Data!PT14</f>
        <v>0</v>
      </c>
      <c r="I153" s="70">
        <f t="shared" si="6"/>
        <v>0</v>
      </c>
    </row>
    <row r="154" spans="2:9" x14ac:dyDescent="0.2">
      <c r="B154" s="9" t="str">
        <f>$B$43</f>
        <v>Vocational Training</v>
      </c>
      <c r="C154" s="159">
        <f>Data!LY14</f>
        <v>0</v>
      </c>
      <c r="D154" s="159">
        <f>Data!MS14</f>
        <v>0</v>
      </c>
      <c r="E154" s="159">
        <f>Data!NM14</f>
        <v>0</v>
      </c>
      <c r="F154" s="159">
        <f>Data!OG14</f>
        <v>0</v>
      </c>
      <c r="G154" s="159">
        <f>Data!PA14</f>
        <v>0</v>
      </c>
      <c r="H154" s="160">
        <f>Data!PU14</f>
        <v>0</v>
      </c>
      <c r="I154" s="70">
        <f t="shared" si="6"/>
        <v>0</v>
      </c>
    </row>
    <row r="155" spans="2:9" x14ac:dyDescent="0.2">
      <c r="B155" s="9" t="str">
        <f>$B$44</f>
        <v>Physical Training</v>
      </c>
      <c r="C155" s="159">
        <f>Data!LZ14</f>
        <v>0</v>
      </c>
      <c r="D155" s="159">
        <f>Data!MT14</f>
        <v>0</v>
      </c>
      <c r="E155" s="159">
        <f>Data!NN14</f>
        <v>0</v>
      </c>
      <c r="F155" s="159">
        <f>Data!OH14</f>
        <v>0</v>
      </c>
      <c r="G155" s="159">
        <f>Data!PB14</f>
        <v>0</v>
      </c>
      <c r="H155" s="160">
        <f>Data!PV14</f>
        <v>0</v>
      </c>
      <c r="I155" s="70">
        <f t="shared" si="6"/>
        <v>0</v>
      </c>
    </row>
    <row r="156" spans="2:9" x14ac:dyDescent="0.2">
      <c r="B156" s="9" t="str">
        <f>$B$45</f>
        <v>Health Services</v>
      </c>
      <c r="C156" s="159">
        <f>Data!MA14</f>
        <v>0</v>
      </c>
      <c r="D156" s="159">
        <f>Data!MU14</f>
        <v>0</v>
      </c>
      <c r="E156" s="159">
        <f>Data!NO14</f>
        <v>0</v>
      </c>
      <c r="F156" s="159">
        <f>Data!OI14</f>
        <v>0</v>
      </c>
      <c r="G156" s="159">
        <f>Data!PC14</f>
        <v>0</v>
      </c>
      <c r="H156" s="160">
        <f>Data!PW14</f>
        <v>31168</v>
      </c>
      <c r="I156" s="70">
        <f t="shared" si="6"/>
        <v>31168</v>
      </c>
    </row>
    <row r="157" spans="2:9" x14ac:dyDescent="0.2">
      <c r="B157" s="9" t="str">
        <f>$B$46</f>
        <v>Pharmacy</v>
      </c>
      <c r="C157" s="159">
        <f>Data!MB14</f>
        <v>0</v>
      </c>
      <c r="D157" s="159">
        <f>Data!MV14</f>
        <v>0</v>
      </c>
      <c r="E157" s="159">
        <f>Data!NP14</f>
        <v>0</v>
      </c>
      <c r="F157" s="159">
        <f>Data!OJ14</f>
        <v>0</v>
      </c>
      <c r="G157" s="159">
        <f>Data!PD14</f>
        <v>0</v>
      </c>
      <c r="H157" s="160">
        <f>Data!PX14</f>
        <v>0</v>
      </c>
      <c r="I157" s="70">
        <f t="shared" si="6"/>
        <v>0</v>
      </c>
    </row>
    <row r="158" spans="2:9" x14ac:dyDescent="0.2">
      <c r="B158" s="9" t="str">
        <f>$B$47</f>
        <v>Business Administration</v>
      </c>
      <c r="C158" s="159">
        <f>Data!MC14</f>
        <v>0</v>
      </c>
      <c r="D158" s="159">
        <f>Data!MW14</f>
        <v>0</v>
      </c>
      <c r="E158" s="159">
        <f>Data!NQ14</f>
        <v>0</v>
      </c>
      <c r="F158" s="159">
        <f>Data!OK14</f>
        <v>0</v>
      </c>
      <c r="G158" s="159">
        <f>Data!PE14</f>
        <v>0</v>
      </c>
      <c r="H158" s="160">
        <f>Data!PY14</f>
        <v>1419861</v>
      </c>
      <c r="I158" s="70">
        <f t="shared" si="6"/>
        <v>1419861</v>
      </c>
    </row>
    <row r="159" spans="2:9" x14ac:dyDescent="0.2">
      <c r="B159" s="9" t="str">
        <f>$B$48</f>
        <v>Optometry</v>
      </c>
      <c r="C159" s="159">
        <f>Data!MD14</f>
        <v>0</v>
      </c>
      <c r="D159" s="159">
        <f>Data!MX14</f>
        <v>0</v>
      </c>
      <c r="E159" s="159">
        <f>Data!NR14</f>
        <v>0</v>
      </c>
      <c r="F159" s="159">
        <f>Data!OL14</f>
        <v>0</v>
      </c>
      <c r="G159" s="159">
        <f>Data!PF14</f>
        <v>0</v>
      </c>
      <c r="H159" s="160">
        <f>Data!PZ14</f>
        <v>0</v>
      </c>
      <c r="I159" s="70">
        <f t="shared" si="6"/>
        <v>0</v>
      </c>
    </row>
    <row r="160" spans="2:9" x14ac:dyDescent="0.2">
      <c r="B160" s="9" t="str">
        <f>$B$49</f>
        <v>Teacher Ed-Practice Teaching</v>
      </c>
      <c r="C160" s="159">
        <f>Data!ME14</f>
        <v>0</v>
      </c>
      <c r="D160" s="159">
        <f>Data!MY14</f>
        <v>0</v>
      </c>
      <c r="E160" s="159">
        <f>Data!NS14</f>
        <v>0</v>
      </c>
      <c r="F160" s="159">
        <f>Data!OM14</f>
        <v>0</v>
      </c>
      <c r="G160" s="159">
        <f>Data!PG14</f>
        <v>0</v>
      </c>
      <c r="H160" s="160">
        <f>Data!QA14</f>
        <v>10958</v>
      </c>
      <c r="I160" s="70">
        <f t="shared" si="6"/>
        <v>10958</v>
      </c>
    </row>
    <row r="161" spans="2:10" x14ac:dyDescent="0.2">
      <c r="B161" s="9" t="str">
        <f>$B$50</f>
        <v>Technology</v>
      </c>
      <c r="C161" s="159">
        <f>Data!MF14</f>
        <v>0</v>
      </c>
      <c r="D161" s="159">
        <f>Data!MZ14</f>
        <v>0</v>
      </c>
      <c r="E161" s="159">
        <f>Data!NT14</f>
        <v>0</v>
      </c>
      <c r="F161" s="159">
        <f>Data!ON14</f>
        <v>0</v>
      </c>
      <c r="G161" s="159">
        <f>Data!PH14</f>
        <v>0</v>
      </c>
      <c r="H161" s="160">
        <f>Data!QB14</f>
        <v>111008</v>
      </c>
      <c r="I161" s="70">
        <f t="shared" si="6"/>
        <v>111008</v>
      </c>
    </row>
    <row r="162" spans="2:10" x14ac:dyDescent="0.2">
      <c r="B162" s="9" t="str">
        <f>$B$51</f>
        <v>Nursing</v>
      </c>
      <c r="C162" s="159">
        <f>Data!MG14</f>
        <v>0</v>
      </c>
      <c r="D162" s="159">
        <f>Data!NA14</f>
        <v>0</v>
      </c>
      <c r="E162" s="159">
        <f>Data!NU14</f>
        <v>0</v>
      </c>
      <c r="F162" s="159">
        <f>Data!OO14</f>
        <v>0</v>
      </c>
      <c r="G162" s="159">
        <f>Data!PI14</f>
        <v>0</v>
      </c>
      <c r="H162" s="160">
        <f>Data!QC14</f>
        <v>127554</v>
      </c>
      <c r="I162" s="70">
        <f t="shared" si="6"/>
        <v>127554</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4284359</v>
      </c>
      <c r="I163" s="70">
        <f>SUM(I143:I162)</f>
        <v>4284359</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83025.878212489566</v>
      </c>
      <c r="D168" s="21">
        <f t="shared" si="8"/>
        <v>634888.85867686104</v>
      </c>
      <c r="E168" s="21">
        <f t="shared" si="8"/>
        <v>544477.26311064942</v>
      </c>
      <c r="F168" s="21">
        <f t="shared" si="8"/>
        <v>0</v>
      </c>
      <c r="G168" s="21">
        <f t="shared" si="8"/>
        <v>0</v>
      </c>
      <c r="H168" s="36">
        <f t="shared" ref="H168:H188" si="9">SUM(C168:G168)</f>
        <v>1262392</v>
      </c>
      <c r="I168" s="52"/>
      <c r="J168" s="53"/>
    </row>
    <row r="169" spans="2:10" x14ac:dyDescent="0.2">
      <c r="B169" s="9" t="str">
        <f>$B$33</f>
        <v>Science</v>
      </c>
      <c r="C169" s="22">
        <f t="shared" si="8"/>
        <v>19546.566655242223</v>
      </c>
      <c r="D169" s="22">
        <f t="shared" si="8"/>
        <v>304272.85164936481</v>
      </c>
      <c r="E169" s="22">
        <f t="shared" si="8"/>
        <v>46415.581695392917</v>
      </c>
      <c r="F169" s="22">
        <f t="shared" si="8"/>
        <v>0</v>
      </c>
      <c r="G169" s="22">
        <f t="shared" si="8"/>
        <v>0</v>
      </c>
      <c r="H169" s="69">
        <f t="shared" si="9"/>
        <v>370234.99999999994</v>
      </c>
      <c r="I169" s="52"/>
      <c r="J169" s="53"/>
    </row>
    <row r="170" spans="2:10" x14ac:dyDescent="0.2">
      <c r="B170" s="9" t="str">
        <f>$B$34</f>
        <v>Fine Arts</v>
      </c>
      <c r="C170" s="22">
        <f t="shared" si="8"/>
        <v>4189.6436161329048</v>
      </c>
      <c r="D170" s="22">
        <f t="shared" si="8"/>
        <v>45269.457647478775</v>
      </c>
      <c r="E170" s="22">
        <f t="shared" si="8"/>
        <v>7427.8987363883107</v>
      </c>
      <c r="F170" s="22">
        <f t="shared" si="8"/>
        <v>0</v>
      </c>
      <c r="G170" s="22">
        <f t="shared" si="8"/>
        <v>0</v>
      </c>
      <c r="H170" s="69">
        <f t="shared" si="9"/>
        <v>56886.999999999993</v>
      </c>
      <c r="I170" s="52"/>
      <c r="J170" s="53"/>
    </row>
    <row r="171" spans="2:10" x14ac:dyDescent="0.2">
      <c r="B171" s="9" t="str">
        <f>$B$35</f>
        <v>Teacher Education</v>
      </c>
      <c r="C171" s="22">
        <f t="shared" si="8"/>
        <v>2722.924466340045</v>
      </c>
      <c r="D171" s="22">
        <f t="shared" si="8"/>
        <v>111063.37762311489</v>
      </c>
      <c r="E171" s="22">
        <f t="shared" si="8"/>
        <v>209349.69791054507</v>
      </c>
      <c r="F171" s="22">
        <f t="shared" si="8"/>
        <v>0</v>
      </c>
      <c r="G171" s="22">
        <f t="shared" si="8"/>
        <v>0</v>
      </c>
      <c r="H171" s="69">
        <f t="shared" si="9"/>
        <v>323136</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10485.722703875985</v>
      </c>
      <c r="D173" s="22">
        <f t="shared" si="8"/>
        <v>150751.75186782767</v>
      </c>
      <c r="E173" s="22">
        <f t="shared" si="8"/>
        <v>115839.52542829631</v>
      </c>
      <c r="F173" s="22">
        <f t="shared" si="8"/>
        <v>0</v>
      </c>
      <c r="G173" s="22">
        <f t="shared" si="8"/>
        <v>0</v>
      </c>
      <c r="H173" s="69">
        <f t="shared" si="9"/>
        <v>277076.99999999994</v>
      </c>
      <c r="I173" s="52"/>
      <c r="J173" s="53"/>
    </row>
    <row r="174" spans="2:10" x14ac:dyDescent="0.2">
      <c r="B174" s="9" t="str">
        <f>$B$38</f>
        <v>Home Economics</v>
      </c>
      <c r="C174" s="22">
        <f t="shared" si="8"/>
        <v>0</v>
      </c>
      <c r="D174" s="22">
        <f t="shared" si="8"/>
        <v>0</v>
      </c>
      <c r="E174" s="22">
        <f t="shared" si="8"/>
        <v>84299</v>
      </c>
      <c r="F174" s="22">
        <f t="shared" si="8"/>
        <v>0</v>
      </c>
      <c r="G174" s="22">
        <f t="shared" si="8"/>
        <v>0</v>
      </c>
      <c r="H174" s="69">
        <f t="shared" si="9"/>
        <v>84299</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16139.020596430672</v>
      </c>
      <c r="D176" s="22">
        <f t="shared" si="8"/>
        <v>193644.97940356933</v>
      </c>
      <c r="E176" s="22">
        <f t="shared" si="8"/>
        <v>0</v>
      </c>
      <c r="F176" s="22">
        <f t="shared" si="8"/>
        <v>0</v>
      </c>
      <c r="G176" s="22">
        <f t="shared" si="8"/>
        <v>0</v>
      </c>
      <c r="H176" s="69">
        <f t="shared" si="9"/>
        <v>209784</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0</v>
      </c>
      <c r="D181" s="22">
        <f t="shared" si="8"/>
        <v>0</v>
      </c>
      <c r="E181" s="22">
        <f t="shared" si="8"/>
        <v>31168</v>
      </c>
      <c r="F181" s="22">
        <f t="shared" si="8"/>
        <v>0</v>
      </c>
      <c r="G181" s="22">
        <f t="shared" si="8"/>
        <v>0</v>
      </c>
      <c r="H181" s="69">
        <f t="shared" si="9"/>
        <v>31168</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79755.274756514365</v>
      </c>
      <c r="D183" s="22">
        <f t="shared" si="8"/>
        <v>897500.79808780563</v>
      </c>
      <c r="E183" s="22">
        <f t="shared" si="8"/>
        <v>442604.92715568008</v>
      </c>
      <c r="F183" s="22">
        <f t="shared" si="8"/>
        <v>0</v>
      </c>
      <c r="G183" s="22">
        <f t="shared" si="8"/>
        <v>0</v>
      </c>
      <c r="H183" s="69">
        <f t="shared" si="9"/>
        <v>1419861</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10958</v>
      </c>
      <c r="E185" s="22">
        <f t="shared" si="10"/>
        <v>0</v>
      </c>
      <c r="F185" s="22">
        <f t="shared" si="10"/>
        <v>0</v>
      </c>
      <c r="G185" s="22">
        <f t="shared" si="10"/>
        <v>0</v>
      </c>
      <c r="H185" s="69">
        <f t="shared" si="9"/>
        <v>10958</v>
      </c>
      <c r="I185" s="52"/>
      <c r="J185" s="53"/>
    </row>
    <row r="186" spans="2:10" x14ac:dyDescent="0.2">
      <c r="B186" s="9" t="str">
        <f>$B$50</f>
        <v>Technology</v>
      </c>
      <c r="C186" s="22">
        <f t="shared" si="10"/>
        <v>22105.786899774506</v>
      </c>
      <c r="D186" s="22">
        <f t="shared" si="10"/>
        <v>71055.492460489666</v>
      </c>
      <c r="E186" s="22">
        <f t="shared" si="10"/>
        <v>17846.72063973582</v>
      </c>
      <c r="F186" s="22">
        <f t="shared" si="10"/>
        <v>0</v>
      </c>
      <c r="G186" s="22">
        <f t="shared" si="10"/>
        <v>0</v>
      </c>
      <c r="H186" s="69">
        <f t="shared" si="9"/>
        <v>111008</v>
      </c>
      <c r="I186" s="52"/>
      <c r="J186" s="53"/>
    </row>
    <row r="187" spans="2:10" x14ac:dyDescent="0.2">
      <c r="B187" s="9" t="str">
        <f>$B$51</f>
        <v>Nursing</v>
      </c>
      <c r="C187" s="22">
        <f t="shared" si="10"/>
        <v>3308.4988936928075</v>
      </c>
      <c r="D187" s="22">
        <f t="shared" si="10"/>
        <v>124245.5011063072</v>
      </c>
      <c r="E187" s="22">
        <f t="shared" si="10"/>
        <v>0</v>
      </c>
      <c r="F187" s="22">
        <f t="shared" si="10"/>
        <v>0</v>
      </c>
      <c r="G187" s="22">
        <f t="shared" si="10"/>
        <v>0</v>
      </c>
      <c r="H187" s="69">
        <f t="shared" si="9"/>
        <v>127554.00000000001</v>
      </c>
      <c r="I187" s="52"/>
      <c r="J187" s="53"/>
    </row>
    <row r="188" spans="2:10" x14ac:dyDescent="0.2">
      <c r="B188" s="35" t="str">
        <f>$B$52</f>
        <v>Totals</v>
      </c>
      <c r="C188" s="36">
        <f>SUM(C168:C187)</f>
        <v>241279.31680049305</v>
      </c>
      <c r="D188" s="36">
        <f>SUM(D168:D187)</f>
        <v>2543651.0685228193</v>
      </c>
      <c r="E188" s="36">
        <f>SUM(E168:E187)</f>
        <v>1499428.6146766881</v>
      </c>
      <c r="F188" s="36">
        <f>SUM(F168:F187)</f>
        <v>0</v>
      </c>
      <c r="G188" s="36">
        <f>SUM(G168:G187)</f>
        <v>0</v>
      </c>
      <c r="H188" s="36">
        <f t="shared" si="9"/>
        <v>4284359</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5785377</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112113.94197172709</v>
      </c>
      <c r="D193" s="38">
        <f t="shared" si="11"/>
        <v>857321.7675339937</v>
      </c>
      <c r="E193" s="38">
        <f t="shared" si="11"/>
        <v>735234.52681924612</v>
      </c>
      <c r="F193" s="38">
        <f t="shared" si="11"/>
        <v>0</v>
      </c>
      <c r="G193" s="38">
        <f t="shared" si="11"/>
        <v>0</v>
      </c>
      <c r="H193" s="38">
        <f>SUM(C193:G193)</f>
        <v>1704670.2363249669</v>
      </c>
      <c r="I193" s="1"/>
    </row>
    <row r="194" spans="2:9" x14ac:dyDescent="0.2">
      <c r="B194" s="9" t="str">
        <f>$B$33</f>
        <v>Science</v>
      </c>
      <c r="C194" s="39">
        <f t="shared" si="11"/>
        <v>26394.654298991471</v>
      </c>
      <c r="D194" s="39">
        <f t="shared" si="11"/>
        <v>410874.03601385962</v>
      </c>
      <c r="E194" s="39">
        <f t="shared" si="11"/>
        <v>62677.157300559724</v>
      </c>
      <c r="F194" s="39">
        <f t="shared" si="11"/>
        <v>0</v>
      </c>
      <c r="G194" s="39">
        <f t="shared" si="11"/>
        <v>0</v>
      </c>
      <c r="H194" s="39">
        <f t="shared" ref="H194:H213" si="12">SUM(C194:G194)</f>
        <v>499945.84761341085</v>
      </c>
      <c r="I194" s="1"/>
    </row>
    <row r="195" spans="2:9" x14ac:dyDescent="0.2">
      <c r="B195" s="9" t="str">
        <f>$B$34</f>
        <v>Fine Arts</v>
      </c>
      <c r="C195" s="39">
        <f t="shared" si="11"/>
        <v>5657.4575500575729</v>
      </c>
      <c r="D195" s="39">
        <f t="shared" si="11"/>
        <v>61129.31275790307</v>
      </c>
      <c r="E195" s="39">
        <f t="shared" si="11"/>
        <v>10030.213936437616</v>
      </c>
      <c r="F195" s="39">
        <f t="shared" si="11"/>
        <v>0</v>
      </c>
      <c r="G195" s="39">
        <f t="shared" si="11"/>
        <v>0</v>
      </c>
      <c r="H195" s="39">
        <f t="shared" si="12"/>
        <v>76816.984244398263</v>
      </c>
      <c r="I195" s="1"/>
    </row>
    <row r="196" spans="2:9" x14ac:dyDescent="0.2">
      <c r="B196" s="9" t="str">
        <f>$B$35</f>
        <v>Teacher Education</v>
      </c>
      <c r="C196" s="39">
        <f t="shared" si="11"/>
        <v>3676.8893754772535</v>
      </c>
      <c r="D196" s="39">
        <f t="shared" si="11"/>
        <v>149973.95566243786</v>
      </c>
      <c r="E196" s="39">
        <f t="shared" si="11"/>
        <v>282694.4667478436</v>
      </c>
      <c r="F196" s="39">
        <f t="shared" si="11"/>
        <v>0</v>
      </c>
      <c r="G196" s="39">
        <f t="shared" si="11"/>
        <v>0</v>
      </c>
      <c r="H196" s="39">
        <f t="shared" si="12"/>
        <v>436345.31178575871</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14159.368355942677</v>
      </c>
      <c r="D198" s="39">
        <f t="shared" si="11"/>
        <v>203567.23568621726</v>
      </c>
      <c r="E198" s="39">
        <f t="shared" si="11"/>
        <v>156423.60159977723</v>
      </c>
      <c r="F198" s="39">
        <f t="shared" si="11"/>
        <v>0</v>
      </c>
      <c r="G198" s="39">
        <f t="shared" si="11"/>
        <v>0</v>
      </c>
      <c r="H198" s="39">
        <f t="shared" si="12"/>
        <v>374150.20564193721</v>
      </c>
      <c r="I198" s="1"/>
    </row>
    <row r="199" spans="2:9" x14ac:dyDescent="0.2">
      <c r="B199" s="9" t="str">
        <f>$B$38</f>
        <v>Home Economics</v>
      </c>
      <c r="C199" s="39">
        <f t="shared" si="11"/>
        <v>0</v>
      </c>
      <c r="D199" s="39">
        <f t="shared" si="11"/>
        <v>0</v>
      </c>
      <c r="E199" s="39">
        <f t="shared" si="11"/>
        <v>113833.81264972723</v>
      </c>
      <c r="F199" s="39">
        <f t="shared" si="11"/>
        <v>0</v>
      </c>
      <c r="G199" s="39">
        <f t="shared" si="11"/>
        <v>0</v>
      </c>
      <c r="H199" s="39">
        <f t="shared" si="12"/>
        <v>113833.81264972723</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21793.296898726698</v>
      </c>
      <c r="D201" s="39">
        <f t="shared" si="11"/>
        <v>261488.14321627049</v>
      </c>
      <c r="E201" s="39">
        <f t="shared" si="11"/>
        <v>0</v>
      </c>
      <c r="F201" s="39">
        <f t="shared" si="11"/>
        <v>0</v>
      </c>
      <c r="G201" s="39">
        <f t="shared" si="11"/>
        <v>0</v>
      </c>
      <c r="H201" s="39">
        <f t="shared" si="12"/>
        <v>283281.44011499721</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0</v>
      </c>
      <c r="D206" s="39">
        <f t="shared" si="11"/>
        <v>0</v>
      </c>
      <c r="E206" s="39">
        <f t="shared" si="11"/>
        <v>42086.849575340901</v>
      </c>
      <c r="F206" s="39">
        <f t="shared" si="11"/>
        <v>0</v>
      </c>
      <c r="G206" s="39">
        <f t="shared" si="11"/>
        <v>0</v>
      </c>
      <c r="H206" s="39">
        <f t="shared" si="12"/>
        <v>42086.849575340901</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107697.43381763404</v>
      </c>
      <c r="D208" s="39">
        <f t="shared" si="11"/>
        <v>1211939.0610642987</v>
      </c>
      <c r="E208" s="39">
        <f t="shared" si="11"/>
        <v>597671.00038501387</v>
      </c>
      <c r="F208" s="39">
        <f t="shared" si="11"/>
        <v>0</v>
      </c>
      <c r="G208" s="39">
        <f t="shared" si="11"/>
        <v>0</v>
      </c>
      <c r="H208" s="39">
        <f t="shared" si="12"/>
        <v>1917307.4952669467</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14797.238033169144</v>
      </c>
      <c r="E210" s="39">
        <f t="shared" si="13"/>
        <v>0</v>
      </c>
      <c r="F210" s="39">
        <f t="shared" si="13"/>
        <v>0</v>
      </c>
      <c r="G210" s="39">
        <f t="shared" si="13"/>
        <v>0</v>
      </c>
      <c r="H210" s="39">
        <f t="shared" si="12"/>
        <v>14797.238033169144</v>
      </c>
      <c r="I210" s="1"/>
    </row>
    <row r="211" spans="2:9" x14ac:dyDescent="0.2">
      <c r="B211" s="9" t="str">
        <f>$B$50</f>
        <v>Technology</v>
      </c>
      <c r="C211" s="39">
        <f t="shared" si="13"/>
        <v>29850.57487707632</v>
      </c>
      <c r="D211" s="39">
        <f t="shared" si="13"/>
        <v>95949.866328486809</v>
      </c>
      <c r="E211" s="39">
        <f t="shared" si="13"/>
        <v>24099.339832690228</v>
      </c>
      <c r="F211" s="39">
        <f t="shared" si="13"/>
        <v>0</v>
      </c>
      <c r="G211" s="39">
        <f t="shared" si="13"/>
        <v>0</v>
      </c>
      <c r="H211" s="39">
        <f t="shared" si="12"/>
        <v>149899.78103825336</v>
      </c>
      <c r="I211" s="1"/>
    </row>
    <row r="212" spans="2:9" x14ac:dyDescent="0.2">
      <c r="B212" s="9" t="str">
        <f>$B$51</f>
        <v>Nursing</v>
      </c>
      <c r="C212" s="39">
        <f t="shared" si="13"/>
        <v>4467.6121264312596</v>
      </c>
      <c r="D212" s="39">
        <f t="shared" si="13"/>
        <v>167774.18558466216</v>
      </c>
      <c r="E212" s="39">
        <f t="shared" si="13"/>
        <v>0</v>
      </c>
      <c r="F212" s="39">
        <f t="shared" si="13"/>
        <v>0</v>
      </c>
      <c r="G212" s="39">
        <f t="shared" si="13"/>
        <v>0</v>
      </c>
      <c r="H212" s="39">
        <f t="shared" si="12"/>
        <v>172241.79771109342</v>
      </c>
      <c r="I212" s="1"/>
    </row>
    <row r="213" spans="2:9" x14ac:dyDescent="0.2">
      <c r="B213" s="35" t="str">
        <f>$B$52</f>
        <v>Totals</v>
      </c>
      <c r="C213" s="38">
        <f>SUM(C193:C212)</f>
        <v>325811.22927206435</v>
      </c>
      <c r="D213" s="38">
        <f>SUM(D193:D212)</f>
        <v>3434814.8018812984</v>
      </c>
      <c r="E213" s="38">
        <f>SUM(E193:E212)</f>
        <v>2024750.9688466368</v>
      </c>
      <c r="F213" s="38">
        <f>SUM(F193:F212)</f>
        <v>0</v>
      </c>
      <c r="G213" s="38">
        <f>SUM(G193:G212)</f>
        <v>0</v>
      </c>
      <c r="H213" s="38">
        <f t="shared" si="12"/>
        <v>5785377</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4207840</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195340.31702957739</v>
      </c>
      <c r="D218" s="38">
        <f t="shared" si="14"/>
        <v>996171.60208493017</v>
      </c>
      <c r="E218" s="38">
        <f t="shared" si="14"/>
        <v>288347.48108010436</v>
      </c>
      <c r="F218" s="38">
        <f t="shared" si="14"/>
        <v>0</v>
      </c>
      <c r="G218" s="38">
        <f t="shared" si="14"/>
        <v>0</v>
      </c>
      <c r="H218" s="38">
        <f>SUM(C218:G218)</f>
        <v>1479859.4001946119</v>
      </c>
      <c r="I218" s="1"/>
    </row>
    <row r="219" spans="2:9" x14ac:dyDescent="0.2">
      <c r="B219" s="9" t="str">
        <f>$B$33</f>
        <v>Science</v>
      </c>
      <c r="C219" s="39">
        <f t="shared" si="14"/>
        <v>42232.454834431999</v>
      </c>
      <c r="D219" s="39">
        <f t="shared" si="14"/>
        <v>305373.53120925277</v>
      </c>
      <c r="E219" s="39">
        <f t="shared" si="14"/>
        <v>18898.037872057579</v>
      </c>
      <c r="F219" s="39">
        <f t="shared" si="14"/>
        <v>0</v>
      </c>
      <c r="G219" s="39">
        <f t="shared" si="14"/>
        <v>0</v>
      </c>
      <c r="H219" s="39">
        <f t="shared" ref="H219:H238" si="15">SUM(C219:G219)</f>
        <v>366504.02391574235</v>
      </c>
      <c r="I219" s="1"/>
    </row>
    <row r="220" spans="2:9" x14ac:dyDescent="0.2">
      <c r="B220" s="9" t="str">
        <f>$B$34</f>
        <v>Fine Arts</v>
      </c>
      <c r="C220" s="39">
        <f t="shared" si="14"/>
        <v>7059.0270328445413</v>
      </c>
      <c r="D220" s="39">
        <f t="shared" si="14"/>
        <v>48367.661952017414</v>
      </c>
      <c r="E220" s="39">
        <f t="shared" si="14"/>
        <v>1828.8423747152494</v>
      </c>
      <c r="F220" s="39">
        <f t="shared" si="14"/>
        <v>0</v>
      </c>
      <c r="G220" s="39">
        <f t="shared" si="14"/>
        <v>0</v>
      </c>
      <c r="H220" s="39">
        <f t="shared" si="15"/>
        <v>57255.531359577202</v>
      </c>
      <c r="I220" s="1"/>
    </row>
    <row r="221" spans="2:9" x14ac:dyDescent="0.2">
      <c r="B221" s="9" t="str">
        <f>$B$35</f>
        <v>Teacher Education</v>
      </c>
      <c r="C221" s="39">
        <f t="shared" si="14"/>
        <v>4746.5871427747779</v>
      </c>
      <c r="D221" s="39">
        <f t="shared" si="14"/>
        <v>91005.356982889905</v>
      </c>
      <c r="E221" s="39">
        <f t="shared" si="14"/>
        <v>119585.97083554715</v>
      </c>
      <c r="F221" s="39">
        <f t="shared" si="14"/>
        <v>0</v>
      </c>
      <c r="G221" s="39">
        <f t="shared" si="14"/>
        <v>0</v>
      </c>
      <c r="H221" s="39">
        <f t="shared" si="15"/>
        <v>215337.91496121185</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13631.224615148079</v>
      </c>
      <c r="D223" s="39">
        <f t="shared" si="14"/>
        <v>162377.15083891561</v>
      </c>
      <c r="E223" s="39">
        <f t="shared" si="14"/>
        <v>54865.271241457485</v>
      </c>
      <c r="F223" s="39">
        <f t="shared" si="14"/>
        <v>0</v>
      </c>
      <c r="G223" s="39">
        <f t="shared" si="14"/>
        <v>0</v>
      </c>
      <c r="H223" s="39">
        <f t="shared" si="15"/>
        <v>230873.64669552119</v>
      </c>
      <c r="I223" s="1"/>
    </row>
    <row r="224" spans="2:9" x14ac:dyDescent="0.2">
      <c r="B224" s="9" t="str">
        <f>$B$38</f>
        <v>Home Economics</v>
      </c>
      <c r="C224" s="39">
        <f t="shared" si="14"/>
        <v>0</v>
      </c>
      <c r="D224" s="39">
        <f t="shared" si="14"/>
        <v>0</v>
      </c>
      <c r="E224" s="39">
        <f t="shared" si="14"/>
        <v>44197.024055618531</v>
      </c>
      <c r="F224" s="39">
        <f t="shared" si="14"/>
        <v>0</v>
      </c>
      <c r="G224" s="39">
        <f t="shared" si="14"/>
        <v>0</v>
      </c>
      <c r="H224" s="39">
        <f t="shared" si="15"/>
        <v>44197.024055618531</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34686.598351046458</v>
      </c>
      <c r="D226" s="39">
        <f t="shared" si="14"/>
        <v>197683.85877949974</v>
      </c>
      <c r="E226" s="39">
        <f t="shared" si="14"/>
        <v>0</v>
      </c>
      <c r="F226" s="39">
        <f t="shared" si="14"/>
        <v>0</v>
      </c>
      <c r="G226" s="39">
        <f t="shared" si="14"/>
        <v>0</v>
      </c>
      <c r="H226" s="39">
        <f t="shared" si="15"/>
        <v>232370.45713054622</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0</v>
      </c>
      <c r="D231" s="39">
        <f t="shared" si="14"/>
        <v>0</v>
      </c>
      <c r="E231" s="39">
        <f t="shared" si="14"/>
        <v>17374.00255979487</v>
      </c>
      <c r="F231" s="39">
        <f t="shared" si="14"/>
        <v>0</v>
      </c>
      <c r="G231" s="39">
        <f t="shared" si="14"/>
        <v>0</v>
      </c>
      <c r="H231" s="39">
        <f t="shared" si="15"/>
        <v>17374.00255979487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183656.41021659333</v>
      </c>
      <c r="D233" s="39">
        <f t="shared" si="14"/>
        <v>936344.00629062287</v>
      </c>
      <c r="E233" s="39">
        <f t="shared" si="14"/>
        <v>218851.47084092486</v>
      </c>
      <c r="F233" s="39">
        <f t="shared" si="14"/>
        <v>0</v>
      </c>
      <c r="G233" s="39">
        <f t="shared" si="14"/>
        <v>0</v>
      </c>
      <c r="H233" s="39">
        <f t="shared" si="15"/>
        <v>1338851.8873481411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10617.291648003822</v>
      </c>
      <c r="E235" s="39">
        <f t="shared" si="16"/>
        <v>0</v>
      </c>
      <c r="F235" s="39">
        <f t="shared" si="16"/>
        <v>0</v>
      </c>
      <c r="G235" s="39">
        <f t="shared" si="16"/>
        <v>0</v>
      </c>
      <c r="H235" s="39">
        <f t="shared" si="15"/>
        <v>10617.291648003822</v>
      </c>
      <c r="I235" s="1"/>
    </row>
    <row r="236" spans="2:10" x14ac:dyDescent="0.2">
      <c r="B236" s="9" t="str">
        <f>$B$50</f>
        <v>Technology</v>
      </c>
      <c r="C236" s="39">
        <f t="shared" si="16"/>
        <v>35781.964614763703</v>
      </c>
      <c r="D236" s="39">
        <f t="shared" si="16"/>
        <v>67327.111323452817</v>
      </c>
      <c r="E236" s="39">
        <f t="shared" si="16"/>
        <v>10363.440123386414</v>
      </c>
      <c r="F236" s="39">
        <f t="shared" si="16"/>
        <v>0</v>
      </c>
      <c r="G236" s="39">
        <f t="shared" si="16"/>
        <v>0</v>
      </c>
      <c r="H236" s="39">
        <f t="shared" si="15"/>
        <v>113472.51606160295</v>
      </c>
      <c r="I236" s="1"/>
    </row>
    <row r="237" spans="2:10" x14ac:dyDescent="0.2">
      <c r="B237" s="9" t="str">
        <f>$B$51</f>
        <v>Nursing</v>
      </c>
      <c r="C237" s="39">
        <f t="shared" si="16"/>
        <v>1947.3178021640115</v>
      </c>
      <c r="D237" s="39">
        <f t="shared" si="16"/>
        <v>99178.986267464294</v>
      </c>
      <c r="E237" s="39">
        <f t="shared" si="16"/>
        <v>0</v>
      </c>
      <c r="F237" s="39">
        <f t="shared" si="16"/>
        <v>0</v>
      </c>
      <c r="G237" s="39">
        <f t="shared" si="16"/>
        <v>0</v>
      </c>
      <c r="H237" s="39">
        <f t="shared" si="15"/>
        <v>101126.3040696283</v>
      </c>
      <c r="I237" s="1"/>
    </row>
    <row r="238" spans="2:10" x14ac:dyDescent="0.2">
      <c r="B238" s="35" t="str">
        <f>$B$52</f>
        <v>Totals</v>
      </c>
      <c r="C238" s="38">
        <f>SUM(C218:C237)</f>
        <v>519081.90163934423</v>
      </c>
      <c r="D238" s="38">
        <f>SUM(D218:D237)</f>
        <v>2914446.5573770492</v>
      </c>
      <c r="E238" s="38">
        <f>SUM(E218:E237)</f>
        <v>774311.5409836066</v>
      </c>
      <c r="F238" s="38">
        <f>SUM(F218:F237)</f>
        <v>0</v>
      </c>
      <c r="G238" s="38">
        <f>SUM(G218:G237)</f>
        <v>0</v>
      </c>
      <c r="H238" s="38">
        <f t="shared" si="15"/>
        <v>4207840</v>
      </c>
      <c r="I238" s="1"/>
    </row>
    <row r="239" spans="2:10" x14ac:dyDescent="0.2">
      <c r="B239" s="40"/>
      <c r="C239" s="41"/>
      <c r="D239" s="41"/>
      <c r="E239" s="41"/>
      <c r="F239" s="41"/>
      <c r="G239" s="41"/>
      <c r="H239" s="41"/>
      <c r="I239" s="1"/>
    </row>
    <row r="240" spans="2:10" x14ac:dyDescent="0.2">
      <c r="B240" s="169" t="s">
        <v>12</v>
      </c>
      <c r="C240" s="11"/>
      <c r="D240" s="11"/>
      <c r="E240" s="11"/>
      <c r="F240" s="11"/>
      <c r="G240" s="11"/>
      <c r="H240" s="17">
        <f>H16</f>
        <v>5806810</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269569.21040973999</v>
      </c>
      <c r="D243" s="38">
        <f t="shared" si="17"/>
        <v>1374714.6328526735</v>
      </c>
      <c r="E243" s="38">
        <f t="shared" si="17"/>
        <v>397918.89344907622</v>
      </c>
      <c r="F243" s="38">
        <f t="shared" si="17"/>
        <v>0</v>
      </c>
      <c r="G243" s="38">
        <f t="shared" si="17"/>
        <v>0</v>
      </c>
      <c r="H243" s="38">
        <f>SUM(C243:G243)</f>
        <v>2042202.7367114897</v>
      </c>
      <c r="I243" s="1"/>
    </row>
    <row r="244" spans="2:9" x14ac:dyDescent="0.2">
      <c r="B244" s="9" t="str">
        <f>$B$33</f>
        <v>Science</v>
      </c>
      <c r="C244" s="39">
        <f t="shared" si="17"/>
        <v>58280.695334691452</v>
      </c>
      <c r="D244" s="39">
        <f t="shared" si="17"/>
        <v>421414.80540163157</v>
      </c>
      <c r="E244" s="39">
        <f t="shared" si="17"/>
        <v>26079.25094486546</v>
      </c>
      <c r="F244" s="39">
        <f t="shared" si="17"/>
        <v>0</v>
      </c>
      <c r="G244" s="39">
        <f t="shared" si="17"/>
        <v>0</v>
      </c>
      <c r="H244" s="39">
        <f t="shared" ref="H244:H263" si="18">SUM(C244:G244)</f>
        <v>505774.75168118847</v>
      </c>
      <c r="I244" s="1"/>
    </row>
    <row r="245" spans="2:9" x14ac:dyDescent="0.2">
      <c r="B245" s="9" t="str">
        <f>$B$34</f>
        <v>Fine Arts</v>
      </c>
      <c r="C245" s="39">
        <f t="shared" si="17"/>
        <v>9741.4418715046231</v>
      </c>
      <c r="D245" s="39">
        <f t="shared" si="17"/>
        <v>66747.26774297365</v>
      </c>
      <c r="E245" s="39">
        <f t="shared" si="17"/>
        <v>2523.7984785353669</v>
      </c>
      <c r="F245" s="39">
        <f t="shared" si="17"/>
        <v>0</v>
      </c>
      <c r="G245" s="39">
        <f t="shared" si="17"/>
        <v>0</v>
      </c>
      <c r="H245" s="39">
        <f t="shared" si="18"/>
        <v>79012.508093013632</v>
      </c>
      <c r="I245" s="1"/>
    </row>
    <row r="246" spans="2:9" x14ac:dyDescent="0.2">
      <c r="B246" s="9" t="str">
        <f>$B$35</f>
        <v>Teacher Education</v>
      </c>
      <c r="C246" s="39">
        <f t="shared" si="17"/>
        <v>6550.2798791151772</v>
      </c>
      <c r="D246" s="39">
        <f t="shared" si="17"/>
        <v>125587.19366273789</v>
      </c>
      <c r="E246" s="39">
        <f t="shared" si="17"/>
        <v>165028.37829089595</v>
      </c>
      <c r="F246" s="39">
        <f t="shared" si="17"/>
        <v>0</v>
      </c>
      <c r="G246" s="39">
        <f t="shared" si="17"/>
        <v>0</v>
      </c>
      <c r="H246" s="39">
        <f t="shared" si="18"/>
        <v>297165.85183274903</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18811.060165664097</v>
      </c>
      <c r="D248" s="39">
        <f t="shared" si="17"/>
        <v>224080.11313712582</v>
      </c>
      <c r="E248" s="39">
        <f t="shared" si="17"/>
        <v>75713.954356061004</v>
      </c>
      <c r="F248" s="39">
        <f t="shared" si="17"/>
        <v>0</v>
      </c>
      <c r="G248" s="39">
        <f t="shared" si="17"/>
        <v>0</v>
      </c>
      <c r="H248" s="39">
        <f t="shared" si="18"/>
        <v>318605.12765885092</v>
      </c>
      <c r="I248" s="1"/>
    </row>
    <row r="249" spans="2:9" x14ac:dyDescent="0.2">
      <c r="B249" s="9" t="str">
        <f>$B$38</f>
        <v>Home Economics</v>
      </c>
      <c r="C249" s="39">
        <f t="shared" si="17"/>
        <v>0</v>
      </c>
      <c r="D249" s="39">
        <f t="shared" si="17"/>
        <v>0</v>
      </c>
      <c r="E249" s="39">
        <f t="shared" si="17"/>
        <v>60991.796564604701</v>
      </c>
      <c r="F249" s="39">
        <f t="shared" si="17"/>
        <v>0</v>
      </c>
      <c r="G249" s="39">
        <f t="shared" si="17"/>
        <v>0</v>
      </c>
      <c r="H249" s="39">
        <f t="shared" si="18"/>
        <v>60991.796564604701</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47867.429885841681</v>
      </c>
      <c r="D251" s="39">
        <f t="shared" si="17"/>
        <v>272803.29290072509</v>
      </c>
      <c r="E251" s="39">
        <f t="shared" si="17"/>
        <v>0</v>
      </c>
      <c r="F251" s="39">
        <f t="shared" si="17"/>
        <v>0</v>
      </c>
      <c r="G251" s="39">
        <f t="shared" si="17"/>
        <v>0</v>
      </c>
      <c r="H251" s="39">
        <f t="shared" si="18"/>
        <v>320670.72278656677</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0</v>
      </c>
      <c r="D256" s="39">
        <f t="shared" si="17"/>
        <v>0</v>
      </c>
      <c r="E256" s="39">
        <f t="shared" si="17"/>
        <v>23976.085546085989</v>
      </c>
      <c r="F256" s="39">
        <f t="shared" si="17"/>
        <v>0</v>
      </c>
      <c r="G256" s="39">
        <f t="shared" si="17"/>
        <v>0</v>
      </c>
      <c r="H256" s="39">
        <f t="shared" si="18"/>
        <v>23976.085546085989</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253445.44455345647</v>
      </c>
      <c r="D258" s="39">
        <f t="shared" si="17"/>
        <v>1292152.6814632809</v>
      </c>
      <c r="E258" s="39">
        <f t="shared" si="17"/>
        <v>302014.55126473226</v>
      </c>
      <c r="F258" s="39">
        <f t="shared" si="17"/>
        <v>0</v>
      </c>
      <c r="G258" s="39">
        <f t="shared" si="17"/>
        <v>0</v>
      </c>
      <c r="H258" s="39">
        <f t="shared" si="18"/>
        <v>1847612.6772814696</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14651.839260652752</v>
      </c>
      <c r="E260" s="39">
        <f t="shared" si="19"/>
        <v>0</v>
      </c>
      <c r="F260" s="39">
        <f t="shared" si="19"/>
        <v>0</v>
      </c>
      <c r="G260" s="39">
        <f t="shared" si="19"/>
        <v>0</v>
      </c>
      <c r="H260" s="39">
        <f t="shared" si="18"/>
        <v>14651.839260652752</v>
      </c>
      <c r="I260" s="1"/>
    </row>
    <row r="261" spans="2:10" x14ac:dyDescent="0.2">
      <c r="B261" s="9" t="str">
        <f>$B$50</f>
        <v>Technology</v>
      </c>
      <c r="C261" s="39">
        <f t="shared" si="19"/>
        <v>49379.03293486825</v>
      </c>
      <c r="D261" s="39">
        <f t="shared" si="19"/>
        <v>92911.266422710716</v>
      </c>
      <c r="E261" s="39">
        <f t="shared" si="19"/>
        <v>14301.524711700415</v>
      </c>
      <c r="F261" s="39">
        <f t="shared" si="19"/>
        <v>0</v>
      </c>
      <c r="G261" s="39">
        <f t="shared" si="19"/>
        <v>0</v>
      </c>
      <c r="H261" s="39">
        <f t="shared" si="18"/>
        <v>156591.82406927939</v>
      </c>
      <c r="I261" s="1"/>
    </row>
    <row r="262" spans="2:10" x14ac:dyDescent="0.2">
      <c r="B262" s="9" t="str">
        <f>$B$51</f>
        <v>Nursing</v>
      </c>
      <c r="C262" s="39">
        <f t="shared" si="19"/>
        <v>2687.2943093805857</v>
      </c>
      <c r="D262" s="39">
        <f t="shared" si="19"/>
        <v>136866.78420466898</v>
      </c>
      <c r="E262" s="39">
        <f t="shared" si="19"/>
        <v>0</v>
      </c>
      <c r="F262" s="39">
        <f t="shared" si="19"/>
        <v>0</v>
      </c>
      <c r="G262" s="39">
        <f t="shared" si="19"/>
        <v>0</v>
      </c>
      <c r="H262" s="39">
        <f t="shared" si="18"/>
        <v>139554.07851404956</v>
      </c>
      <c r="I262" s="1"/>
    </row>
    <row r="263" spans="2:10" x14ac:dyDescent="0.2">
      <c r="B263" s="35" t="str">
        <f>$B$52</f>
        <v>Totals</v>
      </c>
      <c r="C263" s="38">
        <f>SUM(C243:C262)</f>
        <v>716331.88934426231</v>
      </c>
      <c r="D263" s="38">
        <f>SUM(D243:D262)</f>
        <v>4021929.8770491816</v>
      </c>
      <c r="E263" s="38">
        <f>SUM(E243:E262)</f>
        <v>1068548.2336065576</v>
      </c>
      <c r="F263" s="38">
        <f>SUM(F243:F262)</f>
        <v>0</v>
      </c>
      <c r="G263" s="38">
        <f>SUM(G243:G262)</f>
        <v>0</v>
      </c>
      <c r="H263" s="38">
        <f t="shared" si="18"/>
        <v>5806810.0000000009</v>
      </c>
      <c r="I263" s="50"/>
    </row>
    <row r="264" spans="2:10" x14ac:dyDescent="0.2">
      <c r="B264" s="375"/>
      <c r="C264" s="375"/>
      <c r="D264" s="375"/>
      <c r="E264" s="375"/>
      <c r="F264" s="375"/>
      <c r="G264" s="375"/>
      <c r="H264" s="376"/>
      <c r="I264" s="49"/>
    </row>
    <row r="265" spans="2:10" x14ac:dyDescent="0.2">
      <c r="B265" s="169"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804006.27341521811</v>
      </c>
      <c r="D268" s="38">
        <f t="shared" si="20"/>
        <v>4963918.0783670079</v>
      </c>
      <c r="E268" s="38">
        <f t="shared" si="20"/>
        <v>2910036.5068505462</v>
      </c>
      <c r="F268" s="38">
        <f t="shared" si="20"/>
        <v>0</v>
      </c>
      <c r="G268" s="38">
        <f t="shared" si="20"/>
        <v>0</v>
      </c>
      <c r="H268" s="38">
        <f>SUM(C268:G268)</f>
        <v>8677960.8586327732</v>
      </c>
      <c r="I268" s="1"/>
    </row>
    <row r="269" spans="2:10" x14ac:dyDescent="0.2">
      <c r="B269" s="9" t="str">
        <f>$B$33</f>
        <v>Science</v>
      </c>
      <c r="C269" s="39">
        <f t="shared" si="20"/>
        <v>180345.72507445875</v>
      </c>
      <c r="D269" s="39">
        <f t="shared" si="20"/>
        <v>1969507.1040238447</v>
      </c>
      <c r="E269" s="39">
        <f t="shared" si="20"/>
        <v>234548.96489837888</v>
      </c>
      <c r="F269" s="39">
        <f t="shared" si="20"/>
        <v>0</v>
      </c>
      <c r="G269" s="39">
        <f t="shared" si="20"/>
        <v>0</v>
      </c>
      <c r="H269" s="39">
        <f t="shared" ref="H269:H288" si="21">SUM(C269:G269)</f>
        <v>2384401.7939966824</v>
      </c>
      <c r="I269" s="1"/>
    </row>
    <row r="270" spans="2:10" x14ac:dyDescent="0.2">
      <c r="B270" s="9" t="str">
        <f>$B$34</f>
        <v>Fine Arts</v>
      </c>
      <c r="C270" s="39">
        <f t="shared" si="20"/>
        <v>33911.877991392372</v>
      </c>
      <c r="D270" s="39">
        <f t="shared" si="20"/>
        <v>300005.16856203199</v>
      </c>
      <c r="E270" s="39">
        <f t="shared" si="20"/>
        <v>34689.783002059041</v>
      </c>
      <c r="F270" s="39">
        <f t="shared" si="20"/>
        <v>0</v>
      </c>
      <c r="G270" s="39">
        <f t="shared" si="20"/>
        <v>0</v>
      </c>
      <c r="H270" s="39">
        <f t="shared" si="21"/>
        <v>368606.82955548342</v>
      </c>
      <c r="I270" s="1"/>
    </row>
    <row r="271" spans="2:10" x14ac:dyDescent="0.2">
      <c r="B271" s="9" t="str">
        <f>$B$35</f>
        <v>Teacher Education</v>
      </c>
      <c r="C271" s="39">
        <f t="shared" si="20"/>
        <v>22417.892888374914</v>
      </c>
      <c r="D271" s="39">
        <f t="shared" si="20"/>
        <v>670199.95350760652</v>
      </c>
      <c r="E271" s="39">
        <f t="shared" si="20"/>
        <v>1139644.8262418648</v>
      </c>
      <c r="F271" s="39">
        <f t="shared" si="20"/>
        <v>0</v>
      </c>
      <c r="G271" s="39">
        <f t="shared" si="20"/>
        <v>0</v>
      </c>
      <c r="H271" s="39">
        <f t="shared" si="21"/>
        <v>1832262.6726378463</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75268.336244178034</v>
      </c>
      <c r="D273" s="39">
        <f t="shared" si="20"/>
        <v>1002161.3471383484</v>
      </c>
      <c r="E273" s="39">
        <f t="shared" si="20"/>
        <v>603693.91855524003</v>
      </c>
      <c r="F273" s="39">
        <f t="shared" si="20"/>
        <v>0</v>
      </c>
      <c r="G273" s="39">
        <f t="shared" si="20"/>
        <v>0</v>
      </c>
      <c r="H273" s="39">
        <f t="shared" si="21"/>
        <v>1681123.6019377667</v>
      </c>
      <c r="I273" s="1"/>
    </row>
    <row r="274" spans="2:10" x14ac:dyDescent="0.2">
      <c r="B274" s="9" t="str">
        <f>$B$38</f>
        <v>Home Economics</v>
      </c>
      <c r="C274" s="39">
        <f t="shared" si="20"/>
        <v>0</v>
      </c>
      <c r="D274" s="39">
        <f t="shared" si="20"/>
        <v>0</v>
      </c>
      <c r="E274" s="39">
        <f t="shared" si="20"/>
        <v>449486.91326995043</v>
      </c>
      <c r="F274" s="39">
        <f t="shared" si="20"/>
        <v>0</v>
      </c>
      <c r="G274" s="39">
        <f t="shared" si="20"/>
        <v>0</v>
      </c>
      <c r="H274" s="39">
        <f t="shared" si="21"/>
        <v>449486.91326995043</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148469.4490752256</v>
      </c>
      <c r="D276" s="39">
        <f t="shared" si="20"/>
        <v>1261377.1709568847</v>
      </c>
      <c r="E276" s="39">
        <f t="shared" si="20"/>
        <v>0</v>
      </c>
      <c r="F276" s="39">
        <f t="shared" si="20"/>
        <v>0</v>
      </c>
      <c r="G276" s="39">
        <f t="shared" si="20"/>
        <v>0</v>
      </c>
      <c r="H276" s="39">
        <f t="shared" si="21"/>
        <v>1409846.6200321103</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0</v>
      </c>
      <c r="D281" s="39">
        <f t="shared" si="20"/>
        <v>0</v>
      </c>
      <c r="E281" s="39">
        <f t="shared" si="20"/>
        <v>168645.43768122175</v>
      </c>
      <c r="F281" s="39">
        <f t="shared" si="20"/>
        <v>0</v>
      </c>
      <c r="G281" s="39">
        <f t="shared" si="20"/>
        <v>0</v>
      </c>
      <c r="H281" s="39">
        <f t="shared" si="21"/>
        <v>168645.43768122175</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762840.58928689221</v>
      </c>
      <c r="D283" s="39">
        <f t="shared" si="20"/>
        <v>5894094.6696992787</v>
      </c>
      <c r="E283" s="39">
        <f t="shared" si="20"/>
        <v>2328565.5040867459</v>
      </c>
      <c r="F283" s="39">
        <f t="shared" si="20"/>
        <v>0</v>
      </c>
      <c r="G283" s="39">
        <f t="shared" si="20"/>
        <v>0</v>
      </c>
      <c r="H283" s="39">
        <f t="shared" si="21"/>
        <v>8985500.7630729172</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70024.368941825727</v>
      </c>
      <c r="E285" s="39">
        <f t="shared" si="22"/>
        <v>0</v>
      </c>
      <c r="F285" s="39">
        <f t="shared" si="22"/>
        <v>0</v>
      </c>
      <c r="G285" s="39">
        <f t="shared" si="22"/>
        <v>0</v>
      </c>
      <c r="H285" s="39">
        <f t="shared" si="21"/>
        <v>70024.368941825727</v>
      </c>
      <c r="I285" s="1"/>
    </row>
    <row r="286" spans="2:10" x14ac:dyDescent="0.2">
      <c r="B286" s="9" t="str">
        <f>$B$50</f>
        <v>Technology</v>
      </c>
      <c r="C286" s="39">
        <f t="shared" si="22"/>
        <v>175446.1961940871</v>
      </c>
      <c r="D286" s="39">
        <f t="shared" si="22"/>
        <v>450445.61084132805</v>
      </c>
      <c r="E286" s="39">
        <f t="shared" si="22"/>
        <v>97555.14175645588</v>
      </c>
      <c r="F286" s="39">
        <f t="shared" si="22"/>
        <v>0</v>
      </c>
      <c r="G286" s="39">
        <f t="shared" si="22"/>
        <v>0</v>
      </c>
      <c r="H286" s="39">
        <f t="shared" si="21"/>
        <v>723446.94879187108</v>
      </c>
      <c r="I286" s="1"/>
    </row>
    <row r="287" spans="2:10" x14ac:dyDescent="0.2">
      <c r="B287" s="9" t="str">
        <f>$B$51</f>
        <v>Nursing</v>
      </c>
      <c r="C287" s="39">
        <f t="shared" si="22"/>
        <v>18147.241677353915</v>
      </c>
      <c r="D287" s="39">
        <f t="shared" si="22"/>
        <v>743491.43861741771</v>
      </c>
      <c r="E287" s="39">
        <f t="shared" si="22"/>
        <v>0</v>
      </c>
      <c r="F287" s="39">
        <f t="shared" si="22"/>
        <v>0</v>
      </c>
      <c r="G287" s="39">
        <f t="shared" si="22"/>
        <v>0</v>
      </c>
      <c r="H287" s="39">
        <f t="shared" si="21"/>
        <v>761638.68029477168</v>
      </c>
      <c r="I287" s="1"/>
    </row>
    <row r="288" spans="2:10" x14ac:dyDescent="0.2">
      <c r="B288" s="35" t="str">
        <f>$B$52</f>
        <v>Totals</v>
      </c>
      <c r="C288" s="38">
        <f>SUM(C268:C287)</f>
        <v>2220853.5818471811</v>
      </c>
      <c r="D288" s="38">
        <f>SUM(D268:D287)</f>
        <v>17325224.910655577</v>
      </c>
      <c r="E288" s="38">
        <f>SUM(E268:E287)</f>
        <v>7966866.9963424634</v>
      </c>
      <c r="F288" s="38">
        <f>SUM(F268:F287)</f>
        <v>0</v>
      </c>
      <c r="G288" s="38">
        <f>SUM(G268:G287)</f>
        <v>0</v>
      </c>
      <c r="H288" s="38">
        <f t="shared" si="21"/>
        <v>27512945.488845222</v>
      </c>
      <c r="I288" s="85"/>
      <c r="J288" s="54"/>
    </row>
    <row r="289" spans="2:10" x14ac:dyDescent="0.2">
      <c r="H289" s="54"/>
    </row>
    <row r="290" spans="2:10" x14ac:dyDescent="0.2">
      <c r="B290" s="169"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500.93848810917018</v>
      </c>
      <c r="D293" s="36">
        <f t="shared" si="23"/>
        <v>419.8881812186608</v>
      </c>
      <c r="E293" s="36">
        <f t="shared" si="23"/>
        <v>1025.3828424420528</v>
      </c>
      <c r="F293" s="36">
        <f t="shared" si="23"/>
        <v>0</v>
      </c>
      <c r="G293" s="37">
        <f t="shared" si="23"/>
        <v>0</v>
      </c>
      <c r="H293" s="38">
        <f t="shared" si="23"/>
        <v>533.53586588581447</v>
      </c>
      <c r="I293" s="1"/>
    </row>
    <row r="294" spans="2:10" x14ac:dyDescent="0.2">
      <c r="B294" s="9" t="str">
        <f>$B$33</f>
        <v>Science</v>
      </c>
      <c r="C294" s="69">
        <f t="shared" si="23"/>
        <v>519.72831433561601</v>
      </c>
      <c r="D294" s="69">
        <f t="shared" si="23"/>
        <v>543.46222517214255</v>
      </c>
      <c r="E294" s="69">
        <f t="shared" si="23"/>
        <v>1261.015940313865</v>
      </c>
      <c r="F294" s="69">
        <f t="shared" si="23"/>
        <v>0</v>
      </c>
      <c r="G294" s="88">
        <f t="shared" si="23"/>
        <v>0</v>
      </c>
      <c r="H294" s="39">
        <f t="shared" si="23"/>
        <v>573.58715275359214</v>
      </c>
      <c r="I294" s="1"/>
    </row>
    <row r="295" spans="2:10" x14ac:dyDescent="0.2">
      <c r="B295" s="9" t="str">
        <f>$B$34</f>
        <v>Fine Arts</v>
      </c>
      <c r="C295" s="69">
        <f t="shared" si="23"/>
        <v>584.68755157573059</v>
      </c>
      <c r="D295" s="69">
        <f t="shared" si="23"/>
        <v>522.65708808716374</v>
      </c>
      <c r="E295" s="69">
        <f t="shared" si="23"/>
        <v>1927.2101667810578</v>
      </c>
      <c r="F295" s="69">
        <f t="shared" si="23"/>
        <v>0</v>
      </c>
      <c r="G295" s="88">
        <f t="shared" si="23"/>
        <v>0</v>
      </c>
      <c r="H295" s="39">
        <f t="shared" si="23"/>
        <v>567.08743008535907</v>
      </c>
      <c r="I295" s="1"/>
    </row>
    <row r="296" spans="2:10" x14ac:dyDescent="0.2">
      <c r="B296" s="9" t="str">
        <f>$B$35</f>
        <v>Teacher Education</v>
      </c>
      <c r="C296" s="69">
        <f t="shared" si="23"/>
        <v>574.81776636858751</v>
      </c>
      <c r="D296" s="69">
        <f t="shared" si="23"/>
        <v>620.55551250704309</v>
      </c>
      <c r="E296" s="69">
        <f t="shared" si="23"/>
        <v>968.26238423268035</v>
      </c>
      <c r="F296" s="69">
        <f t="shared" si="23"/>
        <v>0</v>
      </c>
      <c r="G296" s="88">
        <f t="shared" si="23"/>
        <v>0</v>
      </c>
      <c r="H296" s="39">
        <f t="shared" si="23"/>
        <v>798.02381212449757</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672.03871646587527</v>
      </c>
      <c r="D298" s="69">
        <f t="shared" si="23"/>
        <v>520.06297204896123</v>
      </c>
      <c r="E298" s="69">
        <f t="shared" si="23"/>
        <v>1117.9517010282223</v>
      </c>
      <c r="F298" s="69">
        <f t="shared" si="23"/>
        <v>0</v>
      </c>
      <c r="G298" s="88">
        <f t="shared" si="23"/>
        <v>0</v>
      </c>
      <c r="H298" s="39">
        <f t="shared" si="23"/>
        <v>651.85095073197624</v>
      </c>
      <c r="I298" s="1"/>
    </row>
    <row r="299" spans="2:10" x14ac:dyDescent="0.2">
      <c r="B299" s="9" t="str">
        <f>$B$38</f>
        <v>Home Economics</v>
      </c>
      <c r="C299" s="69">
        <f t="shared" si="23"/>
        <v>0</v>
      </c>
      <c r="D299" s="69">
        <f t="shared" si="23"/>
        <v>0</v>
      </c>
      <c r="E299" s="69">
        <f t="shared" si="23"/>
        <v>1033.3032488964377</v>
      </c>
      <c r="F299" s="69">
        <f t="shared" si="23"/>
        <v>0</v>
      </c>
      <c r="G299" s="88">
        <f t="shared" si="23"/>
        <v>0</v>
      </c>
      <c r="H299" s="39">
        <f t="shared" si="23"/>
        <v>1033.3032488964377</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520.94543535166872</v>
      </c>
      <c r="D301" s="69">
        <f t="shared" si="23"/>
        <v>537.67142837036863</v>
      </c>
      <c r="E301" s="69">
        <f t="shared" si="23"/>
        <v>0</v>
      </c>
      <c r="F301" s="69">
        <f t="shared" si="23"/>
        <v>0</v>
      </c>
      <c r="G301" s="88">
        <f t="shared" si="23"/>
        <v>0</v>
      </c>
      <c r="H301" s="39">
        <f t="shared" si="23"/>
        <v>535.85960472524141</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0</v>
      </c>
      <c r="D306" s="69">
        <f t="shared" si="23"/>
        <v>0</v>
      </c>
      <c r="E306" s="69">
        <f t="shared" si="23"/>
        <v>986.23062971474712</v>
      </c>
      <c r="F306" s="69">
        <f t="shared" si="23"/>
        <v>0</v>
      </c>
      <c r="G306" s="88">
        <f t="shared" si="23"/>
        <v>0</v>
      </c>
      <c r="H306" s="39">
        <f t="shared" si="23"/>
        <v>986.23062971474712</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505.5272294810419</v>
      </c>
      <c r="D308" s="69">
        <f t="shared" si="23"/>
        <v>530.42608618604015</v>
      </c>
      <c r="E308" s="69">
        <f t="shared" si="23"/>
        <v>1081.0424810059174</v>
      </c>
      <c r="F308" s="69">
        <f t="shared" si="23"/>
        <v>0</v>
      </c>
      <c r="G308" s="88">
        <f t="shared" si="23"/>
        <v>0</v>
      </c>
      <c r="H308" s="39">
        <f t="shared" si="23"/>
        <v>608.15572000493523</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555.74895985575972</v>
      </c>
      <c r="E310" s="69">
        <f t="shared" si="24"/>
        <v>0</v>
      </c>
      <c r="F310" s="69">
        <f t="shared" si="24"/>
        <v>0</v>
      </c>
      <c r="G310" s="88">
        <f t="shared" si="24"/>
        <v>0</v>
      </c>
      <c r="H310" s="39">
        <f t="shared" si="24"/>
        <v>555.74895985575972</v>
      </c>
      <c r="I310" s="1"/>
    </row>
    <row r="311" spans="2:10" x14ac:dyDescent="0.2">
      <c r="B311" s="9" t="str">
        <f>$B$50</f>
        <v>Technology</v>
      </c>
      <c r="C311" s="69">
        <f t="shared" si="24"/>
        <v>596.75576936764321</v>
      </c>
      <c r="D311" s="69">
        <f t="shared" si="24"/>
        <v>563.76171569628036</v>
      </c>
      <c r="E311" s="69">
        <f t="shared" si="24"/>
        <v>956.42295839662631</v>
      </c>
      <c r="F311" s="69">
        <f t="shared" si="24"/>
        <v>0</v>
      </c>
      <c r="G311" s="88">
        <f t="shared" si="24"/>
        <v>0</v>
      </c>
      <c r="H311" s="39">
        <f t="shared" si="24"/>
        <v>605.39493622750717</v>
      </c>
      <c r="I311" s="1"/>
    </row>
    <row r="312" spans="2:10" x14ac:dyDescent="0.2">
      <c r="B312" s="9" t="str">
        <f>$B$51</f>
        <v>Nursing</v>
      </c>
      <c r="C312" s="69">
        <f t="shared" si="24"/>
        <v>1134.2026048346197</v>
      </c>
      <c r="D312" s="69">
        <f t="shared" si="24"/>
        <v>631.68346526543564</v>
      </c>
      <c r="E312" s="69">
        <f t="shared" si="24"/>
        <v>0</v>
      </c>
      <c r="F312" s="69">
        <f t="shared" si="24"/>
        <v>0</v>
      </c>
      <c r="G312" s="88">
        <f t="shared" si="24"/>
        <v>0</v>
      </c>
      <c r="H312" s="39">
        <f t="shared" si="24"/>
        <v>638.42303461422603</v>
      </c>
      <c r="I312" s="1"/>
    </row>
    <row r="313" spans="2:10" x14ac:dyDescent="0.2">
      <c r="B313" s="35" t="str">
        <f>$B$52</f>
        <v>Totals</v>
      </c>
      <c r="C313" s="38">
        <f t="shared" si="24"/>
        <v>520.7159629184481</v>
      </c>
      <c r="D313" s="38">
        <f t="shared" si="24"/>
        <v>500.91724956358104</v>
      </c>
      <c r="E313" s="38">
        <f t="shared" si="24"/>
        <v>1045.3834137701697</v>
      </c>
      <c r="F313" s="38">
        <f t="shared" si="24"/>
        <v>0</v>
      </c>
      <c r="G313" s="38">
        <f t="shared" si="24"/>
        <v>0</v>
      </c>
      <c r="H313" s="38">
        <f t="shared" si="24"/>
        <v>592.02000062068771</v>
      </c>
      <c r="I313" s="50"/>
    </row>
    <row r="315" spans="2:10" x14ac:dyDescent="0.2">
      <c r="B315" s="169"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33" si="25">IF($C$293=0,"",C293/$C$293)</f>
        <v>1</v>
      </c>
      <c r="D318" s="55">
        <f t="shared" si="25"/>
        <v>0.83820307519903325</v>
      </c>
      <c r="E318" s="55">
        <f t="shared" si="25"/>
        <v>2.0469236578575489</v>
      </c>
      <c r="F318" s="55">
        <f t="shared" si="25"/>
        <v>0</v>
      </c>
      <c r="G318" s="55">
        <f t="shared" si="25"/>
        <v>0</v>
      </c>
      <c r="H318" s="55">
        <f t="shared" si="25"/>
        <v>1.0650726158009649</v>
      </c>
      <c r="I318" s="1"/>
    </row>
    <row r="319" spans="2:10" x14ac:dyDescent="0.2">
      <c r="B319" s="9" t="str">
        <f>$B$33</f>
        <v>Science</v>
      </c>
      <c r="C319" s="55">
        <f t="shared" si="25"/>
        <v>1.0375092484855166</v>
      </c>
      <c r="D319" s="55">
        <f t="shared" si="25"/>
        <v>1.0848881411038735</v>
      </c>
      <c r="E319" s="55">
        <f t="shared" si="25"/>
        <v>2.5173069553382974</v>
      </c>
      <c r="F319" s="55">
        <f t="shared" si="25"/>
        <v>0</v>
      </c>
      <c r="G319" s="55">
        <f t="shared" si="25"/>
        <v>0</v>
      </c>
      <c r="H319" s="55">
        <f t="shared" si="25"/>
        <v>1.1450251205864412</v>
      </c>
      <c r="I319" s="1"/>
    </row>
    <row r="320" spans="2:10" x14ac:dyDescent="0.2">
      <c r="B320" s="9" t="str">
        <f>$B$34</f>
        <v>Fine Arts</v>
      </c>
      <c r="C320" s="55">
        <f t="shared" si="25"/>
        <v>1.1671843259292722</v>
      </c>
      <c r="D320" s="55">
        <f t="shared" si="25"/>
        <v>1.043355822108962</v>
      </c>
      <c r="E320" s="55">
        <f t="shared" si="25"/>
        <v>3.8471992320962536</v>
      </c>
      <c r="F320" s="55">
        <f t="shared" si="25"/>
        <v>0</v>
      </c>
      <c r="G320" s="55">
        <f t="shared" si="25"/>
        <v>0</v>
      </c>
      <c r="H320" s="55">
        <f t="shared" si="25"/>
        <v>1.1320500291879609</v>
      </c>
      <c r="I320" s="1"/>
    </row>
    <row r="321" spans="2:9" x14ac:dyDescent="0.2">
      <c r="B321" s="9" t="str">
        <f>$B$35</f>
        <v>Teacher Education</v>
      </c>
      <c r="C321" s="55">
        <f t="shared" si="25"/>
        <v>1.1474817368062098</v>
      </c>
      <c r="D321" s="55">
        <f t="shared" si="25"/>
        <v>1.2387858534275862</v>
      </c>
      <c r="E321" s="55">
        <f t="shared" si="25"/>
        <v>1.9328967672008177</v>
      </c>
      <c r="F321" s="55">
        <f t="shared" si="25"/>
        <v>0</v>
      </c>
      <c r="G321" s="55">
        <f t="shared" si="25"/>
        <v>0</v>
      </c>
      <c r="H321" s="55">
        <f t="shared" si="25"/>
        <v>1.5930574932197727</v>
      </c>
      <c r="I321" s="1"/>
    </row>
    <row r="322" spans="2:9" x14ac:dyDescent="0.2">
      <c r="B322" s="9" t="str">
        <f>$B$36</f>
        <v>Agriculture</v>
      </c>
      <c r="C322" s="55">
        <f t="shared" si="25"/>
        <v>0</v>
      </c>
      <c r="D322" s="55">
        <f t="shared" si="25"/>
        <v>0</v>
      </c>
      <c r="E322" s="55">
        <f t="shared" si="25"/>
        <v>0</v>
      </c>
      <c r="F322" s="55">
        <f t="shared" si="25"/>
        <v>0</v>
      </c>
      <c r="G322" s="55">
        <f t="shared" si="25"/>
        <v>0</v>
      </c>
      <c r="H322" s="55">
        <f t="shared" si="25"/>
        <v>0</v>
      </c>
      <c r="I322" s="1"/>
    </row>
    <row r="323" spans="2:9" x14ac:dyDescent="0.2">
      <c r="B323" s="9" t="str">
        <f>$B$37</f>
        <v>Engineering</v>
      </c>
      <c r="C323" s="55">
        <f t="shared" si="25"/>
        <v>1.34155935792144</v>
      </c>
      <c r="D323" s="55">
        <f t="shared" si="25"/>
        <v>1.0381773099766756</v>
      </c>
      <c r="E323" s="55">
        <f t="shared" si="25"/>
        <v>2.2317145269632097</v>
      </c>
      <c r="F323" s="55">
        <f t="shared" si="25"/>
        <v>0</v>
      </c>
      <c r="G323" s="55">
        <f t="shared" si="25"/>
        <v>0</v>
      </c>
      <c r="H323" s="55">
        <f t="shared" si="25"/>
        <v>1.3012594683878982</v>
      </c>
      <c r="I323" s="1"/>
    </row>
    <row r="324" spans="2:9" x14ac:dyDescent="0.2">
      <c r="B324" s="9" t="str">
        <f>$B$38</f>
        <v>Home Economics</v>
      </c>
      <c r="C324" s="55">
        <f t="shared" si="25"/>
        <v>0</v>
      </c>
      <c r="D324" s="55">
        <f t="shared" si="25"/>
        <v>0</v>
      </c>
      <c r="E324" s="55">
        <f t="shared" si="25"/>
        <v>2.0627347936404692</v>
      </c>
      <c r="F324" s="55">
        <f t="shared" si="25"/>
        <v>0</v>
      </c>
      <c r="G324" s="55">
        <f t="shared" si="25"/>
        <v>0</v>
      </c>
      <c r="H324" s="55">
        <f t="shared" si="25"/>
        <v>2.0627347936404692</v>
      </c>
      <c r="I324" s="1"/>
    </row>
    <row r="325" spans="2:9" x14ac:dyDescent="0.2">
      <c r="B325" s="9" t="str">
        <f>$B$39</f>
        <v>Law</v>
      </c>
      <c r="C325" s="55">
        <f t="shared" si="25"/>
        <v>0</v>
      </c>
      <c r="D325" s="55">
        <f t="shared" si="25"/>
        <v>0</v>
      </c>
      <c r="E325" s="55">
        <f t="shared" si="25"/>
        <v>0</v>
      </c>
      <c r="F325" s="55">
        <f t="shared" si="25"/>
        <v>0</v>
      </c>
      <c r="G325" s="55">
        <f t="shared" si="25"/>
        <v>0</v>
      </c>
      <c r="H325" s="55">
        <f t="shared" si="25"/>
        <v>0</v>
      </c>
      <c r="I325" s="1"/>
    </row>
    <row r="326" spans="2:9" x14ac:dyDescent="0.2">
      <c r="B326" s="9" t="str">
        <f>$B$40</f>
        <v>Social Service</v>
      </c>
      <c r="C326" s="55">
        <f t="shared" si="25"/>
        <v>1.0399389300630828</v>
      </c>
      <c r="D326" s="55">
        <f t="shared" si="25"/>
        <v>1.0733282451501176</v>
      </c>
      <c r="E326" s="55">
        <f t="shared" si="25"/>
        <v>0</v>
      </c>
      <c r="F326" s="55">
        <f t="shared" si="25"/>
        <v>0</v>
      </c>
      <c r="G326" s="55">
        <f t="shared" si="25"/>
        <v>0</v>
      </c>
      <c r="H326" s="55">
        <f t="shared" si="25"/>
        <v>1.0697113866173142</v>
      </c>
      <c r="I326" s="1"/>
    </row>
    <row r="327" spans="2:9" x14ac:dyDescent="0.2">
      <c r="B327" s="9" t="str">
        <f>$B$41</f>
        <v>Library Science</v>
      </c>
      <c r="C327" s="55">
        <f t="shared" si="25"/>
        <v>0</v>
      </c>
      <c r="D327" s="55">
        <f t="shared" si="25"/>
        <v>0</v>
      </c>
      <c r="E327" s="55">
        <f t="shared" si="25"/>
        <v>0</v>
      </c>
      <c r="F327" s="55">
        <f t="shared" si="25"/>
        <v>0</v>
      </c>
      <c r="G327" s="55">
        <f t="shared" si="25"/>
        <v>0</v>
      </c>
      <c r="H327" s="55">
        <f t="shared" si="25"/>
        <v>0</v>
      </c>
      <c r="I327" s="1"/>
    </row>
    <row r="328" spans="2:9" x14ac:dyDescent="0.2">
      <c r="B328" s="9" t="str">
        <f>$B$42</f>
        <v>Veterinary Science</v>
      </c>
      <c r="C328" s="55">
        <f t="shared" si="25"/>
        <v>0</v>
      </c>
      <c r="D328" s="55">
        <f t="shared" si="25"/>
        <v>0</v>
      </c>
      <c r="E328" s="55">
        <f t="shared" si="25"/>
        <v>0</v>
      </c>
      <c r="F328" s="55">
        <f t="shared" si="25"/>
        <v>0</v>
      </c>
      <c r="G328" s="55">
        <f t="shared" si="25"/>
        <v>0</v>
      </c>
      <c r="H328" s="55">
        <f t="shared" si="25"/>
        <v>0</v>
      </c>
      <c r="I328" s="1"/>
    </row>
    <row r="329" spans="2:9" x14ac:dyDescent="0.2">
      <c r="B329" s="9" t="str">
        <f>$B$43</f>
        <v>Vocational Training</v>
      </c>
      <c r="C329" s="55">
        <f t="shared" si="25"/>
        <v>0</v>
      </c>
      <c r="D329" s="55">
        <f t="shared" si="25"/>
        <v>0</v>
      </c>
      <c r="E329" s="55">
        <f t="shared" si="25"/>
        <v>0</v>
      </c>
      <c r="F329" s="55">
        <f t="shared" si="25"/>
        <v>0</v>
      </c>
      <c r="G329" s="55">
        <f t="shared" si="25"/>
        <v>0</v>
      </c>
      <c r="H329" s="55">
        <f t="shared" si="25"/>
        <v>0</v>
      </c>
      <c r="I329" s="1"/>
    </row>
    <row r="330" spans="2:9" x14ac:dyDescent="0.2">
      <c r="B330" s="9" t="str">
        <f>$B$44</f>
        <v>Physical Training</v>
      </c>
      <c r="C330" s="55">
        <f t="shared" si="25"/>
        <v>0</v>
      </c>
      <c r="D330" s="55">
        <f t="shared" si="25"/>
        <v>0</v>
      </c>
      <c r="E330" s="55">
        <f t="shared" si="25"/>
        <v>0</v>
      </c>
      <c r="F330" s="55">
        <f t="shared" si="25"/>
        <v>0</v>
      </c>
      <c r="G330" s="55">
        <f t="shared" si="25"/>
        <v>0</v>
      </c>
      <c r="H330" s="55">
        <f t="shared" si="25"/>
        <v>0</v>
      </c>
      <c r="I330" s="1"/>
    </row>
    <row r="331" spans="2:9" x14ac:dyDescent="0.2">
      <c r="B331" s="9" t="str">
        <f>$B$45</f>
        <v>Health Services</v>
      </c>
      <c r="C331" s="55">
        <f t="shared" si="25"/>
        <v>0</v>
      </c>
      <c r="D331" s="55">
        <f t="shared" si="25"/>
        <v>0</v>
      </c>
      <c r="E331" s="55">
        <f t="shared" si="25"/>
        <v>1.9687659325945357</v>
      </c>
      <c r="F331" s="55">
        <f t="shared" si="25"/>
        <v>0</v>
      </c>
      <c r="G331" s="55">
        <f t="shared" si="25"/>
        <v>0</v>
      </c>
      <c r="H331" s="55">
        <f t="shared" si="25"/>
        <v>1.9687659325945357</v>
      </c>
      <c r="I331" s="1"/>
    </row>
    <row r="332" spans="2:9" x14ac:dyDescent="0.2">
      <c r="B332" s="9" t="str">
        <f>$B$46</f>
        <v>Pharmacy</v>
      </c>
      <c r="C332" s="55">
        <f t="shared" si="25"/>
        <v>0</v>
      </c>
      <c r="D332" s="55">
        <f t="shared" si="25"/>
        <v>0</v>
      </c>
      <c r="E332" s="55">
        <f t="shared" si="25"/>
        <v>0</v>
      </c>
      <c r="F332" s="55">
        <f t="shared" si="25"/>
        <v>0</v>
      </c>
      <c r="G332" s="55">
        <f t="shared" si="25"/>
        <v>0</v>
      </c>
      <c r="H332" s="55">
        <f t="shared" si="25"/>
        <v>0</v>
      </c>
      <c r="I332" s="1"/>
    </row>
    <row r="333" spans="2:9" x14ac:dyDescent="0.2">
      <c r="B333" s="9" t="str">
        <f>$B$47</f>
        <v>Business Administration</v>
      </c>
      <c r="C333" s="55">
        <f t="shared" si="25"/>
        <v>1.0091602890989515</v>
      </c>
      <c r="D333" s="55">
        <f t="shared" si="25"/>
        <v>1.0588647084957938</v>
      </c>
      <c r="E333" s="55">
        <f t="shared" si="25"/>
        <v>2.1580343827969641</v>
      </c>
      <c r="F333" s="55">
        <f t="shared" si="25"/>
        <v>0</v>
      </c>
      <c r="G333" s="55">
        <f t="shared" si="25"/>
        <v>0</v>
      </c>
      <c r="H333" s="55">
        <f t="shared" si="25"/>
        <v>1.214032729448409</v>
      </c>
      <c r="I333" s="1"/>
    </row>
    <row r="334" spans="2:9" x14ac:dyDescent="0.2">
      <c r="B334" s="9" t="str">
        <f>$B$48</f>
        <v>Optometry</v>
      </c>
      <c r="C334" s="55">
        <f t="shared" ref="C334:H338" si="26">IF($C$293=0,"",C309/$C$293)</f>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si="26"/>
        <v>0</v>
      </c>
      <c r="D335" s="55">
        <f t="shared" si="26"/>
        <v>1.1094155730646207</v>
      </c>
      <c r="E335" s="55">
        <f t="shared" si="26"/>
        <v>0</v>
      </c>
      <c r="F335" s="55">
        <f t="shared" si="26"/>
        <v>0</v>
      </c>
      <c r="G335" s="55">
        <f t="shared" si="26"/>
        <v>0</v>
      </c>
      <c r="H335" s="55">
        <f t="shared" si="26"/>
        <v>1.1094155730646207</v>
      </c>
      <c r="I335" s="1"/>
    </row>
    <row r="336" spans="2:9" x14ac:dyDescent="0.2">
      <c r="B336" s="9" t="str">
        <f>$B$50</f>
        <v>Technology</v>
      </c>
      <c r="C336" s="55">
        <f t="shared" si="26"/>
        <v>1.1912755428718256</v>
      </c>
      <c r="D336" s="55">
        <f t="shared" si="26"/>
        <v>1.1254110615940915</v>
      </c>
      <c r="E336" s="55">
        <f t="shared" si="26"/>
        <v>1.9092622769049277</v>
      </c>
      <c r="F336" s="55">
        <f t="shared" si="26"/>
        <v>0</v>
      </c>
      <c r="G336" s="55">
        <f t="shared" si="26"/>
        <v>0</v>
      </c>
      <c r="H336" s="55">
        <f t="shared" si="26"/>
        <v>1.2085215063282833</v>
      </c>
      <c r="I336" s="1"/>
    </row>
    <row r="337" spans="2:10" x14ac:dyDescent="0.2">
      <c r="B337" s="9" t="str">
        <f>$B$51</f>
        <v>Nursing</v>
      </c>
      <c r="C337" s="55">
        <f t="shared" si="26"/>
        <v>2.2641554437467009</v>
      </c>
      <c r="D337" s="55">
        <f t="shared" si="26"/>
        <v>1.2610000634005427</v>
      </c>
      <c r="E337" s="55">
        <f t="shared" si="26"/>
        <v>0</v>
      </c>
      <c r="F337" s="55">
        <f t="shared" si="26"/>
        <v>0</v>
      </c>
      <c r="G337" s="55">
        <f t="shared" si="26"/>
        <v>0</v>
      </c>
      <c r="H337" s="55">
        <f t="shared" si="26"/>
        <v>1.2744539494739195</v>
      </c>
      <c r="I337" s="1"/>
    </row>
    <row r="338" spans="2:10" x14ac:dyDescent="0.2">
      <c r="B338" s="35" t="str">
        <f>$B$52</f>
        <v>Totals</v>
      </c>
      <c r="C338" s="55">
        <f t="shared" si="26"/>
        <v>1.0394808450113895</v>
      </c>
      <c r="D338" s="55">
        <f t="shared" si="26"/>
        <v>0.99995760248794352</v>
      </c>
      <c r="E338" s="55">
        <f t="shared" si="26"/>
        <v>2.0868498599819065</v>
      </c>
      <c r="F338" s="55">
        <f t="shared" si="26"/>
        <v>0</v>
      </c>
      <c r="G338" s="55">
        <f t="shared" si="26"/>
        <v>0</v>
      </c>
      <c r="H338" s="55">
        <f t="shared" si="26"/>
        <v>1.1818217499224535</v>
      </c>
      <c r="I338" s="50"/>
    </row>
    <row r="340" spans="2:10" x14ac:dyDescent="0.2">
      <c r="B340" s="169"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7">C293*30</f>
        <v>15028.154643275106</v>
      </c>
      <c r="D343" s="38">
        <f t="shared" si="27"/>
        <v>12596.645436559824</v>
      </c>
      <c r="E343" s="38">
        <f>E293*24</f>
        <v>24609.18821860927</v>
      </c>
      <c r="F343" s="38">
        <f>F293*18</f>
        <v>0</v>
      </c>
      <c r="G343" s="38">
        <f>G293*24</f>
        <v>0</v>
      </c>
      <c r="H343" s="38">
        <f>IF((C32/30+D32/30+E32/24+F32/18+G32/24)=0,0,H268/(C32/30+D32/30+E32/24+F32/18+G32/24))</f>
        <v>15337.054155290773</v>
      </c>
      <c r="I343" s="1"/>
    </row>
    <row r="344" spans="2:10" x14ac:dyDescent="0.2">
      <c r="B344" s="9" t="str">
        <f>$B$33</f>
        <v>Science</v>
      </c>
      <c r="C344" s="39">
        <f t="shared" si="27"/>
        <v>15591.84943006848</v>
      </c>
      <c r="D344" s="39">
        <f t="shared" si="27"/>
        <v>16303.866755164276</v>
      </c>
      <c r="E344" s="39">
        <f>E294*24</f>
        <v>30264.382567532761</v>
      </c>
      <c r="F344" s="39">
        <f>F294*18</f>
        <v>0</v>
      </c>
      <c r="G344" s="39">
        <f>G294*24</f>
        <v>0</v>
      </c>
      <c r="H344" s="39">
        <f t="shared" ref="H344:H363" si="28">IF((C33/30+D33/30+E33/24+F33/18+G33/24)=0,0,H269/(C33/30+D33/30+E33/24+F33/18+G33/24))</f>
        <v>17017.26033541108</v>
      </c>
      <c r="I344" s="1"/>
    </row>
    <row r="345" spans="2:10" x14ac:dyDescent="0.2">
      <c r="B345" s="9" t="str">
        <f>$B$34</f>
        <v>Fine Arts</v>
      </c>
      <c r="C345" s="39">
        <f t="shared" si="27"/>
        <v>17540.626547271917</v>
      </c>
      <c r="D345" s="39">
        <f t="shared" si="27"/>
        <v>15679.712642614912</v>
      </c>
      <c r="E345" s="39">
        <f t="shared" ref="E345:E363" si="29">E295*24</f>
        <v>46253.044002745388</v>
      </c>
      <c r="F345" s="39">
        <f t="shared" ref="F345:F363" si="30">F295*18</f>
        <v>0</v>
      </c>
      <c r="G345" s="39">
        <f t="shared" ref="G345:G363" si="31">G295*24</f>
        <v>0</v>
      </c>
      <c r="H345" s="39">
        <f t="shared" si="28"/>
        <v>16895.652997195572</v>
      </c>
      <c r="I345" s="1"/>
    </row>
    <row r="346" spans="2:10" x14ac:dyDescent="0.2">
      <c r="B346" s="9" t="str">
        <f>$B$35</f>
        <v>Teacher Education</v>
      </c>
      <c r="C346" s="39">
        <f t="shared" si="27"/>
        <v>17244.532991057626</v>
      </c>
      <c r="D346" s="39">
        <f t="shared" si="27"/>
        <v>18616.665375211294</v>
      </c>
      <c r="E346" s="39">
        <f t="shared" si="29"/>
        <v>23238.297221584329</v>
      </c>
      <c r="F346" s="39">
        <f t="shared" si="30"/>
        <v>0</v>
      </c>
      <c r="G346" s="39">
        <f t="shared" si="31"/>
        <v>0</v>
      </c>
      <c r="H346" s="39">
        <f t="shared" si="28"/>
        <v>21221.071394319231</v>
      </c>
      <c r="I346" s="1"/>
    </row>
    <row r="347" spans="2:10" x14ac:dyDescent="0.2">
      <c r="B347" s="9" t="str">
        <f>$B$36</f>
        <v>Agriculture</v>
      </c>
      <c r="C347" s="39">
        <f t="shared" si="27"/>
        <v>0</v>
      </c>
      <c r="D347" s="39">
        <f t="shared" si="27"/>
        <v>0</v>
      </c>
      <c r="E347" s="39">
        <f t="shared" si="29"/>
        <v>0</v>
      </c>
      <c r="F347" s="39">
        <f t="shared" si="30"/>
        <v>0</v>
      </c>
      <c r="G347" s="39">
        <f t="shared" si="31"/>
        <v>0</v>
      </c>
      <c r="H347" s="39">
        <f t="shared" si="28"/>
        <v>0</v>
      </c>
      <c r="I347" s="1"/>
    </row>
    <row r="348" spans="2:10" x14ac:dyDescent="0.2">
      <c r="B348" s="9" t="str">
        <f>$B$37</f>
        <v>Engineering</v>
      </c>
      <c r="C348" s="39">
        <f t="shared" si="27"/>
        <v>20161.161493976258</v>
      </c>
      <c r="D348" s="39">
        <f t="shared" si="27"/>
        <v>15601.889161468836</v>
      </c>
      <c r="E348" s="39">
        <f t="shared" si="29"/>
        <v>26830.840824677332</v>
      </c>
      <c r="F348" s="39">
        <f t="shared" si="30"/>
        <v>0</v>
      </c>
      <c r="G348" s="39">
        <f t="shared" si="31"/>
        <v>0</v>
      </c>
      <c r="H348" s="39">
        <f t="shared" si="28"/>
        <v>18582.795894669493</v>
      </c>
      <c r="I348" s="1"/>
    </row>
    <row r="349" spans="2:10" x14ac:dyDescent="0.2">
      <c r="B349" s="9" t="str">
        <f>$B$38</f>
        <v>Home Economics</v>
      </c>
      <c r="C349" s="39">
        <f t="shared" si="27"/>
        <v>0</v>
      </c>
      <c r="D349" s="39">
        <f t="shared" si="27"/>
        <v>0</v>
      </c>
      <c r="E349" s="39">
        <f t="shared" si="29"/>
        <v>24799.277973514505</v>
      </c>
      <c r="F349" s="39">
        <f t="shared" si="30"/>
        <v>0</v>
      </c>
      <c r="G349" s="39">
        <f t="shared" si="31"/>
        <v>0</v>
      </c>
      <c r="H349" s="39">
        <f t="shared" si="28"/>
        <v>24799.277973514505</v>
      </c>
      <c r="I349" s="1"/>
    </row>
    <row r="350" spans="2:10" x14ac:dyDescent="0.2">
      <c r="B350" s="9" t="str">
        <f>$B$39</f>
        <v>Law</v>
      </c>
      <c r="C350" s="39">
        <f t="shared" si="27"/>
        <v>0</v>
      </c>
      <c r="D350" s="39">
        <f t="shared" si="27"/>
        <v>0</v>
      </c>
      <c r="E350" s="39">
        <f t="shared" si="29"/>
        <v>0</v>
      </c>
      <c r="F350" s="39">
        <f t="shared" si="30"/>
        <v>0</v>
      </c>
      <c r="G350" s="39">
        <f t="shared" si="31"/>
        <v>0</v>
      </c>
      <c r="H350" s="39">
        <f t="shared" si="28"/>
        <v>0</v>
      </c>
      <c r="I350" s="1"/>
    </row>
    <row r="351" spans="2:10" x14ac:dyDescent="0.2">
      <c r="B351" s="9" t="str">
        <f>$B$40</f>
        <v>Social Service</v>
      </c>
      <c r="C351" s="39">
        <f t="shared" si="27"/>
        <v>15628.363060550062</v>
      </c>
      <c r="D351" s="39">
        <f t="shared" si="27"/>
        <v>16130.142851111059</v>
      </c>
      <c r="E351" s="39">
        <f t="shared" si="29"/>
        <v>0</v>
      </c>
      <c r="F351" s="39">
        <f t="shared" si="30"/>
        <v>0</v>
      </c>
      <c r="G351" s="39">
        <f t="shared" si="31"/>
        <v>0</v>
      </c>
      <c r="H351" s="39">
        <f t="shared" si="28"/>
        <v>16075.788141757243</v>
      </c>
      <c r="I351" s="1"/>
    </row>
    <row r="352" spans="2:10" x14ac:dyDescent="0.2">
      <c r="B352" s="9" t="str">
        <f>$B$41</f>
        <v>Library Science</v>
      </c>
      <c r="C352" s="39">
        <f t="shared" si="27"/>
        <v>0</v>
      </c>
      <c r="D352" s="39">
        <f t="shared" si="27"/>
        <v>0</v>
      </c>
      <c r="E352" s="39">
        <f t="shared" si="29"/>
        <v>0</v>
      </c>
      <c r="F352" s="39">
        <f t="shared" si="30"/>
        <v>0</v>
      </c>
      <c r="G352" s="39">
        <f t="shared" si="31"/>
        <v>0</v>
      </c>
      <c r="H352" s="39">
        <f t="shared" si="28"/>
        <v>0</v>
      </c>
      <c r="I352" s="1"/>
    </row>
    <row r="353" spans="2:9" x14ac:dyDescent="0.2">
      <c r="B353" s="9" t="str">
        <f>$B$42</f>
        <v>Veterinary Science</v>
      </c>
      <c r="C353" s="39">
        <f t="shared" si="27"/>
        <v>0</v>
      </c>
      <c r="D353" s="39">
        <f t="shared" si="27"/>
        <v>0</v>
      </c>
      <c r="E353" s="39">
        <f t="shared" si="29"/>
        <v>0</v>
      </c>
      <c r="F353" s="39">
        <f t="shared" si="30"/>
        <v>0</v>
      </c>
      <c r="G353" s="39">
        <f t="shared" si="31"/>
        <v>0</v>
      </c>
      <c r="H353" s="39">
        <f t="shared" si="28"/>
        <v>0</v>
      </c>
      <c r="I353" s="1"/>
    </row>
    <row r="354" spans="2:9" x14ac:dyDescent="0.2">
      <c r="B354" s="9" t="str">
        <f>$B$43</f>
        <v>Vocational Training</v>
      </c>
      <c r="C354" s="39">
        <f t="shared" si="27"/>
        <v>0</v>
      </c>
      <c r="D354" s="39">
        <f t="shared" si="27"/>
        <v>0</v>
      </c>
      <c r="E354" s="39">
        <f t="shared" si="29"/>
        <v>0</v>
      </c>
      <c r="F354" s="39">
        <f t="shared" si="30"/>
        <v>0</v>
      </c>
      <c r="G354" s="39">
        <f t="shared" si="31"/>
        <v>0</v>
      </c>
      <c r="H354" s="39">
        <f t="shared" si="28"/>
        <v>0</v>
      </c>
      <c r="I354" s="1"/>
    </row>
    <row r="355" spans="2:9" x14ac:dyDescent="0.2">
      <c r="B355" s="9" t="str">
        <f>$B$44</f>
        <v>Physical Training</v>
      </c>
      <c r="C355" s="39">
        <f t="shared" si="27"/>
        <v>0</v>
      </c>
      <c r="D355" s="39">
        <f t="shared" si="27"/>
        <v>0</v>
      </c>
      <c r="E355" s="39">
        <f t="shared" si="29"/>
        <v>0</v>
      </c>
      <c r="F355" s="39">
        <f t="shared" si="30"/>
        <v>0</v>
      </c>
      <c r="G355" s="39">
        <f t="shared" si="31"/>
        <v>0</v>
      </c>
      <c r="H355" s="39">
        <f t="shared" si="28"/>
        <v>0</v>
      </c>
      <c r="I355" s="1"/>
    </row>
    <row r="356" spans="2:9" x14ac:dyDescent="0.2">
      <c r="B356" s="9" t="str">
        <f>$B$45</f>
        <v>Health Services</v>
      </c>
      <c r="C356" s="39">
        <f t="shared" si="27"/>
        <v>0</v>
      </c>
      <c r="D356" s="39">
        <f t="shared" si="27"/>
        <v>0</v>
      </c>
      <c r="E356" s="39">
        <f t="shared" si="29"/>
        <v>23669.535113153932</v>
      </c>
      <c r="F356" s="39">
        <f t="shared" si="30"/>
        <v>0</v>
      </c>
      <c r="G356" s="39">
        <f t="shared" si="31"/>
        <v>0</v>
      </c>
      <c r="H356" s="39">
        <f t="shared" si="28"/>
        <v>23669.535113153932</v>
      </c>
      <c r="I356" s="1"/>
    </row>
    <row r="357" spans="2:9" x14ac:dyDescent="0.2">
      <c r="B357" s="9" t="str">
        <f>$B$46</f>
        <v>Pharmacy</v>
      </c>
      <c r="C357" s="39">
        <f t="shared" si="27"/>
        <v>0</v>
      </c>
      <c r="D357" s="39">
        <f t="shared" si="27"/>
        <v>0</v>
      </c>
      <c r="E357" s="39">
        <f t="shared" si="29"/>
        <v>0</v>
      </c>
      <c r="F357" s="39">
        <f t="shared" si="30"/>
        <v>0</v>
      </c>
      <c r="G357" s="39">
        <f t="shared" si="31"/>
        <v>0</v>
      </c>
      <c r="H357" s="39">
        <f t="shared" si="28"/>
        <v>0</v>
      </c>
      <c r="I357" s="1"/>
    </row>
    <row r="358" spans="2:9" x14ac:dyDescent="0.2">
      <c r="B358" s="9" t="str">
        <f>$B$47</f>
        <v>Business Administration</v>
      </c>
      <c r="C358" s="39">
        <f t="shared" si="27"/>
        <v>15165.816884431257</v>
      </c>
      <c r="D358" s="39">
        <f t="shared" si="27"/>
        <v>15912.782585581204</v>
      </c>
      <c r="E358" s="39">
        <f t="shared" si="29"/>
        <v>25945.019544142015</v>
      </c>
      <c r="F358" s="39">
        <f t="shared" si="30"/>
        <v>0</v>
      </c>
      <c r="G358" s="39">
        <f t="shared" si="31"/>
        <v>0</v>
      </c>
      <c r="H358" s="39">
        <f t="shared" si="28"/>
        <v>17603.09680296389</v>
      </c>
      <c r="I358" s="1"/>
    </row>
    <row r="359" spans="2:9" x14ac:dyDescent="0.2">
      <c r="B359" s="9" t="str">
        <f>$B$48</f>
        <v>Optometry</v>
      </c>
      <c r="C359" s="39">
        <f t="shared" ref="C359:D363" si="32">C309*30</f>
        <v>0</v>
      </c>
      <c r="D359" s="39">
        <f t="shared" si="32"/>
        <v>0</v>
      </c>
      <c r="E359" s="39">
        <f t="shared" si="29"/>
        <v>0</v>
      </c>
      <c r="F359" s="39">
        <f t="shared" si="30"/>
        <v>0</v>
      </c>
      <c r="G359" s="39">
        <f t="shared" si="31"/>
        <v>0</v>
      </c>
      <c r="H359" s="39">
        <f t="shared" si="28"/>
        <v>0</v>
      </c>
      <c r="I359" s="1"/>
    </row>
    <row r="360" spans="2:9" x14ac:dyDescent="0.2">
      <c r="B360" s="9" t="str">
        <f>$B$49</f>
        <v>Teacher Ed-Practice Teaching</v>
      </c>
      <c r="C360" s="39">
        <f t="shared" si="32"/>
        <v>0</v>
      </c>
      <c r="D360" s="39">
        <f t="shared" si="32"/>
        <v>16672.46879567279</v>
      </c>
      <c r="E360" s="39">
        <f t="shared" si="29"/>
        <v>0</v>
      </c>
      <c r="F360" s="39">
        <f t="shared" si="30"/>
        <v>0</v>
      </c>
      <c r="G360" s="39">
        <f t="shared" si="31"/>
        <v>0</v>
      </c>
      <c r="H360" s="39">
        <f t="shared" si="28"/>
        <v>16672.46879567279</v>
      </c>
      <c r="I360" s="1"/>
    </row>
    <row r="361" spans="2:9" x14ac:dyDescent="0.2">
      <c r="B361" s="9" t="str">
        <f>$B$50</f>
        <v>Technology</v>
      </c>
      <c r="C361" s="39">
        <f t="shared" si="32"/>
        <v>17902.673081029297</v>
      </c>
      <c r="D361" s="39">
        <f t="shared" si="32"/>
        <v>16912.85147088841</v>
      </c>
      <c r="E361" s="39">
        <f t="shared" si="29"/>
        <v>22954.151001519032</v>
      </c>
      <c r="F361" s="39">
        <f t="shared" si="30"/>
        <v>0</v>
      </c>
      <c r="G361" s="39">
        <f t="shared" si="31"/>
        <v>0</v>
      </c>
      <c r="H361" s="39">
        <f t="shared" si="28"/>
        <v>17782.39120340527</v>
      </c>
      <c r="I361" s="1"/>
    </row>
    <row r="362" spans="2:9" x14ac:dyDescent="0.2">
      <c r="B362" s="9" t="str">
        <f>$B$51</f>
        <v>Nursing</v>
      </c>
      <c r="C362" s="39">
        <f t="shared" si="32"/>
        <v>34026.078145038591</v>
      </c>
      <c r="D362" s="39">
        <f t="shared" si="32"/>
        <v>18950.503957963068</v>
      </c>
      <c r="E362" s="39">
        <f t="shared" si="29"/>
        <v>0</v>
      </c>
      <c r="F362" s="39">
        <f t="shared" si="30"/>
        <v>0</v>
      </c>
      <c r="G362" s="39">
        <f t="shared" si="31"/>
        <v>0</v>
      </c>
      <c r="H362" s="39">
        <f t="shared" si="28"/>
        <v>19152.691038426783</v>
      </c>
      <c r="I362" s="1"/>
    </row>
    <row r="363" spans="2:9" x14ac:dyDescent="0.2">
      <c r="B363" s="35" t="str">
        <f>$B$52</f>
        <v>Totals</v>
      </c>
      <c r="C363" s="38">
        <f t="shared" si="32"/>
        <v>15621.478887553443</v>
      </c>
      <c r="D363" s="38">
        <f t="shared" si="32"/>
        <v>15027.517486907431</v>
      </c>
      <c r="E363" s="38">
        <f t="shared" si="29"/>
        <v>25089.201930484072</v>
      </c>
      <c r="F363" s="38">
        <f t="shared" si="30"/>
        <v>0</v>
      </c>
      <c r="G363" s="38">
        <f t="shared" si="31"/>
        <v>0</v>
      </c>
      <c r="H363" s="38">
        <f t="shared" si="28"/>
        <v>17061.14554919528</v>
      </c>
      <c r="I363" s="50"/>
    </row>
  </sheetData>
  <mergeCells count="45">
    <mergeCell ref="B17:E17"/>
    <mergeCell ref="B1:H1"/>
    <mergeCell ref="B2:H2"/>
    <mergeCell ref="B8:H8"/>
    <mergeCell ref="B9:G9"/>
    <mergeCell ref="B10:G10"/>
    <mergeCell ref="B11:H11"/>
    <mergeCell ref="B12:E12"/>
    <mergeCell ref="B13:E13"/>
    <mergeCell ref="B14:E14"/>
    <mergeCell ref="B15:E15"/>
    <mergeCell ref="B16:E16"/>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87:G87"/>
    <mergeCell ref="B89:G89"/>
    <mergeCell ref="B113:H113"/>
    <mergeCell ref="B114:G114"/>
    <mergeCell ref="B139:G139"/>
    <mergeCell ref="I140:I141"/>
    <mergeCell ref="B165:G165"/>
    <mergeCell ref="B166:G166"/>
    <mergeCell ref="B190:G190"/>
    <mergeCell ref="B316:H316"/>
    <mergeCell ref="B191:H191"/>
    <mergeCell ref="B140:F141"/>
    <mergeCell ref="B341:H341"/>
    <mergeCell ref="B215:G215"/>
    <mergeCell ref="B216:H216"/>
    <mergeCell ref="B241:G241"/>
    <mergeCell ref="B264:H264"/>
    <mergeCell ref="B266:H266"/>
    <mergeCell ref="B291:H291"/>
  </mergeCells>
  <conditionalFormatting sqref="C61:G80">
    <cfRule type="expression" dxfId="200" priority="6" stopIfTrue="1">
      <formula>C32=0</formula>
    </cfRule>
  </conditionalFormatting>
  <conditionalFormatting sqref="C91:G110">
    <cfRule type="expression" dxfId="199" priority="5" stopIfTrue="1">
      <formula>C32=0</formula>
    </cfRule>
  </conditionalFormatting>
  <conditionalFormatting sqref="C143:H162">
    <cfRule type="expression" dxfId="198" priority="3" stopIfTrue="1">
      <formula>C32=0</formula>
    </cfRule>
  </conditionalFormatting>
  <conditionalFormatting sqref="H143:H162">
    <cfRule type="expression" dxfId="197" priority="4" stopIfTrue="1">
      <formula>OR(AND(#REF!&gt;0,H143&gt;0,H61=0),AND(#REF!&gt;0,H143&gt;0,H32=0))</formula>
    </cfRule>
  </conditionalFormatting>
  <conditionalFormatting sqref="H143:H162">
    <cfRule type="expression" dxfId="196" priority="2" stopIfTrue="1">
      <formula>OR(AND(#REF!&gt;0,H143&gt;0,H61=0),AND(#REF!&gt;0,H143&gt;0,H32=0))</formula>
    </cfRule>
  </conditionalFormatting>
  <conditionalFormatting sqref="H143:H162">
    <cfRule type="expression" dxfId="19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H243"/>
  <sheetViews>
    <sheetView showGridLines="0" showZeros="0" zoomScale="85" zoomScaleNormal="85" zoomScaleSheetLayoutView="100" workbookViewId="0"/>
  </sheetViews>
  <sheetFormatPr defaultColWidth="9.140625" defaultRowHeight="14.25" x14ac:dyDescent="0.2"/>
  <cols>
    <col min="1" max="1" width="7.5703125" style="4" customWidth="1"/>
    <col min="2" max="2" width="32" style="4" customWidth="1"/>
    <col min="3" max="6" width="17.7109375" style="4" bestFit="1" customWidth="1"/>
    <col min="7" max="7" width="15.7109375" style="4" bestFit="1" customWidth="1"/>
    <col min="8" max="8" width="18.85546875" style="4" bestFit="1" customWidth="1"/>
    <col min="9" max="9" width="3.42578125" style="4" customWidth="1"/>
    <col min="10" max="10" width="8.140625" style="4" bestFit="1" customWidth="1"/>
    <col min="11" max="11" width="3.5703125" style="4" customWidth="1"/>
    <col min="12" max="13" width="7.7109375" style="4" bestFit="1" customWidth="1"/>
    <col min="14" max="14" width="8.140625" style="4" bestFit="1" customWidth="1"/>
    <col min="15" max="15" width="10" style="4" bestFit="1" customWidth="1"/>
    <col min="16" max="17" width="8.140625" style="4" bestFit="1" customWidth="1"/>
    <col min="18" max="16384" width="9.140625" style="4"/>
  </cols>
  <sheetData>
    <row r="1" spans="1:8" x14ac:dyDescent="0.2">
      <c r="A1" s="135" t="str">
        <f>"THECB Texas Public University Expenditure Study Fiscal Year "&amp;H1</f>
        <v>THECB Texas Public University Expenditure Study Fiscal Year 2020</v>
      </c>
      <c r="C1" s="135"/>
      <c r="D1" s="135"/>
      <c r="E1" s="135"/>
      <c r="F1" s="135"/>
      <c r="G1" s="135"/>
      <c r="H1" s="173">
        <v>2020</v>
      </c>
    </row>
    <row r="2" spans="1:8" x14ac:dyDescent="0.2">
      <c r="A2" s="135" t="str">
        <f>"Institution Survey for the Year Ended August 31, "&amp;H1</f>
        <v>Institution Survey for the Year Ended August 31, 2020</v>
      </c>
      <c r="B2" s="327"/>
      <c r="C2" s="327"/>
      <c r="D2" s="327"/>
      <c r="E2" s="327"/>
      <c r="F2" s="327"/>
      <c r="G2" s="327"/>
    </row>
    <row r="3" spans="1:8" x14ac:dyDescent="0.2">
      <c r="B3" s="6"/>
      <c r="C3" s="6"/>
      <c r="D3" s="6"/>
      <c r="E3" s="6"/>
      <c r="F3" s="6"/>
      <c r="G3" s="6"/>
      <c r="H3" s="6"/>
    </row>
    <row r="4" spans="1:8" ht="15" thickBot="1" x14ac:dyDescent="0.25">
      <c r="A4" s="28" t="s">
        <v>38</v>
      </c>
      <c r="C4" s="11"/>
      <c r="D4" s="11"/>
      <c r="E4" s="11"/>
      <c r="F4" s="11"/>
      <c r="G4" s="11"/>
      <c r="H4" s="17"/>
    </row>
    <row r="5" spans="1:8" ht="33" customHeight="1" thickBot="1" x14ac:dyDescent="0.25">
      <c r="A5" s="59" t="s">
        <v>906</v>
      </c>
      <c r="B5" s="62" t="s">
        <v>32</v>
      </c>
      <c r="C5" s="63" t="s">
        <v>26</v>
      </c>
      <c r="D5" s="63" t="s">
        <v>27</v>
      </c>
      <c r="E5" s="63" t="s">
        <v>28</v>
      </c>
      <c r="F5" s="63" t="s">
        <v>29</v>
      </c>
      <c r="G5" s="63" t="s">
        <v>30</v>
      </c>
      <c r="H5" s="64" t="s">
        <v>1</v>
      </c>
    </row>
    <row r="6" spans="1:8" x14ac:dyDescent="0.2">
      <c r="A6" s="336">
        <v>1</v>
      </c>
      <c r="B6" s="9" t="str">
        <f>$B$103</f>
        <v>Liberal Arts</v>
      </c>
      <c r="C6" s="55">
        <f t="shared" ref="C6:H6" si="0">ROUND(IF($C$31=0,"",C31/$C$31),2)</f>
        <v>1</v>
      </c>
      <c r="D6" s="55">
        <f t="shared" si="0"/>
        <v>1.82</v>
      </c>
      <c r="E6" s="55">
        <f t="shared" si="0"/>
        <v>4.72</v>
      </c>
      <c r="F6" s="55">
        <f t="shared" si="0"/>
        <v>14.74</v>
      </c>
      <c r="G6" s="55">
        <f t="shared" si="0"/>
        <v>0</v>
      </c>
      <c r="H6" s="55">
        <f t="shared" si="0"/>
        <v>1.61</v>
      </c>
    </row>
    <row r="7" spans="1:8" x14ac:dyDescent="0.2">
      <c r="A7" s="336">
        <v>2</v>
      </c>
      <c r="B7" s="9" t="str">
        <f>$B$104</f>
        <v>Science</v>
      </c>
      <c r="C7" s="55">
        <f t="shared" ref="C7:H7" si="1">ROUND(IF($C$31=0,"",C32/$C$31),2)</f>
        <v>1.38</v>
      </c>
      <c r="D7" s="55">
        <f t="shared" si="1"/>
        <v>2.75</v>
      </c>
      <c r="E7" s="55">
        <f t="shared" si="1"/>
        <v>7.67</v>
      </c>
      <c r="F7" s="55">
        <f t="shared" si="1"/>
        <v>22.3</v>
      </c>
      <c r="G7" s="55">
        <f t="shared" si="1"/>
        <v>0</v>
      </c>
      <c r="H7" s="55">
        <f t="shared" si="1"/>
        <v>2.77</v>
      </c>
    </row>
    <row r="8" spans="1:8" x14ac:dyDescent="0.2">
      <c r="A8" s="336">
        <v>3</v>
      </c>
      <c r="B8" s="9" t="str">
        <f>$B$105</f>
        <v>Fine Arts</v>
      </c>
      <c r="C8" s="55">
        <f t="shared" ref="C8:H8" si="2">ROUND(IF($C$31=0,"",C33/$C$31),2)</f>
        <v>1.39</v>
      </c>
      <c r="D8" s="55">
        <f t="shared" si="2"/>
        <v>2.7</v>
      </c>
      <c r="E8" s="55">
        <f t="shared" si="2"/>
        <v>7.49</v>
      </c>
      <c r="F8" s="55">
        <f t="shared" si="2"/>
        <v>9.73</v>
      </c>
      <c r="G8" s="55">
        <f t="shared" si="2"/>
        <v>0</v>
      </c>
      <c r="H8" s="55">
        <f t="shared" si="2"/>
        <v>2.14</v>
      </c>
    </row>
    <row r="9" spans="1:8" x14ac:dyDescent="0.2">
      <c r="A9" s="336">
        <v>4</v>
      </c>
      <c r="B9" s="9" t="str">
        <f>$B$106</f>
        <v>Teacher Education</v>
      </c>
      <c r="C9" s="55">
        <f t="shared" ref="C9:H9" si="3">ROUND(IF($C$31=0,"",C34/$C$31),2)</f>
        <v>1.4</v>
      </c>
      <c r="D9" s="55">
        <f t="shared" si="3"/>
        <v>1.91</v>
      </c>
      <c r="E9" s="55">
        <f t="shared" si="3"/>
        <v>2.34</v>
      </c>
      <c r="F9" s="55">
        <f t="shared" si="3"/>
        <v>8.6999999999999993</v>
      </c>
      <c r="G9" s="55">
        <f t="shared" si="3"/>
        <v>0</v>
      </c>
      <c r="H9" s="55">
        <f t="shared" si="3"/>
        <v>2.52</v>
      </c>
    </row>
    <row r="10" spans="1:8" x14ac:dyDescent="0.2">
      <c r="A10" s="336">
        <v>5</v>
      </c>
      <c r="B10" s="9" t="str">
        <f>$B$107</f>
        <v>Agriculture</v>
      </c>
      <c r="C10" s="55">
        <f t="shared" ref="C10:H10" si="4">ROUND(IF($C$31=0,"",C35/$C$31),2)</f>
        <v>1.64</v>
      </c>
      <c r="D10" s="55">
        <f t="shared" si="4"/>
        <v>2.33</v>
      </c>
      <c r="E10" s="55">
        <f t="shared" si="4"/>
        <v>8.51</v>
      </c>
      <c r="F10" s="55">
        <f t="shared" si="4"/>
        <v>15.18</v>
      </c>
      <c r="G10" s="55">
        <f t="shared" si="4"/>
        <v>0</v>
      </c>
      <c r="H10" s="55">
        <f t="shared" si="4"/>
        <v>2.94</v>
      </c>
    </row>
    <row r="11" spans="1:8" x14ac:dyDescent="0.2">
      <c r="A11" s="336">
        <v>6</v>
      </c>
      <c r="B11" s="9" t="str">
        <f>$B$108</f>
        <v>Engineering</v>
      </c>
      <c r="C11" s="55">
        <f t="shared" ref="C11:H11" si="5">ROUND(IF($C$31=0,"",C36/$C$31),2)</f>
        <v>1.83</v>
      </c>
      <c r="D11" s="55">
        <f t="shared" si="5"/>
        <v>2.85</v>
      </c>
      <c r="E11" s="55">
        <f t="shared" si="5"/>
        <v>7.28</v>
      </c>
      <c r="F11" s="55">
        <f t="shared" si="5"/>
        <v>19.68</v>
      </c>
      <c r="G11" s="55">
        <f t="shared" si="5"/>
        <v>0</v>
      </c>
      <c r="H11" s="55">
        <f t="shared" si="5"/>
        <v>4.3099999999999996</v>
      </c>
    </row>
    <row r="12" spans="1:8" x14ac:dyDescent="0.2">
      <c r="A12" s="336">
        <v>7</v>
      </c>
      <c r="B12" s="9" t="str">
        <f>$B$109</f>
        <v>Home Economics</v>
      </c>
      <c r="C12" s="55">
        <f t="shared" ref="C12:H12" si="6">ROUND(IF($C$31=0,"",C37/$C$31),2)</f>
        <v>1.04</v>
      </c>
      <c r="D12" s="55">
        <f t="shared" si="6"/>
        <v>1.82</v>
      </c>
      <c r="E12" s="55">
        <f t="shared" si="6"/>
        <v>3.65</v>
      </c>
      <c r="F12" s="55">
        <f t="shared" si="6"/>
        <v>13.66</v>
      </c>
      <c r="G12" s="55">
        <f t="shared" si="6"/>
        <v>0</v>
      </c>
      <c r="H12" s="55">
        <f t="shared" si="6"/>
        <v>1.71</v>
      </c>
    </row>
    <row r="13" spans="1:8" x14ac:dyDescent="0.2">
      <c r="A13" s="336">
        <v>8</v>
      </c>
      <c r="B13" s="9" t="str">
        <f>$B$110</f>
        <v>Law</v>
      </c>
      <c r="C13" s="55">
        <f t="shared" ref="C13:H13" si="7">ROUND(IF($C$31=0,"",C38/$C$31),2)</f>
        <v>0</v>
      </c>
      <c r="D13" s="55">
        <f t="shared" si="7"/>
        <v>0</v>
      </c>
      <c r="E13" s="55">
        <f t="shared" si="7"/>
        <v>0</v>
      </c>
      <c r="F13" s="55">
        <f t="shared" si="7"/>
        <v>0</v>
      </c>
      <c r="G13" s="55">
        <f t="shared" si="7"/>
        <v>5.56</v>
      </c>
      <c r="H13" s="55">
        <f t="shared" si="7"/>
        <v>5.56</v>
      </c>
    </row>
    <row r="14" spans="1:8" x14ac:dyDescent="0.2">
      <c r="A14" s="336">
        <v>9</v>
      </c>
      <c r="B14" s="9" t="str">
        <f>$B$111</f>
        <v>Social Service</v>
      </c>
      <c r="C14" s="55">
        <f t="shared" ref="C14:H14" si="8">ROUND(IF($C$31=0,"",C39/$C$31),2)</f>
        <v>1.63</v>
      </c>
      <c r="D14" s="55">
        <f t="shared" si="8"/>
        <v>1.91</v>
      </c>
      <c r="E14" s="55">
        <f t="shared" si="8"/>
        <v>2.41</v>
      </c>
      <c r="F14" s="55">
        <f t="shared" si="8"/>
        <v>28.72</v>
      </c>
      <c r="G14" s="55">
        <f t="shared" si="8"/>
        <v>0</v>
      </c>
      <c r="H14" s="55">
        <f t="shared" si="8"/>
        <v>2.3199999999999998</v>
      </c>
    </row>
    <row r="15" spans="1:8" x14ac:dyDescent="0.2">
      <c r="A15" s="336">
        <v>10</v>
      </c>
      <c r="B15" s="9" t="str">
        <f>$B$112</f>
        <v>Library Science</v>
      </c>
      <c r="C15" s="55">
        <f t="shared" ref="C15:H15" si="9">ROUND(IF($C$31=0,"",C40/$C$31),2)</f>
        <v>2.73</v>
      </c>
      <c r="D15" s="55">
        <f t="shared" si="9"/>
        <v>1.99</v>
      </c>
      <c r="E15" s="55">
        <f t="shared" si="9"/>
        <v>3.5</v>
      </c>
      <c r="F15" s="55">
        <f t="shared" si="9"/>
        <v>16.55</v>
      </c>
      <c r="G15" s="55">
        <f t="shared" si="9"/>
        <v>0</v>
      </c>
      <c r="H15" s="55">
        <f t="shared" si="9"/>
        <v>3.44</v>
      </c>
    </row>
    <row r="16" spans="1:8" x14ac:dyDescent="0.2">
      <c r="A16" s="336">
        <v>11</v>
      </c>
      <c r="B16" s="9" t="str">
        <f>$B$113</f>
        <v>Veterinary Science</v>
      </c>
      <c r="C16" s="55">
        <f t="shared" ref="C16:H16" si="10">ROUND(IF($C$31=0,"",C41/$C$31),2)</f>
        <v>0</v>
      </c>
      <c r="D16" s="55">
        <f t="shared" si="10"/>
        <v>0</v>
      </c>
      <c r="E16" s="55">
        <f t="shared" si="10"/>
        <v>0</v>
      </c>
      <c r="F16" s="55">
        <f t="shared" si="10"/>
        <v>0</v>
      </c>
      <c r="G16" s="55">
        <f t="shared" si="10"/>
        <v>22.77</v>
      </c>
      <c r="H16" s="55">
        <f t="shared" si="10"/>
        <v>22.77</v>
      </c>
    </row>
    <row r="17" spans="1:8" x14ac:dyDescent="0.2">
      <c r="A17" s="336">
        <v>12</v>
      </c>
      <c r="B17" s="9" t="str">
        <f>$B$114</f>
        <v>Vocational Training</v>
      </c>
      <c r="C17" s="55">
        <f t="shared" ref="C17:H17" si="11">ROUND(IF($C$31=0,"",C42/$C$31),2)</f>
        <v>1.38</v>
      </c>
      <c r="D17" s="55">
        <f t="shared" si="11"/>
        <v>3.46</v>
      </c>
      <c r="E17" s="55">
        <f t="shared" si="11"/>
        <v>0</v>
      </c>
      <c r="F17" s="55">
        <f t="shared" si="11"/>
        <v>0</v>
      </c>
      <c r="G17" s="55">
        <f t="shared" si="11"/>
        <v>0</v>
      </c>
      <c r="H17" s="55">
        <f t="shared" si="11"/>
        <v>1.76</v>
      </c>
    </row>
    <row r="18" spans="1:8" x14ac:dyDescent="0.2">
      <c r="A18" s="336">
        <v>13</v>
      </c>
      <c r="B18" s="9" t="str">
        <f>$B$115</f>
        <v>Physical Training</v>
      </c>
      <c r="C18" s="55">
        <f t="shared" ref="C18:H18" si="12">ROUND(IF($C$31=0,"",C43/$C$31),2)</f>
        <v>1.54</v>
      </c>
      <c r="D18" s="55">
        <f t="shared" si="12"/>
        <v>1.6</v>
      </c>
      <c r="E18" s="55">
        <f t="shared" si="12"/>
        <v>0</v>
      </c>
      <c r="F18" s="55">
        <f t="shared" si="12"/>
        <v>0</v>
      </c>
      <c r="G18" s="55">
        <f t="shared" si="12"/>
        <v>0</v>
      </c>
      <c r="H18" s="55">
        <f t="shared" si="12"/>
        <v>1.55</v>
      </c>
    </row>
    <row r="19" spans="1:8" x14ac:dyDescent="0.2">
      <c r="A19" s="336">
        <v>14</v>
      </c>
      <c r="B19" s="9" t="str">
        <f>$B$116</f>
        <v>Health Services</v>
      </c>
      <c r="C19" s="55">
        <f t="shared" ref="C19:H19" si="13">ROUND(IF($C$31=0,"",C44/$C$31),2)</f>
        <v>0.93</v>
      </c>
      <c r="D19" s="55">
        <f t="shared" si="13"/>
        <v>1.6</v>
      </c>
      <c r="E19" s="55">
        <f t="shared" si="13"/>
        <v>2.72</v>
      </c>
      <c r="F19" s="55">
        <f t="shared" si="13"/>
        <v>11.99</v>
      </c>
      <c r="G19" s="55">
        <f t="shared" si="13"/>
        <v>3.17</v>
      </c>
      <c r="H19" s="55">
        <f t="shared" si="13"/>
        <v>1.8</v>
      </c>
    </row>
    <row r="20" spans="1:8" x14ac:dyDescent="0.2">
      <c r="A20" s="336">
        <v>15</v>
      </c>
      <c r="B20" s="9" t="str">
        <f>$B$117</f>
        <v>Pharmacy</v>
      </c>
      <c r="C20" s="55">
        <f t="shared" ref="C20:H20" si="14">ROUND(IF($C$31=0,"",C45/$C$31),2)</f>
        <v>5.95</v>
      </c>
      <c r="D20" s="55">
        <f t="shared" si="14"/>
        <v>4.4800000000000004</v>
      </c>
      <c r="E20" s="55">
        <f t="shared" si="14"/>
        <v>47.05</v>
      </c>
      <c r="F20" s="55">
        <f t="shared" si="14"/>
        <v>48.02</v>
      </c>
      <c r="G20" s="55">
        <f t="shared" si="14"/>
        <v>4.6900000000000004</v>
      </c>
      <c r="H20" s="55">
        <f t="shared" si="14"/>
        <v>7.31</v>
      </c>
    </row>
    <row r="21" spans="1:8" x14ac:dyDescent="0.2">
      <c r="A21" s="336">
        <v>16</v>
      </c>
      <c r="B21" s="9" t="str">
        <f>$B$118</f>
        <v>Business Administration</v>
      </c>
      <c r="C21" s="55">
        <f t="shared" ref="C21:H22" si="15">ROUND(IF($C$31=0,"",C46/$C$31),2)</f>
        <v>1.1299999999999999</v>
      </c>
      <c r="D21" s="55">
        <f t="shared" si="15"/>
        <v>1.82</v>
      </c>
      <c r="E21" s="55">
        <f t="shared" si="15"/>
        <v>3.47</v>
      </c>
      <c r="F21" s="55">
        <f t="shared" si="15"/>
        <v>35.950000000000003</v>
      </c>
      <c r="G21" s="55">
        <f t="shared" si="15"/>
        <v>0</v>
      </c>
      <c r="H21" s="55">
        <f t="shared" si="15"/>
        <v>2.21</v>
      </c>
    </row>
    <row r="22" spans="1:8" x14ac:dyDescent="0.2">
      <c r="A22" s="336">
        <v>17</v>
      </c>
      <c r="B22" s="9" t="str">
        <f>$B$119</f>
        <v>Optometry</v>
      </c>
      <c r="C22" s="55">
        <f t="shared" ref="C22:H22" si="16">ROUND(IF($C$31=0,"",C47/$C$31),2)</f>
        <v>0</v>
      </c>
      <c r="D22" s="55">
        <f t="shared" si="16"/>
        <v>0</v>
      </c>
      <c r="E22" s="55">
        <f t="shared" si="15"/>
        <v>0</v>
      </c>
      <c r="F22" s="55">
        <f t="shared" si="15"/>
        <v>0</v>
      </c>
      <c r="G22" s="55">
        <f t="shared" si="15"/>
        <v>5.76</v>
      </c>
      <c r="H22" s="55">
        <f t="shared" si="16"/>
        <v>5.76</v>
      </c>
    </row>
    <row r="23" spans="1:8" x14ac:dyDescent="0.2">
      <c r="A23" s="336">
        <v>18</v>
      </c>
      <c r="B23" s="9" t="str">
        <f>$B$120</f>
        <v>Teacher Ed-Practice Teaching</v>
      </c>
      <c r="C23" s="55">
        <f t="shared" ref="C23:H23" si="17">ROUND(IF($C$31=0,"",C48/$C$31),2)</f>
        <v>1.98</v>
      </c>
      <c r="D23" s="55">
        <f t="shared" si="17"/>
        <v>2.2999999999999998</v>
      </c>
      <c r="E23" s="55">
        <f t="shared" si="17"/>
        <v>0</v>
      </c>
      <c r="F23" s="55">
        <f t="shared" si="17"/>
        <v>0</v>
      </c>
      <c r="G23" s="55">
        <f t="shared" si="17"/>
        <v>0</v>
      </c>
      <c r="H23" s="55">
        <f t="shared" si="17"/>
        <v>2.2999999999999998</v>
      </c>
    </row>
    <row r="24" spans="1:8" x14ac:dyDescent="0.2">
      <c r="A24" s="336">
        <v>19</v>
      </c>
      <c r="B24" s="9" t="str">
        <f>$B$121</f>
        <v>Technology</v>
      </c>
      <c r="C24" s="55">
        <f t="shared" ref="C24:H24" si="18">ROUND(IF($C$31=0,"",C49/$C$31),2)</f>
        <v>1.89</v>
      </c>
      <c r="D24" s="55">
        <f t="shared" si="18"/>
        <v>2.42</v>
      </c>
      <c r="E24" s="55">
        <f t="shared" si="18"/>
        <v>4.8600000000000003</v>
      </c>
      <c r="F24" s="55">
        <f t="shared" si="18"/>
        <v>36.15</v>
      </c>
      <c r="G24" s="55">
        <f t="shared" si="18"/>
        <v>0</v>
      </c>
      <c r="H24" s="55">
        <f t="shared" si="18"/>
        <v>2.42</v>
      </c>
    </row>
    <row r="25" spans="1:8" x14ac:dyDescent="0.2">
      <c r="A25" s="336">
        <v>20</v>
      </c>
      <c r="B25" s="9" t="str">
        <f>$B$122</f>
        <v>Nursing</v>
      </c>
      <c r="C25" s="55">
        <f t="shared" ref="C25:H25" si="19">ROUND(IF($C$31=0,"",C50/$C$31),2)</f>
        <v>1.35</v>
      </c>
      <c r="D25" s="55">
        <f t="shared" si="19"/>
        <v>2.0699999999999998</v>
      </c>
      <c r="E25" s="55">
        <f t="shared" si="19"/>
        <v>2.68</v>
      </c>
      <c r="F25" s="55">
        <f t="shared" si="19"/>
        <v>10.71</v>
      </c>
      <c r="G25" s="55">
        <f t="shared" si="19"/>
        <v>0</v>
      </c>
      <c r="H25" s="55">
        <f t="shared" si="19"/>
        <v>2.2999999999999998</v>
      </c>
    </row>
    <row r="26" spans="1:8" x14ac:dyDescent="0.2">
      <c r="A26" s="335"/>
      <c r="B26" s="35" t="str">
        <f>$B$123</f>
        <v>Totals</v>
      </c>
      <c r="C26" s="55">
        <f t="shared" ref="C26:H26" si="20">ROUND(IF($C$31=0,"",C51/$C$31),2)</f>
        <v>1.2</v>
      </c>
      <c r="D26" s="55">
        <f t="shared" si="20"/>
        <v>2.19</v>
      </c>
      <c r="E26" s="55">
        <f t="shared" si="20"/>
        <v>4.5</v>
      </c>
      <c r="F26" s="55">
        <f t="shared" si="20"/>
        <v>17.87</v>
      </c>
      <c r="G26" s="55">
        <f t="shared" si="20"/>
        <v>6.36</v>
      </c>
      <c r="H26" s="55">
        <f t="shared" si="20"/>
        <v>2.35</v>
      </c>
    </row>
    <row r="27" spans="1:8" x14ac:dyDescent="0.2">
      <c r="A27" s="214" t="s">
        <v>726</v>
      </c>
      <c r="C27" s="91"/>
      <c r="D27" s="91"/>
      <c r="E27" s="91"/>
      <c r="F27" s="91"/>
      <c r="G27" s="91"/>
      <c r="H27" s="91"/>
    </row>
    <row r="28" spans="1:8" x14ac:dyDescent="0.2">
      <c r="A28" s="214"/>
      <c r="C28" s="91"/>
      <c r="D28" s="91"/>
      <c r="E28" s="91"/>
      <c r="F28" s="91"/>
      <c r="G28" s="91"/>
      <c r="H28" s="91"/>
    </row>
    <row r="29" spans="1:8" ht="15" thickBot="1" x14ac:dyDescent="0.25">
      <c r="A29" s="164" t="s">
        <v>226</v>
      </c>
      <c r="C29" s="11"/>
      <c r="D29" s="11"/>
      <c r="E29" s="11"/>
      <c r="F29" s="11"/>
      <c r="G29" s="11"/>
      <c r="H29" s="17"/>
    </row>
    <row r="30" spans="1:8" ht="29.25" thickBot="1" x14ac:dyDescent="0.25">
      <c r="A30" s="59" t="s">
        <v>906</v>
      </c>
      <c r="B30" s="62" t="s">
        <v>32</v>
      </c>
      <c r="C30" s="63" t="s">
        <v>26</v>
      </c>
      <c r="D30" s="63" t="s">
        <v>27</v>
      </c>
      <c r="E30" s="63" t="s">
        <v>28</v>
      </c>
      <c r="F30" s="63" t="s">
        <v>29</v>
      </c>
      <c r="G30" s="63" t="s">
        <v>30</v>
      </c>
      <c r="H30" s="64" t="s">
        <v>1</v>
      </c>
    </row>
    <row r="31" spans="1:8" x14ac:dyDescent="0.2">
      <c r="A31" s="336">
        <v>1</v>
      </c>
      <c r="B31" s="9" t="str">
        <f>$B$103</f>
        <v>Liberal Arts</v>
      </c>
      <c r="C31" s="36">
        <f t="shared" ref="C31:G40" si="21">IF(C79=0,0,C55/C79)</f>
        <v>249.9169374748063</v>
      </c>
      <c r="D31" s="36">
        <f t="shared" si="21"/>
        <v>455.921616180618</v>
      </c>
      <c r="E31" s="36">
        <f t="shared" si="21"/>
        <v>1179.3502256591478</v>
      </c>
      <c r="F31" s="36">
        <f t="shared" si="21"/>
        <v>3684.7432435197315</v>
      </c>
      <c r="G31" s="37">
        <f t="shared" si="21"/>
        <v>0</v>
      </c>
      <c r="H31" s="38">
        <f t="shared" ref="H31:H40" si="22">IF(H79=0,0,H55/H79)</f>
        <v>402.16502880046505</v>
      </c>
    </row>
    <row r="32" spans="1:8" x14ac:dyDescent="0.2">
      <c r="A32" s="336">
        <v>2</v>
      </c>
      <c r="B32" s="9" t="str">
        <f>$B$104</f>
        <v>Science</v>
      </c>
      <c r="C32" s="69">
        <f t="shared" si="21"/>
        <v>346.05114748153835</v>
      </c>
      <c r="D32" s="69">
        <f t="shared" si="21"/>
        <v>686.38210276715881</v>
      </c>
      <c r="E32" s="69">
        <f t="shared" si="21"/>
        <v>1917.3563470057807</v>
      </c>
      <c r="F32" s="69">
        <f t="shared" si="21"/>
        <v>5572.8204361327389</v>
      </c>
      <c r="G32" s="88">
        <f t="shared" si="21"/>
        <v>0</v>
      </c>
      <c r="H32" s="39">
        <f t="shared" si="22"/>
        <v>692.06078511230976</v>
      </c>
    </row>
    <row r="33" spans="1:8" x14ac:dyDescent="0.2">
      <c r="A33" s="336">
        <v>3</v>
      </c>
      <c r="B33" s="9" t="str">
        <f>$B$105</f>
        <v>Fine Arts</v>
      </c>
      <c r="C33" s="69">
        <f t="shared" si="21"/>
        <v>346.46713567280784</v>
      </c>
      <c r="D33" s="69">
        <f t="shared" si="21"/>
        <v>675.98353534794126</v>
      </c>
      <c r="E33" s="69">
        <f t="shared" si="21"/>
        <v>1870.8624374613155</v>
      </c>
      <c r="F33" s="69">
        <f t="shared" si="21"/>
        <v>2431.438017110268</v>
      </c>
      <c r="G33" s="88">
        <f t="shared" ref="G33:G40" si="23">IF(G81=0,0,G57/G81)</f>
        <v>0</v>
      </c>
      <c r="H33" s="39">
        <f t="shared" si="22"/>
        <v>533.94103551085891</v>
      </c>
    </row>
    <row r="34" spans="1:8" x14ac:dyDescent="0.2">
      <c r="A34" s="336">
        <v>4</v>
      </c>
      <c r="B34" s="9" t="str">
        <f>$B$106</f>
        <v>Teacher Education</v>
      </c>
      <c r="C34" s="69">
        <f t="shared" si="21"/>
        <v>349.11485696730722</v>
      </c>
      <c r="D34" s="69">
        <f t="shared" si="21"/>
        <v>478.56981984321237</v>
      </c>
      <c r="E34" s="69">
        <f t="shared" si="21"/>
        <v>584.25681146674845</v>
      </c>
      <c r="F34" s="69">
        <f t="shared" si="21"/>
        <v>2173.6326190045006</v>
      </c>
      <c r="G34" s="88">
        <f t="shared" si="23"/>
        <v>0</v>
      </c>
      <c r="H34" s="39">
        <f t="shared" si="22"/>
        <v>629.11889047766044</v>
      </c>
    </row>
    <row r="35" spans="1:8" x14ac:dyDescent="0.2">
      <c r="A35" s="336">
        <v>5</v>
      </c>
      <c r="B35" s="9" t="str">
        <f>$B$107</f>
        <v>Agriculture</v>
      </c>
      <c r="C35" s="69">
        <f t="shared" si="21"/>
        <v>409.98075313678009</v>
      </c>
      <c r="D35" s="69">
        <f t="shared" si="21"/>
        <v>583.522596271829</v>
      </c>
      <c r="E35" s="69">
        <f t="shared" si="21"/>
        <v>2127.8325921211431</v>
      </c>
      <c r="F35" s="69">
        <f t="shared" si="21"/>
        <v>3794.127973743854</v>
      </c>
      <c r="G35" s="88">
        <f t="shared" si="23"/>
        <v>0</v>
      </c>
      <c r="H35" s="39">
        <f t="shared" si="22"/>
        <v>735.80240902249125</v>
      </c>
    </row>
    <row r="36" spans="1:8" x14ac:dyDescent="0.2">
      <c r="A36" s="336">
        <v>6</v>
      </c>
      <c r="B36" s="9" t="str">
        <f>$B$108</f>
        <v>Engineering</v>
      </c>
      <c r="C36" s="69">
        <f t="shared" si="21"/>
        <v>456.72941218868709</v>
      </c>
      <c r="D36" s="69">
        <f t="shared" si="21"/>
        <v>711.86727225192192</v>
      </c>
      <c r="E36" s="69">
        <f t="shared" si="21"/>
        <v>1818.4984416821237</v>
      </c>
      <c r="F36" s="69">
        <f t="shared" si="21"/>
        <v>4917.7172160660384</v>
      </c>
      <c r="G36" s="88">
        <f t="shared" si="23"/>
        <v>0</v>
      </c>
      <c r="H36" s="39">
        <f t="shared" si="22"/>
        <v>1077.675552567639</v>
      </c>
    </row>
    <row r="37" spans="1:8" x14ac:dyDescent="0.2">
      <c r="A37" s="336">
        <v>7</v>
      </c>
      <c r="B37" s="9" t="str">
        <f>$B$109</f>
        <v>Home Economics</v>
      </c>
      <c r="C37" s="69">
        <f t="shared" si="21"/>
        <v>261.08935221530578</v>
      </c>
      <c r="D37" s="69">
        <f t="shared" si="21"/>
        <v>455.24080099378307</v>
      </c>
      <c r="E37" s="69">
        <f t="shared" si="21"/>
        <v>912.01081554011614</v>
      </c>
      <c r="F37" s="69">
        <f t="shared" si="21"/>
        <v>3415.0836523605635</v>
      </c>
      <c r="G37" s="88">
        <f t="shared" si="23"/>
        <v>0</v>
      </c>
      <c r="H37" s="39">
        <f t="shared" si="22"/>
        <v>428.50124415399307</v>
      </c>
    </row>
    <row r="38" spans="1:8" x14ac:dyDescent="0.2">
      <c r="A38" s="336">
        <v>8</v>
      </c>
      <c r="B38" s="9" t="str">
        <f>$B$110</f>
        <v>Law</v>
      </c>
      <c r="C38" s="69">
        <f t="shared" si="21"/>
        <v>0</v>
      </c>
      <c r="D38" s="69">
        <f t="shared" si="21"/>
        <v>0</v>
      </c>
      <c r="E38" s="69">
        <f t="shared" si="21"/>
        <v>0</v>
      </c>
      <c r="F38" s="69">
        <f t="shared" si="21"/>
        <v>0</v>
      </c>
      <c r="G38" s="88">
        <f t="shared" si="23"/>
        <v>1389.181924126859</v>
      </c>
      <c r="H38" s="39">
        <f t="shared" si="22"/>
        <v>1389.4088946589295</v>
      </c>
    </row>
    <row r="39" spans="1:8" x14ac:dyDescent="0.2">
      <c r="A39" s="336">
        <v>9</v>
      </c>
      <c r="B39" s="9" t="str">
        <f>$B$111</f>
        <v>Social Service</v>
      </c>
      <c r="C39" s="69">
        <f t="shared" si="21"/>
        <v>407.31743119835829</v>
      </c>
      <c r="D39" s="69">
        <f t="shared" si="21"/>
        <v>476.38708255607696</v>
      </c>
      <c r="E39" s="69">
        <f t="shared" si="21"/>
        <v>602.39733847169259</v>
      </c>
      <c r="F39" s="69">
        <f t="shared" si="21"/>
        <v>7178.1107677247383</v>
      </c>
      <c r="G39" s="88">
        <f t="shared" si="23"/>
        <v>0</v>
      </c>
      <c r="H39" s="39">
        <f t="shared" si="22"/>
        <v>580.57610569593771</v>
      </c>
    </row>
    <row r="40" spans="1:8" x14ac:dyDescent="0.2">
      <c r="A40" s="336">
        <v>10</v>
      </c>
      <c r="B40" s="9" t="str">
        <f>$B$112</f>
        <v>Library Science</v>
      </c>
      <c r="C40" s="69">
        <f t="shared" si="21"/>
        <v>683.05390661502156</v>
      </c>
      <c r="D40" s="69">
        <f t="shared" si="21"/>
        <v>497.82229275872811</v>
      </c>
      <c r="E40" s="69">
        <f t="shared" si="21"/>
        <v>873.62857526445066</v>
      </c>
      <c r="F40" s="69">
        <f t="shared" si="21"/>
        <v>4137.0924715339925</v>
      </c>
      <c r="G40" s="88">
        <f t="shared" si="23"/>
        <v>0</v>
      </c>
      <c r="H40" s="39">
        <f t="shared" si="22"/>
        <v>859.49755711564023</v>
      </c>
    </row>
    <row r="41" spans="1:8" x14ac:dyDescent="0.2">
      <c r="A41" s="336">
        <v>11</v>
      </c>
      <c r="B41" s="9" t="str">
        <f>$B$113</f>
        <v>Veterinary Science</v>
      </c>
      <c r="C41" s="69">
        <f t="shared" ref="C41:H50" si="24">IF(C89=0,0,C65/C89)</f>
        <v>0</v>
      </c>
      <c r="D41" s="69">
        <f t="shared" si="24"/>
        <v>0</v>
      </c>
      <c r="E41" s="69">
        <f t="shared" si="24"/>
        <v>0</v>
      </c>
      <c r="F41" s="69">
        <f t="shared" si="24"/>
        <v>0</v>
      </c>
      <c r="G41" s="88">
        <f t="shared" si="24"/>
        <v>5689.4183553020985</v>
      </c>
      <c r="H41" s="39">
        <f t="shared" si="24"/>
        <v>5689.4265209362493</v>
      </c>
    </row>
    <row r="42" spans="1:8" x14ac:dyDescent="0.2">
      <c r="A42" s="336">
        <v>12</v>
      </c>
      <c r="B42" s="9" t="str">
        <f>$B$114</f>
        <v>Vocational Training</v>
      </c>
      <c r="C42" s="69">
        <f t="shared" si="24"/>
        <v>344.68337233045844</v>
      </c>
      <c r="D42" s="69">
        <f t="shared" si="24"/>
        <v>865.65272278779582</v>
      </c>
      <c r="E42" s="69">
        <f t="shared" si="24"/>
        <v>0</v>
      </c>
      <c r="F42" s="69">
        <f t="shared" si="24"/>
        <v>0</v>
      </c>
      <c r="G42" s="88">
        <f t="shared" si="24"/>
        <v>0</v>
      </c>
      <c r="H42" s="39">
        <f t="shared" si="24"/>
        <v>440.58268893375737</v>
      </c>
    </row>
    <row r="43" spans="1:8" x14ac:dyDescent="0.2">
      <c r="A43" s="336">
        <v>13</v>
      </c>
      <c r="B43" s="9" t="str">
        <f>$B$115</f>
        <v>Physical Training</v>
      </c>
      <c r="C43" s="69">
        <f t="shared" si="24"/>
        <v>385.51169218561961</v>
      </c>
      <c r="D43" s="69">
        <f t="shared" si="24"/>
        <v>399.08932430643051</v>
      </c>
      <c r="E43" s="69">
        <f t="shared" si="24"/>
        <v>0</v>
      </c>
      <c r="F43" s="69">
        <f t="shared" si="24"/>
        <v>0</v>
      </c>
      <c r="G43" s="88">
        <f t="shared" si="24"/>
        <v>0</v>
      </c>
      <c r="H43" s="39">
        <f t="shared" si="24"/>
        <v>386.71133090468152</v>
      </c>
    </row>
    <row r="44" spans="1:8" x14ac:dyDescent="0.2">
      <c r="A44" s="336">
        <v>14</v>
      </c>
      <c r="B44" s="9" t="str">
        <f>$B$116</f>
        <v>Health Services</v>
      </c>
      <c r="C44" s="69">
        <f t="shared" si="24"/>
        <v>232.20380652477695</v>
      </c>
      <c r="D44" s="69">
        <f t="shared" si="24"/>
        <v>399.56560654244822</v>
      </c>
      <c r="E44" s="69">
        <f t="shared" si="24"/>
        <v>679.95834522475502</v>
      </c>
      <c r="F44" s="69">
        <f t="shared" si="24"/>
        <v>2995.899435228218</v>
      </c>
      <c r="G44" s="88">
        <f t="shared" si="24"/>
        <v>793.11534215143536</v>
      </c>
      <c r="H44" s="39">
        <f t="shared" si="24"/>
        <v>448.64357824683793</v>
      </c>
    </row>
    <row r="45" spans="1:8" x14ac:dyDescent="0.2">
      <c r="A45" s="336">
        <v>15</v>
      </c>
      <c r="B45" s="9" t="str">
        <f>$B$117</f>
        <v>Pharmacy</v>
      </c>
      <c r="C45" s="69">
        <f t="shared" si="24"/>
        <v>1487.525427147923</v>
      </c>
      <c r="D45" s="69">
        <f t="shared" si="24"/>
        <v>1119.6162176868895</v>
      </c>
      <c r="E45" s="69">
        <f t="shared" si="24"/>
        <v>11759.53607558516</v>
      </c>
      <c r="F45" s="69">
        <f t="shared" si="24"/>
        <v>12001.257390688961</v>
      </c>
      <c r="G45" s="88">
        <f t="shared" si="24"/>
        <v>1172.1070417138544</v>
      </c>
      <c r="H45" s="39">
        <f t="shared" si="24"/>
        <v>1825.8311606219031</v>
      </c>
    </row>
    <row r="46" spans="1:8" x14ac:dyDescent="0.2">
      <c r="A46" s="336">
        <v>16</v>
      </c>
      <c r="B46" s="9" t="str">
        <f>$B$118</f>
        <v>Business Administration</v>
      </c>
      <c r="C46" s="69">
        <f t="shared" si="24"/>
        <v>282.14840613534352</v>
      </c>
      <c r="D46" s="69">
        <f t="shared" si="24"/>
        <v>455.01329775890093</v>
      </c>
      <c r="E46" s="69">
        <f t="shared" si="24"/>
        <v>867.41234302956843</v>
      </c>
      <c r="F46" s="69">
        <f t="shared" si="24"/>
        <v>8985.2055270536603</v>
      </c>
      <c r="G46" s="88">
        <f t="shared" si="24"/>
        <v>0</v>
      </c>
      <c r="H46" s="39">
        <f t="shared" si="24"/>
        <v>551.82478320136738</v>
      </c>
    </row>
    <row r="47" spans="1:8" x14ac:dyDescent="0.2">
      <c r="A47" s="336">
        <v>17</v>
      </c>
      <c r="B47" s="9" t="str">
        <f>$B$119</f>
        <v>Optometry</v>
      </c>
      <c r="C47" s="69">
        <f t="shared" si="24"/>
        <v>0</v>
      </c>
      <c r="D47" s="69">
        <f t="shared" si="24"/>
        <v>0</v>
      </c>
      <c r="E47" s="69">
        <f t="shared" si="24"/>
        <v>0</v>
      </c>
      <c r="F47" s="69">
        <f t="shared" si="24"/>
        <v>0</v>
      </c>
      <c r="G47" s="88">
        <f t="shared" si="24"/>
        <v>1440.6856047800845</v>
      </c>
      <c r="H47" s="39">
        <f t="shared" si="24"/>
        <v>1440.6856047800845</v>
      </c>
    </row>
    <row r="48" spans="1:8" x14ac:dyDescent="0.2">
      <c r="A48" s="336">
        <v>18</v>
      </c>
      <c r="B48" s="9" t="str">
        <f>$B$120</f>
        <v>Teacher Ed-Practice Teaching</v>
      </c>
      <c r="C48" s="69">
        <f t="shared" si="24"/>
        <v>493.73891038731506</v>
      </c>
      <c r="D48" s="69">
        <f t="shared" si="24"/>
        <v>575.91380217278629</v>
      </c>
      <c r="E48" s="69">
        <f t="shared" si="24"/>
        <v>0</v>
      </c>
      <c r="F48" s="69">
        <f t="shared" si="24"/>
        <v>0</v>
      </c>
      <c r="G48" s="88">
        <f t="shared" si="24"/>
        <v>0</v>
      </c>
      <c r="H48" s="39">
        <f t="shared" si="24"/>
        <v>573.76080061065693</v>
      </c>
    </row>
    <row r="49" spans="1:8" x14ac:dyDescent="0.2">
      <c r="A49" s="336">
        <v>19</v>
      </c>
      <c r="B49" s="9" t="str">
        <f>$B$121</f>
        <v>Technology</v>
      </c>
      <c r="C49" s="69">
        <f t="shared" si="24"/>
        <v>472.05842879989194</v>
      </c>
      <c r="D49" s="69">
        <f t="shared" si="24"/>
        <v>604.45240602066019</v>
      </c>
      <c r="E49" s="69">
        <f t="shared" si="24"/>
        <v>1213.5310699286808</v>
      </c>
      <c r="F49" s="69">
        <f t="shared" si="24"/>
        <v>9033.5505614182548</v>
      </c>
      <c r="G49" s="88">
        <f t="shared" si="24"/>
        <v>0</v>
      </c>
      <c r="H49" s="39">
        <f t="shared" si="24"/>
        <v>604.70281134961226</v>
      </c>
    </row>
    <row r="50" spans="1:8" x14ac:dyDescent="0.2">
      <c r="A50" s="336">
        <v>20</v>
      </c>
      <c r="B50" s="9" t="str">
        <f>$B$122</f>
        <v>Nursing</v>
      </c>
      <c r="C50" s="69">
        <f t="shared" si="24"/>
        <v>336.55750550342083</v>
      </c>
      <c r="D50" s="69">
        <f t="shared" si="24"/>
        <v>517.10660254264815</v>
      </c>
      <c r="E50" s="69">
        <f t="shared" si="24"/>
        <v>669.08391433110512</v>
      </c>
      <c r="F50" s="69">
        <f t="shared" si="24"/>
        <v>2675.4490299541194</v>
      </c>
      <c r="G50" s="88">
        <f t="shared" si="24"/>
        <v>0</v>
      </c>
      <c r="H50" s="39">
        <f t="shared" si="24"/>
        <v>574.77150445795633</v>
      </c>
    </row>
    <row r="51" spans="1:8" x14ac:dyDescent="0.2">
      <c r="A51" s="335"/>
      <c r="B51" s="35" t="str">
        <f>$B$123</f>
        <v>Totals</v>
      </c>
      <c r="C51" s="38">
        <f>IF(C123=0,0,C195/C123)</f>
        <v>300.55692833092962</v>
      </c>
      <c r="D51" s="38">
        <f>IF(D123=0,0,D195/D123)</f>
        <v>547.88861244335919</v>
      </c>
      <c r="E51" s="38">
        <f>IF(E123=0,0,E195/E123)</f>
        <v>1123.6208700301663</v>
      </c>
      <c r="F51" s="38">
        <f>IF(F123=0,0,F195/F123)</f>
        <v>4467.2452803195365</v>
      </c>
      <c r="G51" s="38">
        <f>IF(G123=0,0,G195/G123)</f>
        <v>1589.3047504334652</v>
      </c>
      <c r="H51" s="38">
        <f>IF(H99=0,0,H75/H99)</f>
        <v>587.0217301891264</v>
      </c>
    </row>
    <row r="53" spans="1:8" ht="15" thickBot="1" x14ac:dyDescent="0.25">
      <c r="A53" s="168" t="str">
        <f>"All Expenditures Current 3-Year (FY "&amp;H1-2&amp;" - FY "&amp;H1&amp;")"</f>
        <v>All Expenditures Current 3-Year (FY 2018 - FY 2020)</v>
      </c>
      <c r="C53" s="11"/>
      <c r="D53" s="11"/>
      <c r="E53" s="11"/>
      <c r="F53" s="11"/>
      <c r="G53" s="11"/>
      <c r="H53" s="17"/>
    </row>
    <row r="54" spans="1:8" ht="29.25" thickBot="1" x14ac:dyDescent="0.25">
      <c r="A54" s="59" t="s">
        <v>906</v>
      </c>
      <c r="B54" s="62" t="s">
        <v>32</v>
      </c>
      <c r="C54" s="63" t="s">
        <v>26</v>
      </c>
      <c r="D54" s="63" t="s">
        <v>27</v>
      </c>
      <c r="E54" s="63" t="s">
        <v>28</v>
      </c>
      <c r="F54" s="63" t="s">
        <v>29</v>
      </c>
      <c r="G54" s="63" t="s">
        <v>30</v>
      </c>
      <c r="H54" s="64" t="s">
        <v>1</v>
      </c>
    </row>
    <row r="55" spans="1:8" x14ac:dyDescent="0.2">
      <c r="A55" s="336">
        <v>1</v>
      </c>
      <c r="B55" s="9" t="str">
        <f>$B$103</f>
        <v>Liberal Arts</v>
      </c>
      <c r="C55" s="38">
        <f t="shared" ref="C55:G64" si="25">C175+C199+C223</f>
        <v>2925973521.8965378</v>
      </c>
      <c r="D55" s="38">
        <f t="shared" si="25"/>
        <v>2181951950.3252826</v>
      </c>
      <c r="E55" s="38">
        <f t="shared" si="25"/>
        <v>1004394799.0328388</v>
      </c>
      <c r="F55" s="38">
        <f t="shared" si="25"/>
        <v>969028517.1537931</v>
      </c>
      <c r="G55" s="38">
        <f t="shared" si="25"/>
        <v>63123.676587207476</v>
      </c>
      <c r="H55" s="38">
        <f>SUM(C55:G55)</f>
        <v>7081411912.0850401</v>
      </c>
    </row>
    <row r="56" spans="1:8" x14ac:dyDescent="0.2">
      <c r="A56" s="336">
        <v>2</v>
      </c>
      <c r="B56" s="9" t="str">
        <f>$B$104</f>
        <v>Science</v>
      </c>
      <c r="C56" s="39">
        <f t="shared" si="25"/>
        <v>1632538852.5352974</v>
      </c>
      <c r="D56" s="39">
        <f t="shared" si="25"/>
        <v>1618128647.7210078</v>
      </c>
      <c r="E56" s="39">
        <f t="shared" si="25"/>
        <v>756700021.19660735</v>
      </c>
      <c r="F56" s="39">
        <f t="shared" si="25"/>
        <v>1326944274.0475664</v>
      </c>
      <c r="G56" s="39">
        <f t="shared" si="25"/>
        <v>0</v>
      </c>
      <c r="H56" s="39">
        <f t="shared" ref="H56:H75" si="26">SUM(C56:G56)</f>
        <v>5334311795.5004787</v>
      </c>
    </row>
    <row r="57" spans="1:8" x14ac:dyDescent="0.2">
      <c r="A57" s="336">
        <v>3</v>
      </c>
      <c r="B57" s="9" t="str">
        <f>$B$105</f>
        <v>Fine Arts</v>
      </c>
      <c r="C57" s="39">
        <f t="shared" si="25"/>
        <v>573020956.2878499</v>
      </c>
      <c r="D57" s="39">
        <f t="shared" si="25"/>
        <v>475398264.92061126</v>
      </c>
      <c r="E57" s="39">
        <f t="shared" si="25"/>
        <v>197308636.10442019</v>
      </c>
      <c r="F57" s="39">
        <f t="shared" si="25"/>
        <v>88635641.475737706</v>
      </c>
      <c r="G57" s="39">
        <f t="shared" si="25"/>
        <v>0</v>
      </c>
      <c r="H57" s="39">
        <f t="shared" si="26"/>
        <v>1334363498.7886193</v>
      </c>
    </row>
    <row r="58" spans="1:8" x14ac:dyDescent="0.2">
      <c r="A58" s="336">
        <v>4</v>
      </c>
      <c r="B58" s="9" t="str">
        <f>$B$106</f>
        <v>Teacher Education</v>
      </c>
      <c r="C58" s="39">
        <f t="shared" si="25"/>
        <v>82417988.088270992</v>
      </c>
      <c r="D58" s="39">
        <f t="shared" si="25"/>
        <v>458959942.90531689</v>
      </c>
      <c r="E58" s="39">
        <f t="shared" si="25"/>
        <v>493382675.52483332</v>
      </c>
      <c r="F58" s="39">
        <f t="shared" si="25"/>
        <v>349522298.76854271</v>
      </c>
      <c r="G58" s="39">
        <f t="shared" si="25"/>
        <v>7653.0400228521266</v>
      </c>
      <c r="H58" s="39">
        <f t="shared" si="26"/>
        <v>1384290558.3269868</v>
      </c>
    </row>
    <row r="59" spans="1:8" x14ac:dyDescent="0.2">
      <c r="A59" s="336">
        <v>5</v>
      </c>
      <c r="B59" s="9" t="str">
        <f>$B$107</f>
        <v>Agriculture</v>
      </c>
      <c r="C59" s="39">
        <f t="shared" si="25"/>
        <v>108205400.2138841</v>
      </c>
      <c r="D59" s="39">
        <f t="shared" si="25"/>
        <v>185899212.24287555</v>
      </c>
      <c r="E59" s="39">
        <f t="shared" si="25"/>
        <v>101621028.93452156</v>
      </c>
      <c r="F59" s="39">
        <f t="shared" si="25"/>
        <v>84392788.519984543</v>
      </c>
      <c r="G59" s="39">
        <f t="shared" si="25"/>
        <v>0</v>
      </c>
      <c r="H59" s="39">
        <f t="shared" si="26"/>
        <v>480118429.91126573</v>
      </c>
    </row>
    <row r="60" spans="1:8" x14ac:dyDescent="0.2">
      <c r="A60" s="336">
        <v>6</v>
      </c>
      <c r="B60" s="9" t="str">
        <f>$B$108</f>
        <v>Engineering</v>
      </c>
      <c r="C60" s="39">
        <f t="shared" si="25"/>
        <v>658501961.71716869</v>
      </c>
      <c r="D60" s="39">
        <f t="shared" si="25"/>
        <v>1526611467.0878749</v>
      </c>
      <c r="E60" s="39">
        <f t="shared" si="25"/>
        <v>1257680796.2611234</v>
      </c>
      <c r="F60" s="39">
        <f t="shared" si="25"/>
        <v>1495010622.2701559</v>
      </c>
      <c r="G60" s="39">
        <f t="shared" si="25"/>
        <v>0</v>
      </c>
      <c r="H60" s="39">
        <f t="shared" si="26"/>
        <v>4937804847.3363228</v>
      </c>
    </row>
    <row r="61" spans="1:8" x14ac:dyDescent="0.2">
      <c r="A61" s="336">
        <v>7</v>
      </c>
      <c r="B61" s="9" t="str">
        <f>$B$109</f>
        <v>Home Economics</v>
      </c>
      <c r="C61" s="39">
        <f t="shared" si="25"/>
        <v>61394900.084076934</v>
      </c>
      <c r="D61" s="39">
        <f t="shared" si="25"/>
        <v>97736558.046957269</v>
      </c>
      <c r="E61" s="39">
        <f t="shared" si="25"/>
        <v>30189382.016008925</v>
      </c>
      <c r="F61" s="39">
        <f t="shared" si="25"/>
        <v>20148993.548927326</v>
      </c>
      <c r="G61" s="39">
        <f t="shared" si="25"/>
        <v>0</v>
      </c>
      <c r="H61" s="39">
        <f t="shared" si="26"/>
        <v>209469833.69597045</v>
      </c>
    </row>
    <row r="62" spans="1:8" x14ac:dyDescent="0.2">
      <c r="A62" s="336">
        <v>8</v>
      </c>
      <c r="B62" s="9" t="str">
        <f>$B$110</f>
        <v>Law</v>
      </c>
      <c r="C62" s="39">
        <f t="shared" si="25"/>
        <v>1128.5758158630899</v>
      </c>
      <c r="D62" s="39">
        <f t="shared" si="25"/>
        <v>54852.472019243345</v>
      </c>
      <c r="E62" s="39">
        <f t="shared" si="25"/>
        <v>8219.1064310471575</v>
      </c>
      <c r="F62" s="39">
        <f t="shared" si="25"/>
        <v>8219.1064310471575</v>
      </c>
      <c r="G62" s="39">
        <f t="shared" si="25"/>
        <v>443244887.34923279</v>
      </c>
      <c r="H62" s="39">
        <f t="shared" si="26"/>
        <v>443317306.60992998</v>
      </c>
    </row>
    <row r="63" spans="1:8" x14ac:dyDescent="0.2">
      <c r="A63" s="336">
        <v>9</v>
      </c>
      <c r="B63" s="9" t="str">
        <f>$B$111</f>
        <v>Social Service</v>
      </c>
      <c r="C63" s="39">
        <f t="shared" si="25"/>
        <v>24596677.717775263</v>
      </c>
      <c r="D63" s="39">
        <f t="shared" si="25"/>
        <v>90907994.190011054</v>
      </c>
      <c r="E63" s="39">
        <f t="shared" si="25"/>
        <v>148329501.44656181</v>
      </c>
      <c r="F63" s="39">
        <f t="shared" si="25"/>
        <v>27169149.255838133</v>
      </c>
      <c r="G63" s="39">
        <f t="shared" si="25"/>
        <v>0</v>
      </c>
      <c r="H63" s="39">
        <f t="shared" si="26"/>
        <v>291003322.61018628</v>
      </c>
    </row>
    <row r="64" spans="1:8" x14ac:dyDescent="0.2">
      <c r="A64" s="336">
        <v>10</v>
      </c>
      <c r="B64" s="9" t="str">
        <f>$B$112</f>
        <v>Library Science</v>
      </c>
      <c r="C64" s="39">
        <f t="shared" si="25"/>
        <v>5399541.1317917453</v>
      </c>
      <c r="D64" s="39">
        <f t="shared" si="25"/>
        <v>5953456.7991016293</v>
      </c>
      <c r="E64" s="39">
        <f t="shared" si="25"/>
        <v>55764585.58770515</v>
      </c>
      <c r="F64" s="39">
        <f t="shared" si="25"/>
        <v>6081525.9331549685</v>
      </c>
      <c r="G64" s="39">
        <f t="shared" si="25"/>
        <v>0</v>
      </c>
      <c r="H64" s="39">
        <f t="shared" si="26"/>
        <v>73199109.451753497</v>
      </c>
    </row>
    <row r="65" spans="1:8" x14ac:dyDescent="0.2">
      <c r="A65" s="336">
        <v>11</v>
      </c>
      <c r="B65" s="9" t="str">
        <f>$B$113</f>
        <v>Veterinary Science</v>
      </c>
      <c r="C65" s="39">
        <f t="shared" ref="C65:G74" si="27">C185+C209+C233</f>
        <v>0</v>
      </c>
      <c r="D65" s="39">
        <f t="shared" si="27"/>
        <v>0</v>
      </c>
      <c r="E65" s="39">
        <f t="shared" si="27"/>
        <v>326.10276545434357</v>
      </c>
      <c r="F65" s="39">
        <f t="shared" si="27"/>
        <v>0</v>
      </c>
      <c r="G65" s="39">
        <f t="shared" si="27"/>
        <v>227212611.43734461</v>
      </c>
      <c r="H65" s="39">
        <f t="shared" si="26"/>
        <v>227212937.54011005</v>
      </c>
    </row>
    <row r="66" spans="1:8" x14ac:dyDescent="0.2">
      <c r="A66" s="336">
        <v>12</v>
      </c>
      <c r="B66" s="9" t="str">
        <f>$B$114</f>
        <v>Vocational Training</v>
      </c>
      <c r="C66" s="39">
        <f t="shared" si="27"/>
        <v>15597267.281325575</v>
      </c>
      <c r="D66" s="39">
        <f t="shared" si="27"/>
        <v>8837448.6469406076</v>
      </c>
      <c r="E66" s="39">
        <f t="shared" si="27"/>
        <v>0</v>
      </c>
      <c r="F66" s="39">
        <f t="shared" si="27"/>
        <v>0</v>
      </c>
      <c r="G66" s="39">
        <f t="shared" si="27"/>
        <v>0</v>
      </c>
      <c r="H66" s="39">
        <f t="shared" si="26"/>
        <v>24434715.928266183</v>
      </c>
    </row>
    <row r="67" spans="1:8" x14ac:dyDescent="0.2">
      <c r="A67" s="336">
        <v>13</v>
      </c>
      <c r="B67" s="9" t="str">
        <f>$B$115</f>
        <v>Physical Training</v>
      </c>
      <c r="C67" s="39">
        <f t="shared" si="27"/>
        <v>42478376.826856866</v>
      </c>
      <c r="D67" s="39">
        <f t="shared" si="27"/>
        <v>4261874.8942683712</v>
      </c>
      <c r="E67" s="39">
        <f t="shared" si="27"/>
        <v>0</v>
      </c>
      <c r="F67" s="39">
        <f t="shared" si="27"/>
        <v>0</v>
      </c>
      <c r="G67" s="39">
        <f t="shared" si="27"/>
        <v>0</v>
      </c>
      <c r="H67" s="39">
        <f t="shared" si="26"/>
        <v>46740251.721125238</v>
      </c>
    </row>
    <row r="68" spans="1:8" x14ac:dyDescent="0.2">
      <c r="A68" s="336">
        <v>14</v>
      </c>
      <c r="B68" s="9" t="str">
        <f>$B$116</f>
        <v>Health Services</v>
      </c>
      <c r="C68" s="39">
        <f t="shared" si="27"/>
        <v>122151509.03377849</v>
      </c>
      <c r="D68" s="39">
        <f t="shared" si="27"/>
        <v>330385216.99129528</v>
      </c>
      <c r="E68" s="39">
        <f t="shared" si="27"/>
        <v>217564911.80487442</v>
      </c>
      <c r="F68" s="39">
        <f t="shared" si="27"/>
        <v>66865479.494858593</v>
      </c>
      <c r="G68" s="39">
        <f t="shared" si="27"/>
        <v>54276848.440133482</v>
      </c>
      <c r="H68" s="39">
        <f t="shared" si="26"/>
        <v>791243965.76494026</v>
      </c>
    </row>
    <row r="69" spans="1:8" x14ac:dyDescent="0.2">
      <c r="A69" s="336">
        <v>15</v>
      </c>
      <c r="B69" s="9" t="str">
        <f>$B$117</f>
        <v>Pharmacy</v>
      </c>
      <c r="C69" s="39">
        <f t="shared" si="27"/>
        <v>93714.10191031915</v>
      </c>
      <c r="D69" s="39">
        <f t="shared" si="27"/>
        <v>3494322.2154007824</v>
      </c>
      <c r="E69" s="39">
        <f t="shared" si="27"/>
        <v>46955827.549811542</v>
      </c>
      <c r="F69" s="39">
        <f t="shared" si="27"/>
        <v>77684139.08992964</v>
      </c>
      <c r="G69" s="39">
        <f t="shared" si="27"/>
        <v>185223387.37387356</v>
      </c>
      <c r="H69" s="39">
        <f t="shared" si="26"/>
        <v>313451390.33092582</v>
      </c>
    </row>
    <row r="70" spans="1:8" x14ac:dyDescent="0.2">
      <c r="A70" s="336">
        <v>16</v>
      </c>
      <c r="B70" s="9" t="str">
        <f>$B$118</f>
        <v>Business Administration</v>
      </c>
      <c r="C70" s="39">
        <f t="shared" si="27"/>
        <v>384556145.18100941</v>
      </c>
      <c r="D70" s="39">
        <f t="shared" si="27"/>
        <v>1788356509.7004209</v>
      </c>
      <c r="E70" s="39">
        <f t="shared" si="27"/>
        <v>1057762512.0580351</v>
      </c>
      <c r="F70" s="39">
        <f t="shared" si="27"/>
        <v>386983816.84467411</v>
      </c>
      <c r="G70" s="39">
        <f t="shared" si="27"/>
        <v>0</v>
      </c>
      <c r="H70" s="39">
        <f t="shared" si="26"/>
        <v>3617658983.7841396</v>
      </c>
    </row>
    <row r="71" spans="1:8" x14ac:dyDescent="0.2">
      <c r="A71" s="336">
        <v>17</v>
      </c>
      <c r="B71" s="9" t="str">
        <f>$B$119</f>
        <v>Optometry</v>
      </c>
      <c r="C71" s="39">
        <f t="shared" si="27"/>
        <v>0</v>
      </c>
      <c r="D71" s="39">
        <f t="shared" si="27"/>
        <v>0</v>
      </c>
      <c r="E71" s="39">
        <f t="shared" si="27"/>
        <v>0</v>
      </c>
      <c r="F71" s="39">
        <f t="shared" si="27"/>
        <v>0</v>
      </c>
      <c r="G71" s="39">
        <f t="shared" si="27"/>
        <v>70139778.668718413</v>
      </c>
      <c r="H71" s="39">
        <f t="shared" si="26"/>
        <v>70139778.668718413</v>
      </c>
    </row>
    <row r="72" spans="1:8" x14ac:dyDescent="0.2">
      <c r="A72" s="336">
        <v>18</v>
      </c>
      <c r="B72" s="9" t="str">
        <f>$B$120</f>
        <v>Teacher Ed-Practice Teaching</v>
      </c>
      <c r="C72" s="39">
        <f t="shared" si="27"/>
        <v>2038647.9609892238</v>
      </c>
      <c r="D72" s="39">
        <f t="shared" si="27"/>
        <v>88382611.650446653</v>
      </c>
      <c r="E72" s="39">
        <f t="shared" si="27"/>
        <v>0</v>
      </c>
      <c r="F72" s="39">
        <f t="shared" si="27"/>
        <v>0</v>
      </c>
      <c r="G72" s="39">
        <f t="shared" si="27"/>
        <v>0</v>
      </c>
      <c r="H72" s="39">
        <f t="shared" si="26"/>
        <v>90421259.611435875</v>
      </c>
    </row>
    <row r="73" spans="1:8" x14ac:dyDescent="0.2">
      <c r="A73" s="336">
        <v>19</v>
      </c>
      <c r="B73" s="9" t="str">
        <f>$B$121</f>
        <v>Technology</v>
      </c>
      <c r="C73" s="39">
        <f t="shared" si="27"/>
        <v>93352386.645751432</v>
      </c>
      <c r="D73" s="39">
        <f t="shared" si="27"/>
        <v>201066861.69593048</v>
      </c>
      <c r="E73" s="39">
        <f t="shared" si="27"/>
        <v>47007339.524757378</v>
      </c>
      <c r="F73" s="39">
        <f t="shared" si="27"/>
        <v>2926870.3818995147</v>
      </c>
      <c r="G73" s="39">
        <f t="shared" si="27"/>
        <v>0</v>
      </c>
      <c r="H73" s="39">
        <f t="shared" si="26"/>
        <v>344353458.24833882</v>
      </c>
    </row>
    <row r="74" spans="1:8" x14ac:dyDescent="0.2">
      <c r="A74" s="336">
        <v>20</v>
      </c>
      <c r="B74" s="9" t="str">
        <f>$B$122</f>
        <v>Nursing</v>
      </c>
      <c r="C74" s="39">
        <f t="shared" si="27"/>
        <v>29285214.783874661</v>
      </c>
      <c r="D74" s="39">
        <f t="shared" si="27"/>
        <v>491017540.23116648</v>
      </c>
      <c r="E74" s="39">
        <f t="shared" si="27"/>
        <v>230621850.84338832</v>
      </c>
      <c r="F74" s="39">
        <f t="shared" si="27"/>
        <v>54734336.254801378</v>
      </c>
      <c r="G74" s="39">
        <f t="shared" si="27"/>
        <v>0</v>
      </c>
      <c r="H74" s="39">
        <f t="shared" si="26"/>
        <v>805658942.11323082</v>
      </c>
    </row>
    <row r="75" spans="1:8" x14ac:dyDescent="0.2">
      <c r="A75" s="335"/>
      <c r="B75" s="35" t="str">
        <f>$B$123</f>
        <v>Totals</v>
      </c>
      <c r="C75" s="38">
        <f>SUM(C55:C74)</f>
        <v>6761604190.0639639</v>
      </c>
      <c r="D75" s="38">
        <f>SUM(D55:D74)</f>
        <v>9557404732.7369251</v>
      </c>
      <c r="E75" s="38">
        <f>SUM(E55:E74)</f>
        <v>5645292413.0946846</v>
      </c>
      <c r="F75" s="38">
        <f>SUM(F55:F74)</f>
        <v>4956136672.1462965</v>
      </c>
      <c r="G75" s="38">
        <f>SUM(G55:G74)</f>
        <v>980168289.98591292</v>
      </c>
      <c r="H75" s="38">
        <f t="shared" si="26"/>
        <v>27900606298.027782</v>
      </c>
    </row>
    <row r="76" spans="1:8" x14ac:dyDescent="0.2">
      <c r="H76" s="54"/>
    </row>
    <row r="77" spans="1:8" ht="15" thickBot="1" x14ac:dyDescent="0.25">
      <c r="A77" s="3" t="str">
        <f>"Semester Credit Hours  3-Years (FY "&amp;H1-2&amp;" - FY "&amp;H1&amp;")"</f>
        <v>Semester Credit Hours  3-Years (FY 2018 - FY 2020)</v>
      </c>
      <c r="C77" s="1"/>
      <c r="D77" s="1"/>
      <c r="E77" s="1"/>
      <c r="F77" s="1"/>
      <c r="G77" s="1"/>
      <c r="H77" s="1"/>
    </row>
    <row r="78" spans="1:8" ht="29.25" thickBot="1" x14ac:dyDescent="0.25">
      <c r="A78" s="59" t="s">
        <v>906</v>
      </c>
      <c r="B78" s="62" t="s">
        <v>32</v>
      </c>
      <c r="C78" s="63" t="s">
        <v>26</v>
      </c>
      <c r="D78" s="63" t="s">
        <v>27</v>
      </c>
      <c r="E78" s="63" t="s">
        <v>28</v>
      </c>
      <c r="F78" s="63" t="s">
        <v>29</v>
      </c>
      <c r="G78" s="63" t="s">
        <v>30</v>
      </c>
      <c r="H78" s="64" t="s">
        <v>31</v>
      </c>
    </row>
    <row r="79" spans="1:8" x14ac:dyDescent="0.2">
      <c r="A79" s="336">
        <v>1</v>
      </c>
      <c r="B79" s="9" t="s">
        <v>45</v>
      </c>
      <c r="C79" s="81">
        <f>C103+C127+C151</f>
        <v>11707784</v>
      </c>
      <c r="D79" s="81">
        <f t="shared" ref="C79:G88" si="28">D103+D127+D151</f>
        <v>4785805</v>
      </c>
      <c r="E79" s="81">
        <f t="shared" si="28"/>
        <v>851651</v>
      </c>
      <c r="F79" s="81">
        <f t="shared" si="28"/>
        <v>262984</v>
      </c>
      <c r="G79" s="81">
        <f t="shared" si="28"/>
        <v>0</v>
      </c>
      <c r="H79" s="22">
        <f>SUM(C79:G79)</f>
        <v>17608224</v>
      </c>
    </row>
    <row r="80" spans="1:8" x14ac:dyDescent="0.2">
      <c r="A80" s="336">
        <v>2</v>
      </c>
      <c r="B80" s="7" t="s">
        <v>46</v>
      </c>
      <c r="C80" s="81">
        <f t="shared" si="28"/>
        <v>4717623</v>
      </c>
      <c r="D80" s="81">
        <f t="shared" si="28"/>
        <v>2357475</v>
      </c>
      <c r="E80" s="81">
        <f t="shared" si="28"/>
        <v>394658</v>
      </c>
      <c r="F80" s="81">
        <f t="shared" si="28"/>
        <v>238110</v>
      </c>
      <c r="G80" s="81">
        <f t="shared" si="28"/>
        <v>0</v>
      </c>
      <c r="H80" s="22">
        <f t="shared" ref="H80:H99" si="29">SUM(C80:G80)</f>
        <v>7707866</v>
      </c>
    </row>
    <row r="81" spans="1:8" x14ac:dyDescent="0.2">
      <c r="A81" s="336">
        <v>3</v>
      </c>
      <c r="B81" s="7" t="s">
        <v>47</v>
      </c>
      <c r="C81" s="81">
        <f t="shared" si="28"/>
        <v>1653897</v>
      </c>
      <c r="D81" s="81">
        <f t="shared" si="28"/>
        <v>703269</v>
      </c>
      <c r="E81" s="81">
        <f t="shared" si="28"/>
        <v>105464</v>
      </c>
      <c r="F81" s="81">
        <f t="shared" si="28"/>
        <v>36454</v>
      </c>
      <c r="G81" s="81">
        <f t="shared" si="28"/>
        <v>0</v>
      </c>
      <c r="H81" s="22">
        <f t="shared" si="29"/>
        <v>2499084</v>
      </c>
    </row>
    <row r="82" spans="1:8" x14ac:dyDescent="0.2">
      <c r="A82" s="336">
        <v>4</v>
      </c>
      <c r="B82" s="7" t="s">
        <v>48</v>
      </c>
      <c r="C82" s="81">
        <f t="shared" si="28"/>
        <v>236077</v>
      </c>
      <c r="D82" s="81">
        <f t="shared" si="28"/>
        <v>959024</v>
      </c>
      <c r="E82" s="81">
        <f t="shared" si="28"/>
        <v>844462</v>
      </c>
      <c r="F82" s="81">
        <f t="shared" si="28"/>
        <v>160801</v>
      </c>
      <c r="G82" s="81">
        <f t="shared" si="28"/>
        <v>0</v>
      </c>
      <c r="H82" s="22">
        <f t="shared" si="29"/>
        <v>2200364</v>
      </c>
    </row>
    <row r="83" spans="1:8" x14ac:dyDescent="0.2">
      <c r="A83" s="336">
        <v>5</v>
      </c>
      <c r="B83" s="7" t="s">
        <v>49</v>
      </c>
      <c r="C83" s="81">
        <f t="shared" si="28"/>
        <v>263928</v>
      </c>
      <c r="D83" s="81">
        <f t="shared" si="28"/>
        <v>318581</v>
      </c>
      <c r="E83" s="81">
        <f t="shared" si="28"/>
        <v>47758</v>
      </c>
      <c r="F83" s="81">
        <f t="shared" si="28"/>
        <v>22243</v>
      </c>
      <c r="G83" s="81">
        <f t="shared" si="28"/>
        <v>0</v>
      </c>
      <c r="H83" s="22">
        <f t="shared" si="29"/>
        <v>652510</v>
      </c>
    </row>
    <row r="84" spans="1:8" x14ac:dyDescent="0.2">
      <c r="A84" s="336">
        <v>6</v>
      </c>
      <c r="B84" s="7" t="s">
        <v>50</v>
      </c>
      <c r="C84" s="81">
        <f t="shared" si="28"/>
        <v>1441777</v>
      </c>
      <c r="D84" s="81">
        <f t="shared" si="28"/>
        <v>2144517</v>
      </c>
      <c r="E84" s="81">
        <f t="shared" si="28"/>
        <v>691604</v>
      </c>
      <c r="F84" s="81">
        <f t="shared" si="28"/>
        <v>304005</v>
      </c>
      <c r="G84" s="81">
        <f t="shared" si="28"/>
        <v>0</v>
      </c>
      <c r="H84" s="22">
        <f t="shared" si="29"/>
        <v>4581903</v>
      </c>
    </row>
    <row r="85" spans="1:8" x14ac:dyDescent="0.2">
      <c r="A85" s="336">
        <v>7</v>
      </c>
      <c r="B85" s="7" t="s">
        <v>51</v>
      </c>
      <c r="C85" s="81">
        <f t="shared" si="28"/>
        <v>235149</v>
      </c>
      <c r="D85" s="81">
        <f t="shared" si="28"/>
        <v>214692</v>
      </c>
      <c r="E85" s="81">
        <f t="shared" si="28"/>
        <v>33102</v>
      </c>
      <c r="F85" s="81">
        <f t="shared" si="28"/>
        <v>5900</v>
      </c>
      <c r="G85" s="81">
        <f t="shared" si="28"/>
        <v>0</v>
      </c>
      <c r="H85" s="22">
        <f t="shared" si="29"/>
        <v>488843</v>
      </c>
    </row>
    <row r="86" spans="1:8" x14ac:dyDescent="0.2">
      <c r="A86" s="336">
        <v>8</v>
      </c>
      <c r="B86" s="7" t="s">
        <v>52</v>
      </c>
      <c r="C86" s="81">
        <f t="shared" si="28"/>
        <v>0</v>
      </c>
      <c r="D86" s="81">
        <f t="shared" si="28"/>
        <v>0</v>
      </c>
      <c r="E86" s="81">
        <f t="shared" si="28"/>
        <v>0</v>
      </c>
      <c r="F86" s="81">
        <f t="shared" si="28"/>
        <v>0</v>
      </c>
      <c r="G86" s="81">
        <f t="shared" si="28"/>
        <v>319069</v>
      </c>
      <c r="H86" s="22">
        <f t="shared" si="29"/>
        <v>319069</v>
      </c>
    </row>
    <row r="87" spans="1:8" x14ac:dyDescent="0.2">
      <c r="A87" s="336">
        <v>9</v>
      </c>
      <c r="B87" s="7" t="s">
        <v>53</v>
      </c>
      <c r="C87" s="81">
        <f t="shared" si="28"/>
        <v>60387</v>
      </c>
      <c r="D87" s="81">
        <f t="shared" si="28"/>
        <v>190828</v>
      </c>
      <c r="E87" s="81">
        <f t="shared" si="28"/>
        <v>246232</v>
      </c>
      <c r="F87" s="81">
        <f t="shared" si="28"/>
        <v>3785</v>
      </c>
      <c r="G87" s="81">
        <f t="shared" si="28"/>
        <v>0</v>
      </c>
      <c r="H87" s="22">
        <f t="shared" si="29"/>
        <v>501232</v>
      </c>
    </row>
    <row r="88" spans="1:8" x14ac:dyDescent="0.2">
      <c r="A88" s="336">
        <v>10</v>
      </c>
      <c r="B88" s="7" t="s">
        <v>54</v>
      </c>
      <c r="C88" s="81">
        <f t="shared" si="28"/>
        <v>7905</v>
      </c>
      <c r="D88" s="81">
        <f t="shared" si="28"/>
        <v>11959</v>
      </c>
      <c r="E88" s="81">
        <f t="shared" si="28"/>
        <v>63831</v>
      </c>
      <c r="F88" s="81">
        <f t="shared" si="28"/>
        <v>1470</v>
      </c>
      <c r="G88" s="81">
        <f t="shared" si="28"/>
        <v>0</v>
      </c>
      <c r="H88" s="22">
        <f t="shared" si="29"/>
        <v>85165</v>
      </c>
    </row>
    <row r="89" spans="1:8" x14ac:dyDescent="0.2">
      <c r="A89" s="336">
        <v>11</v>
      </c>
      <c r="B89" s="7" t="s">
        <v>55</v>
      </c>
      <c r="C89" s="81">
        <f t="shared" ref="C89:G98" si="30">C113+C137+C161</f>
        <v>0</v>
      </c>
      <c r="D89" s="81">
        <f t="shared" si="30"/>
        <v>0</v>
      </c>
      <c r="E89" s="81">
        <f t="shared" si="30"/>
        <v>0</v>
      </c>
      <c r="F89" s="81">
        <f t="shared" si="30"/>
        <v>0</v>
      </c>
      <c r="G89" s="81">
        <f t="shared" si="30"/>
        <v>39936</v>
      </c>
      <c r="H89" s="22">
        <f t="shared" si="29"/>
        <v>39936</v>
      </c>
    </row>
    <row r="90" spans="1:8" x14ac:dyDescent="0.2">
      <c r="A90" s="336">
        <v>12</v>
      </c>
      <c r="B90" s="7" t="s">
        <v>56</v>
      </c>
      <c r="C90" s="81">
        <f t="shared" si="30"/>
        <v>45251</v>
      </c>
      <c r="D90" s="81">
        <f t="shared" si="30"/>
        <v>10209</v>
      </c>
      <c r="E90" s="81">
        <f t="shared" si="30"/>
        <v>0</v>
      </c>
      <c r="F90" s="81">
        <f t="shared" si="30"/>
        <v>0</v>
      </c>
      <c r="G90" s="81">
        <f t="shared" si="30"/>
        <v>0</v>
      </c>
      <c r="H90" s="22">
        <f t="shared" si="29"/>
        <v>55460</v>
      </c>
    </row>
    <row r="91" spans="1:8" x14ac:dyDescent="0.2">
      <c r="A91" s="336">
        <v>13</v>
      </c>
      <c r="B91" s="7" t="s">
        <v>57</v>
      </c>
      <c r="C91" s="81">
        <f t="shared" si="30"/>
        <v>110187</v>
      </c>
      <c r="D91" s="81">
        <f t="shared" si="30"/>
        <v>10679</v>
      </c>
      <c r="E91" s="81">
        <f t="shared" si="30"/>
        <v>0</v>
      </c>
      <c r="F91" s="81">
        <f t="shared" si="30"/>
        <v>0</v>
      </c>
      <c r="G91" s="81">
        <f t="shared" si="30"/>
        <v>0</v>
      </c>
      <c r="H91" s="22">
        <f t="shared" si="29"/>
        <v>120866</v>
      </c>
    </row>
    <row r="92" spans="1:8" x14ac:dyDescent="0.2">
      <c r="A92" s="336">
        <v>14</v>
      </c>
      <c r="B92" s="7" t="s">
        <v>58</v>
      </c>
      <c r="C92" s="81">
        <f t="shared" si="30"/>
        <v>526053</v>
      </c>
      <c r="D92" s="81">
        <f t="shared" si="30"/>
        <v>826861</v>
      </c>
      <c r="E92" s="81">
        <f t="shared" si="30"/>
        <v>319968</v>
      </c>
      <c r="F92" s="81">
        <f t="shared" si="30"/>
        <v>22319</v>
      </c>
      <c r="G92" s="81">
        <f t="shared" si="30"/>
        <v>68435</v>
      </c>
      <c r="H92" s="22">
        <f t="shared" si="29"/>
        <v>1763636</v>
      </c>
    </row>
    <row r="93" spans="1:8" x14ac:dyDescent="0.2">
      <c r="A93" s="336">
        <v>15</v>
      </c>
      <c r="B93" s="7" t="s">
        <v>59</v>
      </c>
      <c r="C93" s="81">
        <f t="shared" si="30"/>
        <v>63</v>
      </c>
      <c r="D93" s="81">
        <f t="shared" si="30"/>
        <v>3121</v>
      </c>
      <c r="E93" s="81">
        <f t="shared" si="30"/>
        <v>3993</v>
      </c>
      <c r="F93" s="81">
        <f t="shared" si="30"/>
        <v>6473</v>
      </c>
      <c r="G93" s="81">
        <f t="shared" si="30"/>
        <v>158026</v>
      </c>
      <c r="H93" s="22">
        <f t="shared" si="29"/>
        <v>171676</v>
      </c>
    </row>
    <row r="94" spans="1:8" x14ac:dyDescent="0.2">
      <c r="A94" s="336">
        <v>16</v>
      </c>
      <c r="B94" s="7" t="s">
        <v>60</v>
      </c>
      <c r="C94" s="81">
        <f t="shared" si="30"/>
        <v>1362957</v>
      </c>
      <c r="D94" s="81">
        <f t="shared" si="30"/>
        <v>3930339</v>
      </c>
      <c r="E94" s="81">
        <f t="shared" si="30"/>
        <v>1219446</v>
      </c>
      <c r="F94" s="81">
        <f t="shared" si="30"/>
        <v>43069</v>
      </c>
      <c r="G94" s="81">
        <f t="shared" si="30"/>
        <v>0</v>
      </c>
      <c r="H94" s="22">
        <f t="shared" si="29"/>
        <v>6555811</v>
      </c>
    </row>
    <row r="95" spans="1:8" x14ac:dyDescent="0.2">
      <c r="A95" s="336">
        <v>17</v>
      </c>
      <c r="B95" s="7" t="s">
        <v>61</v>
      </c>
      <c r="C95" s="81">
        <f t="shared" si="30"/>
        <v>0</v>
      </c>
      <c r="D95" s="81">
        <f t="shared" si="30"/>
        <v>0</v>
      </c>
      <c r="E95" s="81">
        <f t="shared" si="30"/>
        <v>0</v>
      </c>
      <c r="F95" s="81">
        <f t="shared" si="30"/>
        <v>0</v>
      </c>
      <c r="G95" s="81">
        <f t="shared" si="30"/>
        <v>48685</v>
      </c>
      <c r="H95" s="22">
        <f t="shared" si="29"/>
        <v>48685</v>
      </c>
    </row>
    <row r="96" spans="1:8" x14ac:dyDescent="0.2">
      <c r="A96" s="336">
        <v>18</v>
      </c>
      <c r="B96" s="7" t="s">
        <v>62</v>
      </c>
      <c r="C96" s="81">
        <f t="shared" si="30"/>
        <v>4129</v>
      </c>
      <c r="D96" s="81">
        <f t="shared" si="30"/>
        <v>153465</v>
      </c>
      <c r="E96" s="81">
        <f t="shared" si="30"/>
        <v>0</v>
      </c>
      <c r="F96" s="81">
        <f t="shared" si="30"/>
        <v>0</v>
      </c>
      <c r="G96" s="81">
        <f t="shared" si="30"/>
        <v>0</v>
      </c>
      <c r="H96" s="22">
        <f t="shared" si="29"/>
        <v>157594</v>
      </c>
    </row>
    <row r="97" spans="1:8" x14ac:dyDescent="0.2">
      <c r="A97" s="336">
        <v>19</v>
      </c>
      <c r="B97" s="7" t="s">
        <v>63</v>
      </c>
      <c r="C97" s="81">
        <f t="shared" si="30"/>
        <v>197756</v>
      </c>
      <c r="D97" s="81">
        <f t="shared" si="30"/>
        <v>332643</v>
      </c>
      <c r="E97" s="81">
        <f t="shared" si="30"/>
        <v>38736</v>
      </c>
      <c r="F97" s="81">
        <f t="shared" si="30"/>
        <v>324</v>
      </c>
      <c r="G97" s="81">
        <f t="shared" si="30"/>
        <v>0</v>
      </c>
      <c r="H97" s="22">
        <f t="shared" si="29"/>
        <v>569459</v>
      </c>
    </row>
    <row r="98" spans="1:8" x14ac:dyDescent="0.2">
      <c r="A98" s="336">
        <v>20</v>
      </c>
      <c r="B98" s="7" t="s">
        <v>0</v>
      </c>
      <c r="C98" s="81">
        <f t="shared" si="30"/>
        <v>87014</v>
      </c>
      <c r="D98" s="81">
        <f t="shared" si="30"/>
        <v>949548</v>
      </c>
      <c r="E98" s="81">
        <f t="shared" si="30"/>
        <v>344683</v>
      </c>
      <c r="F98" s="81">
        <f t="shared" si="30"/>
        <v>20458</v>
      </c>
      <c r="G98" s="81">
        <f t="shared" si="30"/>
        <v>0</v>
      </c>
      <c r="H98" s="22">
        <f t="shared" si="29"/>
        <v>1401703</v>
      </c>
    </row>
    <row r="99" spans="1:8" x14ac:dyDescent="0.2">
      <c r="A99" s="335"/>
      <c r="B99" s="8" t="s">
        <v>34</v>
      </c>
      <c r="C99" s="22">
        <f>SUM(C79:C98)</f>
        <v>22657937</v>
      </c>
      <c r="D99" s="22">
        <f>SUM(D79:D98)</f>
        <v>17903015</v>
      </c>
      <c r="E99" s="22">
        <f>SUM(E79:E98)</f>
        <v>5205588</v>
      </c>
      <c r="F99" s="22">
        <f>SUM(F79:F98)</f>
        <v>1128395</v>
      </c>
      <c r="G99" s="22">
        <f>SUM(G79:G98)</f>
        <v>634151</v>
      </c>
      <c r="H99" s="22">
        <f t="shared" si="29"/>
        <v>47529086</v>
      </c>
    </row>
    <row r="100" spans="1:8" x14ac:dyDescent="0.2">
      <c r="B100" s="14"/>
      <c r="C100" s="18"/>
      <c r="D100" s="18"/>
      <c r="E100" s="18"/>
      <c r="F100" s="18"/>
      <c r="G100" s="18"/>
      <c r="H100" s="163"/>
    </row>
    <row r="101" spans="1:8" ht="15" thickBot="1" x14ac:dyDescent="0.25">
      <c r="A101" s="3" t="str">
        <f>"Semester Credit Hours Current Year (FY "&amp;H1&amp;")"</f>
        <v>Semester Credit Hours Current Year (FY 2020)</v>
      </c>
      <c r="C101" s="1"/>
      <c r="D101" s="1"/>
      <c r="E101" s="1"/>
      <c r="F101" s="1"/>
      <c r="G101" s="1"/>
      <c r="H101" s="1"/>
    </row>
    <row r="102" spans="1:8" ht="29.25" thickBot="1" x14ac:dyDescent="0.25">
      <c r="A102" s="59" t="s">
        <v>906</v>
      </c>
      <c r="B102" s="62" t="s">
        <v>32</v>
      </c>
      <c r="C102" s="63" t="s">
        <v>26</v>
      </c>
      <c r="D102" s="63" t="s">
        <v>27</v>
      </c>
      <c r="E102" s="63" t="s">
        <v>28</v>
      </c>
      <c r="F102" s="63" t="s">
        <v>29</v>
      </c>
      <c r="G102" s="63" t="s">
        <v>30</v>
      </c>
      <c r="H102" s="64" t="s">
        <v>31</v>
      </c>
    </row>
    <row r="103" spans="1:8" x14ac:dyDescent="0.2">
      <c r="A103" s="336">
        <v>1</v>
      </c>
      <c r="B103" s="9" t="s">
        <v>45</v>
      </c>
      <c r="C103" s="81">
        <f>SUM(UTA:SRSU!C32)</f>
        <v>3909693</v>
      </c>
      <c r="D103" s="81">
        <f>SUM(UTA:SRSU!D32)</f>
        <v>1629289</v>
      </c>
      <c r="E103" s="81">
        <f>SUM(UTA:SRSU!E32)</f>
        <v>286163</v>
      </c>
      <c r="F103" s="81">
        <f>SUM(UTA:SRSU!F32)</f>
        <v>89039</v>
      </c>
      <c r="G103" s="81">
        <f>SUM(UTA:SRSU!G32)</f>
        <v>0</v>
      </c>
      <c r="H103" s="22">
        <f>SUM(C103:G103)</f>
        <v>5914184</v>
      </c>
    </row>
    <row r="104" spans="1:8" x14ac:dyDescent="0.2">
      <c r="A104" s="336">
        <v>2</v>
      </c>
      <c r="B104" s="7" t="s">
        <v>46</v>
      </c>
      <c r="C104" s="81">
        <f>SUM(UTA:SRSU!C33)</f>
        <v>1619197</v>
      </c>
      <c r="D104" s="81">
        <f>SUM(UTA:SRSU!D33)</f>
        <v>813059</v>
      </c>
      <c r="E104" s="81">
        <f>SUM(UTA:SRSU!E33)</f>
        <v>140239</v>
      </c>
      <c r="F104" s="81">
        <f>SUM(UTA:SRSU!F33)</f>
        <v>83250</v>
      </c>
      <c r="G104" s="81">
        <f>SUM(UTA:SRSU!G33)</f>
        <v>0</v>
      </c>
      <c r="H104" s="22">
        <f t="shared" ref="H104:H123" si="31">SUM(C104:G104)</f>
        <v>2655745</v>
      </c>
    </row>
    <row r="105" spans="1:8" x14ac:dyDescent="0.2">
      <c r="A105" s="336">
        <v>3</v>
      </c>
      <c r="B105" s="7" t="s">
        <v>47</v>
      </c>
      <c r="C105" s="81">
        <f>SUM(UTA:SRSU!C34)</f>
        <v>558322</v>
      </c>
      <c r="D105" s="81">
        <f>SUM(UTA:SRSU!D34)</f>
        <v>245531</v>
      </c>
      <c r="E105" s="81">
        <f>SUM(UTA:SRSU!E34)</f>
        <v>36012</v>
      </c>
      <c r="F105" s="81">
        <f>SUM(UTA:SRSU!F34)</f>
        <v>11793</v>
      </c>
      <c r="G105" s="81">
        <f>SUM(UTA:SRSU!G34)</f>
        <v>0</v>
      </c>
      <c r="H105" s="22">
        <f t="shared" si="31"/>
        <v>851658</v>
      </c>
    </row>
    <row r="106" spans="1:8" x14ac:dyDescent="0.2">
      <c r="A106" s="336">
        <v>4</v>
      </c>
      <c r="B106" s="7" t="s">
        <v>48</v>
      </c>
      <c r="C106" s="81">
        <f>SUM(UTA:SRSU!C35)</f>
        <v>79373</v>
      </c>
      <c r="D106" s="81">
        <f>SUM(UTA:SRSU!D35)</f>
        <v>323242</v>
      </c>
      <c r="E106" s="81">
        <f>SUM(UTA:SRSU!E35)</f>
        <v>279678</v>
      </c>
      <c r="F106" s="81">
        <f>SUM(UTA:SRSU!F35)</f>
        <v>55451</v>
      </c>
      <c r="G106" s="81">
        <f>SUM(UTA:SRSU!G35)</f>
        <v>0</v>
      </c>
      <c r="H106" s="22">
        <f t="shared" si="31"/>
        <v>737744</v>
      </c>
    </row>
    <row r="107" spans="1:8" x14ac:dyDescent="0.2">
      <c r="A107" s="336">
        <v>5</v>
      </c>
      <c r="B107" s="7" t="s">
        <v>49</v>
      </c>
      <c r="C107" s="81">
        <f>SUM(UTA:SRSU!C36)</f>
        <v>89716</v>
      </c>
      <c r="D107" s="81">
        <f>SUM(UTA:SRSU!D36)</f>
        <v>109801</v>
      </c>
      <c r="E107" s="81">
        <f>SUM(UTA:SRSU!E36)</f>
        <v>14565</v>
      </c>
      <c r="F107" s="81">
        <f>SUM(UTA:SRSU!F36)</f>
        <v>7245</v>
      </c>
      <c r="G107" s="81">
        <f>SUM(UTA:SRSU!G36)</f>
        <v>0</v>
      </c>
      <c r="H107" s="22">
        <f t="shared" si="31"/>
        <v>221327</v>
      </c>
    </row>
    <row r="108" spans="1:8" x14ac:dyDescent="0.2">
      <c r="A108" s="336">
        <v>6</v>
      </c>
      <c r="B108" s="7" t="s">
        <v>50</v>
      </c>
      <c r="C108" s="81">
        <f>SUM(UTA:SRSU!C37)</f>
        <v>495063</v>
      </c>
      <c r="D108" s="81">
        <f>SUM(UTA:SRSU!D37)</f>
        <v>749643</v>
      </c>
      <c r="E108" s="81">
        <f>SUM(UTA:SRSU!E37)</f>
        <v>223022</v>
      </c>
      <c r="F108" s="81">
        <f>SUM(UTA:SRSU!F37)</f>
        <v>106208</v>
      </c>
      <c r="G108" s="81">
        <f>SUM(UTA:SRSU!G37)</f>
        <v>0</v>
      </c>
      <c r="H108" s="22">
        <f t="shared" si="31"/>
        <v>1573936</v>
      </c>
    </row>
    <row r="109" spans="1:8" x14ac:dyDescent="0.2">
      <c r="A109" s="336">
        <v>7</v>
      </c>
      <c r="B109" s="7" t="s">
        <v>51</v>
      </c>
      <c r="C109" s="81">
        <f>SUM(UTA:SRSU!C38)</f>
        <v>80171</v>
      </c>
      <c r="D109" s="81">
        <f>SUM(UTA:SRSU!D38)</f>
        <v>70022</v>
      </c>
      <c r="E109" s="81">
        <f>SUM(UTA:SRSU!E38)</f>
        <v>10796</v>
      </c>
      <c r="F109" s="81">
        <f>SUM(UTA:SRSU!F38)</f>
        <v>1993</v>
      </c>
      <c r="G109" s="81">
        <f>SUM(UTA:SRSU!G38)</f>
        <v>0</v>
      </c>
      <c r="H109" s="22">
        <f t="shared" si="31"/>
        <v>162982</v>
      </c>
    </row>
    <row r="110" spans="1:8" x14ac:dyDescent="0.2">
      <c r="A110" s="336">
        <v>8</v>
      </c>
      <c r="B110" s="7" t="s">
        <v>52</v>
      </c>
      <c r="C110" s="81">
        <f>SUM(UTA:SRSU!C39)</f>
        <v>0</v>
      </c>
      <c r="D110" s="81">
        <f>SUM(UTA:SRSU!D39)</f>
        <v>0</v>
      </c>
      <c r="E110" s="81">
        <f>SUM(UTA:SRSU!E39)</f>
        <v>0</v>
      </c>
      <c r="F110" s="81">
        <f>SUM(UTA:SRSU!F39)</f>
        <v>0</v>
      </c>
      <c r="G110" s="81">
        <f>SUM(UTA:SRSU!G39)</f>
        <v>108132</v>
      </c>
      <c r="H110" s="22">
        <f t="shared" si="31"/>
        <v>108132</v>
      </c>
    </row>
    <row r="111" spans="1:8" x14ac:dyDescent="0.2">
      <c r="A111" s="336">
        <v>9</v>
      </c>
      <c r="B111" s="7" t="s">
        <v>53</v>
      </c>
      <c r="C111" s="81">
        <f>SUM(UTA:SRSU!C40)</f>
        <v>21131</v>
      </c>
      <c r="D111" s="81">
        <f>SUM(UTA:SRSU!D40)</f>
        <v>65976</v>
      </c>
      <c r="E111" s="81">
        <f>SUM(UTA:SRSU!E40)</f>
        <v>82358</v>
      </c>
      <c r="F111" s="81">
        <f>SUM(UTA:SRSU!F40)</f>
        <v>1237</v>
      </c>
      <c r="G111" s="81">
        <f>SUM(UTA:SRSU!G40)</f>
        <v>0</v>
      </c>
      <c r="H111" s="22">
        <f t="shared" si="31"/>
        <v>170702</v>
      </c>
    </row>
    <row r="112" spans="1:8" x14ac:dyDescent="0.2">
      <c r="A112" s="336">
        <v>10</v>
      </c>
      <c r="B112" s="7" t="s">
        <v>54</v>
      </c>
      <c r="C112" s="81">
        <f>SUM(UTA:SRSU!C41)</f>
        <v>2638</v>
      </c>
      <c r="D112" s="81">
        <f>SUM(UTA:SRSU!D41)</f>
        <v>3531</v>
      </c>
      <c r="E112" s="81">
        <f>SUM(UTA:SRSU!E41)</f>
        <v>18958</v>
      </c>
      <c r="F112" s="81">
        <f>SUM(UTA:SRSU!F41)</f>
        <v>411</v>
      </c>
      <c r="G112" s="81">
        <f>SUM(UTA:SRSU!G41)</f>
        <v>0</v>
      </c>
      <c r="H112" s="22">
        <f t="shared" si="31"/>
        <v>25538</v>
      </c>
    </row>
    <row r="113" spans="1:8" x14ac:dyDescent="0.2">
      <c r="A113" s="336">
        <v>11</v>
      </c>
      <c r="B113" s="7" t="s">
        <v>55</v>
      </c>
      <c r="C113" s="81">
        <f>SUM(UTA:SRSU!C42)</f>
        <v>0</v>
      </c>
      <c r="D113" s="81">
        <f>SUM(UTA:SRSU!D42)</f>
        <v>0</v>
      </c>
      <c r="E113" s="81">
        <f>SUM(UTA:SRSU!E42)</f>
        <v>0</v>
      </c>
      <c r="F113" s="81">
        <f>SUM(UTA:SRSU!F42)</f>
        <v>0</v>
      </c>
      <c r="G113" s="81">
        <f>SUM(UTA:SRSU!G42)</f>
        <v>13824</v>
      </c>
      <c r="H113" s="22">
        <f t="shared" si="31"/>
        <v>13824</v>
      </c>
    </row>
    <row r="114" spans="1:8" x14ac:dyDescent="0.2">
      <c r="A114" s="336">
        <v>12</v>
      </c>
      <c r="B114" s="7" t="s">
        <v>56</v>
      </c>
      <c r="C114" s="81">
        <f>SUM(UTA:SRSU!C43)</f>
        <v>14522</v>
      </c>
      <c r="D114" s="81">
        <f>SUM(UTA:SRSU!D43)</f>
        <v>3059</v>
      </c>
      <c r="E114" s="81">
        <f>SUM(UTA:SRSU!E43)</f>
        <v>0</v>
      </c>
      <c r="F114" s="81">
        <f>SUM(UTA:SRSU!F43)</f>
        <v>0</v>
      </c>
      <c r="G114" s="81">
        <f>SUM(UTA:SRSU!G43)</f>
        <v>0</v>
      </c>
      <c r="H114" s="22">
        <f t="shared" si="31"/>
        <v>17581</v>
      </c>
    </row>
    <row r="115" spans="1:8" x14ac:dyDescent="0.2">
      <c r="A115" s="336">
        <v>13</v>
      </c>
      <c r="B115" s="7" t="s">
        <v>57</v>
      </c>
      <c r="C115" s="81">
        <f>SUM(UTA:SRSU!C44)</f>
        <v>32462</v>
      </c>
      <c r="D115" s="81">
        <f>SUM(UTA:SRSU!D44)</f>
        <v>3286</v>
      </c>
      <c r="E115" s="81">
        <f>SUM(UTA:SRSU!E44)</f>
        <v>0</v>
      </c>
      <c r="F115" s="81">
        <f>SUM(UTA:SRSU!F44)</f>
        <v>0</v>
      </c>
      <c r="G115" s="81">
        <f>SUM(UTA:SRSU!G44)</f>
        <v>0</v>
      </c>
      <c r="H115" s="22">
        <f t="shared" si="31"/>
        <v>35748</v>
      </c>
    </row>
    <row r="116" spans="1:8" x14ac:dyDescent="0.2">
      <c r="A116" s="336">
        <v>14</v>
      </c>
      <c r="B116" s="7" t="s">
        <v>58</v>
      </c>
      <c r="C116" s="81">
        <f>SUM(UTA:SRSU!C45)</f>
        <v>174702</v>
      </c>
      <c r="D116" s="81">
        <f>SUM(UTA:SRSU!D45)</f>
        <v>284654</v>
      </c>
      <c r="E116" s="81">
        <f>SUM(UTA:SRSU!E45)</f>
        <v>109956</v>
      </c>
      <c r="F116" s="81">
        <f>SUM(UTA:SRSU!F45)</f>
        <v>8104</v>
      </c>
      <c r="G116" s="81">
        <f>SUM(UTA:SRSU!G45)</f>
        <v>23004</v>
      </c>
      <c r="H116" s="22">
        <f t="shared" si="31"/>
        <v>600420</v>
      </c>
    </row>
    <row r="117" spans="1:8" x14ac:dyDescent="0.2">
      <c r="A117" s="336">
        <v>15</v>
      </c>
      <c r="B117" s="7" t="s">
        <v>59</v>
      </c>
      <c r="C117" s="81">
        <f>SUM(UTA:SRSU!C46)</f>
        <v>15</v>
      </c>
      <c r="D117" s="81">
        <f>SUM(UTA:SRSU!D46)</f>
        <v>1082</v>
      </c>
      <c r="E117" s="81">
        <f>SUM(UTA:SRSU!E46)</f>
        <v>1376</v>
      </c>
      <c r="F117" s="81">
        <f>SUM(UTA:SRSU!F46)</f>
        <v>2310</v>
      </c>
      <c r="G117" s="81">
        <f>SUM(UTA:SRSU!G46)</f>
        <v>53268</v>
      </c>
      <c r="H117" s="22">
        <f t="shared" si="31"/>
        <v>58051</v>
      </c>
    </row>
    <row r="118" spans="1:8" x14ac:dyDescent="0.2">
      <c r="A118" s="336">
        <v>16</v>
      </c>
      <c r="B118" s="7" t="s">
        <v>60</v>
      </c>
      <c r="C118" s="81">
        <f>SUM(UTA:SRSU!C47)</f>
        <v>468577</v>
      </c>
      <c r="D118" s="81">
        <f>SUM(UTA:SRSU!D47)</f>
        <v>1333294</v>
      </c>
      <c r="E118" s="81">
        <f>SUM(UTA:SRSU!E47)</f>
        <v>411899</v>
      </c>
      <c r="F118" s="81">
        <f>SUM(UTA:SRSU!F47)</f>
        <v>14427</v>
      </c>
      <c r="G118" s="81">
        <f>SUM(UTA:SRSU!G47)</f>
        <v>0</v>
      </c>
      <c r="H118" s="22">
        <f t="shared" si="31"/>
        <v>2228197</v>
      </c>
    </row>
    <row r="119" spans="1:8" x14ac:dyDescent="0.2">
      <c r="A119" s="336">
        <v>17</v>
      </c>
      <c r="B119" s="7" t="s">
        <v>61</v>
      </c>
      <c r="C119" s="81">
        <f>SUM(UTA:SRSU!C48)</f>
        <v>0</v>
      </c>
      <c r="D119" s="81">
        <f>SUM(UTA:SRSU!D48)</f>
        <v>0</v>
      </c>
      <c r="E119" s="81">
        <f>SUM(UTA:SRSU!E48)</f>
        <v>0</v>
      </c>
      <c r="F119" s="81">
        <f>SUM(UTA:SRSU!F48)</f>
        <v>0</v>
      </c>
      <c r="G119" s="81">
        <f>SUM(UTA:SRSU!G48)</f>
        <v>15955</v>
      </c>
      <c r="H119" s="22">
        <f t="shared" si="31"/>
        <v>15955</v>
      </c>
    </row>
    <row r="120" spans="1:8" x14ac:dyDescent="0.2">
      <c r="A120" s="336">
        <v>18</v>
      </c>
      <c r="B120" s="7" t="s">
        <v>62</v>
      </c>
      <c r="C120" s="81">
        <f>SUM(UTA:SRSU!C49)</f>
        <v>1118</v>
      </c>
      <c r="D120" s="81">
        <f>SUM(UTA:SRSU!D49)</f>
        <v>50473</v>
      </c>
      <c r="E120" s="81">
        <f>SUM(UTA:SRSU!E49)</f>
        <v>0</v>
      </c>
      <c r="F120" s="81">
        <f>SUM(UTA:SRSU!F49)</f>
        <v>0</v>
      </c>
      <c r="G120" s="81">
        <f>SUM(UTA:SRSU!G49)</f>
        <v>0</v>
      </c>
      <c r="H120" s="22">
        <f t="shared" si="31"/>
        <v>51591</v>
      </c>
    </row>
    <row r="121" spans="1:8" x14ac:dyDescent="0.2">
      <c r="A121" s="336">
        <v>19</v>
      </c>
      <c r="B121" s="7" t="s">
        <v>63</v>
      </c>
      <c r="C121" s="81">
        <f>SUM(UTA:SRSU!C50)</f>
        <v>66314</v>
      </c>
      <c r="D121" s="81">
        <f>SUM(UTA:SRSU!D50)</f>
        <v>116087</v>
      </c>
      <c r="E121" s="81">
        <f>SUM(UTA:SRSU!E50)</f>
        <v>13346</v>
      </c>
      <c r="F121" s="81">
        <f>SUM(UTA:SRSU!F50)</f>
        <v>171</v>
      </c>
      <c r="G121" s="81">
        <f>SUM(UTA:SRSU!G50)</f>
        <v>0</v>
      </c>
      <c r="H121" s="22">
        <f t="shared" si="31"/>
        <v>195918</v>
      </c>
    </row>
    <row r="122" spans="1:8" x14ac:dyDescent="0.2">
      <c r="A122" s="336">
        <v>20</v>
      </c>
      <c r="B122" s="7" t="s">
        <v>0</v>
      </c>
      <c r="C122" s="81">
        <f>SUM(UTA:SRSU!C51)</f>
        <v>29178</v>
      </c>
      <c r="D122" s="81">
        <f>SUM(UTA:SRSU!D51)</f>
        <v>325506</v>
      </c>
      <c r="E122" s="81">
        <f>SUM(UTA:SRSU!E51)</f>
        <v>113117</v>
      </c>
      <c r="F122" s="81">
        <f>SUM(UTA:SRSU!F51)</f>
        <v>7309</v>
      </c>
      <c r="G122" s="81">
        <f>SUM(UTA:SRSU!G51)</f>
        <v>0</v>
      </c>
      <c r="H122" s="22">
        <f t="shared" si="31"/>
        <v>475110</v>
      </c>
    </row>
    <row r="123" spans="1:8" x14ac:dyDescent="0.2">
      <c r="A123" s="335"/>
      <c r="B123" s="8" t="s">
        <v>34</v>
      </c>
      <c r="C123" s="22">
        <f>SUM(C103:C122)</f>
        <v>7642192</v>
      </c>
      <c r="D123" s="22">
        <f>SUM(D103:D122)</f>
        <v>6127535</v>
      </c>
      <c r="E123" s="22">
        <f>SUM(E103:E122)</f>
        <v>1741485</v>
      </c>
      <c r="F123" s="22">
        <f>SUM(F103:F122)</f>
        <v>388948</v>
      </c>
      <c r="G123" s="22">
        <f>SUM(G103:G122)</f>
        <v>214183</v>
      </c>
      <c r="H123" s="22">
        <f t="shared" si="31"/>
        <v>16114343</v>
      </c>
    </row>
    <row r="124" spans="1:8" x14ac:dyDescent="0.2">
      <c r="B124" s="14"/>
      <c r="C124" s="18"/>
      <c r="D124" s="18"/>
      <c r="E124" s="18"/>
      <c r="F124" s="18"/>
      <c r="G124" s="18"/>
      <c r="H124" s="18"/>
    </row>
    <row r="125" spans="1:8" ht="15" thickBot="1" x14ac:dyDescent="0.25">
      <c r="A125" s="3" t="str">
        <f>"Semester Credit Hours Previous Year (FY "&amp;H1-1&amp;")"</f>
        <v>Semester Credit Hours Previous Year (FY 2019)</v>
      </c>
      <c r="C125" s="1"/>
      <c r="D125" s="1"/>
      <c r="E125" s="1"/>
      <c r="F125" s="1"/>
      <c r="G125" s="1"/>
      <c r="H125" s="1"/>
    </row>
    <row r="126" spans="1:8" ht="29.25" thickBot="1" x14ac:dyDescent="0.25">
      <c r="A126" s="59" t="s">
        <v>906</v>
      </c>
      <c r="B126" s="62" t="s">
        <v>32</v>
      </c>
      <c r="C126" s="63" t="s">
        <v>26</v>
      </c>
      <c r="D126" s="63" t="s">
        <v>27</v>
      </c>
      <c r="E126" s="63" t="s">
        <v>28</v>
      </c>
      <c r="F126" s="63" t="s">
        <v>29</v>
      </c>
      <c r="G126" s="63" t="s">
        <v>30</v>
      </c>
      <c r="H126" s="64" t="s">
        <v>31</v>
      </c>
    </row>
    <row r="127" spans="1:8" x14ac:dyDescent="0.2">
      <c r="A127" s="336">
        <v>1</v>
      </c>
      <c r="B127" s="9" t="s">
        <v>45</v>
      </c>
      <c r="C127" s="81">
        <v>3885876</v>
      </c>
      <c r="D127" s="81">
        <v>1587435</v>
      </c>
      <c r="E127" s="81">
        <v>284126</v>
      </c>
      <c r="F127" s="81">
        <v>87433</v>
      </c>
      <c r="G127" s="81">
        <v>0</v>
      </c>
      <c r="H127" s="22">
        <f>SUM(C127:G127)</f>
        <v>5844870</v>
      </c>
    </row>
    <row r="128" spans="1:8" x14ac:dyDescent="0.2">
      <c r="A128" s="336">
        <v>2</v>
      </c>
      <c r="B128" s="7" t="s">
        <v>46</v>
      </c>
      <c r="C128" s="81">
        <v>1554351</v>
      </c>
      <c r="D128" s="81">
        <v>774964</v>
      </c>
      <c r="E128" s="81">
        <v>128900</v>
      </c>
      <c r="F128" s="81">
        <v>78358</v>
      </c>
      <c r="G128" s="81">
        <v>0</v>
      </c>
      <c r="H128" s="22">
        <f t="shared" ref="H128:H146" si="32">SUM(C128:G128)</f>
        <v>2536573</v>
      </c>
    </row>
    <row r="129" spans="1:8" x14ac:dyDescent="0.2">
      <c r="A129" s="336">
        <v>3</v>
      </c>
      <c r="B129" s="7" t="s">
        <v>47</v>
      </c>
      <c r="C129" s="81">
        <v>554780</v>
      </c>
      <c r="D129" s="81">
        <v>233155</v>
      </c>
      <c r="E129" s="81">
        <v>34409</v>
      </c>
      <c r="F129" s="81">
        <v>12232</v>
      </c>
      <c r="G129" s="81">
        <v>0</v>
      </c>
      <c r="H129" s="22">
        <f t="shared" si="32"/>
        <v>834576</v>
      </c>
    </row>
    <row r="130" spans="1:8" x14ac:dyDescent="0.2">
      <c r="A130" s="336">
        <v>4</v>
      </c>
      <c r="B130" s="7" t="s">
        <v>48</v>
      </c>
      <c r="C130" s="81">
        <v>80236</v>
      </c>
      <c r="D130" s="81">
        <v>321949</v>
      </c>
      <c r="E130" s="81">
        <v>284965</v>
      </c>
      <c r="F130" s="81">
        <v>53507</v>
      </c>
      <c r="G130" s="81">
        <v>0</v>
      </c>
      <c r="H130" s="22">
        <f t="shared" si="32"/>
        <v>740657</v>
      </c>
    </row>
    <row r="131" spans="1:8" x14ac:dyDescent="0.2">
      <c r="A131" s="336">
        <v>5</v>
      </c>
      <c r="B131" s="7" t="s">
        <v>49</v>
      </c>
      <c r="C131" s="81">
        <v>87742</v>
      </c>
      <c r="D131" s="81">
        <v>106090</v>
      </c>
      <c r="E131" s="81">
        <v>16709</v>
      </c>
      <c r="F131" s="81">
        <v>7682</v>
      </c>
      <c r="G131" s="81">
        <v>0</v>
      </c>
      <c r="H131" s="22">
        <f t="shared" si="32"/>
        <v>218223</v>
      </c>
    </row>
    <row r="132" spans="1:8" x14ac:dyDescent="0.2">
      <c r="A132" s="336">
        <v>6</v>
      </c>
      <c r="B132" s="7" t="s">
        <v>50</v>
      </c>
      <c r="C132" s="81">
        <v>477167</v>
      </c>
      <c r="D132" s="81">
        <v>719655</v>
      </c>
      <c r="E132" s="81">
        <v>225669</v>
      </c>
      <c r="F132" s="81">
        <v>100505</v>
      </c>
      <c r="G132" s="81">
        <v>0</v>
      </c>
      <c r="H132" s="22">
        <f t="shared" si="32"/>
        <v>1522996</v>
      </c>
    </row>
    <row r="133" spans="1:8" x14ac:dyDescent="0.2">
      <c r="A133" s="336">
        <v>7</v>
      </c>
      <c r="B133" s="7" t="s">
        <v>51</v>
      </c>
      <c r="C133" s="81">
        <v>77467</v>
      </c>
      <c r="D133" s="81">
        <v>71634</v>
      </c>
      <c r="E133" s="81">
        <v>9479</v>
      </c>
      <c r="F133" s="81">
        <v>1974</v>
      </c>
      <c r="G133" s="81">
        <v>0</v>
      </c>
      <c r="H133" s="22">
        <f t="shared" si="32"/>
        <v>160554</v>
      </c>
    </row>
    <row r="134" spans="1:8" x14ac:dyDescent="0.2">
      <c r="A134" s="336">
        <v>8</v>
      </c>
      <c r="B134" s="7" t="s">
        <v>52</v>
      </c>
      <c r="C134" s="81">
        <v>0</v>
      </c>
      <c r="D134" s="81">
        <v>0</v>
      </c>
      <c r="E134" s="81">
        <v>0</v>
      </c>
      <c r="F134" s="81">
        <v>0</v>
      </c>
      <c r="G134" s="81">
        <v>106954</v>
      </c>
      <c r="H134" s="22">
        <f t="shared" si="32"/>
        <v>106954</v>
      </c>
    </row>
    <row r="135" spans="1:8" x14ac:dyDescent="0.2">
      <c r="A135" s="336">
        <v>9</v>
      </c>
      <c r="B135" s="7" t="s">
        <v>53</v>
      </c>
      <c r="C135" s="81">
        <v>20401</v>
      </c>
      <c r="D135" s="81">
        <v>63045</v>
      </c>
      <c r="E135" s="81">
        <v>84159</v>
      </c>
      <c r="F135" s="81">
        <v>1170</v>
      </c>
      <c r="G135" s="81">
        <v>0</v>
      </c>
      <c r="H135" s="22">
        <f t="shared" si="32"/>
        <v>168775</v>
      </c>
    </row>
    <row r="136" spans="1:8" x14ac:dyDescent="0.2">
      <c r="A136" s="336">
        <v>10</v>
      </c>
      <c r="B136" s="7" t="s">
        <v>54</v>
      </c>
      <c r="C136" s="81">
        <v>2569</v>
      </c>
      <c r="D136" s="81">
        <v>3857</v>
      </c>
      <c r="E136" s="81">
        <v>19506</v>
      </c>
      <c r="F136" s="81">
        <v>405</v>
      </c>
      <c r="G136" s="81">
        <v>0</v>
      </c>
      <c r="H136" s="22">
        <f t="shared" si="32"/>
        <v>26337</v>
      </c>
    </row>
    <row r="137" spans="1:8" x14ac:dyDescent="0.2">
      <c r="A137" s="336">
        <v>11</v>
      </c>
      <c r="B137" s="7" t="s">
        <v>55</v>
      </c>
      <c r="C137" s="81">
        <v>0</v>
      </c>
      <c r="D137" s="81">
        <v>0</v>
      </c>
      <c r="E137" s="81">
        <v>0</v>
      </c>
      <c r="F137" s="81">
        <v>0</v>
      </c>
      <c r="G137" s="81">
        <v>13248</v>
      </c>
      <c r="H137" s="22">
        <f t="shared" si="32"/>
        <v>13248</v>
      </c>
    </row>
    <row r="138" spans="1:8" x14ac:dyDescent="0.2">
      <c r="A138" s="336">
        <v>12</v>
      </c>
      <c r="B138" s="7" t="s">
        <v>56</v>
      </c>
      <c r="C138" s="81">
        <v>15186</v>
      </c>
      <c r="D138" s="81">
        <v>3461</v>
      </c>
      <c r="E138" s="81">
        <v>0</v>
      </c>
      <c r="F138" s="81">
        <v>0</v>
      </c>
      <c r="G138" s="81">
        <v>0</v>
      </c>
      <c r="H138" s="22">
        <f t="shared" si="32"/>
        <v>18647</v>
      </c>
    </row>
    <row r="139" spans="1:8" x14ac:dyDescent="0.2">
      <c r="A139" s="336">
        <v>13</v>
      </c>
      <c r="B139" s="7" t="s">
        <v>57</v>
      </c>
      <c r="C139" s="81">
        <v>37074</v>
      </c>
      <c r="D139" s="81">
        <v>3789</v>
      </c>
      <c r="E139" s="81">
        <v>0</v>
      </c>
      <c r="F139" s="81">
        <v>0</v>
      </c>
      <c r="G139" s="81">
        <v>0</v>
      </c>
      <c r="H139" s="22">
        <f t="shared" si="32"/>
        <v>40863</v>
      </c>
    </row>
    <row r="140" spans="1:8" x14ac:dyDescent="0.2">
      <c r="A140" s="336">
        <v>14</v>
      </c>
      <c r="B140" s="7" t="s">
        <v>58</v>
      </c>
      <c r="C140" s="81">
        <v>177290</v>
      </c>
      <c r="D140" s="81">
        <v>279992</v>
      </c>
      <c r="E140" s="81">
        <v>107959</v>
      </c>
      <c r="F140" s="81">
        <v>6882</v>
      </c>
      <c r="G140" s="81">
        <v>22676</v>
      </c>
      <c r="H140" s="22">
        <f t="shared" si="32"/>
        <v>594799</v>
      </c>
    </row>
    <row r="141" spans="1:8" x14ac:dyDescent="0.2">
      <c r="A141" s="336">
        <v>15</v>
      </c>
      <c r="B141" s="7" t="s">
        <v>59</v>
      </c>
      <c r="C141" s="81">
        <v>12</v>
      </c>
      <c r="D141" s="81">
        <v>1042</v>
      </c>
      <c r="E141" s="81">
        <v>1322</v>
      </c>
      <c r="F141" s="81">
        <v>2155</v>
      </c>
      <c r="G141" s="81">
        <v>53599</v>
      </c>
      <c r="H141" s="22">
        <f t="shared" si="32"/>
        <v>58130</v>
      </c>
    </row>
    <row r="142" spans="1:8" x14ac:dyDescent="0.2">
      <c r="A142" s="336">
        <v>16</v>
      </c>
      <c r="B142" s="7" t="s">
        <v>60</v>
      </c>
      <c r="C142" s="81">
        <v>451936</v>
      </c>
      <c r="D142" s="81">
        <v>1300981</v>
      </c>
      <c r="E142" s="81">
        <v>405647</v>
      </c>
      <c r="F142" s="81">
        <v>14219</v>
      </c>
      <c r="G142" s="81">
        <v>0</v>
      </c>
      <c r="H142" s="22">
        <f t="shared" si="32"/>
        <v>2172783</v>
      </c>
    </row>
    <row r="143" spans="1:8" x14ac:dyDescent="0.2">
      <c r="A143" s="336">
        <v>17</v>
      </c>
      <c r="B143" s="7" t="s">
        <v>61</v>
      </c>
      <c r="C143" s="81">
        <v>0</v>
      </c>
      <c r="D143" s="81">
        <v>0</v>
      </c>
      <c r="E143" s="81">
        <v>0</v>
      </c>
      <c r="F143" s="81">
        <v>0</v>
      </c>
      <c r="G143" s="81">
        <v>16168</v>
      </c>
      <c r="H143" s="22">
        <f t="shared" si="32"/>
        <v>16168</v>
      </c>
    </row>
    <row r="144" spans="1:8" x14ac:dyDescent="0.2">
      <c r="A144" s="336">
        <v>18</v>
      </c>
      <c r="B144" s="7" t="s">
        <v>62</v>
      </c>
      <c r="C144" s="81">
        <v>1521</v>
      </c>
      <c r="D144" s="81">
        <v>51153</v>
      </c>
      <c r="E144" s="81">
        <v>0</v>
      </c>
      <c r="F144" s="81">
        <v>0</v>
      </c>
      <c r="G144" s="81">
        <v>0</v>
      </c>
      <c r="H144" s="22">
        <f t="shared" si="32"/>
        <v>52674</v>
      </c>
    </row>
    <row r="145" spans="1:8" x14ac:dyDescent="0.2">
      <c r="A145" s="336">
        <v>19</v>
      </c>
      <c r="B145" s="7" t="s">
        <v>63</v>
      </c>
      <c r="C145" s="81">
        <v>67884</v>
      </c>
      <c r="D145" s="81">
        <v>112776</v>
      </c>
      <c r="E145" s="81">
        <v>11979</v>
      </c>
      <c r="F145" s="81">
        <v>63</v>
      </c>
      <c r="G145" s="81">
        <v>0</v>
      </c>
      <c r="H145" s="22">
        <f t="shared" si="32"/>
        <v>192702</v>
      </c>
    </row>
    <row r="146" spans="1:8" x14ac:dyDescent="0.2">
      <c r="A146" s="336">
        <v>20</v>
      </c>
      <c r="B146" s="7" t="s">
        <v>0</v>
      </c>
      <c r="C146" s="81">
        <v>30382</v>
      </c>
      <c r="D146" s="81">
        <v>314678</v>
      </c>
      <c r="E146" s="81">
        <v>120387</v>
      </c>
      <c r="F146" s="81">
        <v>7047</v>
      </c>
      <c r="G146" s="81">
        <v>0</v>
      </c>
      <c r="H146" s="22">
        <f t="shared" si="32"/>
        <v>472494</v>
      </c>
    </row>
    <row r="147" spans="1:8" x14ac:dyDescent="0.2">
      <c r="A147" s="335"/>
      <c r="B147" s="8" t="s">
        <v>34</v>
      </c>
      <c r="C147" s="22">
        <f t="shared" ref="C147:H147" si="33">SUM(C127:C146)</f>
        <v>7521874</v>
      </c>
      <c r="D147" s="22">
        <f t="shared" si="33"/>
        <v>5949656</v>
      </c>
      <c r="E147" s="22">
        <f t="shared" si="33"/>
        <v>1735216</v>
      </c>
      <c r="F147" s="22">
        <f t="shared" si="33"/>
        <v>373632</v>
      </c>
      <c r="G147" s="22">
        <f t="shared" si="33"/>
        <v>212645</v>
      </c>
      <c r="H147" s="22">
        <f t="shared" si="33"/>
        <v>15793023</v>
      </c>
    </row>
    <row r="148" spans="1:8" x14ac:dyDescent="0.2">
      <c r="B148" s="14"/>
      <c r="C148" s="18"/>
      <c r="D148" s="18"/>
      <c r="E148" s="18"/>
      <c r="F148" s="18"/>
      <c r="G148" s="18"/>
      <c r="H148" s="18"/>
    </row>
    <row r="149" spans="1:8" ht="15" thickBot="1" x14ac:dyDescent="0.25">
      <c r="A149" s="3" t="str">
        <f>"Semester Credit Hours Previous Year (FY "&amp;H1-2&amp;")"</f>
        <v>Semester Credit Hours Previous Year (FY 2018)</v>
      </c>
      <c r="C149" s="1"/>
      <c r="D149" s="1"/>
      <c r="E149" s="1"/>
      <c r="F149" s="1"/>
      <c r="G149" s="1"/>
      <c r="H149" s="1"/>
    </row>
    <row r="150" spans="1:8" ht="29.25" thickBot="1" x14ac:dyDescent="0.25">
      <c r="A150" s="59" t="s">
        <v>906</v>
      </c>
      <c r="B150" s="62" t="s">
        <v>32</v>
      </c>
      <c r="C150" s="63" t="s">
        <v>26</v>
      </c>
      <c r="D150" s="63" t="s">
        <v>27</v>
      </c>
      <c r="E150" s="63" t="s">
        <v>28</v>
      </c>
      <c r="F150" s="63" t="s">
        <v>29</v>
      </c>
      <c r="G150" s="63" t="s">
        <v>30</v>
      </c>
      <c r="H150" s="64" t="s">
        <v>31</v>
      </c>
    </row>
    <row r="151" spans="1:8" x14ac:dyDescent="0.2">
      <c r="A151" s="336">
        <v>1</v>
      </c>
      <c r="B151" s="9" t="s">
        <v>45</v>
      </c>
      <c r="C151" s="81">
        <v>3912215</v>
      </c>
      <c r="D151" s="81">
        <v>1569081</v>
      </c>
      <c r="E151" s="81">
        <v>281362</v>
      </c>
      <c r="F151" s="81">
        <v>86512</v>
      </c>
      <c r="G151" s="81">
        <v>0</v>
      </c>
      <c r="H151" s="22">
        <f>SUM(C151:G151)</f>
        <v>5849170</v>
      </c>
    </row>
    <row r="152" spans="1:8" x14ac:dyDescent="0.2">
      <c r="A152" s="336">
        <v>2</v>
      </c>
      <c r="B152" s="7" t="s">
        <v>46</v>
      </c>
      <c r="C152" s="81">
        <v>1544075</v>
      </c>
      <c r="D152" s="81">
        <v>769452</v>
      </c>
      <c r="E152" s="81">
        <v>125519</v>
      </c>
      <c r="F152" s="81">
        <v>76502</v>
      </c>
      <c r="G152" s="81">
        <v>0</v>
      </c>
      <c r="H152" s="22">
        <f t="shared" ref="H152:H169" si="34">SUM(C152:G152)</f>
        <v>2515548</v>
      </c>
    </row>
    <row r="153" spans="1:8" x14ac:dyDescent="0.2">
      <c r="A153" s="336">
        <v>3</v>
      </c>
      <c r="B153" s="7" t="s">
        <v>47</v>
      </c>
      <c r="C153" s="81">
        <v>540795</v>
      </c>
      <c r="D153" s="81">
        <v>224583</v>
      </c>
      <c r="E153" s="81">
        <v>35043</v>
      </c>
      <c r="F153" s="81">
        <v>12429</v>
      </c>
      <c r="G153" s="81">
        <v>0</v>
      </c>
      <c r="H153" s="22">
        <f t="shared" si="34"/>
        <v>812850</v>
      </c>
    </row>
    <row r="154" spans="1:8" x14ac:dyDescent="0.2">
      <c r="A154" s="336">
        <v>4</v>
      </c>
      <c r="B154" s="7" t="s">
        <v>48</v>
      </c>
      <c r="C154" s="81">
        <v>76468</v>
      </c>
      <c r="D154" s="81">
        <v>313833</v>
      </c>
      <c r="E154" s="81">
        <v>279819</v>
      </c>
      <c r="F154" s="81">
        <v>51843</v>
      </c>
      <c r="G154" s="81">
        <v>0</v>
      </c>
      <c r="H154" s="22">
        <f t="shared" si="34"/>
        <v>721963</v>
      </c>
    </row>
    <row r="155" spans="1:8" x14ac:dyDescent="0.2">
      <c r="A155" s="336">
        <v>5</v>
      </c>
      <c r="B155" s="7" t="s">
        <v>49</v>
      </c>
      <c r="C155" s="81">
        <v>86470</v>
      </c>
      <c r="D155" s="81">
        <v>102690</v>
      </c>
      <c r="E155" s="81">
        <v>16484</v>
      </c>
      <c r="F155" s="81">
        <v>7316</v>
      </c>
      <c r="G155" s="81">
        <v>0</v>
      </c>
      <c r="H155" s="22">
        <f t="shared" si="34"/>
        <v>212960</v>
      </c>
    </row>
    <row r="156" spans="1:8" x14ac:dyDescent="0.2">
      <c r="A156" s="336">
        <v>6</v>
      </c>
      <c r="B156" s="7" t="s">
        <v>50</v>
      </c>
      <c r="C156" s="81">
        <v>469547</v>
      </c>
      <c r="D156" s="81">
        <v>675219</v>
      </c>
      <c r="E156" s="81">
        <v>242913</v>
      </c>
      <c r="F156" s="81">
        <v>97292</v>
      </c>
      <c r="G156" s="81">
        <v>0</v>
      </c>
      <c r="H156" s="22">
        <f t="shared" si="34"/>
        <v>1484971</v>
      </c>
    </row>
    <row r="157" spans="1:8" x14ac:dyDescent="0.2">
      <c r="A157" s="336">
        <v>7</v>
      </c>
      <c r="B157" s="7" t="s">
        <v>51</v>
      </c>
      <c r="C157" s="81">
        <v>77511</v>
      </c>
      <c r="D157" s="81">
        <v>73036</v>
      </c>
      <c r="E157" s="81">
        <v>12827</v>
      </c>
      <c r="F157" s="81">
        <v>1933</v>
      </c>
      <c r="G157" s="81">
        <v>0</v>
      </c>
      <c r="H157" s="22">
        <f t="shared" si="34"/>
        <v>165307</v>
      </c>
    </row>
    <row r="158" spans="1:8" x14ac:dyDescent="0.2">
      <c r="A158" s="336">
        <v>8</v>
      </c>
      <c r="B158" s="7" t="s">
        <v>52</v>
      </c>
      <c r="C158" s="81">
        <v>0</v>
      </c>
      <c r="D158" s="81">
        <v>0</v>
      </c>
      <c r="E158" s="81">
        <v>0</v>
      </c>
      <c r="F158" s="81">
        <v>0</v>
      </c>
      <c r="G158" s="81">
        <v>103983</v>
      </c>
      <c r="H158" s="22">
        <f t="shared" si="34"/>
        <v>103983</v>
      </c>
    </row>
    <row r="159" spans="1:8" x14ac:dyDescent="0.2">
      <c r="A159" s="336">
        <v>9</v>
      </c>
      <c r="B159" s="7" t="s">
        <v>53</v>
      </c>
      <c r="C159" s="81">
        <v>18855</v>
      </c>
      <c r="D159" s="81">
        <v>61807</v>
      </c>
      <c r="E159" s="81">
        <v>79715</v>
      </c>
      <c r="F159" s="81">
        <v>1378</v>
      </c>
      <c r="G159" s="81">
        <v>0</v>
      </c>
      <c r="H159" s="22">
        <f t="shared" si="34"/>
        <v>161755</v>
      </c>
    </row>
    <row r="160" spans="1:8" x14ac:dyDescent="0.2">
      <c r="A160" s="336">
        <v>10</v>
      </c>
      <c r="B160" s="7" t="s">
        <v>54</v>
      </c>
      <c r="C160" s="81">
        <v>2698</v>
      </c>
      <c r="D160" s="81">
        <v>4571</v>
      </c>
      <c r="E160" s="81">
        <v>25367</v>
      </c>
      <c r="F160" s="81">
        <v>654</v>
      </c>
      <c r="G160" s="81">
        <v>0</v>
      </c>
      <c r="H160" s="22">
        <f t="shared" si="34"/>
        <v>33290</v>
      </c>
    </row>
    <row r="161" spans="1:8" x14ac:dyDescent="0.2">
      <c r="A161" s="336">
        <v>11</v>
      </c>
      <c r="B161" s="7" t="s">
        <v>55</v>
      </c>
      <c r="C161" s="81">
        <v>0</v>
      </c>
      <c r="D161" s="81">
        <v>0</v>
      </c>
      <c r="E161" s="81">
        <v>0</v>
      </c>
      <c r="F161" s="81">
        <v>0</v>
      </c>
      <c r="G161" s="81">
        <v>12864</v>
      </c>
      <c r="H161" s="22">
        <f t="shared" si="34"/>
        <v>12864</v>
      </c>
    </row>
    <row r="162" spans="1:8" x14ac:dyDescent="0.2">
      <c r="A162" s="336">
        <v>12</v>
      </c>
      <c r="B162" s="7" t="s">
        <v>56</v>
      </c>
      <c r="C162" s="81">
        <v>15543</v>
      </c>
      <c r="D162" s="81">
        <v>3689</v>
      </c>
      <c r="E162" s="81">
        <v>0</v>
      </c>
      <c r="F162" s="81">
        <v>0</v>
      </c>
      <c r="G162" s="81">
        <v>0</v>
      </c>
      <c r="H162" s="22">
        <f t="shared" si="34"/>
        <v>19232</v>
      </c>
    </row>
    <row r="163" spans="1:8" x14ac:dyDescent="0.2">
      <c r="A163" s="336">
        <v>13</v>
      </c>
      <c r="B163" s="7" t="s">
        <v>57</v>
      </c>
      <c r="C163" s="81">
        <v>40651</v>
      </c>
      <c r="D163" s="81">
        <v>3604</v>
      </c>
      <c r="E163" s="81">
        <v>0</v>
      </c>
      <c r="F163" s="81">
        <v>0</v>
      </c>
      <c r="G163" s="81">
        <v>0</v>
      </c>
      <c r="H163" s="22">
        <f t="shared" si="34"/>
        <v>44255</v>
      </c>
    </row>
    <row r="164" spans="1:8" x14ac:dyDescent="0.2">
      <c r="A164" s="336">
        <v>14</v>
      </c>
      <c r="B164" s="7" t="s">
        <v>58</v>
      </c>
      <c r="C164" s="81">
        <v>174061</v>
      </c>
      <c r="D164" s="81">
        <v>262215</v>
      </c>
      <c r="E164" s="81">
        <v>102053</v>
      </c>
      <c r="F164" s="81">
        <v>7333</v>
      </c>
      <c r="G164" s="81">
        <v>22755</v>
      </c>
      <c r="H164" s="22">
        <f t="shared" si="34"/>
        <v>568417</v>
      </c>
    </row>
    <row r="165" spans="1:8" x14ac:dyDescent="0.2">
      <c r="A165" s="336">
        <v>15</v>
      </c>
      <c r="B165" s="7" t="s">
        <v>59</v>
      </c>
      <c r="C165" s="81">
        <v>36</v>
      </c>
      <c r="D165" s="81">
        <v>997</v>
      </c>
      <c r="E165" s="81">
        <v>1295</v>
      </c>
      <c r="F165" s="81">
        <v>2008</v>
      </c>
      <c r="G165" s="81">
        <v>51159</v>
      </c>
      <c r="H165" s="22">
        <f t="shared" si="34"/>
        <v>55495</v>
      </c>
    </row>
    <row r="166" spans="1:8" x14ac:dyDescent="0.2">
      <c r="A166" s="336">
        <v>16</v>
      </c>
      <c r="B166" s="7" t="s">
        <v>60</v>
      </c>
      <c r="C166" s="81">
        <v>442444</v>
      </c>
      <c r="D166" s="81">
        <v>1296064</v>
      </c>
      <c r="E166" s="81">
        <v>401900</v>
      </c>
      <c r="F166" s="81">
        <v>14423</v>
      </c>
      <c r="G166" s="81">
        <v>0</v>
      </c>
      <c r="H166" s="22">
        <f t="shared" si="34"/>
        <v>2154831</v>
      </c>
    </row>
    <row r="167" spans="1:8" x14ac:dyDescent="0.2">
      <c r="A167" s="336">
        <v>17</v>
      </c>
      <c r="B167" s="7" t="s">
        <v>61</v>
      </c>
      <c r="C167" s="81">
        <v>0</v>
      </c>
      <c r="D167" s="81">
        <v>0</v>
      </c>
      <c r="E167" s="81">
        <v>0</v>
      </c>
      <c r="F167" s="81">
        <v>0</v>
      </c>
      <c r="G167" s="81">
        <v>16562</v>
      </c>
      <c r="H167" s="22">
        <f t="shared" si="34"/>
        <v>16562</v>
      </c>
    </row>
    <row r="168" spans="1:8" x14ac:dyDescent="0.2">
      <c r="A168" s="336">
        <v>18</v>
      </c>
      <c r="B168" s="7" t="s">
        <v>62</v>
      </c>
      <c r="C168" s="81">
        <v>1490</v>
      </c>
      <c r="D168" s="81">
        <v>51839</v>
      </c>
      <c r="E168" s="81">
        <v>0</v>
      </c>
      <c r="F168" s="81">
        <v>0</v>
      </c>
      <c r="G168" s="81">
        <v>0</v>
      </c>
      <c r="H168" s="22">
        <f t="shared" si="34"/>
        <v>53329</v>
      </c>
    </row>
    <row r="169" spans="1:8" x14ac:dyDescent="0.2">
      <c r="A169" s="336">
        <v>19</v>
      </c>
      <c r="B169" s="7" t="s">
        <v>63</v>
      </c>
      <c r="C169" s="81">
        <v>63558</v>
      </c>
      <c r="D169" s="81">
        <v>103780</v>
      </c>
      <c r="E169" s="81">
        <v>13411</v>
      </c>
      <c r="F169" s="81">
        <v>90</v>
      </c>
      <c r="G169" s="81">
        <v>0</v>
      </c>
      <c r="H169" s="22">
        <f t="shared" si="34"/>
        <v>180839</v>
      </c>
    </row>
    <row r="170" spans="1:8" x14ac:dyDescent="0.2">
      <c r="A170" s="336">
        <v>20</v>
      </c>
      <c r="B170" s="7" t="s">
        <v>0</v>
      </c>
      <c r="C170" s="81">
        <v>27454</v>
      </c>
      <c r="D170" s="81">
        <v>309364</v>
      </c>
      <c r="E170" s="81">
        <v>111179</v>
      </c>
      <c r="F170" s="81">
        <v>6102</v>
      </c>
      <c r="G170" s="81">
        <v>0</v>
      </c>
      <c r="H170" s="22">
        <f>SUM(C170:G170)</f>
        <v>454099</v>
      </c>
    </row>
    <row r="171" spans="1:8" x14ac:dyDescent="0.2">
      <c r="A171" s="335"/>
      <c r="B171" s="8" t="s">
        <v>34</v>
      </c>
      <c r="C171" s="22">
        <f t="shared" ref="C171:H171" si="35">SUM(C151:C170)</f>
        <v>7493871</v>
      </c>
      <c r="D171" s="22">
        <f t="shared" si="35"/>
        <v>5825824</v>
      </c>
      <c r="E171" s="22">
        <f t="shared" si="35"/>
        <v>1728887</v>
      </c>
      <c r="F171" s="22">
        <f t="shared" si="35"/>
        <v>365815</v>
      </c>
      <c r="G171" s="22">
        <f t="shared" si="35"/>
        <v>207323</v>
      </c>
      <c r="H171" s="22">
        <f t="shared" si="35"/>
        <v>15621720</v>
      </c>
    </row>
    <row r="172" spans="1:8" x14ac:dyDescent="0.2">
      <c r="B172" s="14"/>
      <c r="C172" s="18"/>
      <c r="D172" s="18"/>
      <c r="E172" s="18"/>
      <c r="F172" s="18"/>
      <c r="G172" s="18"/>
      <c r="H172" s="18"/>
    </row>
    <row r="173" spans="1:8" ht="15" thickBot="1" x14ac:dyDescent="0.25">
      <c r="B173" s="168" t="str">
        <f>"All Expenditures Current Year (FY "&amp;H1&amp;")"</f>
        <v>All Expenditures Current Year (FY 2020)</v>
      </c>
      <c r="C173" s="11"/>
      <c r="D173" s="11"/>
      <c r="E173" s="11"/>
      <c r="F173" s="11"/>
      <c r="G173" s="11"/>
      <c r="H173" s="17"/>
    </row>
    <row r="174" spans="1:8" ht="29.25" thickBot="1" x14ac:dyDescent="0.25">
      <c r="A174" s="59" t="s">
        <v>906</v>
      </c>
      <c r="B174" s="62" t="s">
        <v>32</v>
      </c>
      <c r="C174" s="63" t="s">
        <v>26</v>
      </c>
      <c r="D174" s="63" t="s">
        <v>27</v>
      </c>
      <c r="E174" s="63" t="s">
        <v>28</v>
      </c>
      <c r="F174" s="63" t="s">
        <v>29</v>
      </c>
      <c r="G174" s="63" t="s">
        <v>30</v>
      </c>
      <c r="H174" s="64" t="s">
        <v>1</v>
      </c>
    </row>
    <row r="175" spans="1:8" x14ac:dyDescent="0.2">
      <c r="A175" s="336">
        <v>1</v>
      </c>
      <c r="B175" s="9" t="str">
        <f>$B$103</f>
        <v>Liberal Arts</v>
      </c>
      <c r="C175" s="38">
        <f>SUM(UTA:SRSU!C268)</f>
        <v>992399536.79837072</v>
      </c>
      <c r="D175" s="38">
        <f>SUM(UTA:SRSU!D268)</f>
        <v>765497672.97644651</v>
      </c>
      <c r="E175" s="38">
        <f>SUM(UTA:SRSU!E268)</f>
        <v>349444388.59866923</v>
      </c>
      <c r="F175" s="38">
        <f>SUM(UTA:SRSU!F268)</f>
        <v>344963556.91251075</v>
      </c>
      <c r="G175" s="38">
        <f>SUM(UTA:SRSU!G268)</f>
        <v>20018.998307246817</v>
      </c>
      <c r="H175" s="38">
        <f>SUM(C175:G175)</f>
        <v>2452325174.2843046</v>
      </c>
    </row>
    <row r="176" spans="1:8" x14ac:dyDescent="0.2">
      <c r="A176" s="336">
        <v>2</v>
      </c>
      <c r="B176" s="9" t="str">
        <f>$B$104</f>
        <v>Science</v>
      </c>
      <c r="C176" s="39">
        <f>SUM(UTA:SRSU!C269)</f>
        <v>553882574.78268981</v>
      </c>
      <c r="D176" s="39">
        <f>SUM(UTA:SRSU!D269)</f>
        <v>562017350.84477639</v>
      </c>
      <c r="E176" s="39">
        <f>SUM(UTA:SRSU!E269)</f>
        <v>265511585.24568087</v>
      </c>
      <c r="F176" s="39">
        <f>SUM(UTA:SRSU!F269)</f>
        <v>464950116.28082246</v>
      </c>
      <c r="G176" s="39">
        <f>SUM(UTA:SRSU!G269)</f>
        <v>0</v>
      </c>
      <c r="H176" s="39">
        <f t="shared" ref="H176:H195" si="36">SUM(C176:G176)</f>
        <v>1846361627.1539695</v>
      </c>
    </row>
    <row r="177" spans="1:8" x14ac:dyDescent="0.2">
      <c r="A177" s="336">
        <v>3</v>
      </c>
      <c r="B177" s="9" t="str">
        <f>$B$105</f>
        <v>Fine Arts</v>
      </c>
      <c r="C177" s="39">
        <f>SUM(UTA:SRSU!C270)</f>
        <v>191085792.50142744</v>
      </c>
      <c r="D177" s="39">
        <f>SUM(UTA:SRSU!D270)</f>
        <v>165384792.32371095</v>
      </c>
      <c r="E177" s="39">
        <f>SUM(UTA:SRSU!E270)</f>
        <v>68745526.451174989</v>
      </c>
      <c r="F177" s="39">
        <f>SUM(UTA:SRSU!F270)</f>
        <v>30283645.107584953</v>
      </c>
      <c r="G177" s="39">
        <f>SUM(UTA:SRSU!G270)</f>
        <v>0</v>
      </c>
      <c r="H177" s="39">
        <f t="shared" si="36"/>
        <v>455499756.38389832</v>
      </c>
    </row>
    <row r="178" spans="1:8" x14ac:dyDescent="0.2">
      <c r="A178" s="336">
        <v>4</v>
      </c>
      <c r="B178" s="9" t="str">
        <f>$B$106</f>
        <v>Teacher Education</v>
      </c>
      <c r="C178" s="39">
        <f>SUM(UTA:SRSU!C271)</f>
        <v>27451173.304169703</v>
      </c>
      <c r="D178" s="39">
        <f>SUM(UTA:SRSU!D271)</f>
        <v>158015607.97699073</v>
      </c>
      <c r="E178" s="39">
        <f>SUM(UTA:SRSU!E271)</f>
        <v>161515676.36045375</v>
      </c>
      <c r="F178" s="39">
        <f>SUM(UTA:SRSU!F271)</f>
        <v>121038545.0811851</v>
      </c>
      <c r="G178" s="39">
        <f>SUM(UTA:SRSU!G271)</f>
        <v>0</v>
      </c>
      <c r="H178" s="39">
        <f t="shared" si="36"/>
        <v>468021002.7227993</v>
      </c>
    </row>
    <row r="179" spans="1:8" x14ac:dyDescent="0.2">
      <c r="A179" s="336">
        <v>5</v>
      </c>
      <c r="B179" s="9" t="str">
        <f>$B$107</f>
        <v>Agriculture</v>
      </c>
      <c r="C179" s="39">
        <f>SUM(UTA:SRSU!C272)</f>
        <v>35418844.815666042</v>
      </c>
      <c r="D179" s="39">
        <f>SUM(UTA:SRSU!D272)</f>
        <v>66579826.153148703</v>
      </c>
      <c r="E179" s="39">
        <f>SUM(UTA:SRSU!E272)</f>
        <v>33658717.968740173</v>
      </c>
      <c r="F179" s="39">
        <f>SUM(UTA:SRSU!F272)</f>
        <v>28184033.859284203</v>
      </c>
      <c r="G179" s="39">
        <f>SUM(UTA:SRSU!G272)</f>
        <v>0</v>
      </c>
      <c r="H179" s="39">
        <f t="shared" si="36"/>
        <v>163841422.79683912</v>
      </c>
    </row>
    <row r="180" spans="1:8" x14ac:dyDescent="0.2">
      <c r="A180" s="336">
        <v>6</v>
      </c>
      <c r="B180" s="9" t="str">
        <f>$B$108</f>
        <v>Engineering</v>
      </c>
      <c r="C180" s="39">
        <f>SUM(UTA:SRSU!C273)</f>
        <v>225723807.84544072</v>
      </c>
      <c r="D180" s="39">
        <f>SUM(UTA:SRSU!D273)</f>
        <v>545549411.40309799</v>
      </c>
      <c r="E180" s="39">
        <f>SUM(UTA:SRSU!E273)</f>
        <v>437831438.33227634</v>
      </c>
      <c r="F180" s="39">
        <f>SUM(UTA:SRSU!F273)</f>
        <v>516933420.83067542</v>
      </c>
      <c r="G180" s="39">
        <f>SUM(UTA:SRSU!G273)</f>
        <v>0</v>
      </c>
      <c r="H180" s="39">
        <f t="shared" si="36"/>
        <v>1726038078.4114904</v>
      </c>
    </row>
    <row r="181" spans="1:8" x14ac:dyDescent="0.2">
      <c r="A181" s="336">
        <v>7</v>
      </c>
      <c r="B181" s="9" t="str">
        <f>$B$109</f>
        <v>Home Economics</v>
      </c>
      <c r="C181" s="39">
        <f>SUM(UTA:SRSU!C274)</f>
        <v>19443861.657413669</v>
      </c>
      <c r="D181" s="39">
        <f>SUM(UTA:SRSU!D274)</f>
        <v>31883900.786881316</v>
      </c>
      <c r="E181" s="39">
        <f>SUM(UTA:SRSU!E274)</f>
        <v>10404725.226409858</v>
      </c>
      <c r="F181" s="39">
        <f>SUM(UTA:SRSU!F274)</f>
        <v>7312258.9526515165</v>
      </c>
      <c r="G181" s="39">
        <f>SUM(UTA:SRSU!G274)</f>
        <v>0</v>
      </c>
      <c r="H181" s="39">
        <f t="shared" si="36"/>
        <v>69044746.623356372</v>
      </c>
    </row>
    <row r="182" spans="1:8" x14ac:dyDescent="0.2">
      <c r="A182" s="336">
        <v>8</v>
      </c>
      <c r="B182" s="9" t="str">
        <f>$B$110</f>
        <v>Law</v>
      </c>
      <c r="C182" s="39">
        <f>SUM(UTA:SRSU!C275)</f>
        <v>0</v>
      </c>
      <c r="D182" s="39">
        <f>SUM(UTA:SRSU!D275)</f>
        <v>10643.897295366385</v>
      </c>
      <c r="E182" s="39">
        <f>SUM(UTA:SRSU!E275)</f>
        <v>0</v>
      </c>
      <c r="F182" s="39">
        <f>SUM(UTA:SRSU!F275)</f>
        <v>0</v>
      </c>
      <c r="G182" s="39">
        <f>SUM(UTA:SRSU!G275)</f>
        <v>159283856.03170979</v>
      </c>
      <c r="H182" s="39">
        <f t="shared" si="36"/>
        <v>159294499.92900515</v>
      </c>
    </row>
    <row r="183" spans="1:8" x14ac:dyDescent="0.2">
      <c r="A183" s="336">
        <v>9</v>
      </c>
      <c r="B183" s="9" t="str">
        <f>$B$111</f>
        <v>Social Service</v>
      </c>
      <c r="C183" s="39">
        <f>SUM(UTA:SRSU!C276)</f>
        <v>8790472.7435055301</v>
      </c>
      <c r="D183" s="39">
        <f>SUM(UTA:SRSU!D276)</f>
        <v>32226267.501646355</v>
      </c>
      <c r="E183" s="39">
        <f>SUM(UTA:SRSU!E276)</f>
        <v>51664094.260411836</v>
      </c>
      <c r="F183" s="39">
        <f>SUM(UTA:SRSU!F276)</f>
        <v>9017782.9889373928</v>
      </c>
      <c r="G183" s="39">
        <f>SUM(UTA:SRSU!G276)</f>
        <v>0</v>
      </c>
      <c r="H183" s="39">
        <f t="shared" si="36"/>
        <v>101698617.49450111</v>
      </c>
    </row>
    <row r="184" spans="1:8" x14ac:dyDescent="0.2">
      <c r="A184" s="336">
        <v>10</v>
      </c>
      <c r="B184" s="9" t="str">
        <f>$B$112</f>
        <v>Library Science</v>
      </c>
      <c r="C184" s="39">
        <f>SUM(UTA:SRSU!C277)</f>
        <v>2430399.1911168848</v>
      </c>
      <c r="D184" s="39">
        <f>SUM(UTA:SRSU!D277)</f>
        <v>2018768.0731016593</v>
      </c>
      <c r="E184" s="39">
        <f>SUM(UTA:SRSU!E277)</f>
        <v>18467765.487657592</v>
      </c>
      <c r="F184" s="39">
        <f>SUM(UTA:SRSU!F277)</f>
        <v>2522871.3768976103</v>
      </c>
      <c r="G184" s="39">
        <f>SUM(UTA:SRSU!G277)</f>
        <v>0</v>
      </c>
      <c r="H184" s="39">
        <f t="shared" si="36"/>
        <v>25439804.128773749</v>
      </c>
    </row>
    <row r="185" spans="1:8" x14ac:dyDescent="0.2">
      <c r="A185" s="336">
        <v>11</v>
      </c>
      <c r="B185" s="9" t="str">
        <f>$B$113</f>
        <v>Veterinary Science</v>
      </c>
      <c r="C185" s="39">
        <f>SUM(UTA:SRSU!C278)</f>
        <v>0</v>
      </c>
      <c r="D185" s="39">
        <f>SUM(UTA:SRSU!D278)</f>
        <v>0</v>
      </c>
      <c r="E185" s="39">
        <f>SUM(UTA:SRSU!E278)</f>
        <v>326.10276545434357</v>
      </c>
      <c r="F185" s="39">
        <f>SUM(UTA:SRSU!F278)</f>
        <v>0</v>
      </c>
      <c r="G185" s="39">
        <f>SUM(UTA:SRSU!G278)</f>
        <v>76583173.135224551</v>
      </c>
      <c r="H185" s="39">
        <f t="shared" si="36"/>
        <v>76583499.237990007</v>
      </c>
    </row>
    <row r="186" spans="1:8" x14ac:dyDescent="0.2">
      <c r="A186" s="336">
        <v>12</v>
      </c>
      <c r="B186" s="9" t="str">
        <f>$B$114</f>
        <v>Vocational Training</v>
      </c>
      <c r="C186" s="39">
        <f>SUM(UTA:SRSU!C279)</f>
        <v>5177320.0333199017</v>
      </c>
      <c r="D186" s="39">
        <f>SUM(UTA:SRSU!D279)</f>
        <v>2947398.148471382</v>
      </c>
      <c r="E186" s="39">
        <f>SUM(UTA:SRSU!E279)</f>
        <v>0</v>
      </c>
      <c r="F186" s="39">
        <f>SUM(UTA:SRSU!F279)</f>
        <v>0</v>
      </c>
      <c r="G186" s="39">
        <f>SUM(UTA:SRSU!G279)</f>
        <v>0</v>
      </c>
      <c r="H186" s="39">
        <f t="shared" si="36"/>
        <v>8124718.1817912832</v>
      </c>
    </row>
    <row r="187" spans="1:8" x14ac:dyDescent="0.2">
      <c r="A187" s="336">
        <v>13</v>
      </c>
      <c r="B187" s="9" t="str">
        <f>$B$115</f>
        <v>Physical Training</v>
      </c>
      <c r="C187" s="39">
        <f>SUM(UTA:SRSU!C280)</f>
        <v>13897574.63241039</v>
      </c>
      <c r="D187" s="39">
        <f>SUM(UTA:SRSU!D280)</f>
        <v>1431548.2854118913</v>
      </c>
      <c r="E187" s="39">
        <f>SUM(UTA:SRSU!E280)</f>
        <v>0</v>
      </c>
      <c r="F187" s="39">
        <f>SUM(UTA:SRSU!F280)</f>
        <v>0</v>
      </c>
      <c r="G187" s="39">
        <f>SUM(UTA:SRSU!G280)</f>
        <v>0</v>
      </c>
      <c r="H187" s="39">
        <f t="shared" si="36"/>
        <v>15329122.917822281</v>
      </c>
    </row>
    <row r="188" spans="1:8" x14ac:dyDescent="0.2">
      <c r="A188" s="336">
        <v>14</v>
      </c>
      <c r="B188" s="9" t="str">
        <f>$B$116</f>
        <v>Health Services</v>
      </c>
      <c r="C188" s="39">
        <f>SUM(UTA:SRSU!C281)</f>
        <v>40412901.187354609</v>
      </c>
      <c r="D188" s="39">
        <f>SUM(UTA:SRSU!D281)</f>
        <v>115529576.01921718</v>
      </c>
      <c r="E188" s="39">
        <f>SUM(UTA:SRSU!E281)</f>
        <v>76123435.779666141</v>
      </c>
      <c r="F188" s="39">
        <f>SUM(UTA:SRSU!F281)</f>
        <v>23679789.517799933</v>
      </c>
      <c r="G188" s="39">
        <f>SUM(UTA:SRSU!G281)</f>
        <v>19064208.58127369</v>
      </c>
      <c r="H188" s="39">
        <f t="shared" si="36"/>
        <v>274809911.08531159</v>
      </c>
    </row>
    <row r="189" spans="1:8" x14ac:dyDescent="0.2">
      <c r="A189" s="336">
        <v>15</v>
      </c>
      <c r="B189" s="9" t="str">
        <f>$B$117</f>
        <v>Pharmacy</v>
      </c>
      <c r="C189" s="39">
        <f>SUM(UTA:SRSU!C282)</f>
        <v>13817.602876433022</v>
      </c>
      <c r="D189" s="39">
        <f>SUM(UTA:SRSU!D282)</f>
        <v>1269309.7080682775</v>
      </c>
      <c r="E189" s="39">
        <f>SUM(UTA:SRSU!E282)</f>
        <v>16508733.203339167</v>
      </c>
      <c r="F189" s="39">
        <f>SUM(UTA:SRSU!F282)</f>
        <v>32196630.710592903</v>
      </c>
      <c r="G189" s="39">
        <f>SUM(UTA:SRSU!G282)</f>
        <v>63408619.92767676</v>
      </c>
      <c r="H189" s="39">
        <f t="shared" si="36"/>
        <v>113397111.15255353</v>
      </c>
    </row>
    <row r="190" spans="1:8" x14ac:dyDescent="0.2">
      <c r="A190" s="336">
        <v>16</v>
      </c>
      <c r="B190" s="9" t="str">
        <f>$B$118</f>
        <v>Business Administration</v>
      </c>
      <c r="C190" s="39">
        <f>SUM(UTA:SRSU!C283)</f>
        <v>136494753.149535</v>
      </c>
      <c r="D190" s="39">
        <f>SUM(UTA:SRSU!D283)</f>
        <v>626010002.69164431</v>
      </c>
      <c r="E190" s="39">
        <f>SUM(UTA:SRSU!E283)</f>
        <v>369141883.50792682</v>
      </c>
      <c r="F190" s="39">
        <f>SUM(UTA:SRSU!F283)</f>
        <v>134869607.53152981</v>
      </c>
      <c r="G190" s="39">
        <f>SUM(UTA:SRSU!G283)</f>
        <v>0</v>
      </c>
      <c r="H190" s="39">
        <f t="shared" si="36"/>
        <v>1266516246.8806362</v>
      </c>
    </row>
    <row r="191" spans="1:8" x14ac:dyDescent="0.2">
      <c r="A191" s="336">
        <v>17</v>
      </c>
      <c r="B191" s="9" t="str">
        <f>$B$119</f>
        <v>Optometry</v>
      </c>
      <c r="C191" s="39">
        <f>SUM(UTA:SRSU!C284)</f>
        <v>0</v>
      </c>
      <c r="D191" s="39">
        <f>SUM(UTA:SRSU!D284)</f>
        <v>0</v>
      </c>
      <c r="E191" s="39">
        <f>SUM(UTA:SRSU!E284)</f>
        <v>0</v>
      </c>
      <c r="F191" s="39">
        <f>SUM(UTA:SRSU!F284)</f>
        <v>0</v>
      </c>
      <c r="G191" s="39">
        <f>SUM(UTA:SRSU!G284)</f>
        <v>22042182.687898859</v>
      </c>
      <c r="H191" s="39">
        <f t="shared" si="36"/>
        <v>22042182.687898859</v>
      </c>
    </row>
    <row r="192" spans="1:8" x14ac:dyDescent="0.2">
      <c r="A192" s="336">
        <v>18</v>
      </c>
      <c r="B192" s="9" t="str">
        <f>$B$120</f>
        <v>Teacher Ed-Practice Teaching</v>
      </c>
      <c r="C192" s="39">
        <f>SUM(UTA:SRSU!C285)</f>
        <v>692603.02572130144</v>
      </c>
      <c r="D192" s="39">
        <f>SUM(UTA:SRSU!D285)</f>
        <v>29610210.654957388</v>
      </c>
      <c r="E192" s="39">
        <f>SUM(UTA:SRSU!E285)</f>
        <v>0</v>
      </c>
      <c r="F192" s="39">
        <f>SUM(UTA:SRSU!F285)</f>
        <v>0</v>
      </c>
      <c r="G192" s="39">
        <f>SUM(UTA:SRSU!G285)</f>
        <v>0</v>
      </c>
      <c r="H192" s="39">
        <f t="shared" si="36"/>
        <v>30302813.680678688</v>
      </c>
    </row>
    <row r="193" spans="1:8" x14ac:dyDescent="0.2">
      <c r="A193" s="336">
        <v>19</v>
      </c>
      <c r="B193" s="9" t="str">
        <f>$B$121</f>
        <v>Technology</v>
      </c>
      <c r="C193" s="39">
        <f>SUM(UTA:SRSU!C286)</f>
        <v>32956561.416786715</v>
      </c>
      <c r="D193" s="39">
        <f>SUM(UTA:SRSU!D286)</f>
        <v>74906871.319215268</v>
      </c>
      <c r="E193" s="39">
        <f>SUM(UTA:SRSU!E286)</f>
        <v>18410948.860703975</v>
      </c>
      <c r="F193" s="39">
        <f>SUM(UTA:SRSU!F286)</f>
        <v>2391267.8476557112</v>
      </c>
      <c r="G193" s="39">
        <f>SUM(UTA:SRSU!G286)</f>
        <v>0</v>
      </c>
      <c r="H193" s="39">
        <f t="shared" si="36"/>
        <v>128665649.44436167</v>
      </c>
    </row>
    <row r="194" spans="1:8" x14ac:dyDescent="0.2">
      <c r="A194" s="336">
        <v>20</v>
      </c>
      <c r="B194" s="9" t="str">
        <f>$B$122</f>
        <v>Nursing</v>
      </c>
      <c r="C194" s="39">
        <f>SUM(UTA:SRSU!C287)</f>
        <v>10641758.547399564</v>
      </c>
      <c r="D194" s="39">
        <f>SUM(UTA:SRSU!D287)</f>
        <v>176317490.08403757</v>
      </c>
      <c r="E194" s="39">
        <f>SUM(UTA:SRSU!E287)</f>
        <v>79339645.458607823</v>
      </c>
      <c r="F194" s="39">
        <f>SUM(UTA:SRSU!F287)</f>
        <v>19182590.291595373</v>
      </c>
      <c r="G194" s="39">
        <f>SUM(UTA:SRSU!G287)</f>
        <v>0</v>
      </c>
      <c r="H194" s="39">
        <f t="shared" si="36"/>
        <v>285481484.38164032</v>
      </c>
    </row>
    <row r="195" spans="1:8" x14ac:dyDescent="0.2">
      <c r="A195" s="335"/>
      <c r="B195" s="35" t="str">
        <f>$B$123</f>
        <v>Totals</v>
      </c>
      <c r="C195" s="38">
        <f>SUM(C175:C194)</f>
        <v>2296913753.2352037</v>
      </c>
      <c r="D195" s="38">
        <f>SUM(D175:D194)</f>
        <v>3357206648.8481193</v>
      </c>
      <c r="E195" s="38">
        <f>SUM(E175:E194)</f>
        <v>1956768890.8444841</v>
      </c>
      <c r="F195" s="38">
        <f>SUM(F175:F194)</f>
        <v>1737526117.2897232</v>
      </c>
      <c r="G195" s="38">
        <f>SUM(G175:G194)</f>
        <v>340402059.36209089</v>
      </c>
      <c r="H195" s="38">
        <f t="shared" si="36"/>
        <v>9688817469.5796204</v>
      </c>
    </row>
    <row r="196" spans="1:8" x14ac:dyDescent="0.2">
      <c r="H196" s="54"/>
    </row>
    <row r="197" spans="1:8" ht="15" thickBot="1" x14ac:dyDescent="0.25">
      <c r="A197" s="168" t="str">
        <f>"All Expenditures Previous Year (FY "&amp;H1-1&amp;")"</f>
        <v>All Expenditures Previous Year (FY 2019)</v>
      </c>
      <c r="C197" s="11"/>
      <c r="D197" s="11"/>
      <c r="E197" s="11"/>
      <c r="F197" s="11"/>
      <c r="G197" s="11"/>
      <c r="H197" s="17"/>
    </row>
    <row r="198" spans="1:8" ht="29.25" thickBot="1" x14ac:dyDescent="0.25">
      <c r="A198" s="59" t="s">
        <v>906</v>
      </c>
      <c r="B198" s="62" t="s">
        <v>32</v>
      </c>
      <c r="C198" s="63" t="s">
        <v>26</v>
      </c>
      <c r="D198" s="63" t="s">
        <v>27</v>
      </c>
      <c r="E198" s="63" t="s">
        <v>28</v>
      </c>
      <c r="F198" s="63" t="s">
        <v>29</v>
      </c>
      <c r="G198" s="63" t="s">
        <v>30</v>
      </c>
      <c r="H198" s="64" t="s">
        <v>1</v>
      </c>
    </row>
    <row r="199" spans="1:8" x14ac:dyDescent="0.2">
      <c r="A199" s="336">
        <v>1</v>
      </c>
      <c r="B199" s="9" t="str">
        <f>$B$103</f>
        <v>Liberal Arts</v>
      </c>
      <c r="C199" s="38">
        <v>978850285.96351707</v>
      </c>
      <c r="D199" s="38">
        <v>735002068.18011224</v>
      </c>
      <c r="E199" s="38">
        <v>343088089.59238821</v>
      </c>
      <c r="F199" s="38">
        <v>330818238.10172701</v>
      </c>
      <c r="G199" s="38">
        <v>0</v>
      </c>
      <c r="H199" s="38">
        <f>SUM(C199:G199)</f>
        <v>2387758681.8377447</v>
      </c>
    </row>
    <row r="200" spans="1:8" x14ac:dyDescent="0.2">
      <c r="A200" s="336">
        <v>2</v>
      </c>
      <c r="B200" s="9" t="str">
        <f>$B$104</f>
        <v>Science</v>
      </c>
      <c r="C200" s="39">
        <v>547201709.02535915</v>
      </c>
      <c r="D200" s="39">
        <v>542514558.31389618</v>
      </c>
      <c r="E200" s="39">
        <v>248496620.45229539</v>
      </c>
      <c r="F200" s="39">
        <v>429788422.84913391</v>
      </c>
      <c r="G200" s="39">
        <v>0</v>
      </c>
      <c r="H200" s="38">
        <f t="shared" ref="H200:H218" si="37">SUM(C200:G200)</f>
        <v>1768001310.6406846</v>
      </c>
    </row>
    <row r="201" spans="1:8" x14ac:dyDescent="0.2">
      <c r="A201" s="336">
        <v>3</v>
      </c>
      <c r="B201" s="9" t="str">
        <f>$B$105</f>
        <v>Fine Arts</v>
      </c>
      <c r="C201" s="39">
        <v>193253644.14227819</v>
      </c>
      <c r="D201" s="39">
        <v>160668473.24297529</v>
      </c>
      <c r="E201" s="39">
        <v>66500879.745270565</v>
      </c>
      <c r="F201" s="39">
        <v>30770447.084050115</v>
      </c>
      <c r="G201" s="39">
        <v>0</v>
      </c>
      <c r="H201" s="38">
        <f t="shared" si="37"/>
        <v>451193444.21457416</v>
      </c>
    </row>
    <row r="202" spans="1:8" x14ac:dyDescent="0.2">
      <c r="A202" s="336">
        <v>4</v>
      </c>
      <c r="B202" s="9" t="str">
        <f>$B$106</f>
        <v>Teacher Education</v>
      </c>
      <c r="C202" s="39">
        <v>27226885.325357694</v>
      </c>
      <c r="D202" s="39">
        <v>149470219.67616731</v>
      </c>
      <c r="E202" s="39">
        <v>165148575.17191547</v>
      </c>
      <c r="F202" s="39">
        <v>115114119.61736727</v>
      </c>
      <c r="G202" s="39">
        <v>7653.0400228521266</v>
      </c>
      <c r="H202" s="38">
        <f t="shared" si="37"/>
        <v>456967452.83083057</v>
      </c>
    </row>
    <row r="203" spans="1:8" x14ac:dyDescent="0.2">
      <c r="A203" s="336">
        <v>5</v>
      </c>
      <c r="B203" s="9" t="str">
        <f>$B$107</f>
        <v>Agriculture</v>
      </c>
      <c r="C203" s="39">
        <v>35626955.873448752</v>
      </c>
      <c r="D203" s="39">
        <v>60833487.269943342</v>
      </c>
      <c r="E203" s="39">
        <v>34780413.87141683</v>
      </c>
      <c r="F203" s="39">
        <v>28817003.581500828</v>
      </c>
      <c r="G203" s="39">
        <v>0</v>
      </c>
      <c r="H203" s="38">
        <f t="shared" si="37"/>
        <v>160057860.59630975</v>
      </c>
    </row>
    <row r="204" spans="1:8" x14ac:dyDescent="0.2">
      <c r="A204" s="336">
        <v>6</v>
      </c>
      <c r="B204" s="9" t="str">
        <f>$B$108</f>
        <v>Engineering</v>
      </c>
      <c r="C204" s="39">
        <v>220000644.77750787</v>
      </c>
      <c r="D204" s="39">
        <v>511035537.04176545</v>
      </c>
      <c r="E204" s="39">
        <v>415878870.34919095</v>
      </c>
      <c r="F204" s="39">
        <v>493874157.35870606</v>
      </c>
      <c r="G204" s="39">
        <v>0</v>
      </c>
      <c r="H204" s="38">
        <f t="shared" si="37"/>
        <v>1640789209.5271702</v>
      </c>
    </row>
    <row r="205" spans="1:8" x14ac:dyDescent="0.2">
      <c r="A205" s="336">
        <v>7</v>
      </c>
      <c r="B205" s="9" t="str">
        <f>$B$109</f>
        <v>Home Economics</v>
      </c>
      <c r="C205" s="39">
        <v>19951532.691225283</v>
      </c>
      <c r="D205" s="39">
        <v>33299949.353770956</v>
      </c>
      <c r="E205" s="39">
        <v>9431650.0951103084</v>
      </c>
      <c r="F205" s="39">
        <v>7137206.5256801695</v>
      </c>
      <c r="G205" s="39">
        <v>0</v>
      </c>
      <c r="H205" s="38">
        <f t="shared" si="37"/>
        <v>69820338.665786713</v>
      </c>
    </row>
    <row r="206" spans="1:8" x14ac:dyDescent="0.2">
      <c r="A206" s="336">
        <v>8</v>
      </c>
      <c r="B206" s="9" t="str">
        <f>$B$110</f>
        <v>Law</v>
      </c>
      <c r="C206" s="39">
        <v>1128.5758158630899</v>
      </c>
      <c r="D206" s="39">
        <v>22745.383464044662</v>
      </c>
      <c r="E206" s="39">
        <v>8219.1064310471575</v>
      </c>
      <c r="F206" s="39">
        <v>8219.1064310471575</v>
      </c>
      <c r="G206" s="39">
        <v>153151743.78409025</v>
      </c>
      <c r="H206" s="38">
        <f t="shared" si="37"/>
        <v>153192055.95623225</v>
      </c>
    </row>
    <row r="207" spans="1:8" x14ac:dyDescent="0.2">
      <c r="A207" s="336">
        <v>9</v>
      </c>
      <c r="B207" s="9" t="str">
        <f>$B$111</f>
        <v>Social Service</v>
      </c>
      <c r="C207" s="39">
        <v>8321724.5207714606</v>
      </c>
      <c r="D207" s="39">
        <v>30867727.015098389</v>
      </c>
      <c r="E207" s="39">
        <v>51641163.95482032</v>
      </c>
      <c r="F207" s="39">
        <v>7973244.1185137946</v>
      </c>
      <c r="G207" s="39">
        <v>0</v>
      </c>
      <c r="H207" s="38">
        <f t="shared" si="37"/>
        <v>98803859.609203964</v>
      </c>
    </row>
    <row r="208" spans="1:8" x14ac:dyDescent="0.2">
      <c r="A208" s="336">
        <v>10</v>
      </c>
      <c r="B208" s="9" t="str">
        <f>$B$112</f>
        <v>Library Science</v>
      </c>
      <c r="C208" s="39">
        <v>1317882.4314730349</v>
      </c>
      <c r="D208" s="39">
        <v>1839054.9401094397</v>
      </c>
      <c r="E208" s="39">
        <v>17615489.562355775</v>
      </c>
      <c r="F208" s="39">
        <v>1413864.9938586198</v>
      </c>
      <c r="G208" s="39">
        <v>0</v>
      </c>
      <c r="H208" s="38">
        <f t="shared" si="37"/>
        <v>22186291.92779687</v>
      </c>
    </row>
    <row r="209" spans="1:8" x14ac:dyDescent="0.2">
      <c r="A209" s="336">
        <v>11</v>
      </c>
      <c r="B209" s="9" t="str">
        <f>$B$113</f>
        <v>Veterinary Science</v>
      </c>
      <c r="C209" s="39">
        <v>0</v>
      </c>
      <c r="D209" s="39">
        <v>0</v>
      </c>
      <c r="E209" s="39">
        <v>0</v>
      </c>
      <c r="F209" s="39">
        <v>0</v>
      </c>
      <c r="G209" s="39">
        <v>73048044.985026807</v>
      </c>
      <c r="H209" s="38">
        <f t="shared" si="37"/>
        <v>73048044.985026807</v>
      </c>
    </row>
    <row r="210" spans="1:8" x14ac:dyDescent="0.2">
      <c r="A210" s="336">
        <v>12</v>
      </c>
      <c r="B210" s="9" t="str">
        <f>$B$114</f>
        <v>Vocational Training</v>
      </c>
      <c r="C210" s="39">
        <v>5273752.5131853921</v>
      </c>
      <c r="D210" s="39">
        <v>3009492.2274425435</v>
      </c>
      <c r="E210" s="39">
        <v>0</v>
      </c>
      <c r="F210" s="39">
        <v>0</v>
      </c>
      <c r="G210" s="39">
        <v>0</v>
      </c>
      <c r="H210" s="38">
        <f t="shared" si="37"/>
        <v>8283244.7406279352</v>
      </c>
    </row>
    <row r="211" spans="1:8" x14ac:dyDescent="0.2">
      <c r="A211" s="336">
        <v>13</v>
      </c>
      <c r="B211" s="9" t="str">
        <f>$B$115</f>
        <v>Physical Training</v>
      </c>
      <c r="C211" s="39">
        <v>15333784.608413603</v>
      </c>
      <c r="D211" s="39">
        <v>1649144.3052004322</v>
      </c>
      <c r="E211" s="39">
        <v>0</v>
      </c>
      <c r="F211" s="39">
        <v>0</v>
      </c>
      <c r="G211" s="39">
        <v>0</v>
      </c>
      <c r="H211" s="38">
        <f t="shared" si="37"/>
        <v>16982928.913614035</v>
      </c>
    </row>
    <row r="212" spans="1:8" x14ac:dyDescent="0.2">
      <c r="A212" s="336">
        <v>14</v>
      </c>
      <c r="B212" s="9" t="str">
        <f>$B$116</f>
        <v>Health Services</v>
      </c>
      <c r="C212" s="39">
        <v>41105580.725019842</v>
      </c>
      <c r="D212" s="39">
        <v>111825923.32826513</v>
      </c>
      <c r="E212" s="39">
        <v>73327508.96273528</v>
      </c>
      <c r="F212" s="39">
        <v>22250950.452933133</v>
      </c>
      <c r="G212" s="39">
        <v>18650100.274887778</v>
      </c>
      <c r="H212" s="38">
        <f t="shared" si="37"/>
        <v>267160063.74384114</v>
      </c>
    </row>
    <row r="213" spans="1:8" x14ac:dyDescent="0.2">
      <c r="A213" s="336">
        <v>15</v>
      </c>
      <c r="B213" s="9" t="str">
        <f>$B$117</f>
        <v>Pharmacy</v>
      </c>
      <c r="C213" s="39">
        <v>6705.0557591362704</v>
      </c>
      <c r="D213" s="39">
        <v>1231626.2108605183</v>
      </c>
      <c r="E213" s="39">
        <v>17576122.574194122</v>
      </c>
      <c r="F213" s="39">
        <v>26192228.538355</v>
      </c>
      <c r="G213" s="39">
        <v>63605511.651301622</v>
      </c>
      <c r="H213" s="38">
        <f t="shared" si="37"/>
        <v>108612194.0304704</v>
      </c>
    </row>
    <row r="214" spans="1:8" x14ac:dyDescent="0.2">
      <c r="A214" s="336">
        <v>16</v>
      </c>
      <c r="B214" s="9" t="str">
        <f>$B$118</f>
        <v>Business Administration</v>
      </c>
      <c r="C214" s="39">
        <v>129194428.38557811</v>
      </c>
      <c r="D214" s="39">
        <v>602880089.06347501</v>
      </c>
      <c r="E214" s="39">
        <v>356350914.15937263</v>
      </c>
      <c r="F214" s="39">
        <v>136520123.78503659</v>
      </c>
      <c r="G214" s="39">
        <v>0</v>
      </c>
      <c r="H214" s="38">
        <f t="shared" si="37"/>
        <v>1224945555.3934624</v>
      </c>
    </row>
    <row r="215" spans="1:8" x14ac:dyDescent="0.2">
      <c r="A215" s="336">
        <v>17</v>
      </c>
      <c r="B215" s="9" t="str">
        <f>$B$119</f>
        <v>Optometry</v>
      </c>
      <c r="C215" s="39">
        <v>0</v>
      </c>
      <c r="D215" s="39">
        <v>0</v>
      </c>
      <c r="E215" s="39">
        <v>0</v>
      </c>
      <c r="F215" s="39">
        <v>0</v>
      </c>
      <c r="G215" s="39">
        <v>24024121.885340977</v>
      </c>
      <c r="H215" s="38">
        <f t="shared" si="37"/>
        <v>24024121.885340977</v>
      </c>
    </row>
    <row r="216" spans="1:8" x14ac:dyDescent="0.2">
      <c r="A216" s="336">
        <v>18</v>
      </c>
      <c r="B216" s="9" t="str">
        <f>$B$120</f>
        <v>Teacher Ed-Practice Teaching</v>
      </c>
      <c r="C216" s="39">
        <v>677544.7061307152</v>
      </c>
      <c r="D216" s="39">
        <v>29797931.023016378</v>
      </c>
      <c r="E216" s="39">
        <v>0</v>
      </c>
      <c r="F216" s="39">
        <v>0</v>
      </c>
      <c r="G216" s="39">
        <v>0</v>
      </c>
      <c r="H216" s="38">
        <f t="shared" si="37"/>
        <v>30475475.729147095</v>
      </c>
    </row>
    <row r="217" spans="1:8" x14ac:dyDescent="0.2">
      <c r="A217" s="336">
        <v>19</v>
      </c>
      <c r="B217" s="9" t="str">
        <f>$B$121</f>
        <v>Technology</v>
      </c>
      <c r="C217" s="39">
        <v>31556667.865149226</v>
      </c>
      <c r="D217" s="39">
        <v>69037068.32629928</v>
      </c>
      <c r="E217" s="39">
        <v>13788285.8909855</v>
      </c>
      <c r="F217" s="39">
        <v>273557.65292605775</v>
      </c>
      <c r="G217" s="39">
        <v>0</v>
      </c>
      <c r="H217" s="38">
        <f t="shared" si="37"/>
        <v>114655579.73536007</v>
      </c>
    </row>
    <row r="218" spans="1:8" x14ac:dyDescent="0.2">
      <c r="A218" s="336">
        <v>20</v>
      </c>
      <c r="B218" s="9" t="str">
        <f>$B$122</f>
        <v>Nursing</v>
      </c>
      <c r="C218" s="39">
        <v>10046232.759128813</v>
      </c>
      <c r="D218" s="39">
        <v>161414974.05596471</v>
      </c>
      <c r="E218" s="39">
        <v>79277658.772578046</v>
      </c>
      <c r="F218" s="39">
        <v>19810845.723842829</v>
      </c>
      <c r="G218" s="39">
        <v>0</v>
      </c>
      <c r="H218" s="38">
        <f t="shared" si="37"/>
        <v>270549711.31151438</v>
      </c>
    </row>
    <row r="219" spans="1:8" x14ac:dyDescent="0.2">
      <c r="A219" s="335"/>
      <c r="B219" s="35" t="str">
        <f>$B$123</f>
        <v>Totals</v>
      </c>
      <c r="C219" s="38">
        <f t="shared" ref="C219:H219" si="38">SUM(C199:C218)</f>
        <v>2264947089.9451194</v>
      </c>
      <c r="D219" s="38">
        <f t="shared" si="38"/>
        <v>3206400068.9578266</v>
      </c>
      <c r="E219" s="38">
        <f t="shared" si="38"/>
        <v>1892910462.2610605</v>
      </c>
      <c r="F219" s="38">
        <f t="shared" si="38"/>
        <v>1650762629.4900622</v>
      </c>
      <c r="G219" s="38">
        <f t="shared" si="38"/>
        <v>332487175.62067026</v>
      </c>
      <c r="H219" s="38">
        <f t="shared" si="38"/>
        <v>9347507426.2747402</v>
      </c>
    </row>
    <row r="220" spans="1:8" x14ac:dyDescent="0.2">
      <c r="H220" s="54"/>
    </row>
    <row r="221" spans="1:8" ht="15" thickBot="1" x14ac:dyDescent="0.25">
      <c r="A221" s="168" t="str">
        <f>"All Expenditures Previous Year (FY "&amp;H1-2&amp;")"</f>
        <v>All Expenditures Previous Year (FY 2018)</v>
      </c>
      <c r="C221" s="11"/>
      <c r="D221" s="11"/>
      <c r="E221" s="11"/>
      <c r="F221" s="11"/>
      <c r="G221" s="11"/>
      <c r="H221" s="17"/>
    </row>
    <row r="222" spans="1:8" ht="29.25" thickBot="1" x14ac:dyDescent="0.25">
      <c r="A222" s="59" t="s">
        <v>906</v>
      </c>
      <c r="B222" s="62" t="s">
        <v>32</v>
      </c>
      <c r="C222" s="63" t="s">
        <v>26</v>
      </c>
      <c r="D222" s="63" t="s">
        <v>27</v>
      </c>
      <c r="E222" s="63" t="s">
        <v>28</v>
      </c>
      <c r="F222" s="63" t="s">
        <v>29</v>
      </c>
      <c r="G222" s="63" t="s">
        <v>30</v>
      </c>
      <c r="H222" s="64" t="s">
        <v>1</v>
      </c>
    </row>
    <row r="223" spans="1:8" x14ac:dyDescent="0.2">
      <c r="A223" s="336">
        <v>1</v>
      </c>
      <c r="B223" s="9" t="str">
        <f>$B$103</f>
        <v>Liberal Arts</v>
      </c>
      <c r="C223" s="38">
        <v>954723699.13464987</v>
      </c>
      <c r="D223" s="38">
        <v>681452209.1687237</v>
      </c>
      <c r="E223" s="38">
        <v>311862320.84178144</v>
      </c>
      <c r="F223" s="38">
        <v>293246722.13955539</v>
      </c>
      <c r="G223" s="38">
        <v>43104.678279960659</v>
      </c>
      <c r="H223" s="38">
        <f>SUM(C223:G223)</f>
        <v>2241328055.9629903</v>
      </c>
    </row>
    <row r="224" spans="1:8" x14ac:dyDescent="0.2">
      <c r="A224" s="336">
        <v>2</v>
      </c>
      <c r="B224" s="9" t="str">
        <f>$B$104</f>
        <v>Science</v>
      </c>
      <c r="C224" s="39">
        <v>531454568.72724849</v>
      </c>
      <c r="D224" s="39">
        <v>513596738.56233537</v>
      </c>
      <c r="E224" s="39">
        <v>242691815.49863109</v>
      </c>
      <c r="F224" s="39">
        <v>432205734.91760993</v>
      </c>
      <c r="G224" s="39">
        <v>0</v>
      </c>
      <c r="H224" s="38">
        <f t="shared" ref="H224:H242" si="39">SUM(C224:G224)</f>
        <v>1719948857.7058249</v>
      </c>
    </row>
    <row r="225" spans="1:8" x14ac:dyDescent="0.2">
      <c r="A225" s="336">
        <v>3</v>
      </c>
      <c r="B225" s="9" t="str">
        <f>$B$105</f>
        <v>Fine Arts</v>
      </c>
      <c r="C225" s="39">
        <v>188681519.64414427</v>
      </c>
      <c r="D225" s="39">
        <v>149344999.35392499</v>
      </c>
      <c r="E225" s="39">
        <v>62062229.907974631</v>
      </c>
      <c r="F225" s="39">
        <v>27581549.284102637</v>
      </c>
      <c r="G225" s="39">
        <v>0</v>
      </c>
      <c r="H225" s="38">
        <f t="shared" si="39"/>
        <v>427670298.19014651</v>
      </c>
    </row>
    <row r="226" spans="1:8" x14ac:dyDescent="0.2">
      <c r="A226" s="336">
        <v>4</v>
      </c>
      <c r="B226" s="9" t="str">
        <f>$B$106</f>
        <v>Teacher Education</v>
      </c>
      <c r="C226" s="39">
        <v>27739929.458743587</v>
      </c>
      <c r="D226" s="39">
        <v>151474115.25215882</v>
      </c>
      <c r="E226" s="39">
        <v>166718423.99246404</v>
      </c>
      <c r="F226" s="39">
        <v>113369634.06999034</v>
      </c>
      <c r="G226" s="39">
        <v>0</v>
      </c>
      <c r="H226" s="38">
        <f t="shared" si="39"/>
        <v>459302102.77335674</v>
      </c>
    </row>
    <row r="227" spans="1:8" x14ac:dyDescent="0.2">
      <c r="A227" s="336">
        <v>5</v>
      </c>
      <c r="B227" s="9" t="str">
        <f>$B$107</f>
        <v>Agriculture</v>
      </c>
      <c r="C227" s="39">
        <v>37159599.524769306</v>
      </c>
      <c r="D227" s="39">
        <v>58485898.819783516</v>
      </c>
      <c r="E227" s="39">
        <v>33181897.094364554</v>
      </c>
      <c r="F227" s="39">
        <v>27391751.079199504</v>
      </c>
      <c r="G227" s="39">
        <v>0</v>
      </c>
      <c r="H227" s="38">
        <f t="shared" si="39"/>
        <v>156219146.51811686</v>
      </c>
    </row>
    <row r="228" spans="1:8" x14ac:dyDescent="0.2">
      <c r="A228" s="336">
        <v>6</v>
      </c>
      <c r="B228" s="9" t="str">
        <f>$B$108</f>
        <v>Engineering</v>
      </c>
      <c r="C228" s="39">
        <v>212777509.09422013</v>
      </c>
      <c r="D228" s="39">
        <v>470026518.64301157</v>
      </c>
      <c r="E228" s="39">
        <v>403970487.57965618</v>
      </c>
      <c r="F228" s="39">
        <v>484203044.08077449</v>
      </c>
      <c r="G228" s="39">
        <v>0</v>
      </c>
      <c r="H228" s="38">
        <f t="shared" si="39"/>
        <v>1570977559.3976624</v>
      </c>
    </row>
    <row r="229" spans="1:8" x14ac:dyDescent="0.2">
      <c r="A229" s="336">
        <v>7</v>
      </c>
      <c r="B229" s="9" t="str">
        <f>$B$109</f>
        <v>Home Economics</v>
      </c>
      <c r="C229" s="39">
        <v>21999505.735437982</v>
      </c>
      <c r="D229" s="39">
        <v>32552707.906305</v>
      </c>
      <c r="E229" s="39">
        <v>10353006.69448876</v>
      </c>
      <c r="F229" s="39">
        <v>5699528.0705956398</v>
      </c>
      <c r="G229" s="39">
        <v>0</v>
      </c>
      <c r="H229" s="38">
        <f t="shared" si="39"/>
        <v>70604748.406827375</v>
      </c>
    </row>
    <row r="230" spans="1:8" x14ac:dyDescent="0.2">
      <c r="A230" s="336">
        <v>8</v>
      </c>
      <c r="B230" s="9" t="str">
        <f>$B$110</f>
        <v>Law</v>
      </c>
      <c r="C230" s="39">
        <v>0</v>
      </c>
      <c r="D230" s="39">
        <v>21463.191259832296</v>
      </c>
      <c r="E230" s="39">
        <v>0</v>
      </c>
      <c r="F230" s="39">
        <v>0</v>
      </c>
      <c r="G230" s="39">
        <v>130809287.53343272</v>
      </c>
      <c r="H230" s="38">
        <f t="shared" si="39"/>
        <v>130830750.72469255</v>
      </c>
    </row>
    <row r="231" spans="1:8" x14ac:dyDescent="0.2">
      <c r="A231" s="336">
        <v>9</v>
      </c>
      <c r="B231" s="9" t="str">
        <f>$B$111</f>
        <v>Social Service</v>
      </c>
      <c r="C231" s="39">
        <v>7484480.4534982732</v>
      </c>
      <c r="D231" s="39">
        <v>27813999.673266307</v>
      </c>
      <c r="E231" s="39">
        <v>45024243.231329657</v>
      </c>
      <c r="F231" s="39">
        <v>10178122.148386946</v>
      </c>
      <c r="G231" s="39">
        <v>0</v>
      </c>
      <c r="H231" s="38">
        <f t="shared" si="39"/>
        <v>90500845.506481186</v>
      </c>
    </row>
    <row r="232" spans="1:8" x14ac:dyDescent="0.2">
      <c r="A232" s="336">
        <v>10</v>
      </c>
      <c r="B232" s="9" t="str">
        <f>$B$112</f>
        <v>Library Science</v>
      </c>
      <c r="C232" s="39">
        <v>1651259.5092018258</v>
      </c>
      <c r="D232" s="39">
        <v>2095633.7858905306</v>
      </c>
      <c r="E232" s="39">
        <v>19681330.537691783</v>
      </c>
      <c r="F232" s="39">
        <v>2144789.5623987378</v>
      </c>
      <c r="G232" s="39">
        <v>0</v>
      </c>
      <c r="H232" s="38">
        <f t="shared" si="39"/>
        <v>25573013.395182878</v>
      </c>
    </row>
    <row r="233" spans="1:8" x14ac:dyDescent="0.2">
      <c r="A233" s="336">
        <v>11</v>
      </c>
      <c r="B233" s="9" t="str">
        <f>$B$113</f>
        <v>Veterinary Science</v>
      </c>
      <c r="C233" s="39">
        <v>0</v>
      </c>
      <c r="D233" s="39">
        <v>0</v>
      </c>
      <c r="E233" s="39">
        <v>0</v>
      </c>
      <c r="F233" s="39">
        <v>0</v>
      </c>
      <c r="G233" s="39">
        <v>77581393.317093238</v>
      </c>
      <c r="H233" s="38">
        <f t="shared" si="39"/>
        <v>77581393.317093238</v>
      </c>
    </row>
    <row r="234" spans="1:8" x14ac:dyDescent="0.2">
      <c r="A234" s="336">
        <v>12</v>
      </c>
      <c r="B234" s="9" t="str">
        <f>$B$114</f>
        <v>Vocational Training</v>
      </c>
      <c r="C234" s="39">
        <v>5146194.7348202812</v>
      </c>
      <c r="D234" s="39">
        <v>2880558.271026683</v>
      </c>
      <c r="E234" s="39">
        <v>0</v>
      </c>
      <c r="F234" s="39">
        <v>0</v>
      </c>
      <c r="G234" s="39">
        <v>0</v>
      </c>
      <c r="H234" s="38">
        <f t="shared" si="39"/>
        <v>8026753.0058469642</v>
      </c>
    </row>
    <row r="235" spans="1:8" x14ac:dyDescent="0.2">
      <c r="A235" s="336">
        <v>13</v>
      </c>
      <c r="B235" s="9" t="str">
        <f>$B$115</f>
        <v>Physical Training</v>
      </c>
      <c r="C235" s="39">
        <v>13247017.586032875</v>
      </c>
      <c r="D235" s="39">
        <v>1181182.3036560479</v>
      </c>
      <c r="E235" s="39">
        <v>0</v>
      </c>
      <c r="F235" s="39">
        <v>0</v>
      </c>
      <c r="G235" s="39">
        <v>0</v>
      </c>
      <c r="H235" s="38">
        <f t="shared" si="39"/>
        <v>14428199.889688922</v>
      </c>
    </row>
    <row r="236" spans="1:8" x14ac:dyDescent="0.2">
      <c r="A236" s="336">
        <v>14</v>
      </c>
      <c r="B236" s="9" t="str">
        <f>$B$116</f>
        <v>Health Services</v>
      </c>
      <c r="C236" s="39">
        <v>40633027.121404029</v>
      </c>
      <c r="D236" s="39">
        <v>103029717.64381297</v>
      </c>
      <c r="E236" s="39">
        <v>68113967.062472999</v>
      </c>
      <c r="F236" s="39">
        <v>20934739.524125535</v>
      </c>
      <c r="G236" s="39">
        <v>16562539.583972011</v>
      </c>
      <c r="H236" s="38">
        <f t="shared" si="39"/>
        <v>249273990.93578756</v>
      </c>
    </row>
    <row r="237" spans="1:8" x14ac:dyDescent="0.2">
      <c r="A237" s="336">
        <v>15</v>
      </c>
      <c r="B237" s="9" t="str">
        <f>$B$117</f>
        <v>Pharmacy</v>
      </c>
      <c r="C237" s="39">
        <v>73191.44327474985</v>
      </c>
      <c r="D237" s="39">
        <v>993386.29647198715</v>
      </c>
      <c r="E237" s="39">
        <v>12870971.772278247</v>
      </c>
      <c r="F237" s="39">
        <v>19295279.840981744</v>
      </c>
      <c r="G237" s="39">
        <v>58209255.79489518</v>
      </c>
      <c r="H237" s="38">
        <f t="shared" si="39"/>
        <v>91442085.147901908</v>
      </c>
    </row>
    <row r="238" spans="1:8" x14ac:dyDescent="0.2">
      <c r="A238" s="336">
        <v>16</v>
      </c>
      <c r="B238" s="9" t="str">
        <f>$B$118</f>
        <v>Business Administration</v>
      </c>
      <c r="C238" s="39">
        <v>118866963.64589632</v>
      </c>
      <c r="D238" s="39">
        <v>559466417.94530153</v>
      </c>
      <c r="E238" s="39">
        <v>332269714.39073557</v>
      </c>
      <c r="F238" s="39">
        <v>115594085.52810773</v>
      </c>
      <c r="G238" s="39">
        <v>0</v>
      </c>
      <c r="H238" s="38">
        <f t="shared" si="39"/>
        <v>1126197181.510041</v>
      </c>
    </row>
    <row r="239" spans="1:8" x14ac:dyDescent="0.2">
      <c r="A239" s="336">
        <v>17</v>
      </c>
      <c r="B239" s="9" t="str">
        <f>$B$119</f>
        <v>Optometry</v>
      </c>
      <c r="C239" s="39">
        <v>0</v>
      </c>
      <c r="D239" s="39">
        <v>0</v>
      </c>
      <c r="E239" s="39">
        <v>0</v>
      </c>
      <c r="F239" s="39">
        <v>0</v>
      </c>
      <c r="G239" s="39">
        <v>24073474.095478583</v>
      </c>
      <c r="H239" s="38">
        <f t="shared" si="39"/>
        <v>24073474.095478583</v>
      </c>
    </row>
    <row r="240" spans="1:8" x14ac:dyDescent="0.2">
      <c r="A240" s="336">
        <v>18</v>
      </c>
      <c r="B240" s="9" t="str">
        <f>$B$120</f>
        <v>Teacher Ed-Practice Teaching</v>
      </c>
      <c r="C240" s="39">
        <v>668500.22913720727</v>
      </c>
      <c r="D240" s="39">
        <v>28974469.972472899</v>
      </c>
      <c r="E240" s="39">
        <v>0</v>
      </c>
      <c r="F240" s="39">
        <v>0</v>
      </c>
      <c r="G240" s="39">
        <v>0</v>
      </c>
      <c r="H240" s="38">
        <f t="shared" si="39"/>
        <v>29642970.201610107</v>
      </c>
    </row>
    <row r="241" spans="1:8" x14ac:dyDescent="0.2">
      <c r="A241" s="336">
        <v>19</v>
      </c>
      <c r="B241" s="9" t="str">
        <f>$B$121</f>
        <v>Technology</v>
      </c>
      <c r="C241" s="39">
        <v>28839157.36381549</v>
      </c>
      <c r="D241" s="39">
        <v>57122922.050415933</v>
      </c>
      <c r="E241" s="39">
        <v>14808104.773067903</v>
      </c>
      <c r="F241" s="39">
        <v>262044.88131774578</v>
      </c>
      <c r="G241" s="39">
        <v>0</v>
      </c>
      <c r="H241" s="38">
        <f t="shared" si="39"/>
        <v>101032229.06861708</v>
      </c>
    </row>
    <row r="242" spans="1:8" x14ac:dyDescent="0.2">
      <c r="A242" s="336">
        <v>20</v>
      </c>
      <c r="B242" s="9" t="str">
        <f>$B$122</f>
        <v>Nursing</v>
      </c>
      <c r="C242" s="39">
        <v>8597223.4773462843</v>
      </c>
      <c r="D242" s="39">
        <v>153285076.09116423</v>
      </c>
      <c r="E242" s="39">
        <v>72004546.612202466</v>
      </c>
      <c r="F242" s="39">
        <v>15740900.239363182</v>
      </c>
      <c r="G242" s="39">
        <v>0</v>
      </c>
      <c r="H242" s="38">
        <f t="shared" si="39"/>
        <v>249627746.42007616</v>
      </c>
    </row>
    <row r="243" spans="1:8" x14ac:dyDescent="0.2">
      <c r="A243" s="335"/>
      <c r="B243" s="35" t="str">
        <f>$B$123</f>
        <v>Totals</v>
      </c>
      <c r="C243" s="38">
        <f t="shared" ref="C243:H243" si="40">SUM(C223:C242)</f>
        <v>2199743346.8836412</v>
      </c>
      <c r="D243" s="38">
        <f t="shared" si="40"/>
        <v>2993798014.9309821</v>
      </c>
      <c r="E243" s="38">
        <f t="shared" si="40"/>
        <v>1795613059.9891396</v>
      </c>
      <c r="F243" s="38">
        <f t="shared" si="40"/>
        <v>1567847925.3665099</v>
      </c>
      <c r="G243" s="38">
        <f t="shared" si="40"/>
        <v>307279055.00315171</v>
      </c>
      <c r="H243" s="38">
        <f t="shared" si="40"/>
        <v>8864281402.1734219</v>
      </c>
    </row>
  </sheetData>
  <pageMargins left="0.5" right="0.5" top="0.5" bottom="0.5" header="0.3" footer="0.18"/>
  <pageSetup scale="70" fitToHeight="0" orientation="portrait" r:id="rId1"/>
  <headerFooter alignWithMargins="0"/>
  <rowBreaks count="1" manualBreakCount="1">
    <brk id="17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000"/>
    <pageSetUpPr fitToPage="1"/>
  </sheetPr>
  <dimension ref="B1:W363"/>
  <sheetViews>
    <sheetView showGridLines="0" showZeros="0" topLeftCell="B40" zoomScale="70" zoomScaleNormal="70" workbookViewId="0">
      <selection activeCell="M93" sqref="M93"/>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76</v>
      </c>
      <c r="C3" s="6"/>
      <c r="D3" s="6"/>
      <c r="E3" s="6"/>
      <c r="F3" s="6"/>
      <c r="G3" s="6"/>
      <c r="H3" s="6"/>
    </row>
    <row r="4" spans="2:8" x14ac:dyDescent="0.2">
      <c r="B4" s="83" t="s">
        <v>147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Data!$G15</f>
        <v>63249555</v>
      </c>
    </row>
    <row r="14" spans="2:8" x14ac:dyDescent="0.2">
      <c r="B14" s="372" t="s">
        <v>14</v>
      </c>
      <c r="C14" s="372"/>
      <c r="D14" s="372"/>
      <c r="E14" s="372"/>
      <c r="F14" s="341"/>
      <c r="G14" s="339"/>
      <c r="H14" s="345">
        <f>Data!$H15</f>
        <v>27933050</v>
      </c>
    </row>
    <row r="15" spans="2:8" x14ac:dyDescent="0.2">
      <c r="B15" s="372" t="s">
        <v>15</v>
      </c>
      <c r="C15" s="372"/>
      <c r="D15" s="372"/>
      <c r="E15" s="372"/>
      <c r="F15" s="341"/>
      <c r="G15" s="339"/>
      <c r="H15" s="345">
        <f>Data!$I15</f>
        <v>30604310</v>
      </c>
    </row>
    <row r="16" spans="2:8" x14ac:dyDescent="0.2">
      <c r="B16" s="372" t="s">
        <v>19</v>
      </c>
      <c r="C16" s="372"/>
      <c r="D16" s="372"/>
      <c r="E16" s="372"/>
      <c r="F16" s="341"/>
      <c r="G16" s="339"/>
      <c r="H16" s="345">
        <f>Data!$J15</f>
        <v>13210029</v>
      </c>
    </row>
    <row r="17" spans="2:23" x14ac:dyDescent="0.2">
      <c r="B17" s="372" t="s">
        <v>16</v>
      </c>
      <c r="C17" s="372"/>
      <c r="D17" s="372"/>
      <c r="E17" s="372"/>
      <c r="F17" s="341"/>
      <c r="G17" s="339"/>
      <c r="H17" s="345">
        <f>Data!$K15</f>
        <v>15741272</v>
      </c>
    </row>
    <row r="18" spans="2:23" x14ac:dyDescent="0.2">
      <c r="B18" s="372" t="s">
        <v>1</v>
      </c>
      <c r="C18" s="372"/>
      <c r="D18" s="372"/>
      <c r="E18" s="372"/>
      <c r="F18" s="342"/>
      <c r="G18" s="339"/>
      <c r="H18" s="343">
        <f>SUM(H13:H17)</f>
        <v>150738216</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Data!L15</f>
        <v>Monica Poehl</v>
      </c>
      <c r="E21" s="385"/>
      <c r="F21" s="385"/>
      <c r="G21" s="87" t="str">
        <f>Data!M15</f>
        <v>979-458-6090</v>
      </c>
      <c r="H21" s="78" t="str">
        <f>Data!N15</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Data!O15</f>
        <v>4323</v>
      </c>
      <c r="D25" s="80">
        <f>Data!P15</f>
        <v>5000</v>
      </c>
      <c r="E25" s="80">
        <f>Data!Q15</f>
        <v>1882</v>
      </c>
      <c r="F25" s="80">
        <f>Data!R15</f>
        <v>247</v>
      </c>
      <c r="G25" s="80">
        <f>Data!S15</f>
        <v>0</v>
      </c>
      <c r="H25" s="68">
        <f>SUM(C25:G25)</f>
        <v>11452</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42.75" x14ac:dyDescent="0.2">
      <c r="B28" s="386" t="s">
        <v>39</v>
      </c>
      <c r="C28" s="387"/>
      <c r="D28" s="385" t="str">
        <f>Data!T15</f>
        <v>Mulligan-Nguyen, Erin</v>
      </c>
      <c r="E28" s="385"/>
      <c r="F28" s="385"/>
      <c r="G28" s="87" t="str">
        <f>Data!U15</f>
        <v>(361) 825-5989</v>
      </c>
      <c r="H28" s="78" t="str">
        <f>Data!V15</f>
        <v>Erin.Mulligan-Nguyen@tamucc.edu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Data!W15</f>
        <v>73986</v>
      </c>
      <c r="D32" s="81">
        <f>Data!AQ15</f>
        <v>22139</v>
      </c>
      <c r="E32" s="81">
        <f>Data!BK15</f>
        <v>6347</v>
      </c>
      <c r="F32" s="81">
        <f>Data!CE15</f>
        <v>541</v>
      </c>
      <c r="G32" s="81">
        <f>Data!CY15</f>
        <v>0</v>
      </c>
      <c r="H32" s="22">
        <f>SUM(C32:G32)</f>
        <v>103013</v>
      </c>
      <c r="I32" s="1"/>
      <c r="W32" s="18"/>
    </row>
    <row r="33" spans="2:23" x14ac:dyDescent="0.2">
      <c r="B33" s="7" t="s">
        <v>46</v>
      </c>
      <c r="C33" s="81">
        <f>Data!X15</f>
        <v>34374</v>
      </c>
      <c r="D33" s="81">
        <f>Data!AR15</f>
        <v>22597</v>
      </c>
      <c r="E33" s="81">
        <f>Data!BL15</f>
        <v>3173</v>
      </c>
      <c r="F33" s="81">
        <f>Data!CF15</f>
        <v>1184</v>
      </c>
      <c r="G33" s="81">
        <f>Data!CZ15</f>
        <v>0</v>
      </c>
      <c r="H33" s="22">
        <f t="shared" ref="H33:H52" si="0">SUM(C33:G33)</f>
        <v>61328</v>
      </c>
      <c r="I33" s="1"/>
      <c r="W33" s="18"/>
    </row>
    <row r="34" spans="2:23" x14ac:dyDescent="0.2">
      <c r="B34" s="7" t="s">
        <v>47</v>
      </c>
      <c r="C34" s="81">
        <f>Data!Y15</f>
        <v>11246</v>
      </c>
      <c r="D34" s="81">
        <f>Data!AS15</f>
        <v>3713</v>
      </c>
      <c r="E34" s="81">
        <f>Data!BM15</f>
        <v>189</v>
      </c>
      <c r="F34" s="81">
        <f>Data!CG15</f>
        <v>0</v>
      </c>
      <c r="G34" s="81">
        <f>Data!DA15</f>
        <v>0</v>
      </c>
      <c r="H34" s="22">
        <f t="shared" si="0"/>
        <v>15148</v>
      </c>
      <c r="I34" s="1"/>
      <c r="W34" s="18"/>
    </row>
    <row r="35" spans="2:23" x14ac:dyDescent="0.2">
      <c r="B35" s="7" t="s">
        <v>48</v>
      </c>
      <c r="C35" s="81">
        <f>Data!Z15</f>
        <v>1074</v>
      </c>
      <c r="D35" s="81">
        <f>Data!AT15</f>
        <v>7131</v>
      </c>
      <c r="E35" s="81">
        <f>Data!BN15</f>
        <v>3076</v>
      </c>
      <c r="F35" s="81">
        <f>Data!CH15</f>
        <v>1851</v>
      </c>
      <c r="G35" s="81">
        <f>Data!DB15</f>
        <v>0</v>
      </c>
      <c r="H35" s="22">
        <f t="shared" si="0"/>
        <v>13132</v>
      </c>
      <c r="I35" s="1"/>
      <c r="W35" s="18"/>
    </row>
    <row r="36" spans="2:23" x14ac:dyDescent="0.2">
      <c r="B36" s="7" t="s">
        <v>49</v>
      </c>
      <c r="C36" s="81">
        <f>Data!AA15</f>
        <v>3</v>
      </c>
      <c r="D36" s="81">
        <f>Data!AU15</f>
        <v>219</v>
      </c>
      <c r="E36" s="81">
        <f>Data!BO15</f>
        <v>154</v>
      </c>
      <c r="F36" s="81">
        <f>Data!CI15</f>
        <v>0</v>
      </c>
      <c r="G36" s="81">
        <f>Data!DC15</f>
        <v>0</v>
      </c>
      <c r="H36" s="22">
        <f t="shared" si="0"/>
        <v>376</v>
      </c>
      <c r="I36" s="1"/>
      <c r="W36" s="18"/>
    </row>
    <row r="37" spans="2:23" x14ac:dyDescent="0.2">
      <c r="B37" s="7" t="s">
        <v>50</v>
      </c>
      <c r="C37" s="81">
        <f>Data!AB15</f>
        <v>5661</v>
      </c>
      <c r="D37" s="81">
        <f>Data!AV15</f>
        <v>8060</v>
      </c>
      <c r="E37" s="81">
        <f>Data!BP15</f>
        <v>3810</v>
      </c>
      <c r="F37" s="81">
        <f>Data!CJ15</f>
        <v>292</v>
      </c>
      <c r="G37" s="81">
        <f>Data!DD15</f>
        <v>0</v>
      </c>
      <c r="H37" s="22">
        <f t="shared" si="0"/>
        <v>17823</v>
      </c>
      <c r="I37" s="1"/>
      <c r="W37" s="18"/>
    </row>
    <row r="38" spans="2:23" x14ac:dyDescent="0.2">
      <c r="B38" s="7" t="s">
        <v>51</v>
      </c>
      <c r="C38" s="81">
        <f>Data!AC15</f>
        <v>81</v>
      </c>
      <c r="D38" s="81">
        <f>Data!AW15</f>
        <v>282</v>
      </c>
      <c r="E38" s="81">
        <f>Data!BQ15</f>
        <v>0</v>
      </c>
      <c r="F38" s="81">
        <f>Data!CK15</f>
        <v>0</v>
      </c>
      <c r="G38" s="81">
        <f>Data!DE15</f>
        <v>0</v>
      </c>
      <c r="H38" s="22">
        <f t="shared" si="0"/>
        <v>363</v>
      </c>
      <c r="I38" s="1"/>
      <c r="W38" s="18"/>
    </row>
    <row r="39" spans="2:23" x14ac:dyDescent="0.2">
      <c r="B39" s="7" t="s">
        <v>52</v>
      </c>
      <c r="C39" s="81">
        <f>Data!AD15</f>
        <v>0</v>
      </c>
      <c r="D39" s="81">
        <f>Data!AX15</f>
        <v>0</v>
      </c>
      <c r="E39" s="81">
        <f>Data!BR15</f>
        <v>0</v>
      </c>
      <c r="F39" s="81">
        <f>Data!CL15</f>
        <v>0</v>
      </c>
      <c r="G39" s="81">
        <f>Data!DF15</f>
        <v>0</v>
      </c>
      <c r="H39" s="22">
        <f t="shared" si="0"/>
        <v>0</v>
      </c>
      <c r="I39" s="1"/>
      <c r="W39" s="18"/>
    </row>
    <row r="40" spans="2:23" x14ac:dyDescent="0.2">
      <c r="B40" s="7" t="s">
        <v>53</v>
      </c>
      <c r="C40" s="81">
        <f>Data!AE15</f>
        <v>33</v>
      </c>
      <c r="D40" s="81">
        <f>Data!AY15</f>
        <v>276</v>
      </c>
      <c r="E40" s="81">
        <f>Data!BS15</f>
        <v>0</v>
      </c>
      <c r="F40" s="81">
        <f>Data!CM15</f>
        <v>0</v>
      </c>
      <c r="G40" s="81">
        <f>Data!DG15</f>
        <v>0</v>
      </c>
      <c r="H40" s="22">
        <f t="shared" si="0"/>
        <v>309</v>
      </c>
      <c r="I40" s="1"/>
      <c r="W40" s="18"/>
    </row>
    <row r="41" spans="2:23" x14ac:dyDescent="0.2">
      <c r="B41" s="7" t="s">
        <v>54</v>
      </c>
      <c r="C41" s="81">
        <f>Data!AF15</f>
        <v>0</v>
      </c>
      <c r="D41" s="81">
        <f>Data!AZ15</f>
        <v>0</v>
      </c>
      <c r="E41" s="81">
        <f>Data!BT15</f>
        <v>0</v>
      </c>
      <c r="F41" s="81">
        <f>Data!CN15</f>
        <v>0</v>
      </c>
      <c r="G41" s="81">
        <f>Data!DH15</f>
        <v>0</v>
      </c>
      <c r="H41" s="22">
        <f t="shared" si="0"/>
        <v>0</v>
      </c>
      <c r="I41" s="1"/>
      <c r="W41" s="18"/>
    </row>
    <row r="42" spans="2:23" x14ac:dyDescent="0.2">
      <c r="B42" s="7" t="s">
        <v>55</v>
      </c>
      <c r="C42" s="81">
        <f>Data!AG15</f>
        <v>0</v>
      </c>
      <c r="D42" s="81">
        <f>Data!BA15</f>
        <v>0</v>
      </c>
      <c r="E42" s="81">
        <f>Data!BU15</f>
        <v>0</v>
      </c>
      <c r="F42" s="81">
        <f>Data!CO15</f>
        <v>0</v>
      </c>
      <c r="G42" s="81">
        <f>Data!DI15</f>
        <v>0</v>
      </c>
      <c r="H42" s="22">
        <f t="shared" si="0"/>
        <v>0</v>
      </c>
      <c r="I42" s="1"/>
      <c r="W42" s="18"/>
    </row>
    <row r="43" spans="2:23" x14ac:dyDescent="0.2">
      <c r="B43" s="7" t="s">
        <v>56</v>
      </c>
      <c r="C43" s="81">
        <f>Data!AH15</f>
        <v>0</v>
      </c>
      <c r="D43" s="81">
        <f>Data!BB15</f>
        <v>0</v>
      </c>
      <c r="E43" s="81">
        <f>Data!BV15</f>
        <v>0</v>
      </c>
      <c r="F43" s="81">
        <f>Data!CP15</f>
        <v>0</v>
      </c>
      <c r="G43" s="81">
        <f>Data!DJ15</f>
        <v>0</v>
      </c>
      <c r="H43" s="22">
        <f t="shared" si="0"/>
        <v>0</v>
      </c>
      <c r="I43" s="1"/>
      <c r="W43" s="18"/>
    </row>
    <row r="44" spans="2:23" x14ac:dyDescent="0.2">
      <c r="B44" s="7" t="s">
        <v>57</v>
      </c>
      <c r="C44" s="81">
        <f>Data!AI15</f>
        <v>275</v>
      </c>
      <c r="D44" s="81">
        <f>Data!BC15</f>
        <v>0</v>
      </c>
      <c r="E44" s="81">
        <f>Data!BW15</f>
        <v>0</v>
      </c>
      <c r="F44" s="81">
        <f>Data!CQ15</f>
        <v>0</v>
      </c>
      <c r="G44" s="81">
        <f>Data!DK15</f>
        <v>0</v>
      </c>
      <c r="H44" s="22">
        <f t="shared" si="0"/>
        <v>275</v>
      </c>
      <c r="I44" s="1"/>
      <c r="W44" s="18"/>
    </row>
    <row r="45" spans="2:23" x14ac:dyDescent="0.2">
      <c r="B45" s="7" t="s">
        <v>58</v>
      </c>
      <c r="C45" s="81">
        <f>Data!AJ15</f>
        <v>1097</v>
      </c>
      <c r="D45" s="81">
        <f>Data!BD15</f>
        <v>4527</v>
      </c>
      <c r="E45" s="81">
        <f>Data!BX15</f>
        <v>1356</v>
      </c>
      <c r="F45" s="81">
        <f>Data!CR15</f>
        <v>3</v>
      </c>
      <c r="G45" s="81">
        <f>Data!DL15</f>
        <v>0</v>
      </c>
      <c r="H45" s="22">
        <f t="shared" si="0"/>
        <v>6983</v>
      </c>
      <c r="I45" s="1"/>
      <c r="W45" s="18"/>
    </row>
    <row r="46" spans="2:23" x14ac:dyDescent="0.2">
      <c r="B46" s="7" t="s">
        <v>59</v>
      </c>
      <c r="C46" s="81">
        <f>Data!AK15</f>
        <v>0</v>
      </c>
      <c r="D46" s="81">
        <f>Data!BE15</f>
        <v>0</v>
      </c>
      <c r="E46" s="81">
        <f>Data!BY15</f>
        <v>0</v>
      </c>
      <c r="F46" s="81">
        <f>Data!CS15</f>
        <v>0</v>
      </c>
      <c r="G46" s="81">
        <f>Data!DM15</f>
        <v>0</v>
      </c>
      <c r="H46" s="22">
        <f t="shared" si="0"/>
        <v>0</v>
      </c>
      <c r="I46" s="1"/>
      <c r="W46" s="18"/>
    </row>
    <row r="47" spans="2:23" x14ac:dyDescent="0.2">
      <c r="B47" s="7" t="s">
        <v>60</v>
      </c>
      <c r="C47" s="81">
        <f>Data!AL15</f>
        <v>5550</v>
      </c>
      <c r="D47" s="81">
        <f>Data!BF15</f>
        <v>16242</v>
      </c>
      <c r="E47" s="81">
        <f>Data!BZ15</f>
        <v>15114</v>
      </c>
      <c r="F47" s="81">
        <f>Data!CT15</f>
        <v>0</v>
      </c>
      <c r="G47" s="81">
        <f>Data!DN15</f>
        <v>0</v>
      </c>
      <c r="H47" s="22">
        <f t="shared" si="0"/>
        <v>36906</v>
      </c>
      <c r="I47" s="1"/>
      <c r="W47" s="18"/>
    </row>
    <row r="48" spans="2:23" x14ac:dyDescent="0.2">
      <c r="B48" s="7" t="s">
        <v>61</v>
      </c>
      <c r="C48" s="81">
        <f>Data!AM15</f>
        <v>0</v>
      </c>
      <c r="D48" s="81">
        <f>Data!BG15</f>
        <v>0</v>
      </c>
      <c r="E48" s="81">
        <f>Data!CA15</f>
        <v>0</v>
      </c>
      <c r="F48" s="81">
        <f>Data!CU15</f>
        <v>0</v>
      </c>
      <c r="G48" s="81">
        <f>Data!DO15</f>
        <v>0</v>
      </c>
      <c r="H48" s="22">
        <f t="shared" si="0"/>
        <v>0</v>
      </c>
      <c r="I48" s="1"/>
      <c r="W48" s="18"/>
    </row>
    <row r="49" spans="2:23" x14ac:dyDescent="0.2">
      <c r="B49" s="7" t="s">
        <v>62</v>
      </c>
      <c r="C49" s="81">
        <f>Data!AN15</f>
        <v>0</v>
      </c>
      <c r="D49" s="81">
        <f>Data!BH15</f>
        <v>441</v>
      </c>
      <c r="E49" s="81">
        <f>Data!CB15</f>
        <v>0</v>
      </c>
      <c r="F49" s="81">
        <f>Data!CV15</f>
        <v>0</v>
      </c>
      <c r="G49" s="81">
        <f>Data!DP15</f>
        <v>0</v>
      </c>
      <c r="H49" s="22">
        <f t="shared" si="0"/>
        <v>441</v>
      </c>
      <c r="I49" s="1"/>
      <c r="W49" s="18"/>
    </row>
    <row r="50" spans="2:23" x14ac:dyDescent="0.2">
      <c r="B50" s="7" t="s">
        <v>63</v>
      </c>
      <c r="C50" s="81">
        <f>Data!AO15</f>
        <v>158</v>
      </c>
      <c r="D50" s="81">
        <f>Data!BI15</f>
        <v>824</v>
      </c>
      <c r="E50" s="81">
        <f>Data!CC15</f>
        <v>174</v>
      </c>
      <c r="F50" s="81">
        <f>Data!CW15</f>
        <v>0</v>
      </c>
      <c r="G50" s="81">
        <f>Data!DQ15</f>
        <v>0</v>
      </c>
      <c r="H50" s="22">
        <f t="shared" si="0"/>
        <v>1156</v>
      </c>
      <c r="I50" s="1"/>
      <c r="W50" s="18"/>
    </row>
    <row r="51" spans="2:23" x14ac:dyDescent="0.2">
      <c r="B51" s="7" t="s">
        <v>0</v>
      </c>
      <c r="C51" s="81">
        <f>Data!AP15</f>
        <v>193</v>
      </c>
      <c r="D51" s="81">
        <f>Data!BJ15</f>
        <v>13850</v>
      </c>
      <c r="E51" s="81">
        <f>Data!CD15</f>
        <v>3252</v>
      </c>
      <c r="F51" s="81">
        <f>Data!CX15</f>
        <v>438</v>
      </c>
      <c r="G51" s="81">
        <f>Data!DR15</f>
        <v>0</v>
      </c>
      <c r="H51" s="22">
        <f t="shared" si="0"/>
        <v>17733</v>
      </c>
      <c r="I51" s="1"/>
      <c r="W51" s="18"/>
    </row>
    <row r="52" spans="2:23" x14ac:dyDescent="0.2">
      <c r="B52" s="8" t="s">
        <v>34</v>
      </c>
      <c r="C52" s="22">
        <f>SUM(C32:C51)</f>
        <v>133731</v>
      </c>
      <c r="D52" s="22">
        <f>SUM(D32:D51)</f>
        <v>100301</v>
      </c>
      <c r="E52" s="22">
        <f>SUM(E32:E51)</f>
        <v>36645</v>
      </c>
      <c r="F52" s="22">
        <f>SUM(F32:F51)</f>
        <v>4309</v>
      </c>
      <c r="G52" s="22">
        <f>SUM(G32:G51)</f>
        <v>0</v>
      </c>
      <c r="H52" s="22">
        <f t="shared" si="0"/>
        <v>274986</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42.75" x14ac:dyDescent="0.2">
      <c r="B55" s="386" t="s">
        <v>40</v>
      </c>
      <c r="C55" s="387"/>
      <c r="D55" s="385" t="str">
        <f>Data!T15</f>
        <v>Mulligan-Nguyen, Erin</v>
      </c>
      <c r="E55" s="385"/>
      <c r="F55" s="385"/>
      <c r="G55" s="87" t="str">
        <f>Data!U15</f>
        <v>(361) 825-5989</v>
      </c>
      <c r="H55" s="78" t="str">
        <f>Data!V15</f>
        <v>Erin.Mulligan-Nguyen@tamucc.edu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Data!DS15</f>
        <v>4588021.9991026996</v>
      </c>
      <c r="D61" s="82">
        <f>Data!EM15</f>
        <v>2574835.29534298</v>
      </c>
      <c r="E61" s="82">
        <f>Data!FG15</f>
        <v>1088890.46834163</v>
      </c>
      <c r="F61" s="82">
        <f>Data!GA15</f>
        <v>175868</v>
      </c>
      <c r="G61" s="82">
        <f>Data!GU15</f>
        <v>0</v>
      </c>
      <c r="H61" s="21">
        <f>SUM(C61:G61)</f>
        <v>8427615.7627873085</v>
      </c>
      <c r="I61" s="1"/>
    </row>
    <row r="62" spans="2:23" x14ac:dyDescent="0.2">
      <c r="B62" s="9" t="str">
        <f>$B$33</f>
        <v>Science</v>
      </c>
      <c r="C62" s="82">
        <f>Data!DT15</f>
        <v>1688913.8916636501</v>
      </c>
      <c r="D62" s="82">
        <f>Data!EN15</f>
        <v>2572837.4064243101</v>
      </c>
      <c r="E62" s="82">
        <f>Data!FH15</f>
        <v>845041.89751480205</v>
      </c>
      <c r="F62" s="82">
        <f>Data!GB15</f>
        <v>140724.386883717</v>
      </c>
      <c r="G62" s="82">
        <f>Data!GV15</f>
        <v>0</v>
      </c>
      <c r="H62" s="22">
        <f t="shared" ref="H62:H81" si="1">SUM(C62:G62)</f>
        <v>5247517.5824864795</v>
      </c>
      <c r="I62" s="1"/>
    </row>
    <row r="63" spans="2:23" x14ac:dyDescent="0.2">
      <c r="B63" s="9" t="str">
        <f>$B$34</f>
        <v>Fine Arts</v>
      </c>
      <c r="C63" s="82">
        <f>Data!DU15</f>
        <v>1540800.76184177</v>
      </c>
      <c r="D63" s="82">
        <f>Data!EO15</f>
        <v>759555.57482679095</v>
      </c>
      <c r="E63" s="82">
        <f>Data!FI15</f>
        <v>176631.261741453</v>
      </c>
      <c r="F63" s="82">
        <f>Data!GC15</f>
        <v>0</v>
      </c>
      <c r="G63" s="82">
        <f>Data!GW15</f>
        <v>0</v>
      </c>
      <c r="H63" s="22">
        <f t="shared" si="1"/>
        <v>2476987.5984100141</v>
      </c>
      <c r="I63" s="1"/>
    </row>
    <row r="64" spans="2:23" x14ac:dyDescent="0.2">
      <c r="B64" s="9" t="str">
        <f>$B$35</f>
        <v>Teacher Education</v>
      </c>
      <c r="C64" s="82">
        <f>Data!DV15</f>
        <v>115291.618969837</v>
      </c>
      <c r="D64" s="82">
        <f>Data!EP15</f>
        <v>803330.11220748397</v>
      </c>
      <c r="E64" s="82">
        <f>Data!FJ15</f>
        <v>572082.21849715896</v>
      </c>
      <c r="F64" s="82">
        <f>Data!GD15</f>
        <v>798086.61514094297</v>
      </c>
      <c r="G64" s="82">
        <f>Data!GX15</f>
        <v>0</v>
      </c>
      <c r="H64" s="22">
        <f t="shared" si="1"/>
        <v>2288790.564815423</v>
      </c>
      <c r="I64" s="1"/>
    </row>
    <row r="65" spans="2:9" x14ac:dyDescent="0.2">
      <c r="B65" s="9" t="str">
        <f>$B$36</f>
        <v>Agriculture</v>
      </c>
      <c r="C65" s="82">
        <f>Data!DW15</f>
        <v>115.319132087425</v>
      </c>
      <c r="D65" s="82">
        <f>Data!EQ15</f>
        <v>13672.451773835901</v>
      </c>
      <c r="E65" s="82">
        <f>Data!FK15</f>
        <v>66998.963963963994</v>
      </c>
      <c r="F65" s="82">
        <f>Data!GE15</f>
        <v>0</v>
      </c>
      <c r="G65" s="82">
        <f>Data!GY15</f>
        <v>0</v>
      </c>
      <c r="H65" s="22">
        <f t="shared" si="1"/>
        <v>80786.734869887325</v>
      </c>
      <c r="I65" s="1"/>
    </row>
    <row r="66" spans="2:9" x14ac:dyDescent="0.2">
      <c r="B66" s="9" t="str">
        <f>$B$37</f>
        <v>Engineering</v>
      </c>
      <c r="C66" s="82">
        <f>Data!DX15</f>
        <v>557985.13212535903</v>
      </c>
      <c r="D66" s="82">
        <f>Data!ER15</f>
        <v>1288435.86829724</v>
      </c>
      <c r="E66" s="82">
        <f>Data!FL15</f>
        <v>330724.83389530302</v>
      </c>
      <c r="F66" s="82">
        <f>Data!GF15</f>
        <v>86865.114597846303</v>
      </c>
      <c r="G66" s="82">
        <f>Data!GZ15</f>
        <v>0</v>
      </c>
      <c r="H66" s="22">
        <f t="shared" si="1"/>
        <v>2264010.9489157484</v>
      </c>
      <c r="I66" s="1"/>
    </row>
    <row r="67" spans="2:9" x14ac:dyDescent="0.2">
      <c r="B67" s="9" t="str">
        <f>$B$38</f>
        <v>Home Economics</v>
      </c>
      <c r="C67" s="82">
        <f>Data!DY15</f>
        <v>3669.6236829836798</v>
      </c>
      <c r="D67" s="82">
        <f>Data!ES15</f>
        <v>28676.709650349701</v>
      </c>
      <c r="E67" s="82">
        <f>Data!FM15</f>
        <v>0</v>
      </c>
      <c r="F67" s="82">
        <f>Data!GG15</f>
        <v>0</v>
      </c>
      <c r="G67" s="82">
        <f>Data!HA15</f>
        <v>0</v>
      </c>
      <c r="H67" s="22">
        <f t="shared" si="1"/>
        <v>32346.333333333379</v>
      </c>
      <c r="I67" s="1"/>
    </row>
    <row r="68" spans="2:9" x14ac:dyDescent="0.2">
      <c r="B68" s="9" t="str">
        <f>$B$39</f>
        <v>Law</v>
      </c>
      <c r="C68" s="82">
        <f>Data!DZ15</f>
        <v>0</v>
      </c>
      <c r="D68" s="82">
        <f>Data!ET15</f>
        <v>0</v>
      </c>
      <c r="E68" s="82">
        <f>Data!FN15</f>
        <v>0</v>
      </c>
      <c r="F68" s="82">
        <f>Data!GH15</f>
        <v>0</v>
      </c>
      <c r="G68" s="82">
        <f>Data!HB15</f>
        <v>0</v>
      </c>
      <c r="H68" s="22">
        <f t="shared" si="1"/>
        <v>0</v>
      </c>
      <c r="I68" s="1"/>
    </row>
    <row r="69" spans="2:9" x14ac:dyDescent="0.2">
      <c r="B69" s="9" t="str">
        <f>$B$40</f>
        <v>Social Service</v>
      </c>
      <c r="C69" s="82">
        <f>Data!EA15</f>
        <v>3561.80321202095</v>
      </c>
      <c r="D69" s="82">
        <f>Data!EU15</f>
        <v>26553.196787979101</v>
      </c>
      <c r="E69" s="82">
        <f>Data!FO15</f>
        <v>0</v>
      </c>
      <c r="F69" s="82">
        <f>Data!GI15</f>
        <v>0</v>
      </c>
      <c r="G69" s="82">
        <f>Data!HC15</f>
        <v>0</v>
      </c>
      <c r="H69" s="22">
        <f t="shared" si="1"/>
        <v>30115.000000000051</v>
      </c>
      <c r="I69" s="1"/>
    </row>
    <row r="70" spans="2:9" x14ac:dyDescent="0.2">
      <c r="B70" s="9" t="str">
        <f>$B$41</f>
        <v>Library Science</v>
      </c>
      <c r="C70" s="82">
        <f>Data!EB15</f>
        <v>0</v>
      </c>
      <c r="D70" s="82">
        <f>Data!EV15</f>
        <v>0</v>
      </c>
      <c r="E70" s="82">
        <f>Data!FP15</f>
        <v>0</v>
      </c>
      <c r="F70" s="82">
        <f>Data!GJ15</f>
        <v>0</v>
      </c>
      <c r="G70" s="82">
        <f>Data!HD15</f>
        <v>0</v>
      </c>
      <c r="H70" s="22">
        <f t="shared" si="1"/>
        <v>0</v>
      </c>
      <c r="I70" s="1"/>
    </row>
    <row r="71" spans="2:9" x14ac:dyDescent="0.2">
      <c r="B71" s="9" t="str">
        <f>$B$42</f>
        <v>Veterinary Science</v>
      </c>
      <c r="C71" s="82">
        <f>Data!EC15</f>
        <v>0</v>
      </c>
      <c r="D71" s="82">
        <f>Data!EW15</f>
        <v>0</v>
      </c>
      <c r="E71" s="82">
        <f>Data!FQ15</f>
        <v>0</v>
      </c>
      <c r="F71" s="82">
        <f>Data!GK15</f>
        <v>0</v>
      </c>
      <c r="G71" s="82">
        <f>Data!HE15</f>
        <v>0</v>
      </c>
      <c r="H71" s="22">
        <f t="shared" si="1"/>
        <v>0</v>
      </c>
      <c r="I71" s="1"/>
    </row>
    <row r="72" spans="2:9" x14ac:dyDescent="0.2">
      <c r="B72" s="9" t="str">
        <f>$B$43</f>
        <v>Vocational Training</v>
      </c>
      <c r="C72" s="82">
        <f>Data!ED15</f>
        <v>0</v>
      </c>
      <c r="D72" s="82">
        <f>Data!EX15</f>
        <v>0</v>
      </c>
      <c r="E72" s="82">
        <f>Data!FR15</f>
        <v>0</v>
      </c>
      <c r="F72" s="82">
        <f>Data!GL15</f>
        <v>0</v>
      </c>
      <c r="G72" s="82">
        <f>Data!HF15</f>
        <v>0</v>
      </c>
      <c r="H72" s="22">
        <f t="shared" si="1"/>
        <v>0</v>
      </c>
      <c r="I72" s="1"/>
    </row>
    <row r="73" spans="2:9" x14ac:dyDescent="0.2">
      <c r="B73" s="9" t="str">
        <f>$B$44</f>
        <v>Physical Training</v>
      </c>
      <c r="C73" s="82">
        <f>Data!EE15</f>
        <v>11000.6948775699</v>
      </c>
      <c r="D73" s="82">
        <f>Data!EY15</f>
        <v>0</v>
      </c>
      <c r="E73" s="82">
        <f>Data!FS15</f>
        <v>0</v>
      </c>
      <c r="F73" s="82">
        <f>Data!GM15</f>
        <v>0</v>
      </c>
      <c r="G73" s="82">
        <f>Data!HG15</f>
        <v>0</v>
      </c>
      <c r="H73" s="22">
        <f t="shared" si="1"/>
        <v>11000.6948775699</v>
      </c>
      <c r="I73" s="1"/>
    </row>
    <row r="74" spans="2:9" x14ac:dyDescent="0.2">
      <c r="B74" s="9" t="str">
        <f>$B$45</f>
        <v>Health Services</v>
      </c>
      <c r="C74" s="82">
        <f>Data!EF15</f>
        <v>70626.587135957307</v>
      </c>
      <c r="D74" s="82">
        <f>Data!EZ15</f>
        <v>355298.46702751197</v>
      </c>
      <c r="E74" s="82">
        <f>Data!FT15</f>
        <v>76516.039396527805</v>
      </c>
      <c r="F74" s="82">
        <f>Data!GN15</f>
        <v>0</v>
      </c>
      <c r="G74" s="82">
        <f>Data!HH15</f>
        <v>0</v>
      </c>
      <c r="H74" s="22">
        <f t="shared" si="1"/>
        <v>502441.0935599971</v>
      </c>
      <c r="I74" s="1"/>
    </row>
    <row r="75" spans="2:9" x14ac:dyDescent="0.2">
      <c r="B75" s="9" t="str">
        <f>$B$46</f>
        <v>Pharmacy</v>
      </c>
      <c r="C75" s="82">
        <f>Data!EG15</f>
        <v>0</v>
      </c>
      <c r="D75" s="82">
        <f>Data!FA15</f>
        <v>0</v>
      </c>
      <c r="E75" s="82">
        <f>Data!FU15</f>
        <v>0</v>
      </c>
      <c r="F75" s="82">
        <f>Data!GO15</f>
        <v>0</v>
      </c>
      <c r="G75" s="82">
        <f>Data!HI15</f>
        <v>0</v>
      </c>
      <c r="H75" s="22">
        <f t="shared" si="1"/>
        <v>0</v>
      </c>
      <c r="I75" s="1"/>
    </row>
    <row r="76" spans="2:9" x14ac:dyDescent="0.2">
      <c r="B76" s="9" t="str">
        <f>$B$47</f>
        <v>Business Administration</v>
      </c>
      <c r="C76" s="82">
        <f>Data!EH15</f>
        <v>575112.359514029</v>
      </c>
      <c r="D76" s="82">
        <f>Data!FB15</f>
        <v>2455659.3515672102</v>
      </c>
      <c r="E76" s="82">
        <f>Data!FV15</f>
        <v>874006.955688747</v>
      </c>
      <c r="F76" s="82">
        <f>Data!GP15</f>
        <v>0</v>
      </c>
      <c r="G76" s="82">
        <f>Data!HJ15</f>
        <v>0</v>
      </c>
      <c r="H76" s="22">
        <f t="shared" si="1"/>
        <v>3904778.6667699865</v>
      </c>
      <c r="I76" s="1"/>
    </row>
    <row r="77" spans="2:9" x14ac:dyDescent="0.2">
      <c r="B77" s="9" t="str">
        <f>$B$48</f>
        <v>Optometry</v>
      </c>
      <c r="C77" s="82">
        <f>Data!EI15</f>
        <v>0</v>
      </c>
      <c r="D77" s="82">
        <f>Data!FC15</f>
        <v>0</v>
      </c>
      <c r="E77" s="82">
        <f>Data!FW15</f>
        <v>0</v>
      </c>
      <c r="F77" s="82">
        <f>Data!GQ15</f>
        <v>0</v>
      </c>
      <c r="G77" s="82">
        <f>Data!HK15</f>
        <v>0</v>
      </c>
      <c r="H77" s="22">
        <f t="shared" si="1"/>
        <v>0</v>
      </c>
      <c r="I77" s="1"/>
    </row>
    <row r="78" spans="2:9" x14ac:dyDescent="0.2">
      <c r="B78" s="9" t="str">
        <f>$B$49</f>
        <v>Teacher Ed-Practice Teaching</v>
      </c>
      <c r="C78" s="82">
        <f>Data!EJ15</f>
        <v>0</v>
      </c>
      <c r="D78" s="82">
        <f>Data!FD15</f>
        <v>63610.736766675502</v>
      </c>
      <c r="E78" s="82">
        <f>Data!FX15</f>
        <v>0</v>
      </c>
      <c r="F78" s="82">
        <f>Data!GR15</f>
        <v>0</v>
      </c>
      <c r="G78" s="82">
        <f>Data!HL15</f>
        <v>0</v>
      </c>
      <c r="H78" s="22">
        <f t="shared" si="1"/>
        <v>63610.736766675502</v>
      </c>
      <c r="I78" s="1"/>
    </row>
    <row r="79" spans="2:9" x14ac:dyDescent="0.2">
      <c r="B79" s="9" t="str">
        <f>$B$50</f>
        <v>Technology</v>
      </c>
      <c r="C79" s="82">
        <f>Data!EK15</f>
        <v>22610.738371937699</v>
      </c>
      <c r="D79" s="82">
        <f>Data!FE15</f>
        <v>219499.170500323</v>
      </c>
      <c r="E79" s="82">
        <f>Data!FY15</f>
        <v>10718.3125</v>
      </c>
      <c r="F79" s="82">
        <f>Data!GS15</f>
        <v>0</v>
      </c>
      <c r="G79" s="82">
        <f>Data!HM15</f>
        <v>0</v>
      </c>
      <c r="H79" s="22">
        <f t="shared" si="1"/>
        <v>252828.22137226071</v>
      </c>
      <c r="I79" s="1"/>
    </row>
    <row r="80" spans="2:9" x14ac:dyDescent="0.2">
      <c r="B80" s="9" t="str">
        <f>$B$51</f>
        <v>Nursing</v>
      </c>
      <c r="C80" s="82">
        <f>Data!EL15</f>
        <v>10783.877458880201</v>
      </c>
      <c r="D80" s="82">
        <f>Data!FF15</f>
        <v>2221144.9883617102</v>
      </c>
      <c r="E80" s="82">
        <f>Data!FZ15</f>
        <v>851976.82091982395</v>
      </c>
      <c r="F80" s="82">
        <f>Data!GT15</f>
        <v>141138.360292609</v>
      </c>
      <c r="G80" s="82">
        <f>Data!HN15</f>
        <v>0</v>
      </c>
      <c r="H80" s="22">
        <f t="shared" si="1"/>
        <v>3225044.0470330231</v>
      </c>
      <c r="I80" s="1"/>
    </row>
    <row r="81" spans="2:9" x14ac:dyDescent="0.2">
      <c r="B81" s="35" t="str">
        <f>$B$52</f>
        <v>Totals</v>
      </c>
      <c r="C81" s="21">
        <f>SUM(C61:C80)</f>
        <v>9188494.4070887826</v>
      </c>
      <c r="D81" s="21">
        <f>SUM(D61:D80)</f>
        <v>13383109.329534402</v>
      </c>
      <c r="E81" s="21">
        <f>SUM(E61:E80)</f>
        <v>4893587.7724594092</v>
      </c>
      <c r="F81" s="21">
        <f>SUM(F61:F80)</f>
        <v>1342682.4769151153</v>
      </c>
      <c r="G81" s="21">
        <f>SUM(G61:G80)</f>
        <v>0</v>
      </c>
      <c r="H81" s="21">
        <f t="shared" si="1"/>
        <v>28807873.985997707</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42.75" x14ac:dyDescent="0.2">
      <c r="B84" s="386" t="s">
        <v>41</v>
      </c>
      <c r="C84" s="387"/>
      <c r="D84" s="385" t="str">
        <f>Data!T15</f>
        <v>Mulligan-Nguyen, Erin</v>
      </c>
      <c r="E84" s="385"/>
      <c r="F84" s="385"/>
      <c r="G84" s="87" t="str">
        <f>Data!U15</f>
        <v>(361) 825-5989</v>
      </c>
      <c r="H84" s="78" t="str">
        <f>Data!V15</f>
        <v>Erin.Mulligan-Nguyen@tamucc.edu</v>
      </c>
    </row>
    <row r="85" spans="2:9" ht="13.5" customHeight="1" x14ac:dyDescent="0.2">
      <c r="B85" s="27"/>
      <c r="C85" s="27"/>
      <c r="D85" s="27"/>
      <c r="E85" s="27"/>
      <c r="F85" s="27"/>
      <c r="G85" s="27"/>
      <c r="H85" s="5"/>
    </row>
    <row r="86" spans="2:9" x14ac:dyDescent="0.2">
      <c r="B86" s="28" t="s">
        <v>33</v>
      </c>
      <c r="C86" s="13"/>
      <c r="D86" s="13"/>
      <c r="E86" s="13"/>
      <c r="F86" s="13"/>
      <c r="G86" s="13"/>
      <c r="H86" s="17">
        <f>H13+H14</f>
        <v>91182605</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Data!HR15</f>
        <v>756556</v>
      </c>
      <c r="D91" s="159">
        <f>Data!IL15</f>
        <v>424584</v>
      </c>
      <c r="E91" s="159">
        <f>Data!JF15</f>
        <v>179555</v>
      </c>
      <c r="F91" s="159">
        <f>Data!JZ15</f>
        <v>29000</v>
      </c>
      <c r="G91" s="159">
        <f>Data!KT15</f>
        <v>0</v>
      </c>
      <c r="H91" s="36">
        <f t="shared" ref="H91:H111" si="2">SUM(C91:G91)</f>
        <v>1389695</v>
      </c>
    </row>
    <row r="92" spans="2:9" x14ac:dyDescent="0.2">
      <c r="B92" s="9" t="str">
        <f>$B$33</f>
        <v>Science</v>
      </c>
      <c r="C92" s="159">
        <f>Data!HS15</f>
        <v>836732</v>
      </c>
      <c r="D92" s="159">
        <f>Data!IM15</f>
        <v>1274651</v>
      </c>
      <c r="E92" s="159">
        <f>Data!JG15</f>
        <v>418656</v>
      </c>
      <c r="F92" s="159">
        <f>Data!KA15</f>
        <v>69719</v>
      </c>
      <c r="G92" s="159">
        <f>Data!KU15</f>
        <v>0</v>
      </c>
      <c r="H92" s="69">
        <f t="shared" si="2"/>
        <v>2599758</v>
      </c>
    </row>
    <row r="93" spans="2:9" x14ac:dyDescent="0.2">
      <c r="B93" s="9" t="str">
        <f>$B$34</f>
        <v>Fine Arts</v>
      </c>
      <c r="C93" s="159">
        <f>Data!HT15</f>
        <v>254074</v>
      </c>
      <c r="D93" s="159">
        <f>Data!IN15</f>
        <v>125249</v>
      </c>
      <c r="E93" s="159">
        <f>Data!JH15</f>
        <v>29126</v>
      </c>
      <c r="F93" s="159">
        <f>Data!KB15</f>
        <v>0</v>
      </c>
      <c r="G93" s="159">
        <f>Data!KV15</f>
        <v>0</v>
      </c>
      <c r="H93" s="69">
        <f t="shared" si="2"/>
        <v>408449</v>
      </c>
    </row>
    <row r="94" spans="2:9" x14ac:dyDescent="0.2">
      <c r="B94" s="9" t="str">
        <f>$B$35</f>
        <v>Teacher Education</v>
      </c>
      <c r="C94" s="159">
        <f>Data!HU15</f>
        <v>125894</v>
      </c>
      <c r="D94" s="159">
        <f>Data!IO15</f>
        <v>877205</v>
      </c>
      <c r="E94" s="159">
        <f>Data!JI15</f>
        <v>624692</v>
      </c>
      <c r="F94" s="159">
        <f>Data!KC15</f>
        <v>871480</v>
      </c>
      <c r="G94" s="159">
        <f>Data!KW15</f>
        <v>0</v>
      </c>
      <c r="H94" s="69">
        <f t="shared" si="2"/>
        <v>2499271</v>
      </c>
    </row>
    <row r="95" spans="2:9" x14ac:dyDescent="0.2">
      <c r="B95" s="9" t="str">
        <f>$B$36</f>
        <v>Agriculture</v>
      </c>
      <c r="C95" s="159">
        <f>Data!HV15</f>
        <v>3</v>
      </c>
      <c r="D95" s="159">
        <f>Data!IP15</f>
        <v>264</v>
      </c>
      <c r="E95" s="159">
        <f>Data!JJ15</f>
        <v>1303</v>
      </c>
      <c r="F95" s="159">
        <f>Data!KD15</f>
        <v>0</v>
      </c>
      <c r="G95" s="159">
        <f>Data!KX15</f>
        <v>0</v>
      </c>
      <c r="H95" s="69">
        <f t="shared" si="2"/>
        <v>1570</v>
      </c>
    </row>
    <row r="96" spans="2:9" x14ac:dyDescent="0.2">
      <c r="B96" s="9" t="str">
        <f>$B$37</f>
        <v>Engineering</v>
      </c>
      <c r="C96" s="159">
        <f>Data!HW15</f>
        <v>276440</v>
      </c>
      <c r="D96" s="159">
        <f>Data!IQ15</f>
        <v>638325</v>
      </c>
      <c r="E96" s="159">
        <f>Data!JK15</f>
        <v>163850</v>
      </c>
      <c r="F96" s="159">
        <f>Data!KE15</f>
        <v>43035</v>
      </c>
      <c r="G96" s="159">
        <f>Data!KY15</f>
        <v>0</v>
      </c>
      <c r="H96" s="69">
        <f t="shared" si="2"/>
        <v>1121650</v>
      </c>
    </row>
    <row r="97" spans="2:8" x14ac:dyDescent="0.2">
      <c r="B97" s="9" t="str">
        <f>$B$38</f>
        <v>Home Economics</v>
      </c>
      <c r="C97" s="159">
        <f>Data!HX15</f>
        <v>71</v>
      </c>
      <c r="D97" s="159">
        <f>Data!IR15</f>
        <v>558</v>
      </c>
      <c r="E97" s="159">
        <f>Data!JL15</f>
        <v>0</v>
      </c>
      <c r="F97" s="159">
        <f>Data!KF15</f>
        <v>0</v>
      </c>
      <c r="G97" s="159">
        <f>Data!KZ15</f>
        <v>0</v>
      </c>
      <c r="H97" s="69">
        <f t="shared" si="2"/>
        <v>629</v>
      </c>
    </row>
    <row r="98" spans="2:8" x14ac:dyDescent="0.2">
      <c r="B98" s="9" t="str">
        <f>$B$39</f>
        <v>Law</v>
      </c>
      <c r="C98" s="159">
        <f>Data!HY15</f>
        <v>0</v>
      </c>
      <c r="D98" s="159">
        <f>Data!IS15</f>
        <v>0</v>
      </c>
      <c r="E98" s="159">
        <f>Data!JM15</f>
        <v>0</v>
      </c>
      <c r="F98" s="159">
        <f>Data!KG15</f>
        <v>0</v>
      </c>
      <c r="G98" s="159">
        <f>Data!LA15</f>
        <v>0</v>
      </c>
      <c r="H98" s="69">
        <f t="shared" si="2"/>
        <v>0</v>
      </c>
    </row>
    <row r="99" spans="2:8" x14ac:dyDescent="0.2">
      <c r="B99" s="9" t="str">
        <f>$B$40</f>
        <v>Social Service</v>
      </c>
      <c r="C99" s="159">
        <f>Data!HZ15</f>
        <v>69</v>
      </c>
      <c r="D99" s="159">
        <f>Data!IT15</f>
        <v>516</v>
      </c>
      <c r="E99" s="159">
        <f>Data!JN15</f>
        <v>0</v>
      </c>
      <c r="F99" s="159">
        <f>Data!KH15</f>
        <v>0</v>
      </c>
      <c r="G99" s="159">
        <f>Data!LB15</f>
        <v>0</v>
      </c>
      <c r="H99" s="69">
        <f t="shared" si="2"/>
        <v>585</v>
      </c>
    </row>
    <row r="100" spans="2:8" x14ac:dyDescent="0.2">
      <c r="B100" s="9" t="str">
        <f>$B$41</f>
        <v>Library Science</v>
      </c>
      <c r="C100" s="159">
        <f>Data!IA15</f>
        <v>0</v>
      </c>
      <c r="D100" s="159">
        <f>Data!IU15</f>
        <v>0</v>
      </c>
      <c r="E100" s="159">
        <f>Data!JO15</f>
        <v>0</v>
      </c>
      <c r="F100" s="159">
        <f>Data!KI15</f>
        <v>0</v>
      </c>
      <c r="G100" s="159">
        <f>Data!LC15</f>
        <v>0</v>
      </c>
      <c r="H100" s="69">
        <f t="shared" si="2"/>
        <v>0</v>
      </c>
    </row>
    <row r="101" spans="2:8" x14ac:dyDescent="0.2">
      <c r="B101" s="9" t="str">
        <f>$B$42</f>
        <v>Veterinary Science</v>
      </c>
      <c r="C101" s="159">
        <f>Data!IB15</f>
        <v>0</v>
      </c>
      <c r="D101" s="159">
        <f>Data!IV15</f>
        <v>0</v>
      </c>
      <c r="E101" s="159">
        <f>Data!JP15</f>
        <v>0</v>
      </c>
      <c r="F101" s="159">
        <f>Data!KJ15</f>
        <v>0</v>
      </c>
      <c r="G101" s="159">
        <f>Data!LD15</f>
        <v>0</v>
      </c>
      <c r="H101" s="69">
        <f t="shared" si="2"/>
        <v>0</v>
      </c>
    </row>
    <row r="102" spans="2:8" x14ac:dyDescent="0.2">
      <c r="B102" s="9" t="str">
        <f>$B$43</f>
        <v>Vocational Training</v>
      </c>
      <c r="C102" s="159">
        <f>Data!IC15</f>
        <v>0</v>
      </c>
      <c r="D102" s="159">
        <f>Data!IW15</f>
        <v>0</v>
      </c>
      <c r="E102" s="159">
        <f>Data!JQ15</f>
        <v>0</v>
      </c>
      <c r="F102" s="159">
        <f>Data!KK15</f>
        <v>0</v>
      </c>
      <c r="G102" s="159">
        <f>Data!LE15</f>
        <v>0</v>
      </c>
      <c r="H102" s="69">
        <f t="shared" si="2"/>
        <v>0</v>
      </c>
    </row>
    <row r="103" spans="2:8" x14ac:dyDescent="0.2">
      <c r="B103" s="9" t="str">
        <f>$B$44</f>
        <v>Physical Training</v>
      </c>
      <c r="C103" s="159">
        <f>Data!ID15</f>
        <v>214</v>
      </c>
      <c r="D103" s="159">
        <f>Data!IX15</f>
        <v>0</v>
      </c>
      <c r="E103" s="159">
        <f>Data!JR15</f>
        <v>0</v>
      </c>
      <c r="F103" s="159">
        <f>Data!KL15</f>
        <v>0</v>
      </c>
      <c r="G103" s="159">
        <f>Data!LF15</f>
        <v>0</v>
      </c>
      <c r="H103" s="69">
        <f t="shared" si="2"/>
        <v>214</v>
      </c>
    </row>
    <row r="104" spans="2:8" x14ac:dyDescent="0.2">
      <c r="B104" s="9" t="str">
        <f>$B$45</f>
        <v>Health Services</v>
      </c>
      <c r="C104" s="159">
        <f>Data!IE15</f>
        <v>1374</v>
      </c>
      <c r="D104" s="159">
        <f>Data!IY15</f>
        <v>6910</v>
      </c>
      <c r="E104" s="159">
        <f>Data!JS15</f>
        <v>1488</v>
      </c>
      <c r="F104" s="159">
        <f>Data!KM15</f>
        <v>0</v>
      </c>
      <c r="G104" s="159">
        <f>Data!LG15</f>
        <v>0</v>
      </c>
      <c r="H104" s="69">
        <f t="shared" si="2"/>
        <v>9772</v>
      </c>
    </row>
    <row r="105" spans="2:8" x14ac:dyDescent="0.2">
      <c r="B105" s="9" t="str">
        <f>$B$46</f>
        <v>Pharmacy</v>
      </c>
      <c r="C105" s="159">
        <f>Data!IF15</f>
        <v>0</v>
      </c>
      <c r="D105" s="159">
        <f>Data!IZ15</f>
        <v>0</v>
      </c>
      <c r="E105" s="159">
        <f>Data!JT15</f>
        <v>0</v>
      </c>
      <c r="F105" s="159">
        <f>Data!KN15</f>
        <v>0</v>
      </c>
      <c r="G105" s="159">
        <f>Data!LH15</f>
        <v>0</v>
      </c>
      <c r="H105" s="69">
        <f t="shared" si="2"/>
        <v>0</v>
      </c>
    </row>
    <row r="106" spans="2:8" x14ac:dyDescent="0.2">
      <c r="B106" s="9" t="str">
        <f>$B$47</f>
        <v>Business Administration</v>
      </c>
      <c r="C106" s="159">
        <f>Data!IG15</f>
        <v>490108</v>
      </c>
      <c r="D106" s="159">
        <f>Data!JA15</f>
        <v>2092700</v>
      </c>
      <c r="E106" s="159">
        <f>Data!JU15</f>
        <v>744824</v>
      </c>
      <c r="F106" s="159">
        <f>Data!KO15</f>
        <v>0</v>
      </c>
      <c r="G106" s="159">
        <f>Data!LI15</f>
        <v>0</v>
      </c>
      <c r="H106" s="69">
        <f t="shared" si="2"/>
        <v>3327632</v>
      </c>
    </row>
    <row r="107" spans="2:8" x14ac:dyDescent="0.2">
      <c r="B107" s="9" t="str">
        <f>$B$48</f>
        <v>Optometry</v>
      </c>
      <c r="C107" s="159">
        <f>Data!IH15</f>
        <v>0</v>
      </c>
      <c r="D107" s="159">
        <f>Data!JB15</f>
        <v>0</v>
      </c>
      <c r="E107" s="159">
        <f>Data!JV15</f>
        <v>0</v>
      </c>
      <c r="F107" s="159">
        <f>Data!KP15</f>
        <v>0</v>
      </c>
      <c r="G107" s="159">
        <f>Data!LJ15</f>
        <v>0</v>
      </c>
      <c r="H107" s="69">
        <f t="shared" si="2"/>
        <v>0</v>
      </c>
    </row>
    <row r="108" spans="2:8" x14ac:dyDescent="0.2">
      <c r="B108" s="9" t="str">
        <f>$B$49</f>
        <v>Teacher Ed-Practice Teaching</v>
      </c>
      <c r="C108" s="159">
        <f>Data!II15</f>
        <v>0</v>
      </c>
      <c r="D108" s="159">
        <f>Data!JC15</f>
        <v>1237</v>
      </c>
      <c r="E108" s="159">
        <f>Data!JW15</f>
        <v>0</v>
      </c>
      <c r="F108" s="159">
        <f>Data!KQ15</f>
        <v>0</v>
      </c>
      <c r="G108" s="159">
        <f>Data!LK15</f>
        <v>0</v>
      </c>
      <c r="H108" s="69">
        <f t="shared" si="2"/>
        <v>1237</v>
      </c>
    </row>
    <row r="109" spans="2:8" x14ac:dyDescent="0.2">
      <c r="B109" s="9" t="str">
        <f>$B$50</f>
        <v>Technology</v>
      </c>
      <c r="C109" s="159">
        <f>Data!IJ15</f>
        <v>437</v>
      </c>
      <c r="D109" s="159">
        <f>Data!JD15</f>
        <v>4270</v>
      </c>
      <c r="E109" s="159">
        <f>Data!JX15</f>
        <v>208</v>
      </c>
      <c r="F109" s="159">
        <f>Data!KR15</f>
        <v>0</v>
      </c>
      <c r="G109" s="159">
        <f>Data!LL15</f>
        <v>0</v>
      </c>
      <c r="H109" s="69">
        <f t="shared" si="2"/>
        <v>4915</v>
      </c>
    </row>
    <row r="110" spans="2:8" x14ac:dyDescent="0.2">
      <c r="B110" s="9" t="str">
        <f>$B$51</f>
        <v>Nursing</v>
      </c>
      <c r="C110" s="159">
        <f>Data!IK15</f>
        <v>8402</v>
      </c>
      <c r="D110" s="159">
        <f>Data!JE15</f>
        <v>1730617</v>
      </c>
      <c r="E110" s="159">
        <f>Data!JY15</f>
        <v>663822</v>
      </c>
      <c r="F110" s="159">
        <f>Data!KS15</f>
        <v>109969</v>
      </c>
      <c r="G110" s="159">
        <f>Data!HPM15</f>
        <v>0</v>
      </c>
      <c r="H110" s="69">
        <f t="shared" si="2"/>
        <v>2512810</v>
      </c>
    </row>
    <row r="111" spans="2:8" x14ac:dyDescent="0.2">
      <c r="B111" s="35" t="str">
        <f>$B$52</f>
        <v>Totals</v>
      </c>
      <c r="C111" s="36">
        <f>SUM(C91:C110)</f>
        <v>2750374</v>
      </c>
      <c r="D111" s="36">
        <f>SUM(D91:D110)</f>
        <v>7177086</v>
      </c>
      <c r="E111" s="36">
        <f>SUM(E91:E110)</f>
        <v>2827524</v>
      </c>
      <c r="F111" s="36">
        <f>SUM(F91:F110)</f>
        <v>1123203</v>
      </c>
      <c r="G111" s="36">
        <f>SUM(G91:G110)</f>
        <v>0</v>
      </c>
      <c r="H111" s="36">
        <f t="shared" si="2"/>
        <v>13878187</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5344577.9991026996</v>
      </c>
      <c r="D116" s="21">
        <f t="shared" si="3"/>
        <v>2999419.29534298</v>
      </c>
      <c r="E116" s="21">
        <f t="shared" si="3"/>
        <v>1268445.46834163</v>
      </c>
      <c r="F116" s="21">
        <f t="shared" si="3"/>
        <v>204868</v>
      </c>
      <c r="G116" s="21">
        <f t="shared" si="3"/>
        <v>0</v>
      </c>
      <c r="H116" s="36">
        <f t="shared" ref="H116:H136" si="4">SUM(C116:G116)</f>
        <v>9817310.7627873085</v>
      </c>
      <c r="I116" s="1"/>
    </row>
    <row r="117" spans="2:9" x14ac:dyDescent="0.2">
      <c r="B117" s="9" t="str">
        <f>$B$33</f>
        <v>Science</v>
      </c>
      <c r="C117" s="22">
        <f t="shared" si="3"/>
        <v>2525645.8916636501</v>
      </c>
      <c r="D117" s="22">
        <f t="shared" si="3"/>
        <v>3847488.4064243101</v>
      </c>
      <c r="E117" s="22">
        <f t="shared" si="3"/>
        <v>1263697.8975148019</v>
      </c>
      <c r="F117" s="22">
        <f t="shared" si="3"/>
        <v>210443.386883717</v>
      </c>
      <c r="G117" s="22">
        <f t="shared" si="3"/>
        <v>0</v>
      </c>
      <c r="H117" s="69">
        <f t="shared" si="4"/>
        <v>7847275.5824864786</v>
      </c>
      <c r="I117" s="1"/>
    </row>
    <row r="118" spans="2:9" x14ac:dyDescent="0.2">
      <c r="B118" s="9" t="str">
        <f>$B$34</f>
        <v>Fine Arts</v>
      </c>
      <c r="C118" s="22">
        <f t="shared" si="3"/>
        <v>1794874.76184177</v>
      </c>
      <c r="D118" s="22">
        <f t="shared" si="3"/>
        <v>884804.57482679095</v>
      </c>
      <c r="E118" s="22">
        <f t="shared" si="3"/>
        <v>205757.261741453</v>
      </c>
      <c r="F118" s="22">
        <f t="shared" si="3"/>
        <v>0</v>
      </c>
      <c r="G118" s="22">
        <f t="shared" si="3"/>
        <v>0</v>
      </c>
      <c r="H118" s="69">
        <f t="shared" si="4"/>
        <v>2885436.5984100141</v>
      </c>
      <c r="I118" s="1"/>
    </row>
    <row r="119" spans="2:9" x14ac:dyDescent="0.2">
      <c r="B119" s="9" t="str">
        <f>$B$35</f>
        <v>Teacher Education</v>
      </c>
      <c r="C119" s="22">
        <f t="shared" si="3"/>
        <v>241185.618969837</v>
      </c>
      <c r="D119" s="22">
        <f t="shared" si="3"/>
        <v>1680535.112207484</v>
      </c>
      <c r="E119" s="22">
        <f t="shared" si="3"/>
        <v>1196774.218497159</v>
      </c>
      <c r="F119" s="22">
        <f t="shared" si="3"/>
        <v>1669566.6151409429</v>
      </c>
      <c r="G119" s="22">
        <f t="shared" si="3"/>
        <v>0</v>
      </c>
      <c r="H119" s="69">
        <f t="shared" si="4"/>
        <v>4788061.5648154225</v>
      </c>
      <c r="I119" s="1"/>
    </row>
    <row r="120" spans="2:9" x14ac:dyDescent="0.2">
      <c r="B120" s="9" t="str">
        <f>$B$36</f>
        <v>Agriculture</v>
      </c>
      <c r="C120" s="22">
        <f t="shared" si="3"/>
        <v>118.319132087425</v>
      </c>
      <c r="D120" s="22">
        <f t="shared" si="3"/>
        <v>13936.451773835901</v>
      </c>
      <c r="E120" s="22">
        <f t="shared" si="3"/>
        <v>68301.963963963994</v>
      </c>
      <c r="F120" s="22">
        <f t="shared" si="3"/>
        <v>0</v>
      </c>
      <c r="G120" s="22">
        <f t="shared" si="3"/>
        <v>0</v>
      </c>
      <c r="H120" s="69">
        <f t="shared" si="4"/>
        <v>82356.734869887325</v>
      </c>
      <c r="I120" s="1"/>
    </row>
    <row r="121" spans="2:9" x14ac:dyDescent="0.2">
      <c r="B121" s="9" t="str">
        <f>$B$37</f>
        <v>Engineering</v>
      </c>
      <c r="C121" s="22">
        <f t="shared" si="3"/>
        <v>834425.13212535903</v>
      </c>
      <c r="D121" s="22">
        <f t="shared" si="3"/>
        <v>1926760.86829724</v>
      </c>
      <c r="E121" s="22">
        <f t="shared" si="3"/>
        <v>494574.83389530302</v>
      </c>
      <c r="F121" s="22">
        <f t="shared" si="3"/>
        <v>129900.1145978463</v>
      </c>
      <c r="G121" s="22">
        <f t="shared" si="3"/>
        <v>0</v>
      </c>
      <c r="H121" s="69">
        <f t="shared" si="4"/>
        <v>3385660.9489157479</v>
      </c>
      <c r="I121" s="1"/>
    </row>
    <row r="122" spans="2:9" x14ac:dyDescent="0.2">
      <c r="B122" s="9" t="str">
        <f>$B$38</f>
        <v>Home Economics</v>
      </c>
      <c r="C122" s="22">
        <f t="shared" si="3"/>
        <v>3740.6236829836798</v>
      </c>
      <c r="D122" s="22">
        <f t="shared" si="3"/>
        <v>29234.709650349701</v>
      </c>
      <c r="E122" s="22">
        <f t="shared" si="3"/>
        <v>0</v>
      </c>
      <c r="F122" s="22">
        <f t="shared" si="3"/>
        <v>0</v>
      </c>
      <c r="G122" s="22">
        <f t="shared" si="3"/>
        <v>0</v>
      </c>
      <c r="H122" s="69">
        <f t="shared" si="4"/>
        <v>32975.333333333379</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3630.80321202095</v>
      </c>
      <c r="D124" s="22">
        <f t="shared" si="3"/>
        <v>27069.196787979101</v>
      </c>
      <c r="E124" s="22">
        <f t="shared" si="3"/>
        <v>0</v>
      </c>
      <c r="F124" s="22">
        <f t="shared" si="3"/>
        <v>0</v>
      </c>
      <c r="G124" s="22">
        <f t="shared" si="3"/>
        <v>0</v>
      </c>
      <c r="H124" s="69">
        <f t="shared" si="4"/>
        <v>30700.000000000051</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11214.6948775699</v>
      </c>
      <c r="D128" s="22">
        <f t="shared" si="3"/>
        <v>0</v>
      </c>
      <c r="E128" s="22">
        <f t="shared" si="3"/>
        <v>0</v>
      </c>
      <c r="F128" s="22">
        <f t="shared" si="3"/>
        <v>0</v>
      </c>
      <c r="G128" s="22">
        <f t="shared" si="3"/>
        <v>0</v>
      </c>
      <c r="H128" s="69">
        <f t="shared" si="4"/>
        <v>11214.6948775699</v>
      </c>
      <c r="I128" s="1"/>
    </row>
    <row r="129" spans="2:12" x14ac:dyDescent="0.2">
      <c r="B129" s="9" t="str">
        <f>$B$45</f>
        <v>Health Services</v>
      </c>
      <c r="C129" s="22">
        <f t="shared" si="3"/>
        <v>72000.587135957307</v>
      </c>
      <c r="D129" s="22">
        <f t="shared" si="3"/>
        <v>362208.46702751197</v>
      </c>
      <c r="E129" s="22">
        <f t="shared" si="3"/>
        <v>78004.039396527805</v>
      </c>
      <c r="F129" s="22">
        <f t="shared" si="3"/>
        <v>0</v>
      </c>
      <c r="G129" s="22">
        <f t="shared" si="3"/>
        <v>0</v>
      </c>
      <c r="H129" s="69">
        <f t="shared" si="4"/>
        <v>512213.0935599971</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1065220.359514029</v>
      </c>
      <c r="D131" s="22">
        <f t="shared" si="3"/>
        <v>4548359.3515672106</v>
      </c>
      <c r="E131" s="22">
        <f t="shared" si="3"/>
        <v>1618830.9556887471</v>
      </c>
      <c r="F131" s="22">
        <f t="shared" si="3"/>
        <v>0</v>
      </c>
      <c r="G131" s="22">
        <f t="shared" si="3"/>
        <v>0</v>
      </c>
      <c r="H131" s="69">
        <f t="shared" si="4"/>
        <v>7232410.666769987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64847.736766675502</v>
      </c>
      <c r="E133" s="22">
        <f t="shared" si="5"/>
        <v>0</v>
      </c>
      <c r="F133" s="22">
        <f t="shared" si="5"/>
        <v>0</v>
      </c>
      <c r="G133" s="22">
        <f t="shared" si="5"/>
        <v>0</v>
      </c>
      <c r="H133" s="69">
        <f t="shared" si="4"/>
        <v>64847.736766675502</v>
      </c>
      <c r="I133" s="1"/>
    </row>
    <row r="134" spans="2:12" x14ac:dyDescent="0.2">
      <c r="B134" s="9" t="str">
        <f>$B$50</f>
        <v>Technology</v>
      </c>
      <c r="C134" s="22">
        <f t="shared" si="5"/>
        <v>23047.738371937699</v>
      </c>
      <c r="D134" s="22">
        <f t="shared" si="5"/>
        <v>223769.170500323</v>
      </c>
      <c r="E134" s="22">
        <f t="shared" si="5"/>
        <v>10926.3125</v>
      </c>
      <c r="F134" s="22">
        <f t="shared" si="5"/>
        <v>0</v>
      </c>
      <c r="G134" s="22">
        <f t="shared" si="5"/>
        <v>0</v>
      </c>
      <c r="H134" s="69">
        <f t="shared" si="4"/>
        <v>257743.22137226071</v>
      </c>
      <c r="I134" s="1"/>
    </row>
    <row r="135" spans="2:12" x14ac:dyDescent="0.2">
      <c r="B135" s="9" t="str">
        <f>$B$51</f>
        <v>Nursing</v>
      </c>
      <c r="C135" s="22">
        <f t="shared" si="5"/>
        <v>19185.877458880201</v>
      </c>
      <c r="D135" s="22">
        <f t="shared" si="5"/>
        <v>3951761.9883617102</v>
      </c>
      <c r="E135" s="22">
        <f t="shared" si="5"/>
        <v>1515798.8209198238</v>
      </c>
      <c r="F135" s="22">
        <f t="shared" si="5"/>
        <v>251107.360292609</v>
      </c>
      <c r="G135" s="22">
        <f t="shared" si="5"/>
        <v>0</v>
      </c>
      <c r="H135" s="69">
        <f t="shared" si="4"/>
        <v>5737854.0470330231</v>
      </c>
      <c r="I135" s="1"/>
    </row>
    <row r="136" spans="2:12" x14ac:dyDescent="0.2">
      <c r="B136" s="35" t="str">
        <f>$B$52</f>
        <v>Totals</v>
      </c>
      <c r="C136" s="36">
        <f>SUM(C116:C135)</f>
        <v>11938868.407088783</v>
      </c>
      <c r="D136" s="36">
        <f>SUM(D116:D135)</f>
        <v>20560195.3295344</v>
      </c>
      <c r="E136" s="36">
        <f>SUM(E116:E135)</f>
        <v>7721111.7724594092</v>
      </c>
      <c r="F136" s="36">
        <f>SUM(F116:F135)</f>
        <v>2465885.476915115</v>
      </c>
      <c r="G136" s="36">
        <f>SUM(G116:G135)</f>
        <v>0</v>
      </c>
      <c r="H136" s="36">
        <f t="shared" si="4"/>
        <v>42686060.985997707</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48496544.014002293</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Data!LN15</f>
        <v>0</v>
      </c>
      <c r="D143" s="159">
        <f>Data!MH15</f>
        <v>0</v>
      </c>
      <c r="E143" s="159">
        <f>Data!NB15</f>
        <v>0</v>
      </c>
      <c r="F143" s="159">
        <f>Data!NV15</f>
        <v>0</v>
      </c>
      <c r="G143" s="159">
        <f>Data!OP15</f>
        <v>0</v>
      </c>
      <c r="H143" s="160">
        <f>Data!PJ15</f>
        <v>9610069</v>
      </c>
      <c r="I143" s="70">
        <f t="shared" ref="I143:I162" si="6">SUM(C143:H143)</f>
        <v>9610069</v>
      </c>
    </row>
    <row r="144" spans="2:12" x14ac:dyDescent="0.2">
      <c r="B144" s="9" t="str">
        <f>$B$33</f>
        <v>Science</v>
      </c>
      <c r="C144" s="159">
        <f>Data!LO15</f>
        <v>0</v>
      </c>
      <c r="D144" s="159">
        <f>Data!MI15</f>
        <v>0</v>
      </c>
      <c r="E144" s="159">
        <f>Data!NC15</f>
        <v>0</v>
      </c>
      <c r="F144" s="159">
        <f>Data!NW15</f>
        <v>0</v>
      </c>
      <c r="G144" s="159">
        <f>Data!OQ15</f>
        <v>0</v>
      </c>
      <c r="H144" s="160">
        <f>Data!PK15</f>
        <v>24258268</v>
      </c>
      <c r="I144" s="70">
        <f t="shared" si="6"/>
        <v>24258268</v>
      </c>
    </row>
    <row r="145" spans="2:9" x14ac:dyDescent="0.2">
      <c r="B145" s="9" t="str">
        <f>$B$34</f>
        <v>Fine Arts</v>
      </c>
      <c r="C145" s="159">
        <f>Data!LP15</f>
        <v>0</v>
      </c>
      <c r="D145" s="159">
        <f>Data!MJ15</f>
        <v>0</v>
      </c>
      <c r="E145" s="159">
        <f>Data!ND15</f>
        <v>0</v>
      </c>
      <c r="F145" s="159">
        <f>Data!NX15</f>
        <v>0</v>
      </c>
      <c r="G145" s="159">
        <f>Data!OR15</f>
        <v>0</v>
      </c>
      <c r="H145" s="160">
        <f>Data!PL15</f>
        <v>1305462</v>
      </c>
      <c r="I145" s="70">
        <f t="shared" si="6"/>
        <v>1305462</v>
      </c>
    </row>
    <row r="146" spans="2:9" x14ac:dyDescent="0.2">
      <c r="B146" s="9" t="str">
        <f>$B$35</f>
        <v>Teacher Education</v>
      </c>
      <c r="C146" s="159">
        <f>Data!LQ15</f>
        <v>0</v>
      </c>
      <c r="D146" s="159">
        <f>Data!MK15</f>
        <v>0</v>
      </c>
      <c r="E146" s="159">
        <f>Data!NE15</f>
        <v>0</v>
      </c>
      <c r="F146" s="159">
        <f>Data!NY15</f>
        <v>0</v>
      </c>
      <c r="G146" s="159">
        <f>Data!OS15</f>
        <v>0</v>
      </c>
      <c r="H146" s="160">
        <f>Data!PN15</f>
        <v>2348464</v>
      </c>
      <c r="I146" s="70">
        <f t="shared" si="6"/>
        <v>2348464</v>
      </c>
    </row>
    <row r="147" spans="2:9" x14ac:dyDescent="0.2">
      <c r="B147" s="9" t="str">
        <f>$B$36</f>
        <v>Agriculture</v>
      </c>
      <c r="C147" s="159">
        <f>Data!LR15</f>
        <v>0</v>
      </c>
      <c r="D147" s="159">
        <f>Data!ML15</f>
        <v>0</v>
      </c>
      <c r="E147" s="159">
        <f>Data!NF15</f>
        <v>0</v>
      </c>
      <c r="F147" s="159">
        <f>Data!NZ15</f>
        <v>0</v>
      </c>
      <c r="G147" s="159">
        <f>Data!OT15</f>
        <v>0</v>
      </c>
      <c r="H147" s="160">
        <f>Data!PM15</f>
        <v>32846</v>
      </c>
      <c r="I147" s="70">
        <f t="shared" si="6"/>
        <v>32846</v>
      </c>
    </row>
    <row r="148" spans="2:9" x14ac:dyDescent="0.2">
      <c r="B148" s="9" t="str">
        <f>$B$37</f>
        <v>Engineering</v>
      </c>
      <c r="C148" s="159">
        <f>Data!LS15</f>
        <v>0</v>
      </c>
      <c r="D148" s="159">
        <f>Data!MM15</f>
        <v>0</v>
      </c>
      <c r="E148" s="159">
        <f>Data!NG15</f>
        <v>0</v>
      </c>
      <c r="F148" s="159">
        <f>Data!OA15</f>
        <v>0</v>
      </c>
      <c r="G148" s="159">
        <f>Data!OU15</f>
        <v>0</v>
      </c>
      <c r="H148" s="160">
        <f>Data!PO15</f>
        <v>2686717</v>
      </c>
      <c r="I148" s="70">
        <f t="shared" si="6"/>
        <v>2686717</v>
      </c>
    </row>
    <row r="149" spans="2:9" x14ac:dyDescent="0.2">
      <c r="B149" s="9" t="str">
        <f>$B$38</f>
        <v>Home Economics</v>
      </c>
      <c r="C149" s="159">
        <f>Data!LT15</f>
        <v>0</v>
      </c>
      <c r="D149" s="159">
        <f>Data!MN15</f>
        <v>0</v>
      </c>
      <c r="E149" s="159">
        <f>Data!NH15</f>
        <v>0</v>
      </c>
      <c r="F149" s="159">
        <f>Data!OB15</f>
        <v>0</v>
      </c>
      <c r="G149" s="159">
        <f>Data!OV15</f>
        <v>0</v>
      </c>
      <c r="H149" s="160">
        <f>Data!PP15</f>
        <v>30664</v>
      </c>
      <c r="I149" s="70">
        <f t="shared" si="6"/>
        <v>30664</v>
      </c>
    </row>
    <row r="150" spans="2:9" x14ac:dyDescent="0.2">
      <c r="B150" s="9" t="str">
        <f>$B$39</f>
        <v>Law</v>
      </c>
      <c r="C150" s="159">
        <f>Data!LU15</f>
        <v>0</v>
      </c>
      <c r="D150" s="159">
        <f>Data!MO15</f>
        <v>0</v>
      </c>
      <c r="E150" s="159">
        <f>Data!NI15</f>
        <v>0</v>
      </c>
      <c r="F150" s="159">
        <f>Data!OC15</f>
        <v>0</v>
      </c>
      <c r="G150" s="159">
        <f>Data!OW15</f>
        <v>0</v>
      </c>
      <c r="H150" s="160">
        <f>Data!PQ15</f>
        <v>0</v>
      </c>
      <c r="I150" s="70">
        <f t="shared" si="6"/>
        <v>0</v>
      </c>
    </row>
    <row r="151" spans="2:9" x14ac:dyDescent="0.2">
      <c r="B151" s="9" t="str">
        <f>$B$40</f>
        <v>Social Service</v>
      </c>
      <c r="C151" s="159">
        <f>Data!LV15</f>
        <v>0</v>
      </c>
      <c r="D151" s="159">
        <f>Data!MP15</f>
        <v>0</v>
      </c>
      <c r="E151" s="159">
        <f>Data!NJ15</f>
        <v>0</v>
      </c>
      <c r="F151" s="159">
        <f>Data!OD15</f>
        <v>0</v>
      </c>
      <c r="G151" s="159">
        <f>Data!OX15</f>
        <v>0</v>
      </c>
      <c r="H151" s="160">
        <f>Data!PR15</f>
        <v>26162</v>
      </c>
      <c r="I151" s="70">
        <f t="shared" si="6"/>
        <v>26162</v>
      </c>
    </row>
    <row r="152" spans="2:9" x14ac:dyDescent="0.2">
      <c r="B152" s="9" t="str">
        <f>$B$41</f>
        <v>Library Science</v>
      </c>
      <c r="C152" s="159">
        <f>Data!LW15</f>
        <v>0</v>
      </c>
      <c r="D152" s="159">
        <f>Data!MQ15</f>
        <v>0</v>
      </c>
      <c r="E152" s="159">
        <f>Data!NK15</f>
        <v>0</v>
      </c>
      <c r="F152" s="159">
        <f>Data!OE15</f>
        <v>0</v>
      </c>
      <c r="G152" s="159">
        <f>Data!OY15</f>
        <v>0</v>
      </c>
      <c r="H152" s="160">
        <f>Data!PS15</f>
        <v>0</v>
      </c>
      <c r="I152" s="70">
        <f t="shared" si="6"/>
        <v>0</v>
      </c>
    </row>
    <row r="153" spans="2:9" x14ac:dyDescent="0.2">
      <c r="B153" s="9" t="str">
        <f>$B$42</f>
        <v>Veterinary Science</v>
      </c>
      <c r="C153" s="159">
        <f>Data!LX15</f>
        <v>0</v>
      </c>
      <c r="D153" s="159">
        <f>Data!MR15</f>
        <v>0</v>
      </c>
      <c r="E153" s="159">
        <f>Data!NL15</f>
        <v>0</v>
      </c>
      <c r="F153" s="159">
        <f>Data!OF15</f>
        <v>0</v>
      </c>
      <c r="G153" s="159">
        <f>Data!OZ15</f>
        <v>0</v>
      </c>
      <c r="H153" s="160">
        <f>Data!PT15</f>
        <v>0</v>
      </c>
      <c r="I153" s="70">
        <f t="shared" si="6"/>
        <v>0</v>
      </c>
    </row>
    <row r="154" spans="2:9" x14ac:dyDescent="0.2">
      <c r="B154" s="9" t="str">
        <f>$B$43</f>
        <v>Vocational Training</v>
      </c>
      <c r="C154" s="159">
        <f>Data!LY15</f>
        <v>0</v>
      </c>
      <c r="D154" s="159">
        <f>Data!MS15</f>
        <v>0</v>
      </c>
      <c r="E154" s="159">
        <f>Data!NM15</f>
        <v>0</v>
      </c>
      <c r="F154" s="159">
        <f>Data!OG15</f>
        <v>0</v>
      </c>
      <c r="G154" s="159">
        <f>Data!PA15</f>
        <v>0</v>
      </c>
      <c r="H154" s="160">
        <f>Data!PU15</f>
        <v>0</v>
      </c>
      <c r="I154" s="70">
        <f t="shared" si="6"/>
        <v>0</v>
      </c>
    </row>
    <row r="155" spans="2:9" x14ac:dyDescent="0.2">
      <c r="B155" s="9" t="str">
        <f>$B$44</f>
        <v>Physical Training</v>
      </c>
      <c r="C155" s="159">
        <f>Data!LZ15</f>
        <v>0</v>
      </c>
      <c r="D155" s="159">
        <f>Data!MT15</f>
        <v>0</v>
      </c>
      <c r="E155" s="159">
        <f>Data!NN15</f>
        <v>0</v>
      </c>
      <c r="F155" s="159">
        <f>Data!OH15</f>
        <v>0</v>
      </c>
      <c r="G155" s="159">
        <f>Data!PB15</f>
        <v>0</v>
      </c>
      <c r="H155" s="160">
        <f>Data!PV15</f>
        <v>22920</v>
      </c>
      <c r="I155" s="70">
        <f t="shared" si="6"/>
        <v>22920</v>
      </c>
    </row>
    <row r="156" spans="2:9" x14ac:dyDescent="0.2">
      <c r="B156" s="9" t="str">
        <f>$B$45</f>
        <v>Health Services</v>
      </c>
      <c r="C156" s="159">
        <f>Data!MA15</f>
        <v>0</v>
      </c>
      <c r="D156" s="159">
        <f>Data!MU15</f>
        <v>0</v>
      </c>
      <c r="E156" s="159">
        <f>Data!NO15</f>
        <v>0</v>
      </c>
      <c r="F156" s="159">
        <f>Data!OI15</f>
        <v>0</v>
      </c>
      <c r="G156" s="159">
        <f>Data!PC15</f>
        <v>0</v>
      </c>
      <c r="H156" s="160">
        <f>Data!PW15</f>
        <v>587130</v>
      </c>
      <c r="I156" s="70">
        <f t="shared" si="6"/>
        <v>587130</v>
      </c>
    </row>
    <row r="157" spans="2:9" x14ac:dyDescent="0.2">
      <c r="B157" s="9" t="str">
        <f>$B$46</f>
        <v>Pharmacy</v>
      </c>
      <c r="C157" s="159">
        <f>Data!MB15</f>
        <v>0</v>
      </c>
      <c r="D157" s="159">
        <f>Data!MV15</f>
        <v>0</v>
      </c>
      <c r="E157" s="159">
        <f>Data!NP15</f>
        <v>0</v>
      </c>
      <c r="F157" s="159">
        <f>Data!OJ15</f>
        <v>0</v>
      </c>
      <c r="G157" s="159">
        <f>Data!PD15</f>
        <v>0</v>
      </c>
      <c r="H157" s="160">
        <f>Data!PX15</f>
        <v>0</v>
      </c>
      <c r="I157" s="70">
        <f t="shared" si="6"/>
        <v>0</v>
      </c>
    </row>
    <row r="158" spans="2:9" x14ac:dyDescent="0.2">
      <c r="B158" s="9" t="str">
        <f>$B$47</f>
        <v>Business Administration</v>
      </c>
      <c r="C158" s="159">
        <f>Data!MC15</f>
        <v>0</v>
      </c>
      <c r="D158" s="159">
        <f>Data!MW15</f>
        <v>0</v>
      </c>
      <c r="E158" s="159">
        <f>Data!NQ15</f>
        <v>0</v>
      </c>
      <c r="F158" s="159">
        <f>Data!OK15</f>
        <v>0</v>
      </c>
      <c r="G158" s="159">
        <f>Data!PE15</f>
        <v>0</v>
      </c>
      <c r="H158" s="160">
        <f>Data!PY15</f>
        <v>4302068</v>
      </c>
      <c r="I158" s="70">
        <f t="shared" si="6"/>
        <v>4302068</v>
      </c>
    </row>
    <row r="159" spans="2:9" x14ac:dyDescent="0.2">
      <c r="B159" s="9" t="str">
        <f>$B$48</f>
        <v>Optometry</v>
      </c>
      <c r="C159" s="159">
        <f>Data!MD15</f>
        <v>0</v>
      </c>
      <c r="D159" s="159">
        <f>Data!MX15</f>
        <v>0</v>
      </c>
      <c r="E159" s="159">
        <f>Data!NR15</f>
        <v>0</v>
      </c>
      <c r="F159" s="159">
        <f>Data!OL15</f>
        <v>0</v>
      </c>
      <c r="G159" s="159">
        <f>Data!PF15</f>
        <v>0</v>
      </c>
      <c r="H159" s="160">
        <f>Data!PZ15</f>
        <v>0</v>
      </c>
      <c r="I159" s="70">
        <f t="shared" si="6"/>
        <v>0</v>
      </c>
    </row>
    <row r="160" spans="2:9" x14ac:dyDescent="0.2">
      <c r="B160" s="9" t="str">
        <f>$B$49</f>
        <v>Teacher Ed-Practice Teaching</v>
      </c>
      <c r="C160" s="159">
        <f>Data!ME15</f>
        <v>0</v>
      </c>
      <c r="D160" s="159">
        <f>Data!MY15</f>
        <v>0</v>
      </c>
      <c r="E160" s="159">
        <f>Data!NS15</f>
        <v>0</v>
      </c>
      <c r="F160" s="159">
        <f>Data!OM15</f>
        <v>0</v>
      </c>
      <c r="G160" s="159">
        <f>Data!PG15</f>
        <v>0</v>
      </c>
      <c r="H160" s="160">
        <f>Data!QA15</f>
        <v>37810</v>
      </c>
      <c r="I160" s="70">
        <f t="shared" si="6"/>
        <v>37810</v>
      </c>
    </row>
    <row r="161" spans="2:10" x14ac:dyDescent="0.2">
      <c r="B161" s="9" t="str">
        <f>$B$50</f>
        <v>Technology</v>
      </c>
      <c r="C161" s="159">
        <f>Data!MF15</f>
        <v>0</v>
      </c>
      <c r="D161" s="159">
        <f>Data!MZ15</f>
        <v>0</v>
      </c>
      <c r="E161" s="159">
        <f>Data!NT15</f>
        <v>0</v>
      </c>
      <c r="F161" s="159">
        <f>Data!ON15</f>
        <v>0</v>
      </c>
      <c r="G161" s="159">
        <f>Data!PH15</f>
        <v>0</v>
      </c>
      <c r="H161" s="160">
        <f>Data!QB15</f>
        <v>101088</v>
      </c>
      <c r="I161" s="70">
        <f t="shared" si="6"/>
        <v>101088</v>
      </c>
    </row>
    <row r="162" spans="2:10" x14ac:dyDescent="0.2">
      <c r="B162" s="9" t="str">
        <f>$B$51</f>
        <v>Nursing</v>
      </c>
      <c r="C162" s="159">
        <f>Data!MG15</f>
        <v>0</v>
      </c>
      <c r="D162" s="159">
        <f>Data!NA15</f>
        <v>0</v>
      </c>
      <c r="E162" s="159">
        <f>Data!NU15</f>
        <v>0</v>
      </c>
      <c r="F162" s="159">
        <f>Data!OO15</f>
        <v>0</v>
      </c>
      <c r="G162" s="159">
        <f>Data!PI15</f>
        <v>0</v>
      </c>
      <c r="H162" s="160">
        <f>Data!QC15</f>
        <v>3146876</v>
      </c>
      <c r="I162" s="70">
        <f t="shared" si="6"/>
        <v>3146876</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48496544</v>
      </c>
      <c r="I163" s="70">
        <f>SUM(I143:I162)</f>
        <v>48496544</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5231754.8652882176</v>
      </c>
      <c r="D168" s="21">
        <f t="shared" si="8"/>
        <v>2936102.0634528222</v>
      </c>
      <c r="E168" s="21">
        <f t="shared" si="8"/>
        <v>1241668.7999432816</v>
      </c>
      <c r="F168" s="21">
        <f t="shared" si="8"/>
        <v>200543.27131567994</v>
      </c>
      <c r="G168" s="21">
        <f t="shared" si="8"/>
        <v>0</v>
      </c>
      <c r="H168" s="36">
        <f t="shared" ref="H168:H188" si="9">SUM(C168:G168)</f>
        <v>9610069.0000000019</v>
      </c>
      <c r="I168" s="52"/>
      <c r="J168" s="53"/>
    </row>
    <row r="169" spans="2:10" x14ac:dyDescent="0.2">
      <c r="B169" s="9" t="str">
        <f>$B$33</f>
        <v>Science</v>
      </c>
      <c r="C169" s="22">
        <f t="shared" si="8"/>
        <v>7807524.3145293677</v>
      </c>
      <c r="D169" s="22">
        <f t="shared" si="8"/>
        <v>11893733.552347133</v>
      </c>
      <c r="E169" s="22">
        <f t="shared" si="8"/>
        <v>3906466.8937288998</v>
      </c>
      <c r="F169" s="22">
        <f t="shared" si="8"/>
        <v>650543.23939459887</v>
      </c>
      <c r="G169" s="22">
        <f t="shared" si="8"/>
        <v>0</v>
      </c>
      <c r="H169" s="69">
        <f t="shared" si="9"/>
        <v>24258268</v>
      </c>
      <c r="I169" s="52"/>
      <c r="J169" s="53"/>
    </row>
    <row r="170" spans="2:10" x14ac:dyDescent="0.2">
      <c r="B170" s="9" t="str">
        <f>$B$34</f>
        <v>Fine Arts</v>
      </c>
      <c r="C170" s="22">
        <f t="shared" si="8"/>
        <v>812057.62678502139</v>
      </c>
      <c r="D170" s="22">
        <f t="shared" si="8"/>
        <v>400313.33577006153</v>
      </c>
      <c r="E170" s="22">
        <f t="shared" si="8"/>
        <v>93091.037444917063</v>
      </c>
      <c r="F170" s="22">
        <f t="shared" si="8"/>
        <v>0</v>
      </c>
      <c r="G170" s="22">
        <f t="shared" si="8"/>
        <v>0</v>
      </c>
      <c r="H170" s="69">
        <f t="shared" si="9"/>
        <v>1305462</v>
      </c>
      <c r="I170" s="52"/>
      <c r="J170" s="53"/>
    </row>
    <row r="171" spans="2:10" x14ac:dyDescent="0.2">
      <c r="B171" s="9" t="str">
        <f>$B$35</f>
        <v>Teacher Education</v>
      </c>
      <c r="C171" s="22">
        <f t="shared" si="8"/>
        <v>118297.50637097632</v>
      </c>
      <c r="D171" s="22">
        <f t="shared" si="8"/>
        <v>824274.324448328</v>
      </c>
      <c r="E171" s="22">
        <f t="shared" si="8"/>
        <v>586997.70882688276</v>
      </c>
      <c r="F171" s="22">
        <f t="shared" si="8"/>
        <v>818894.46035381313</v>
      </c>
      <c r="G171" s="22">
        <f t="shared" si="8"/>
        <v>0</v>
      </c>
      <c r="H171" s="69">
        <f t="shared" si="9"/>
        <v>2348464</v>
      </c>
      <c r="I171" s="52"/>
      <c r="J171" s="53"/>
    </row>
    <row r="172" spans="2:10" x14ac:dyDescent="0.2">
      <c r="B172" s="9" t="str">
        <f>$B$36</f>
        <v>Agriculture</v>
      </c>
      <c r="C172" s="22">
        <f t="shared" si="8"/>
        <v>47.188735914353749</v>
      </c>
      <c r="D172" s="22">
        <f t="shared" si="8"/>
        <v>5558.2181067111105</v>
      </c>
      <c r="E172" s="22">
        <f t="shared" si="8"/>
        <v>27240.593157374529</v>
      </c>
      <c r="F172" s="22">
        <f t="shared" si="8"/>
        <v>0</v>
      </c>
      <c r="G172" s="22">
        <f t="shared" si="8"/>
        <v>0</v>
      </c>
      <c r="H172" s="69">
        <f t="shared" si="9"/>
        <v>32845.999999999993</v>
      </c>
      <c r="I172" s="52"/>
      <c r="J172" s="53"/>
    </row>
    <row r="173" spans="2:10" x14ac:dyDescent="0.2">
      <c r="B173" s="9" t="str">
        <f>$B$37</f>
        <v>Engineering</v>
      </c>
      <c r="C173" s="22">
        <f t="shared" si="8"/>
        <v>662164.41088892892</v>
      </c>
      <c r="D173" s="22">
        <f t="shared" si="8"/>
        <v>1528995.7434889553</v>
      </c>
      <c r="E173" s="22">
        <f t="shared" si="8"/>
        <v>392473.62156102108</v>
      </c>
      <c r="F173" s="22">
        <f t="shared" si="8"/>
        <v>103083.22406109507</v>
      </c>
      <c r="G173" s="22">
        <f t="shared" si="8"/>
        <v>0</v>
      </c>
      <c r="H173" s="69">
        <f t="shared" si="9"/>
        <v>2686717.0000000005</v>
      </c>
      <c r="I173" s="52"/>
      <c r="J173" s="53"/>
    </row>
    <row r="174" spans="2:10" x14ac:dyDescent="0.2">
      <c r="B174" s="9" t="str">
        <f>$B$38</f>
        <v>Home Economics</v>
      </c>
      <c r="C174" s="22">
        <f t="shared" si="8"/>
        <v>3478.4329078809837</v>
      </c>
      <c r="D174" s="22">
        <f t="shared" si="8"/>
        <v>27185.567092119018</v>
      </c>
      <c r="E174" s="22">
        <f t="shared" si="8"/>
        <v>0</v>
      </c>
      <c r="F174" s="22">
        <f t="shared" si="8"/>
        <v>0</v>
      </c>
      <c r="G174" s="22">
        <f t="shared" si="8"/>
        <v>0</v>
      </c>
      <c r="H174" s="69">
        <f t="shared" si="9"/>
        <v>30664</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3094.1066329932223</v>
      </c>
      <c r="D176" s="22">
        <f t="shared" si="8"/>
        <v>23067.893367006774</v>
      </c>
      <c r="E176" s="22">
        <f t="shared" si="8"/>
        <v>0</v>
      </c>
      <c r="F176" s="22">
        <f t="shared" si="8"/>
        <v>0</v>
      </c>
      <c r="G176" s="22">
        <f t="shared" si="8"/>
        <v>0</v>
      </c>
      <c r="H176" s="69">
        <f t="shared" si="9"/>
        <v>26161.999999999996</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22920</v>
      </c>
      <c r="D180" s="22">
        <f t="shared" si="8"/>
        <v>0</v>
      </c>
      <c r="E180" s="22">
        <f t="shared" si="8"/>
        <v>0</v>
      </c>
      <c r="F180" s="22">
        <f t="shared" si="8"/>
        <v>0</v>
      </c>
      <c r="G180" s="22">
        <f t="shared" si="8"/>
        <v>0</v>
      </c>
      <c r="H180" s="69">
        <f t="shared" si="9"/>
        <v>22920</v>
      </c>
      <c r="I180" s="52"/>
      <c r="J180" s="53"/>
    </row>
    <row r="181" spans="2:10" x14ac:dyDescent="0.2">
      <c r="B181" s="9" t="str">
        <f>$B$45</f>
        <v>Health Services</v>
      </c>
      <c r="C181" s="22">
        <f t="shared" si="8"/>
        <v>82531.480074675143</v>
      </c>
      <c r="D181" s="22">
        <f t="shared" si="8"/>
        <v>415185.51540298172</v>
      </c>
      <c r="E181" s="22">
        <f t="shared" si="8"/>
        <v>89413.004522343093</v>
      </c>
      <c r="F181" s="22">
        <f t="shared" si="8"/>
        <v>0</v>
      </c>
      <c r="G181" s="22">
        <f t="shared" si="8"/>
        <v>0</v>
      </c>
      <c r="H181" s="69">
        <f t="shared" si="9"/>
        <v>587129.99999999988</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633626.96516518784</v>
      </c>
      <c r="D183" s="22">
        <f t="shared" si="8"/>
        <v>2705508.8711682456</v>
      </c>
      <c r="E183" s="22">
        <f t="shared" si="8"/>
        <v>962932.16366656625</v>
      </c>
      <c r="F183" s="22">
        <f t="shared" si="8"/>
        <v>0</v>
      </c>
      <c r="G183" s="22">
        <f t="shared" si="8"/>
        <v>0</v>
      </c>
      <c r="H183" s="69">
        <f t="shared" si="9"/>
        <v>4302067.9999999991</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37810</v>
      </c>
      <c r="E185" s="22">
        <f t="shared" si="10"/>
        <v>0</v>
      </c>
      <c r="F185" s="22">
        <f t="shared" si="10"/>
        <v>0</v>
      </c>
      <c r="G185" s="22">
        <f t="shared" si="10"/>
        <v>0</v>
      </c>
      <c r="H185" s="69">
        <f t="shared" si="9"/>
        <v>37810</v>
      </c>
      <c r="I185" s="52"/>
      <c r="J185" s="53"/>
    </row>
    <row r="186" spans="2:10" x14ac:dyDescent="0.2">
      <c r="B186" s="9" t="str">
        <f>$B$50</f>
        <v>Technology</v>
      </c>
      <c r="C186" s="22">
        <f t="shared" si="10"/>
        <v>9039.4221199610765</v>
      </c>
      <c r="D186" s="22">
        <f t="shared" si="10"/>
        <v>87763.231122442783</v>
      </c>
      <c r="E186" s="22">
        <f t="shared" si="10"/>
        <v>4285.346757596134</v>
      </c>
      <c r="F186" s="22">
        <f t="shared" si="10"/>
        <v>0</v>
      </c>
      <c r="G186" s="22">
        <f t="shared" si="10"/>
        <v>0</v>
      </c>
      <c r="H186" s="69">
        <f t="shared" si="9"/>
        <v>101088</v>
      </c>
      <c r="I186" s="52"/>
      <c r="J186" s="53"/>
    </row>
    <row r="187" spans="2:10" x14ac:dyDescent="0.2">
      <c r="B187" s="9" t="str">
        <f>$B$51</f>
        <v>Nursing</v>
      </c>
      <c r="C187" s="22">
        <f t="shared" si="10"/>
        <v>10522.327131257476</v>
      </c>
      <c r="D187" s="22">
        <f t="shared" si="10"/>
        <v>2167309.3907500319</v>
      </c>
      <c r="E187" s="22">
        <f t="shared" si="10"/>
        <v>831326.64081049932</v>
      </c>
      <c r="F187" s="22">
        <f t="shared" si="10"/>
        <v>137717.64130821161</v>
      </c>
      <c r="G187" s="22">
        <f t="shared" si="10"/>
        <v>0</v>
      </c>
      <c r="H187" s="69">
        <f t="shared" si="9"/>
        <v>3146876.0000000005</v>
      </c>
      <c r="I187" s="52"/>
      <c r="J187" s="53"/>
    </row>
    <row r="188" spans="2:10" x14ac:dyDescent="0.2">
      <c r="B188" s="35" t="str">
        <f>$B$52</f>
        <v>Totals</v>
      </c>
      <c r="C188" s="36">
        <f>SUM(C168:C187)</f>
        <v>15397058.646630382</v>
      </c>
      <c r="D188" s="36">
        <f>SUM(D168:D187)</f>
        <v>23052807.70651684</v>
      </c>
      <c r="E188" s="36">
        <f>SUM(E168:E187)</f>
        <v>8135895.8104193807</v>
      </c>
      <c r="F188" s="36">
        <f>SUM(F168:F187)</f>
        <v>1910781.8364333985</v>
      </c>
      <c r="G188" s="36">
        <f>SUM(G168:G187)</f>
        <v>0</v>
      </c>
      <c r="H188" s="36">
        <f t="shared" si="9"/>
        <v>48496544</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30604310</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3831862.6297557321</v>
      </c>
      <c r="D193" s="38">
        <f t="shared" si="11"/>
        <v>2150471.5078950399</v>
      </c>
      <c r="E193" s="38">
        <f t="shared" si="11"/>
        <v>909427.98268400796</v>
      </c>
      <c r="F193" s="38">
        <f t="shared" si="11"/>
        <v>146882.69744862837</v>
      </c>
      <c r="G193" s="38">
        <f t="shared" si="11"/>
        <v>0</v>
      </c>
      <c r="H193" s="38">
        <f>SUM(C193:G193)</f>
        <v>7038644.8177834079</v>
      </c>
      <c r="I193" s="1"/>
    </row>
    <row r="194" spans="2:9" x14ac:dyDescent="0.2">
      <c r="B194" s="9" t="str">
        <f>$B$33</f>
        <v>Science</v>
      </c>
      <c r="C194" s="39">
        <f t="shared" si="11"/>
        <v>1810793.6884608779</v>
      </c>
      <c r="D194" s="39">
        <f t="shared" si="11"/>
        <v>2758505.3572931215</v>
      </c>
      <c r="E194" s="39">
        <f t="shared" si="11"/>
        <v>906024.15187893866</v>
      </c>
      <c r="F194" s="39">
        <f t="shared" si="11"/>
        <v>150880.04142035675</v>
      </c>
      <c r="G194" s="39">
        <f t="shared" si="11"/>
        <v>0</v>
      </c>
      <c r="H194" s="39">
        <f t="shared" ref="H194:H213" si="12">SUM(C194:G194)</f>
        <v>5626203.239053295</v>
      </c>
      <c r="I194" s="1"/>
    </row>
    <row r="195" spans="2:9" x14ac:dyDescent="0.2">
      <c r="B195" s="9" t="str">
        <f>$B$34</f>
        <v>Fine Arts</v>
      </c>
      <c r="C195" s="39">
        <f t="shared" si="11"/>
        <v>1286858.1066920338</v>
      </c>
      <c r="D195" s="39">
        <f t="shared" si="11"/>
        <v>634371.80362694897</v>
      </c>
      <c r="E195" s="39">
        <f t="shared" si="11"/>
        <v>147520.26487410467</v>
      </c>
      <c r="F195" s="39">
        <f t="shared" si="11"/>
        <v>0</v>
      </c>
      <c r="G195" s="39">
        <f t="shared" si="11"/>
        <v>0</v>
      </c>
      <c r="H195" s="39">
        <f t="shared" si="12"/>
        <v>2068750.1751930874</v>
      </c>
      <c r="I195" s="1"/>
    </row>
    <row r="196" spans="2:9" x14ac:dyDescent="0.2">
      <c r="B196" s="9" t="str">
        <f>$B$35</f>
        <v>Teacher Education</v>
      </c>
      <c r="C196" s="39">
        <f t="shared" si="11"/>
        <v>172921.07259360529</v>
      </c>
      <c r="D196" s="39">
        <f t="shared" si="11"/>
        <v>1204880.8522471474</v>
      </c>
      <c r="E196" s="39">
        <f t="shared" si="11"/>
        <v>858042.37582168437</v>
      </c>
      <c r="F196" s="39">
        <f t="shared" si="11"/>
        <v>1197016.8498842067</v>
      </c>
      <c r="G196" s="39">
        <f t="shared" si="11"/>
        <v>0</v>
      </c>
      <c r="H196" s="39">
        <f t="shared" si="12"/>
        <v>3432861.1505466439</v>
      </c>
      <c r="I196" s="1"/>
    </row>
    <row r="197" spans="2:9" x14ac:dyDescent="0.2">
      <c r="B197" s="9" t="str">
        <f>$B$36</f>
        <v>Agriculture</v>
      </c>
      <c r="C197" s="39">
        <f t="shared" si="11"/>
        <v>84.830394599359309</v>
      </c>
      <c r="D197" s="39">
        <f t="shared" si="11"/>
        <v>9991.9149374413701</v>
      </c>
      <c r="E197" s="39">
        <f t="shared" si="11"/>
        <v>48969.954839535902</v>
      </c>
      <c r="F197" s="39">
        <f t="shared" si="11"/>
        <v>0</v>
      </c>
      <c r="G197" s="39">
        <f t="shared" si="11"/>
        <v>0</v>
      </c>
      <c r="H197" s="39">
        <f t="shared" si="12"/>
        <v>59046.700171576631</v>
      </c>
      <c r="I197" s="1"/>
    </row>
    <row r="198" spans="2:9" x14ac:dyDescent="0.2">
      <c r="B198" s="9" t="str">
        <f>$B$37</f>
        <v>Engineering</v>
      </c>
      <c r="C198" s="39">
        <f t="shared" si="11"/>
        <v>598251.62653757969</v>
      </c>
      <c r="D198" s="39">
        <f t="shared" si="11"/>
        <v>1381415.5147410037</v>
      </c>
      <c r="E198" s="39">
        <f t="shared" si="11"/>
        <v>354591.66728210077</v>
      </c>
      <c r="F198" s="39">
        <f t="shared" si="11"/>
        <v>93133.526129105623</v>
      </c>
      <c r="G198" s="39">
        <f t="shared" si="11"/>
        <v>0</v>
      </c>
      <c r="H198" s="39">
        <f t="shared" si="12"/>
        <v>2427392.3346897899</v>
      </c>
      <c r="I198" s="1"/>
    </row>
    <row r="199" spans="2:9" x14ac:dyDescent="0.2">
      <c r="B199" s="9" t="str">
        <f>$B$38</f>
        <v>Home Economics</v>
      </c>
      <c r="C199" s="39">
        <f t="shared" si="11"/>
        <v>2681.8873454949812</v>
      </c>
      <c r="D199" s="39">
        <f t="shared" si="11"/>
        <v>20960.193942298509</v>
      </c>
      <c r="E199" s="39">
        <f t="shared" si="11"/>
        <v>0</v>
      </c>
      <c r="F199" s="39">
        <f t="shared" si="11"/>
        <v>0</v>
      </c>
      <c r="G199" s="39">
        <f t="shared" si="11"/>
        <v>0</v>
      </c>
      <c r="H199" s="39">
        <f t="shared" si="12"/>
        <v>23642.081287793491</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2603.1501732177853</v>
      </c>
      <c r="D201" s="39">
        <f t="shared" si="11"/>
        <v>19407.60217303882</v>
      </c>
      <c r="E201" s="39">
        <f t="shared" si="11"/>
        <v>0</v>
      </c>
      <c r="F201" s="39">
        <f t="shared" si="11"/>
        <v>0</v>
      </c>
      <c r="G201" s="39">
        <f t="shared" si="11"/>
        <v>0</v>
      </c>
      <c r="H201" s="39">
        <f t="shared" si="12"/>
        <v>22010.752346256606</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8040.5169898704635</v>
      </c>
      <c r="D205" s="39">
        <f t="shared" si="11"/>
        <v>0</v>
      </c>
      <c r="E205" s="39">
        <f t="shared" si="11"/>
        <v>0</v>
      </c>
      <c r="F205" s="39">
        <f t="shared" si="11"/>
        <v>0</v>
      </c>
      <c r="G205" s="39">
        <f t="shared" si="11"/>
        <v>0</v>
      </c>
      <c r="H205" s="39">
        <f t="shared" si="12"/>
        <v>8040.5169898704635</v>
      </c>
      <c r="I205" s="1"/>
    </row>
    <row r="206" spans="2:9" x14ac:dyDescent="0.2">
      <c r="B206" s="9" t="str">
        <f>$B$45</f>
        <v>Health Services</v>
      </c>
      <c r="C206" s="39">
        <f t="shared" si="11"/>
        <v>51621.729388749925</v>
      </c>
      <c r="D206" s="39">
        <f t="shared" si="11"/>
        <v>259689.9304710034</v>
      </c>
      <c r="E206" s="39">
        <f t="shared" si="11"/>
        <v>55925.980233375056</v>
      </c>
      <c r="F206" s="39">
        <f t="shared" si="11"/>
        <v>0</v>
      </c>
      <c r="G206" s="39">
        <f t="shared" si="11"/>
        <v>0</v>
      </c>
      <c r="H206" s="39">
        <f t="shared" si="12"/>
        <v>367237.64009312837</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763723.17679002206</v>
      </c>
      <c r="D208" s="39">
        <f t="shared" si="11"/>
        <v>3261003.6244014977</v>
      </c>
      <c r="E208" s="39">
        <f t="shared" si="11"/>
        <v>1160641.2787009401</v>
      </c>
      <c r="F208" s="39">
        <f t="shared" si="11"/>
        <v>0</v>
      </c>
      <c r="G208" s="39">
        <f t="shared" si="11"/>
        <v>0</v>
      </c>
      <c r="H208" s="39">
        <f t="shared" si="12"/>
        <v>5185368.0798924603</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46493.403067965184</v>
      </c>
      <c r="E210" s="39">
        <f t="shared" si="13"/>
        <v>0</v>
      </c>
      <c r="F210" s="39">
        <f t="shared" si="13"/>
        <v>0</v>
      </c>
      <c r="G210" s="39">
        <f t="shared" si="13"/>
        <v>0</v>
      </c>
      <c r="H210" s="39">
        <f t="shared" si="12"/>
        <v>46493.403067965184</v>
      </c>
      <c r="I210" s="1"/>
    </row>
    <row r="211" spans="2:9" x14ac:dyDescent="0.2">
      <c r="B211" s="9" t="str">
        <f>$B$50</f>
        <v>Technology</v>
      </c>
      <c r="C211" s="39">
        <f t="shared" si="13"/>
        <v>16524.366822346426</v>
      </c>
      <c r="D211" s="39">
        <f t="shared" si="13"/>
        <v>160434.13011758536</v>
      </c>
      <c r="E211" s="39">
        <f t="shared" si="13"/>
        <v>7833.7576057103415</v>
      </c>
      <c r="F211" s="39">
        <f t="shared" si="13"/>
        <v>0</v>
      </c>
      <c r="G211" s="39">
        <f t="shared" si="13"/>
        <v>0</v>
      </c>
      <c r="H211" s="39">
        <f t="shared" si="12"/>
        <v>184792.25454564212</v>
      </c>
      <c r="I211" s="1"/>
    </row>
    <row r="212" spans="2:9" x14ac:dyDescent="0.2">
      <c r="B212" s="9" t="str">
        <f>$B$51</f>
        <v>Nursing</v>
      </c>
      <c r="C212" s="39">
        <f t="shared" si="13"/>
        <v>13755.556915082683</v>
      </c>
      <c r="D212" s="39">
        <f t="shared" si="13"/>
        <v>2833265.6174977212</v>
      </c>
      <c r="E212" s="39">
        <f t="shared" si="13"/>
        <v>1086771.0897072949</v>
      </c>
      <c r="F212" s="39">
        <f t="shared" si="13"/>
        <v>180034.59021898493</v>
      </c>
      <c r="G212" s="39">
        <f t="shared" si="13"/>
        <v>0</v>
      </c>
      <c r="H212" s="39">
        <f t="shared" si="12"/>
        <v>4113826.8543390837</v>
      </c>
      <c r="I212" s="1"/>
    </row>
    <row r="213" spans="2:9" x14ac:dyDescent="0.2">
      <c r="B213" s="35" t="str">
        <f>$B$52</f>
        <v>Totals</v>
      </c>
      <c r="C213" s="38">
        <f>SUM(C193:C212)</f>
        <v>8559722.3388592135</v>
      </c>
      <c r="D213" s="38">
        <f>SUM(D193:D212)</f>
        <v>14740891.452411812</v>
      </c>
      <c r="E213" s="38">
        <f>SUM(E193:E212)</f>
        <v>5535748.5036276933</v>
      </c>
      <c r="F213" s="38">
        <f>SUM(F193:F212)</f>
        <v>1767947.7051012823</v>
      </c>
      <c r="G213" s="38">
        <f>SUM(G193:G212)</f>
        <v>0</v>
      </c>
      <c r="H213" s="38">
        <f t="shared" si="12"/>
        <v>30604310</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15741272</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3287465.2854672079</v>
      </c>
      <c r="D218" s="38">
        <f t="shared" si="14"/>
        <v>1516984.7874558424</v>
      </c>
      <c r="E218" s="38">
        <f t="shared" si="14"/>
        <v>448055.56457563816</v>
      </c>
      <c r="F218" s="38">
        <f t="shared" si="14"/>
        <v>42626.159754980821</v>
      </c>
      <c r="G218" s="38">
        <f t="shared" si="14"/>
        <v>0</v>
      </c>
      <c r="H218" s="38">
        <f>SUM(C218:G218)</f>
        <v>5295131.7972536683</v>
      </c>
      <c r="I218" s="1"/>
    </row>
    <row r="219" spans="2:9" x14ac:dyDescent="0.2">
      <c r="B219" s="9" t="str">
        <f>$B$33</f>
        <v>Science</v>
      </c>
      <c r="C219" s="39">
        <f t="shared" si="14"/>
        <v>1527361.0104972536</v>
      </c>
      <c r="D219" s="39">
        <f t="shared" si="14"/>
        <v>1548367.3717033141</v>
      </c>
      <c r="E219" s="39">
        <f t="shared" si="14"/>
        <v>223992.48564652589</v>
      </c>
      <c r="F219" s="39">
        <f t="shared" si="14"/>
        <v>93289.044639366533</v>
      </c>
      <c r="G219" s="39">
        <f t="shared" si="14"/>
        <v>0</v>
      </c>
      <c r="H219" s="39">
        <f t="shared" ref="H219:H238" si="15">SUM(C219:G219)</f>
        <v>3393009.9124864605</v>
      </c>
      <c r="I219" s="1"/>
    </row>
    <row r="220" spans="2:9" x14ac:dyDescent="0.2">
      <c r="B220" s="9" t="str">
        <f>$B$34</f>
        <v>Fine Arts</v>
      </c>
      <c r="C220" s="39">
        <f t="shared" si="14"/>
        <v>499700.41089346935</v>
      </c>
      <c r="D220" s="39">
        <f t="shared" si="14"/>
        <v>254418.19936869518</v>
      </c>
      <c r="E220" s="39">
        <f t="shared" si="14"/>
        <v>13342.130408822373</v>
      </c>
      <c r="F220" s="39">
        <f t="shared" si="14"/>
        <v>0</v>
      </c>
      <c r="G220" s="39">
        <f t="shared" si="14"/>
        <v>0</v>
      </c>
      <c r="H220" s="39">
        <f t="shared" si="15"/>
        <v>767460.74067098682</v>
      </c>
      <c r="I220" s="1"/>
    </row>
    <row r="221" spans="2:9" x14ac:dyDescent="0.2">
      <c r="B221" s="9" t="str">
        <f>$B$35</f>
        <v>Teacher Education</v>
      </c>
      <c r="C221" s="39">
        <f t="shared" si="14"/>
        <v>47721.700275616749</v>
      </c>
      <c r="D221" s="39">
        <f t="shared" si="14"/>
        <v>488622.725477556</v>
      </c>
      <c r="E221" s="39">
        <f t="shared" si="14"/>
        <v>217144.93723564877</v>
      </c>
      <c r="F221" s="39">
        <f t="shared" si="14"/>
        <v>145842.9236718475</v>
      </c>
      <c r="G221" s="39">
        <f t="shared" si="14"/>
        <v>0</v>
      </c>
      <c r="H221" s="39">
        <f t="shared" si="15"/>
        <v>899332.28666066891</v>
      </c>
      <c r="I221" s="1"/>
    </row>
    <row r="222" spans="2:9" x14ac:dyDescent="0.2">
      <c r="B222" s="9" t="str">
        <f>$B$36</f>
        <v>Agriculture</v>
      </c>
      <c r="C222" s="39">
        <f t="shared" si="14"/>
        <v>133.30083875870602</v>
      </c>
      <c r="D222" s="39">
        <f t="shared" si="14"/>
        <v>15006.082860690613</v>
      </c>
      <c r="E222" s="39">
        <f t="shared" si="14"/>
        <v>10871.365518299712</v>
      </c>
      <c r="F222" s="39">
        <f t="shared" si="14"/>
        <v>0</v>
      </c>
      <c r="G222" s="39">
        <f t="shared" si="14"/>
        <v>0</v>
      </c>
      <c r="H222" s="39">
        <f t="shared" si="15"/>
        <v>26010.749217749028</v>
      </c>
      <c r="I222" s="1"/>
    </row>
    <row r="223" spans="2:9" x14ac:dyDescent="0.2">
      <c r="B223" s="9" t="str">
        <f>$B$37</f>
        <v>Engineering</v>
      </c>
      <c r="C223" s="39">
        <f t="shared" si="14"/>
        <v>251538.68273767826</v>
      </c>
      <c r="D223" s="39">
        <f t="shared" si="14"/>
        <v>552278.66601445817</v>
      </c>
      <c r="E223" s="39">
        <f t="shared" si="14"/>
        <v>268960.40665403835</v>
      </c>
      <c r="F223" s="39">
        <f t="shared" si="14"/>
        <v>23007.095468492418</v>
      </c>
      <c r="G223" s="39">
        <f t="shared" si="14"/>
        <v>0</v>
      </c>
      <c r="H223" s="39">
        <f t="shared" si="15"/>
        <v>1095784.8508746673</v>
      </c>
      <c r="I223" s="1"/>
    </row>
    <row r="224" spans="2:9" x14ac:dyDescent="0.2">
      <c r="B224" s="9" t="str">
        <f>$B$38</f>
        <v>Home Economics</v>
      </c>
      <c r="C224" s="39">
        <f t="shared" si="14"/>
        <v>3599.1226464850624</v>
      </c>
      <c r="D224" s="39">
        <f t="shared" si="14"/>
        <v>19322.901217875584</v>
      </c>
      <c r="E224" s="39">
        <f t="shared" si="14"/>
        <v>0</v>
      </c>
      <c r="F224" s="39">
        <f t="shared" si="14"/>
        <v>0</v>
      </c>
      <c r="G224" s="39">
        <f t="shared" si="14"/>
        <v>0</v>
      </c>
      <c r="H224" s="39">
        <f t="shared" si="15"/>
        <v>22922.023864360646</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1466.3092263457663</v>
      </c>
      <c r="D226" s="39">
        <f t="shared" si="14"/>
        <v>18911.775660048443</v>
      </c>
      <c r="E226" s="39">
        <f t="shared" si="14"/>
        <v>0</v>
      </c>
      <c r="F226" s="39">
        <f t="shared" si="14"/>
        <v>0</v>
      </c>
      <c r="G226" s="39">
        <f t="shared" si="14"/>
        <v>0</v>
      </c>
      <c r="H226" s="39">
        <f t="shared" si="15"/>
        <v>20378.084886394208</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12219.243552881384</v>
      </c>
      <c r="D230" s="39">
        <f t="shared" si="14"/>
        <v>0</v>
      </c>
      <c r="E230" s="39">
        <f t="shared" si="14"/>
        <v>0</v>
      </c>
      <c r="F230" s="39">
        <f t="shared" si="14"/>
        <v>0</v>
      </c>
      <c r="G230" s="39">
        <f t="shared" si="14"/>
        <v>0</v>
      </c>
      <c r="H230" s="39">
        <f t="shared" si="15"/>
        <v>12219.243552881384</v>
      </c>
      <c r="I230" s="1"/>
    </row>
    <row r="231" spans="2:10" x14ac:dyDescent="0.2">
      <c r="B231" s="9" t="str">
        <f>$B$45</f>
        <v>Health Services</v>
      </c>
      <c r="C231" s="39">
        <f t="shared" si="14"/>
        <v>48743.673372766832</v>
      </c>
      <c r="D231" s="39">
        <f t="shared" si="14"/>
        <v>310194.23338057718</v>
      </c>
      <c r="E231" s="39">
        <f t="shared" si="14"/>
        <v>95724.491187106556</v>
      </c>
      <c r="F231" s="39">
        <f t="shared" si="14"/>
        <v>236.37426851190841</v>
      </c>
      <c r="G231" s="39">
        <f t="shared" si="14"/>
        <v>0</v>
      </c>
      <c r="H231" s="39">
        <f t="shared" si="15"/>
        <v>454898.77220896247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246606.55170360618</v>
      </c>
      <c r="D233" s="39">
        <f t="shared" si="14"/>
        <v>1112916.8850380683</v>
      </c>
      <c r="E233" s="39">
        <f t="shared" si="14"/>
        <v>1066946.8730102717</v>
      </c>
      <c r="F233" s="39">
        <f t="shared" si="14"/>
        <v>0</v>
      </c>
      <c r="G233" s="39">
        <f t="shared" si="14"/>
        <v>0</v>
      </c>
      <c r="H233" s="39">
        <f t="shared" si="15"/>
        <v>2426470.3097519465</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30217.728500294797</v>
      </c>
      <c r="E235" s="39">
        <f t="shared" si="16"/>
        <v>0</v>
      </c>
      <c r="F235" s="39">
        <f t="shared" si="16"/>
        <v>0</v>
      </c>
      <c r="G235" s="39">
        <f t="shared" si="16"/>
        <v>0</v>
      </c>
      <c r="H235" s="39">
        <f t="shared" si="15"/>
        <v>30217.728500294797</v>
      </c>
      <c r="I235" s="1"/>
    </row>
    <row r="236" spans="2:10" x14ac:dyDescent="0.2">
      <c r="B236" s="9" t="str">
        <f>$B$50</f>
        <v>Technology</v>
      </c>
      <c r="C236" s="39">
        <f t="shared" si="16"/>
        <v>7020.5108412918498</v>
      </c>
      <c r="D236" s="39">
        <f t="shared" si="16"/>
        <v>56461.243274927234</v>
      </c>
      <c r="E236" s="39">
        <f t="shared" si="16"/>
        <v>12283.231170026947</v>
      </c>
      <c r="F236" s="39">
        <f t="shared" si="16"/>
        <v>0</v>
      </c>
      <c r="G236" s="39">
        <f t="shared" si="16"/>
        <v>0</v>
      </c>
      <c r="H236" s="39">
        <f t="shared" si="15"/>
        <v>75764.985286246025</v>
      </c>
      <c r="I236" s="1"/>
    </row>
    <row r="237" spans="2:10" x14ac:dyDescent="0.2">
      <c r="B237" s="9" t="str">
        <f>$B$51</f>
        <v>Nursing</v>
      </c>
      <c r="C237" s="39">
        <f t="shared" si="16"/>
        <v>8575.6872934767543</v>
      </c>
      <c r="D237" s="39">
        <f t="shared" si="16"/>
        <v>949014.82931764843</v>
      </c>
      <c r="E237" s="39">
        <f t="shared" si="16"/>
        <v>229569.35497084848</v>
      </c>
      <c r="F237" s="39">
        <f t="shared" si="16"/>
        <v>34510.643202738633</v>
      </c>
      <c r="G237" s="39">
        <f t="shared" si="16"/>
        <v>0</v>
      </c>
      <c r="H237" s="39">
        <f t="shared" si="15"/>
        <v>1221670.5147847123</v>
      </c>
      <c r="I237" s="1"/>
    </row>
    <row r="238" spans="2:10" x14ac:dyDescent="0.2">
      <c r="B238" s="35" t="str">
        <f>$B$52</f>
        <v>Totals</v>
      </c>
      <c r="C238" s="38">
        <f>SUM(C218:C237)</f>
        <v>5942151.4893468386</v>
      </c>
      <c r="D238" s="38">
        <f>SUM(D218:D237)</f>
        <v>6872717.4292699974</v>
      </c>
      <c r="E238" s="38">
        <f>SUM(E218:E237)</f>
        <v>2586890.8403772274</v>
      </c>
      <c r="F238" s="38">
        <f>SUM(F218:F237)</f>
        <v>339512.2410059378</v>
      </c>
      <c r="G238" s="38">
        <f>SUM(G218:G237)</f>
        <v>0</v>
      </c>
      <c r="H238" s="38">
        <f t="shared" si="15"/>
        <v>15741272</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13210029</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2758831.1641851496</v>
      </c>
      <c r="D243" s="38">
        <f t="shared" si="17"/>
        <v>1273049.1560561634</v>
      </c>
      <c r="E243" s="38">
        <f t="shared" si="17"/>
        <v>376006.90729793324</v>
      </c>
      <c r="F243" s="38">
        <f t="shared" si="17"/>
        <v>35771.747449756891</v>
      </c>
      <c r="G243" s="38">
        <f t="shared" si="17"/>
        <v>0</v>
      </c>
      <c r="H243" s="38">
        <f>SUM(C243:G243)</f>
        <v>4443658.9749890026</v>
      </c>
      <c r="I243" s="1"/>
    </row>
    <row r="244" spans="2:9" x14ac:dyDescent="0.2">
      <c r="B244" s="9" t="str">
        <f>$B$33</f>
        <v>Science</v>
      </c>
      <c r="C244" s="39">
        <f t="shared" si="17"/>
        <v>1281756.8518057517</v>
      </c>
      <c r="D244" s="39">
        <f t="shared" si="17"/>
        <v>1299385.3281268857</v>
      </c>
      <c r="E244" s="39">
        <f t="shared" si="17"/>
        <v>187973.832811776</v>
      </c>
      <c r="F244" s="39">
        <f t="shared" si="17"/>
        <v>78287.89090667681</v>
      </c>
      <c r="G244" s="39">
        <f t="shared" si="17"/>
        <v>0</v>
      </c>
      <c r="H244" s="39">
        <f t="shared" ref="H244:H263" si="18">SUM(C244:G244)</f>
        <v>2847403.9036510899</v>
      </c>
      <c r="I244" s="1"/>
    </row>
    <row r="245" spans="2:9" x14ac:dyDescent="0.2">
      <c r="B245" s="9" t="str">
        <f>$B$34</f>
        <v>Fine Arts</v>
      </c>
      <c r="C245" s="39">
        <f t="shared" si="17"/>
        <v>419347.10989141453</v>
      </c>
      <c r="D245" s="39">
        <f t="shared" si="17"/>
        <v>213507.00196199171</v>
      </c>
      <c r="E245" s="39">
        <f t="shared" si="17"/>
        <v>11196.676458060403</v>
      </c>
      <c r="F245" s="39">
        <f t="shared" si="17"/>
        <v>0</v>
      </c>
      <c r="G245" s="39">
        <f t="shared" si="17"/>
        <v>0</v>
      </c>
      <c r="H245" s="39">
        <f t="shared" si="18"/>
        <v>644050.78831146669</v>
      </c>
      <c r="I245" s="1"/>
    </row>
    <row r="246" spans="2:9" x14ac:dyDescent="0.2">
      <c r="B246" s="9" t="str">
        <f>$B$35</f>
        <v>Teacher Education</v>
      </c>
      <c r="C246" s="39">
        <f t="shared" si="17"/>
        <v>40047.910014527755</v>
      </c>
      <c r="D246" s="39">
        <f t="shared" si="17"/>
        <v>410050.74898760108</v>
      </c>
      <c r="E246" s="39">
        <f t="shared" si="17"/>
        <v>182227.39039679259</v>
      </c>
      <c r="F246" s="39">
        <f t="shared" si="17"/>
        <v>122390.9510711645</v>
      </c>
      <c r="G246" s="39">
        <f t="shared" si="17"/>
        <v>0</v>
      </c>
      <c r="H246" s="39">
        <f t="shared" si="18"/>
        <v>754717.00047008588</v>
      </c>
      <c r="I246" s="1"/>
    </row>
    <row r="247" spans="2:9" x14ac:dyDescent="0.2">
      <c r="B247" s="9" t="str">
        <f>$B$36</f>
        <v>Agriculture</v>
      </c>
      <c r="C247" s="39">
        <f t="shared" si="17"/>
        <v>111.86567043164179</v>
      </c>
      <c r="D247" s="39">
        <f t="shared" si="17"/>
        <v>12593.060444297384</v>
      </c>
      <c r="E247" s="39">
        <f t="shared" si="17"/>
        <v>9123.2178547158856</v>
      </c>
      <c r="F247" s="39">
        <f t="shared" si="17"/>
        <v>0</v>
      </c>
      <c r="G247" s="39">
        <f t="shared" si="17"/>
        <v>0</v>
      </c>
      <c r="H247" s="39">
        <f t="shared" si="18"/>
        <v>21828.143969444911</v>
      </c>
      <c r="I247" s="1"/>
    </row>
    <row r="248" spans="2:9" x14ac:dyDescent="0.2">
      <c r="B248" s="9" t="str">
        <f>$B$37</f>
        <v>Engineering</v>
      </c>
      <c r="C248" s="39">
        <f t="shared" si="17"/>
        <v>211090.52010450803</v>
      </c>
      <c r="D248" s="39">
        <f t="shared" si="17"/>
        <v>463470.6263974288</v>
      </c>
      <c r="E248" s="39">
        <f t="shared" si="17"/>
        <v>225710.77939264625</v>
      </c>
      <c r="F248" s="39">
        <f t="shared" si="17"/>
        <v>19307.486608741237</v>
      </c>
      <c r="G248" s="39">
        <f t="shared" si="17"/>
        <v>0</v>
      </c>
      <c r="H248" s="39">
        <f t="shared" si="18"/>
        <v>919579.41250332433</v>
      </c>
      <c r="I248" s="1"/>
    </row>
    <row r="249" spans="2:9" x14ac:dyDescent="0.2">
      <c r="B249" s="9" t="str">
        <f>$B$38</f>
        <v>Home Economics</v>
      </c>
      <c r="C249" s="39">
        <f t="shared" si="17"/>
        <v>3020.3731016543284</v>
      </c>
      <c r="D249" s="39">
        <f t="shared" si="17"/>
        <v>16215.721667999371</v>
      </c>
      <c r="E249" s="39">
        <f t="shared" si="17"/>
        <v>0</v>
      </c>
      <c r="F249" s="39">
        <f t="shared" si="17"/>
        <v>0</v>
      </c>
      <c r="G249" s="39">
        <f t="shared" si="17"/>
        <v>0</v>
      </c>
      <c r="H249" s="39">
        <f t="shared" si="18"/>
        <v>19236.0947696537</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1230.5223747480597</v>
      </c>
      <c r="D251" s="39">
        <f t="shared" si="17"/>
        <v>15870.706313361086</v>
      </c>
      <c r="E251" s="39">
        <f t="shared" si="17"/>
        <v>0</v>
      </c>
      <c r="F251" s="39">
        <f t="shared" si="17"/>
        <v>0</v>
      </c>
      <c r="G251" s="39">
        <f t="shared" si="17"/>
        <v>0</v>
      </c>
      <c r="H251" s="39">
        <f t="shared" si="18"/>
        <v>17101.228688109146</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10254.353122900497</v>
      </c>
      <c r="D255" s="39">
        <f t="shared" si="17"/>
        <v>0</v>
      </c>
      <c r="E255" s="39">
        <f t="shared" si="17"/>
        <v>0</v>
      </c>
      <c r="F255" s="39">
        <f t="shared" si="17"/>
        <v>0</v>
      </c>
      <c r="G255" s="39">
        <f t="shared" si="17"/>
        <v>0</v>
      </c>
      <c r="H255" s="39">
        <f t="shared" si="18"/>
        <v>10254.353122900497</v>
      </c>
      <c r="I255" s="1"/>
    </row>
    <row r="256" spans="2:9" x14ac:dyDescent="0.2">
      <c r="B256" s="9" t="str">
        <f>$B$45</f>
        <v>Health Services</v>
      </c>
      <c r="C256" s="39">
        <f t="shared" si="17"/>
        <v>40905.546821170341</v>
      </c>
      <c r="D256" s="39">
        <f t="shared" si="17"/>
        <v>260314.08507458563</v>
      </c>
      <c r="E256" s="39">
        <f t="shared" si="17"/>
        <v>80331.710461004797</v>
      </c>
      <c r="F256" s="39">
        <f t="shared" si="17"/>
        <v>198.36458844597163</v>
      </c>
      <c r="G256" s="39">
        <f t="shared" si="17"/>
        <v>0</v>
      </c>
      <c r="H256" s="39">
        <f t="shared" si="18"/>
        <v>381749.7069452068</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206951.49029853733</v>
      </c>
      <c r="D258" s="39">
        <f t="shared" si="17"/>
        <v>933956.56500583608</v>
      </c>
      <c r="E258" s="39">
        <f t="shared" si="17"/>
        <v>895378.66659854457</v>
      </c>
      <c r="F258" s="39">
        <f t="shared" si="17"/>
        <v>0</v>
      </c>
      <c r="G258" s="39">
        <f t="shared" si="17"/>
        <v>0</v>
      </c>
      <c r="H258" s="39">
        <f t="shared" si="18"/>
        <v>2036286.7219029181</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25358.62856591391</v>
      </c>
      <c r="E260" s="39">
        <f t="shared" si="19"/>
        <v>0</v>
      </c>
      <c r="F260" s="39">
        <f t="shared" si="19"/>
        <v>0</v>
      </c>
      <c r="G260" s="39">
        <f t="shared" si="19"/>
        <v>0</v>
      </c>
      <c r="H260" s="39">
        <f t="shared" si="18"/>
        <v>25358.62856591391</v>
      </c>
      <c r="I260" s="1"/>
    </row>
    <row r="261" spans="2:10" x14ac:dyDescent="0.2">
      <c r="B261" s="9" t="str">
        <f>$B$50</f>
        <v>Technology</v>
      </c>
      <c r="C261" s="39">
        <f t="shared" si="19"/>
        <v>5891.5919760664674</v>
      </c>
      <c r="D261" s="39">
        <f t="shared" si="19"/>
        <v>47382.108703657737</v>
      </c>
      <c r="E261" s="39">
        <f t="shared" si="19"/>
        <v>10308.051342341323</v>
      </c>
      <c r="F261" s="39">
        <f t="shared" si="19"/>
        <v>0</v>
      </c>
      <c r="G261" s="39">
        <f t="shared" si="19"/>
        <v>0</v>
      </c>
      <c r="H261" s="39">
        <f t="shared" si="18"/>
        <v>63581.752022065528</v>
      </c>
      <c r="I261" s="1"/>
    </row>
    <row r="262" spans="2:10" x14ac:dyDescent="0.2">
      <c r="B262" s="9" t="str">
        <f>$B$51</f>
        <v>Nursing</v>
      </c>
      <c r="C262" s="39">
        <f t="shared" si="19"/>
        <v>7196.691464435622</v>
      </c>
      <c r="D262" s="39">
        <f t="shared" si="19"/>
        <v>796410.4436233734</v>
      </c>
      <c r="E262" s="39">
        <f t="shared" si="19"/>
        <v>192653.92508789647</v>
      </c>
      <c r="F262" s="39">
        <f t="shared" si="19"/>
        <v>28961.22991311186</v>
      </c>
      <c r="G262" s="39">
        <f t="shared" si="19"/>
        <v>0</v>
      </c>
      <c r="H262" s="39">
        <f t="shared" si="18"/>
        <v>1025222.2900888174</v>
      </c>
      <c r="I262" s="1"/>
    </row>
    <row r="263" spans="2:10" x14ac:dyDescent="0.2">
      <c r="B263" s="35" t="str">
        <f>$B$52</f>
        <v>Totals</v>
      </c>
      <c r="C263" s="38">
        <f>SUM(C243:C262)</f>
        <v>4986635.990831295</v>
      </c>
      <c r="D263" s="38">
        <f>SUM(D243:D262)</f>
        <v>5767564.1809290946</v>
      </c>
      <c r="E263" s="38">
        <f>SUM(E243:E262)</f>
        <v>2170911.1577017116</v>
      </c>
      <c r="F263" s="38">
        <f>SUM(F243:F262)</f>
        <v>284917.67053789727</v>
      </c>
      <c r="G263" s="38">
        <f>SUM(G243:G262)</f>
        <v>0</v>
      </c>
      <c r="H263" s="38">
        <f t="shared" si="18"/>
        <v>13210028.999999998</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20454491.943799008</v>
      </c>
      <c r="D268" s="38">
        <f t="shared" si="20"/>
        <v>10876026.810202848</v>
      </c>
      <c r="E268" s="38">
        <f t="shared" si="20"/>
        <v>4243604.7228424912</v>
      </c>
      <c r="F268" s="38">
        <f t="shared" si="20"/>
        <v>630691.87596904603</v>
      </c>
      <c r="G268" s="38">
        <f t="shared" si="20"/>
        <v>0</v>
      </c>
      <c r="H268" s="38">
        <f>SUM(C268:G268)</f>
        <v>36204815.352813393</v>
      </c>
      <c r="I268" s="1"/>
    </row>
    <row r="269" spans="2:10" x14ac:dyDescent="0.2">
      <c r="B269" s="9" t="str">
        <f>$B$33</f>
        <v>Science</v>
      </c>
      <c r="C269" s="39">
        <f t="shared" si="20"/>
        <v>14953081.756956901</v>
      </c>
      <c r="D269" s="39">
        <f t="shared" si="20"/>
        <v>21347480.015894763</v>
      </c>
      <c r="E269" s="39">
        <f t="shared" si="20"/>
        <v>6488155.2615809422</v>
      </c>
      <c r="F269" s="39">
        <f t="shared" si="20"/>
        <v>1183443.6032447158</v>
      </c>
      <c r="G269" s="39">
        <f t="shared" si="20"/>
        <v>0</v>
      </c>
      <c r="H269" s="39">
        <f t="shared" ref="H269:H288" si="21">SUM(C269:G269)</f>
        <v>43972160.637677319</v>
      </c>
      <c r="I269" s="1"/>
    </row>
    <row r="270" spans="2:10" x14ac:dyDescent="0.2">
      <c r="B270" s="9" t="str">
        <f>$B$34</f>
        <v>Fine Arts</v>
      </c>
      <c r="C270" s="39">
        <f t="shared" si="20"/>
        <v>4812838.0161037091</v>
      </c>
      <c r="D270" s="39">
        <f t="shared" si="20"/>
        <v>2387414.9155544881</v>
      </c>
      <c r="E270" s="39">
        <f t="shared" si="20"/>
        <v>470907.37092735746</v>
      </c>
      <c r="F270" s="39">
        <f t="shared" si="20"/>
        <v>0</v>
      </c>
      <c r="G270" s="39">
        <f t="shared" si="20"/>
        <v>0</v>
      </c>
      <c r="H270" s="39">
        <f t="shared" si="21"/>
        <v>7671160.3025855543</v>
      </c>
      <c r="I270" s="1"/>
    </row>
    <row r="271" spans="2:10" x14ac:dyDescent="0.2">
      <c r="B271" s="9" t="str">
        <f>$B$35</f>
        <v>Teacher Education</v>
      </c>
      <c r="C271" s="39">
        <f t="shared" si="20"/>
        <v>620173.80822456314</v>
      </c>
      <c r="D271" s="39">
        <f t="shared" si="20"/>
        <v>4608363.7633681167</v>
      </c>
      <c r="E271" s="39">
        <f t="shared" si="20"/>
        <v>3041186.6307781674</v>
      </c>
      <c r="F271" s="39">
        <f t="shared" si="20"/>
        <v>3953711.8001219747</v>
      </c>
      <c r="G271" s="39">
        <f t="shared" si="20"/>
        <v>0</v>
      </c>
      <c r="H271" s="39">
        <f t="shared" si="21"/>
        <v>12223436.002492823</v>
      </c>
      <c r="I271" s="1"/>
    </row>
    <row r="272" spans="2:10" x14ac:dyDescent="0.2">
      <c r="B272" s="9" t="str">
        <f>$B$36</f>
        <v>Agriculture</v>
      </c>
      <c r="C272" s="39">
        <f t="shared" si="20"/>
        <v>495.50477179148584</v>
      </c>
      <c r="D272" s="39">
        <f t="shared" si="20"/>
        <v>57085.728122976376</v>
      </c>
      <c r="E272" s="39">
        <f t="shared" si="20"/>
        <v>164507.09533389003</v>
      </c>
      <c r="F272" s="39">
        <f t="shared" si="20"/>
        <v>0</v>
      </c>
      <c r="G272" s="39">
        <f t="shared" si="20"/>
        <v>0</v>
      </c>
      <c r="H272" s="39">
        <f t="shared" si="21"/>
        <v>222088.32822865789</v>
      </c>
      <c r="I272" s="1"/>
    </row>
    <row r="273" spans="2:10" x14ac:dyDescent="0.2">
      <c r="B273" s="9" t="str">
        <f>$B$37</f>
        <v>Engineering</v>
      </c>
      <c r="C273" s="39">
        <f t="shared" si="20"/>
        <v>2557470.3723940542</v>
      </c>
      <c r="D273" s="39">
        <f t="shared" si="20"/>
        <v>5852921.4189390857</v>
      </c>
      <c r="E273" s="39">
        <f t="shared" si="20"/>
        <v>1736311.3087851095</v>
      </c>
      <c r="F273" s="39">
        <f t="shared" si="20"/>
        <v>368431.44686528068</v>
      </c>
      <c r="G273" s="39">
        <f t="shared" si="20"/>
        <v>0</v>
      </c>
      <c r="H273" s="39">
        <f t="shared" si="21"/>
        <v>10515134.546983529</v>
      </c>
      <c r="I273" s="1"/>
    </row>
    <row r="274" spans="2:10" x14ac:dyDescent="0.2">
      <c r="B274" s="9" t="str">
        <f>$B$38</f>
        <v>Home Economics</v>
      </c>
      <c r="C274" s="39">
        <f t="shared" si="20"/>
        <v>16520.439684499033</v>
      </c>
      <c r="D274" s="39">
        <f t="shared" si="20"/>
        <v>112919.09357064219</v>
      </c>
      <c r="E274" s="39">
        <f t="shared" si="20"/>
        <v>0</v>
      </c>
      <c r="F274" s="39">
        <f t="shared" si="20"/>
        <v>0</v>
      </c>
      <c r="G274" s="39">
        <f t="shared" si="20"/>
        <v>0</v>
      </c>
      <c r="H274" s="39">
        <f t="shared" si="21"/>
        <v>129439.53325514123</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12024.891619325783</v>
      </c>
      <c r="D276" s="39">
        <f t="shared" si="20"/>
        <v>104327.17430143424</v>
      </c>
      <c r="E276" s="39">
        <f t="shared" si="20"/>
        <v>0</v>
      </c>
      <c r="F276" s="39">
        <f t="shared" si="20"/>
        <v>0</v>
      </c>
      <c r="G276" s="39">
        <f t="shared" si="20"/>
        <v>0</v>
      </c>
      <c r="H276" s="39">
        <f t="shared" si="21"/>
        <v>116352.06592076001</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64648.808543222243</v>
      </c>
      <c r="D280" s="39">
        <f t="shared" si="20"/>
        <v>0</v>
      </c>
      <c r="E280" s="39">
        <f t="shared" si="20"/>
        <v>0</v>
      </c>
      <c r="F280" s="39">
        <f t="shared" si="20"/>
        <v>0</v>
      </c>
      <c r="G280" s="39">
        <f t="shared" si="20"/>
        <v>0</v>
      </c>
      <c r="H280" s="39">
        <f t="shared" si="21"/>
        <v>64648.808543222243</v>
      </c>
      <c r="I280" s="1"/>
    </row>
    <row r="281" spans="2:10" x14ac:dyDescent="0.2">
      <c r="B281" s="9" t="str">
        <f>$B$45</f>
        <v>Health Services</v>
      </c>
      <c r="C281" s="39">
        <f t="shared" si="20"/>
        <v>295803.01679331955</v>
      </c>
      <c r="D281" s="39">
        <f t="shared" si="20"/>
        <v>1607592.2313566599</v>
      </c>
      <c r="E281" s="39">
        <f t="shared" si="20"/>
        <v>399399.22580035729</v>
      </c>
      <c r="F281" s="39">
        <f t="shared" si="20"/>
        <v>434.73885695788005</v>
      </c>
      <c r="G281" s="39">
        <f t="shared" si="20"/>
        <v>0</v>
      </c>
      <c r="H281" s="39">
        <f t="shared" si="21"/>
        <v>2303229.2128072944</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2916128.5434713825</v>
      </c>
      <c r="D283" s="39">
        <f t="shared" si="20"/>
        <v>12561745.297180858</v>
      </c>
      <c r="E283" s="39">
        <f t="shared" si="20"/>
        <v>5704729.9376650695</v>
      </c>
      <c r="F283" s="39">
        <f t="shared" si="20"/>
        <v>0</v>
      </c>
      <c r="G283" s="39">
        <f t="shared" si="20"/>
        <v>0</v>
      </c>
      <c r="H283" s="39">
        <f t="shared" si="21"/>
        <v>21182603.77831731</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204727.49690084939</v>
      </c>
      <c r="E285" s="39">
        <f t="shared" si="22"/>
        <v>0</v>
      </c>
      <c r="F285" s="39">
        <f t="shared" si="22"/>
        <v>0</v>
      </c>
      <c r="G285" s="39">
        <f t="shared" si="22"/>
        <v>0</v>
      </c>
      <c r="H285" s="39">
        <f t="shared" si="21"/>
        <v>204727.49690084939</v>
      </c>
      <c r="I285" s="1"/>
    </row>
    <row r="286" spans="2:10" x14ac:dyDescent="0.2">
      <c r="B286" s="9" t="str">
        <f>$B$50</f>
        <v>Technology</v>
      </c>
      <c r="C286" s="39">
        <f t="shared" si="22"/>
        <v>61523.630131603524</v>
      </c>
      <c r="D286" s="39">
        <f t="shared" si="22"/>
        <v>575809.88371893601</v>
      </c>
      <c r="E286" s="39">
        <f t="shared" si="22"/>
        <v>45636.699375674747</v>
      </c>
      <c r="F286" s="39">
        <f t="shared" si="22"/>
        <v>0</v>
      </c>
      <c r="G286" s="39">
        <f t="shared" si="22"/>
        <v>0</v>
      </c>
      <c r="H286" s="39">
        <f t="shared" si="21"/>
        <v>682970.21322621428</v>
      </c>
      <c r="I286" s="1"/>
    </row>
    <row r="287" spans="2:10" x14ac:dyDescent="0.2">
      <c r="B287" s="9" t="str">
        <f>$B$51</f>
        <v>Nursing</v>
      </c>
      <c r="C287" s="39">
        <f t="shared" si="22"/>
        <v>59236.140263132736</v>
      </c>
      <c r="D287" s="39">
        <f t="shared" si="22"/>
        <v>10697762.269550486</v>
      </c>
      <c r="E287" s="39">
        <f t="shared" si="22"/>
        <v>3856119.831496363</v>
      </c>
      <c r="F287" s="39">
        <f t="shared" si="22"/>
        <v>632331.46493565605</v>
      </c>
      <c r="G287" s="39">
        <f t="shared" si="22"/>
        <v>0</v>
      </c>
      <c r="H287" s="39">
        <f t="shared" si="21"/>
        <v>15245449.706245638</v>
      </c>
      <c r="I287" s="1"/>
    </row>
    <row r="288" spans="2:10" x14ac:dyDescent="0.2">
      <c r="B288" s="35" t="str">
        <f>$B$52</f>
        <v>Totals</v>
      </c>
      <c r="C288" s="38">
        <f>SUM(C268:C287)</f>
        <v>46824436.872756504</v>
      </c>
      <c r="D288" s="38">
        <f>SUM(D268:D287)</f>
        <v>70994176.098662138</v>
      </c>
      <c r="E288" s="38">
        <f>SUM(E268:E287)</f>
        <v>26150558.084585417</v>
      </c>
      <c r="F288" s="38">
        <f>SUM(F268:F287)</f>
        <v>6769044.9299936313</v>
      </c>
      <c r="G288" s="38">
        <f>SUM(G268:G287)</f>
        <v>0</v>
      </c>
      <c r="H288" s="38">
        <f t="shared" si="21"/>
        <v>150738215.98599771</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276.46435736219024</v>
      </c>
      <c r="D293" s="36">
        <f t="shared" si="23"/>
        <v>491.26097882482713</v>
      </c>
      <c r="E293" s="36">
        <f t="shared" si="23"/>
        <v>668.60008237631814</v>
      </c>
      <c r="F293" s="36">
        <f t="shared" si="23"/>
        <v>1165.7890498503623</v>
      </c>
      <c r="G293" s="37">
        <f t="shared" si="23"/>
        <v>0</v>
      </c>
      <c r="H293" s="38">
        <f t="shared" si="23"/>
        <v>351.45870281239644</v>
      </c>
      <c r="I293" s="1"/>
    </row>
    <row r="294" spans="2:10" x14ac:dyDescent="0.2">
      <c r="B294" s="9" t="str">
        <f>$B$33</f>
        <v>Science</v>
      </c>
      <c r="C294" s="69">
        <f t="shared" si="23"/>
        <v>435.01139689756508</v>
      </c>
      <c r="D294" s="69">
        <f t="shared" si="23"/>
        <v>944.70416497299482</v>
      </c>
      <c r="E294" s="69">
        <f t="shared" si="23"/>
        <v>2044.8015321717435</v>
      </c>
      <c r="F294" s="69">
        <f t="shared" si="23"/>
        <v>999.53007030803701</v>
      </c>
      <c r="G294" s="88">
        <f t="shared" si="23"/>
        <v>0</v>
      </c>
      <c r="H294" s="39">
        <f t="shared" si="23"/>
        <v>716.99974950556543</v>
      </c>
      <c r="I294" s="1"/>
    </row>
    <row r="295" spans="2:10" x14ac:dyDescent="0.2">
      <c r="B295" s="9" t="str">
        <f>$B$34</f>
        <v>Fine Arts</v>
      </c>
      <c r="C295" s="69">
        <f t="shared" si="23"/>
        <v>427.95998720466912</v>
      </c>
      <c r="D295" s="69">
        <f t="shared" si="23"/>
        <v>642.98812700093947</v>
      </c>
      <c r="E295" s="69">
        <f t="shared" si="23"/>
        <v>2491.5733911500397</v>
      </c>
      <c r="F295" s="69">
        <f t="shared" si="23"/>
        <v>0</v>
      </c>
      <c r="G295" s="88">
        <f t="shared" si="23"/>
        <v>0</v>
      </c>
      <c r="H295" s="39">
        <f t="shared" si="23"/>
        <v>506.41406803443056</v>
      </c>
      <c r="I295" s="1"/>
    </row>
    <row r="296" spans="2:10" x14ac:dyDescent="0.2">
      <c r="B296" s="9" t="str">
        <f>$B$35</f>
        <v>Teacher Education</v>
      </c>
      <c r="C296" s="69">
        <f t="shared" si="23"/>
        <v>577.4430244176566</v>
      </c>
      <c r="D296" s="69">
        <f t="shared" si="23"/>
        <v>646.24369139925909</v>
      </c>
      <c r="E296" s="69">
        <f t="shared" si="23"/>
        <v>988.68225968080867</v>
      </c>
      <c r="F296" s="69">
        <f t="shared" si="23"/>
        <v>2135.9869260518503</v>
      </c>
      <c r="G296" s="88">
        <f t="shared" si="23"/>
        <v>0</v>
      </c>
      <c r="H296" s="39">
        <f t="shared" si="23"/>
        <v>930.81297612647143</v>
      </c>
      <c r="I296" s="1"/>
    </row>
    <row r="297" spans="2:10" x14ac:dyDescent="0.2">
      <c r="B297" s="9" t="str">
        <f>$B$36</f>
        <v>Agriculture</v>
      </c>
      <c r="C297" s="69">
        <f t="shared" si="23"/>
        <v>165.16825726382862</v>
      </c>
      <c r="D297" s="69">
        <f t="shared" si="23"/>
        <v>260.66542521907019</v>
      </c>
      <c r="E297" s="69">
        <f t="shared" si="23"/>
        <v>1068.2278917785068</v>
      </c>
      <c r="F297" s="69">
        <f t="shared" si="23"/>
        <v>0</v>
      </c>
      <c r="G297" s="88">
        <f t="shared" si="23"/>
        <v>0</v>
      </c>
      <c r="H297" s="39">
        <f t="shared" si="23"/>
        <v>590.66044741664336</v>
      </c>
      <c r="I297" s="1"/>
    </row>
    <row r="298" spans="2:10" x14ac:dyDescent="0.2">
      <c r="B298" s="9" t="str">
        <f>$B$37</f>
        <v>Engineering</v>
      </c>
      <c r="C298" s="69">
        <f t="shared" si="23"/>
        <v>451.77007108179725</v>
      </c>
      <c r="D298" s="69">
        <f t="shared" si="23"/>
        <v>726.16891053834809</v>
      </c>
      <c r="E298" s="69">
        <f t="shared" si="23"/>
        <v>455.72475296197103</v>
      </c>
      <c r="F298" s="69">
        <f t="shared" si="23"/>
        <v>1261.7515303605503</v>
      </c>
      <c r="G298" s="88">
        <f t="shared" si="23"/>
        <v>0</v>
      </c>
      <c r="H298" s="39">
        <f t="shared" si="23"/>
        <v>589.97556791693478</v>
      </c>
      <c r="I298" s="1"/>
    </row>
    <row r="299" spans="2:10" x14ac:dyDescent="0.2">
      <c r="B299" s="9" t="str">
        <f>$B$38</f>
        <v>Home Economics</v>
      </c>
      <c r="C299" s="69">
        <f t="shared" si="23"/>
        <v>203.9560454876424</v>
      </c>
      <c r="D299" s="69">
        <f t="shared" si="23"/>
        <v>400.42231762639074</v>
      </c>
      <c r="E299" s="69">
        <f t="shared" si="23"/>
        <v>0</v>
      </c>
      <c r="F299" s="69">
        <f t="shared" si="23"/>
        <v>0</v>
      </c>
      <c r="G299" s="88">
        <f t="shared" si="23"/>
        <v>0</v>
      </c>
      <c r="H299" s="39">
        <f t="shared" si="23"/>
        <v>356.58273624005847</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364.39065513108432</v>
      </c>
      <c r="D301" s="69">
        <f t="shared" si="23"/>
        <v>377.99700833852984</v>
      </c>
      <c r="E301" s="69">
        <f t="shared" si="23"/>
        <v>0</v>
      </c>
      <c r="F301" s="69">
        <f t="shared" si="23"/>
        <v>0</v>
      </c>
      <c r="G301" s="88">
        <f t="shared" si="23"/>
        <v>0</v>
      </c>
      <c r="H301" s="39">
        <f t="shared" si="23"/>
        <v>376.54390265618127</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235.08657652080817</v>
      </c>
      <c r="D305" s="69">
        <f t="shared" si="23"/>
        <v>0</v>
      </c>
      <c r="E305" s="69">
        <f t="shared" si="23"/>
        <v>0</v>
      </c>
      <c r="F305" s="69">
        <f t="shared" si="23"/>
        <v>0</v>
      </c>
      <c r="G305" s="88">
        <f t="shared" si="23"/>
        <v>0</v>
      </c>
      <c r="H305" s="39">
        <f t="shared" si="23"/>
        <v>235.08657652080817</v>
      </c>
      <c r="I305" s="1"/>
    </row>
    <row r="306" spans="2:10" x14ac:dyDescent="0.2">
      <c r="B306" s="9" t="str">
        <f>$B$45</f>
        <v>Health Services</v>
      </c>
      <c r="C306" s="69">
        <f t="shared" si="23"/>
        <v>269.64723499846815</v>
      </c>
      <c r="D306" s="69">
        <f t="shared" si="23"/>
        <v>355.11204580443115</v>
      </c>
      <c r="E306" s="69">
        <f t="shared" si="23"/>
        <v>294.54220191766763</v>
      </c>
      <c r="F306" s="69">
        <f t="shared" si="23"/>
        <v>144.91295231929334</v>
      </c>
      <c r="G306" s="88">
        <f t="shared" si="23"/>
        <v>0</v>
      </c>
      <c r="H306" s="39">
        <f t="shared" si="23"/>
        <v>329.83376955567729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525.42856639124011</v>
      </c>
      <c r="D308" s="69">
        <f t="shared" si="23"/>
        <v>773.41123612737704</v>
      </c>
      <c r="E308" s="69">
        <f t="shared" si="23"/>
        <v>377.44673399927677</v>
      </c>
      <c r="F308" s="69">
        <f t="shared" si="23"/>
        <v>0</v>
      </c>
      <c r="G308" s="88">
        <f t="shared" si="23"/>
        <v>0</v>
      </c>
      <c r="H308" s="39">
        <f t="shared" si="23"/>
        <v>573.96097594746948</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464.23468684999864</v>
      </c>
      <c r="E310" s="69">
        <f t="shared" si="24"/>
        <v>0</v>
      </c>
      <c r="F310" s="69">
        <f t="shared" si="24"/>
        <v>0</v>
      </c>
      <c r="G310" s="88">
        <f t="shared" si="24"/>
        <v>0</v>
      </c>
      <c r="H310" s="39">
        <f t="shared" si="24"/>
        <v>464.23468684999864</v>
      </c>
      <c r="I310" s="1"/>
    </row>
    <row r="311" spans="2:10" x14ac:dyDescent="0.2">
      <c r="B311" s="9" t="str">
        <f>$B$50</f>
        <v>Technology</v>
      </c>
      <c r="C311" s="69">
        <f t="shared" si="24"/>
        <v>389.39006412407292</v>
      </c>
      <c r="D311" s="69">
        <f t="shared" si="24"/>
        <v>698.79840257152432</v>
      </c>
      <c r="E311" s="69">
        <f t="shared" si="24"/>
        <v>262.27988146939509</v>
      </c>
      <c r="F311" s="69">
        <f t="shared" si="24"/>
        <v>0</v>
      </c>
      <c r="G311" s="88">
        <f t="shared" si="24"/>
        <v>0</v>
      </c>
      <c r="H311" s="39">
        <f t="shared" si="24"/>
        <v>590.80468272163864</v>
      </c>
      <c r="I311" s="1"/>
    </row>
    <row r="312" spans="2:10" x14ac:dyDescent="0.2">
      <c r="B312" s="9" t="str">
        <f>$B$51</f>
        <v>Nursing</v>
      </c>
      <c r="C312" s="69">
        <f t="shared" si="24"/>
        <v>306.92300654472922</v>
      </c>
      <c r="D312" s="69">
        <f t="shared" si="24"/>
        <v>772.40160790978234</v>
      </c>
      <c r="E312" s="69">
        <f t="shared" si="24"/>
        <v>1185.7687058721904</v>
      </c>
      <c r="F312" s="69">
        <f t="shared" si="24"/>
        <v>1443.6791436887124</v>
      </c>
      <c r="G312" s="88">
        <f t="shared" si="24"/>
        <v>0</v>
      </c>
      <c r="H312" s="39">
        <f t="shared" si="24"/>
        <v>859.72197068999253</v>
      </c>
      <c r="I312" s="1"/>
    </row>
    <row r="313" spans="2:10" x14ac:dyDescent="0.2">
      <c r="B313" s="35" t="str">
        <f>$B$52</f>
        <v>Totals</v>
      </c>
      <c r="C313" s="38">
        <f t="shared" si="24"/>
        <v>350.1389870168959</v>
      </c>
      <c r="D313" s="38">
        <f t="shared" si="24"/>
        <v>707.81124912674989</v>
      </c>
      <c r="E313" s="38">
        <f t="shared" si="24"/>
        <v>713.61872246105656</v>
      </c>
      <c r="F313" s="38">
        <f t="shared" si="24"/>
        <v>1570.9085472252568</v>
      </c>
      <c r="G313" s="38">
        <f t="shared" si="24"/>
        <v>0</v>
      </c>
      <c r="H313" s="38">
        <f t="shared" si="24"/>
        <v>548.16687389902654</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1.7769414600567706</v>
      </c>
      <c r="E318" s="55">
        <f t="shared" si="25"/>
        <v>2.4183952273471512</v>
      </c>
      <c r="F318" s="55">
        <f t="shared" si="25"/>
        <v>4.2167788317214656</v>
      </c>
      <c r="G318" s="55">
        <f t="shared" si="25"/>
        <v>0</v>
      </c>
      <c r="H318" s="55">
        <f t="shared" si="25"/>
        <v>1.2712622566096563</v>
      </c>
      <c r="I318" s="1"/>
    </row>
    <row r="319" spans="2:10" x14ac:dyDescent="0.2">
      <c r="B319" s="9" t="str">
        <f>$B$33</f>
        <v>Science</v>
      </c>
      <c r="C319" s="55">
        <f t="shared" ref="C319:H334" si="26">IF($C$293=0,"",C294/$C$293)</f>
        <v>1.5734809399956959</v>
      </c>
      <c r="D319" s="55">
        <f t="shared" si="26"/>
        <v>3.417092076485496</v>
      </c>
      <c r="E319" s="55">
        <f t="shared" si="26"/>
        <v>7.3962573392160325</v>
      </c>
      <c r="F319" s="55">
        <f t="shared" si="26"/>
        <v>3.6154030119642995</v>
      </c>
      <c r="G319" s="55">
        <f t="shared" si="26"/>
        <v>0</v>
      </c>
      <c r="H319" s="55">
        <f t="shared" si="26"/>
        <v>2.5934617986442241</v>
      </c>
      <c r="I319" s="1"/>
    </row>
    <row r="320" spans="2:10" x14ac:dyDescent="0.2">
      <c r="B320" s="9" t="str">
        <f>$B$34</f>
        <v>Fine Arts</v>
      </c>
      <c r="C320" s="55">
        <f t="shared" si="26"/>
        <v>1.547975266280013</v>
      </c>
      <c r="D320" s="55">
        <f t="shared" si="26"/>
        <v>2.3257541519486868</v>
      </c>
      <c r="E320" s="55">
        <f t="shared" si="26"/>
        <v>9.0122770794858038</v>
      </c>
      <c r="F320" s="55">
        <f t="shared" si="26"/>
        <v>0</v>
      </c>
      <c r="G320" s="55">
        <f t="shared" si="26"/>
        <v>0</v>
      </c>
      <c r="H320" s="55">
        <f t="shared" si="26"/>
        <v>1.8317517414043647</v>
      </c>
      <c r="I320" s="1"/>
    </row>
    <row r="321" spans="2:9" x14ac:dyDescent="0.2">
      <c r="B321" s="9" t="str">
        <f>$B$35</f>
        <v>Teacher Education</v>
      </c>
      <c r="C321" s="55">
        <f t="shared" si="26"/>
        <v>2.0886707781327503</v>
      </c>
      <c r="D321" s="55">
        <f t="shared" si="26"/>
        <v>2.3375298630362993</v>
      </c>
      <c r="E321" s="55">
        <f t="shared" si="26"/>
        <v>3.5761653658144312</v>
      </c>
      <c r="F321" s="55">
        <f t="shared" si="26"/>
        <v>7.7260842823711195</v>
      </c>
      <c r="G321" s="55">
        <f t="shared" si="26"/>
        <v>0</v>
      </c>
      <c r="H321" s="55">
        <f t="shared" si="26"/>
        <v>3.3668462184694303</v>
      </c>
      <c r="I321" s="1"/>
    </row>
    <row r="322" spans="2:9" x14ac:dyDescent="0.2">
      <c r="B322" s="9" t="str">
        <f>$B$36</f>
        <v>Agriculture</v>
      </c>
      <c r="C322" s="55">
        <f t="shared" si="26"/>
        <v>0.5974305651539924</v>
      </c>
      <c r="D322" s="55">
        <f t="shared" si="26"/>
        <v>0.94285363837182745</v>
      </c>
      <c r="E322" s="55">
        <f t="shared" si="26"/>
        <v>3.8638900940819778</v>
      </c>
      <c r="F322" s="55">
        <f t="shared" si="26"/>
        <v>0</v>
      </c>
      <c r="G322" s="55">
        <f t="shared" si="26"/>
        <v>0</v>
      </c>
      <c r="H322" s="55">
        <f t="shared" si="26"/>
        <v>2.1364795558178638</v>
      </c>
      <c r="I322" s="1"/>
    </row>
    <row r="323" spans="2:9" x14ac:dyDescent="0.2">
      <c r="B323" s="9" t="str">
        <f>$B$37</f>
        <v>Engineering</v>
      </c>
      <c r="C323" s="55">
        <f t="shared" si="26"/>
        <v>1.6340987872441821</v>
      </c>
      <c r="D323" s="55">
        <f t="shared" si="26"/>
        <v>2.6266275966525741</v>
      </c>
      <c r="E323" s="55">
        <f t="shared" si="26"/>
        <v>1.6484032781301188</v>
      </c>
      <c r="F323" s="55">
        <f t="shared" si="26"/>
        <v>4.5638849882827959</v>
      </c>
      <c r="G323" s="55">
        <f t="shared" si="26"/>
        <v>0</v>
      </c>
      <c r="H323" s="55">
        <f t="shared" si="26"/>
        <v>2.1340022762645674</v>
      </c>
      <c r="I323" s="1"/>
    </row>
    <row r="324" spans="2:9" x14ac:dyDescent="0.2">
      <c r="B324" s="9" t="str">
        <f>$B$38</f>
        <v>Home Economics</v>
      </c>
      <c r="C324" s="55">
        <f t="shared" si="26"/>
        <v>0.73772998238772525</v>
      </c>
      <c r="D324" s="55">
        <f t="shared" si="26"/>
        <v>1.4483686846540067</v>
      </c>
      <c r="E324" s="55">
        <f t="shared" si="26"/>
        <v>0</v>
      </c>
      <c r="F324" s="55">
        <f t="shared" si="26"/>
        <v>0</v>
      </c>
      <c r="G324" s="55">
        <f t="shared" si="26"/>
        <v>0</v>
      </c>
      <c r="H324" s="55">
        <f t="shared" si="26"/>
        <v>1.2897964122474812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1.3180384574988944</v>
      </c>
      <c r="D326" s="55">
        <f t="shared" si="26"/>
        <v>1.3672540357284602</v>
      </c>
      <c r="E326" s="55">
        <f t="shared" si="26"/>
        <v>0</v>
      </c>
      <c r="F326" s="55">
        <f t="shared" si="26"/>
        <v>0</v>
      </c>
      <c r="G326" s="55">
        <f t="shared" si="26"/>
        <v>0</v>
      </c>
      <c r="H326" s="55">
        <f t="shared" si="26"/>
        <v>1.3619980031020016</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0.85033231322772684</v>
      </c>
      <c r="D330" s="55">
        <f t="shared" si="26"/>
        <v>0</v>
      </c>
      <c r="E330" s="55">
        <f t="shared" si="26"/>
        <v>0</v>
      </c>
      <c r="F330" s="55">
        <f t="shared" si="26"/>
        <v>0</v>
      </c>
      <c r="G330" s="55">
        <f t="shared" si="26"/>
        <v>0</v>
      </c>
      <c r="H330" s="55">
        <f t="shared" si="26"/>
        <v>0.85033231322772684</v>
      </c>
      <c r="I330" s="1"/>
    </row>
    <row r="331" spans="2:9" x14ac:dyDescent="0.2">
      <c r="B331" s="9" t="str">
        <f>$B$45</f>
        <v>Health Services</v>
      </c>
      <c r="C331" s="55">
        <f t="shared" si="26"/>
        <v>0.97534176763773162</v>
      </c>
      <c r="D331" s="55">
        <f t="shared" si="26"/>
        <v>1.2844767737607716</v>
      </c>
      <c r="E331" s="55">
        <f t="shared" si="26"/>
        <v>1.0653894220866742</v>
      </c>
      <c r="F331" s="55">
        <f t="shared" si="26"/>
        <v>0.5241650450059494</v>
      </c>
      <c r="G331" s="55">
        <f t="shared" si="26"/>
        <v>0</v>
      </c>
      <c r="H331" s="55">
        <f t="shared" si="26"/>
        <v>1.1930426500641778</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1.9005291365746906</v>
      </c>
      <c r="D333" s="55">
        <f t="shared" si="26"/>
        <v>2.7975079446286344</v>
      </c>
      <c r="E333" s="55">
        <f t="shared" si="26"/>
        <v>1.3652636368773989</v>
      </c>
      <c r="F333" s="55">
        <f t="shared" si="26"/>
        <v>0</v>
      </c>
      <c r="G333" s="55">
        <f t="shared" si="26"/>
        <v>0</v>
      </c>
      <c r="H333" s="55">
        <f t="shared" si="26"/>
        <v>2.0760758508755437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1.6791845837899979</v>
      </c>
      <c r="E335" s="55">
        <f t="shared" si="27"/>
        <v>0</v>
      </c>
      <c r="F335" s="55">
        <f t="shared" si="27"/>
        <v>0</v>
      </c>
      <c r="G335" s="55">
        <f t="shared" si="27"/>
        <v>0</v>
      </c>
      <c r="H335" s="55">
        <f t="shared" si="27"/>
        <v>1.6791845837899979</v>
      </c>
      <c r="I335" s="1"/>
    </row>
    <row r="336" spans="2:9" x14ac:dyDescent="0.2">
      <c r="B336" s="9" t="str">
        <f>$B$50</f>
        <v>Technology</v>
      </c>
      <c r="C336" s="55">
        <f t="shared" si="27"/>
        <v>1.4084638896649562</v>
      </c>
      <c r="D336" s="55">
        <f t="shared" si="27"/>
        <v>2.5276256557587384</v>
      </c>
      <c r="E336" s="55">
        <f t="shared" si="27"/>
        <v>0.94869329258884405</v>
      </c>
      <c r="F336" s="55">
        <f t="shared" si="27"/>
        <v>0</v>
      </c>
      <c r="G336" s="55">
        <f t="shared" si="27"/>
        <v>0</v>
      </c>
      <c r="H336" s="55">
        <f t="shared" si="27"/>
        <v>2.1370012697428393</v>
      </c>
      <c r="I336" s="1"/>
    </row>
    <row r="337" spans="2:10" x14ac:dyDescent="0.2">
      <c r="B337" s="9" t="str">
        <f>$B$51</f>
        <v>Nursing</v>
      </c>
      <c r="C337" s="55">
        <f t="shared" si="27"/>
        <v>1.1101720651195399</v>
      </c>
      <c r="D337" s="55">
        <f t="shared" si="27"/>
        <v>2.7938560155798853</v>
      </c>
      <c r="E337" s="55">
        <f t="shared" si="27"/>
        <v>4.2890473013804788</v>
      </c>
      <c r="F337" s="55">
        <f t="shared" si="27"/>
        <v>5.2219358671156959</v>
      </c>
      <c r="G337" s="55">
        <f t="shared" si="27"/>
        <v>0</v>
      </c>
      <c r="H337" s="55">
        <f t="shared" si="27"/>
        <v>3.1097027439370368</v>
      </c>
      <c r="I337" s="1"/>
    </row>
    <row r="338" spans="2:10" x14ac:dyDescent="0.2">
      <c r="B338" s="35" t="str">
        <f>$B$52</f>
        <v>Totals</v>
      </c>
      <c r="C338" s="55">
        <f t="shared" si="27"/>
        <v>1.2664887089158696</v>
      </c>
      <c r="D338" s="55">
        <f t="shared" si="27"/>
        <v>2.5602260482332664</v>
      </c>
      <c r="E338" s="55">
        <f t="shared" si="27"/>
        <v>2.5812322762682909</v>
      </c>
      <c r="F338" s="55">
        <f t="shared" si="27"/>
        <v>5.6821376983769447</v>
      </c>
      <c r="G338" s="55">
        <f t="shared" si="27"/>
        <v>0</v>
      </c>
      <c r="H338" s="55">
        <f t="shared" si="27"/>
        <v>1.9827759322366625</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8293.9307208657065</v>
      </c>
      <c r="D343" s="38">
        <f t="shared" si="28"/>
        <v>14737.829364744814</v>
      </c>
      <c r="E343" s="38">
        <f>E293*24</f>
        <v>16046.401977031635</v>
      </c>
      <c r="F343" s="38">
        <f>F293*18</f>
        <v>20984.202897306521</v>
      </c>
      <c r="G343" s="38">
        <f>G293*24</f>
        <v>0</v>
      </c>
      <c r="H343" s="38">
        <f>IF((C32/30+D32/30+E32/24+F32/18+G32/24)=0,0,H268/(C32/30+D32/30+E32/24+F32/18+G32/24))</f>
        <v>10348.134040223751</v>
      </c>
      <c r="I343" s="1"/>
    </row>
    <row r="344" spans="2:10" x14ac:dyDescent="0.2">
      <c r="B344" s="9" t="str">
        <f>$B$33</f>
        <v>Science</v>
      </c>
      <c r="C344" s="39">
        <f t="shared" si="28"/>
        <v>13050.341906926953</v>
      </c>
      <c r="D344" s="39">
        <f t="shared" si="28"/>
        <v>28341.124949189845</v>
      </c>
      <c r="E344" s="39">
        <f>E294*24</f>
        <v>49075.236772121847</v>
      </c>
      <c r="F344" s="39">
        <f>F294*18</f>
        <v>17991.541265544667</v>
      </c>
      <c r="G344" s="39">
        <f>G294*24</f>
        <v>0</v>
      </c>
      <c r="H344" s="39">
        <f t="shared" ref="H344:H363" si="29">IF((C33/30+D33/30+E33/24+F33/18+G33/24)=0,0,H269/(C33/30+D33/30+E33/24+F33/18+G33/24))</f>
        <v>20968.885507557468</v>
      </c>
      <c r="I344" s="1"/>
    </row>
    <row r="345" spans="2:10" x14ac:dyDescent="0.2">
      <c r="B345" s="9" t="str">
        <f>$B$34</f>
        <v>Fine Arts</v>
      </c>
      <c r="C345" s="39">
        <f t="shared" si="28"/>
        <v>12838.799616140073</v>
      </c>
      <c r="D345" s="39">
        <f t="shared" si="28"/>
        <v>19289.643810028185</v>
      </c>
      <c r="E345" s="39">
        <f t="shared" ref="E345:E363" si="30">E295*24</f>
        <v>59797.761387600956</v>
      </c>
      <c r="F345" s="39">
        <f t="shared" ref="F345:F363" si="31">F295*18</f>
        <v>0</v>
      </c>
      <c r="G345" s="39">
        <f t="shared" ref="G345:G363" si="32">G295*24</f>
        <v>0</v>
      </c>
      <c r="H345" s="39">
        <f t="shared" si="29"/>
        <v>15145.180834640209</v>
      </c>
      <c r="I345" s="1"/>
    </row>
    <row r="346" spans="2:10" x14ac:dyDescent="0.2">
      <c r="B346" s="9" t="str">
        <f>$B$35</f>
        <v>Teacher Education</v>
      </c>
      <c r="C346" s="39">
        <f t="shared" si="28"/>
        <v>17323.290732529698</v>
      </c>
      <c r="D346" s="39">
        <f t="shared" si="28"/>
        <v>19387.310741977773</v>
      </c>
      <c r="E346" s="39">
        <f t="shared" si="30"/>
        <v>23728.374232339407</v>
      </c>
      <c r="F346" s="39">
        <f t="shared" si="31"/>
        <v>38447.764668933305</v>
      </c>
      <c r="G346" s="39">
        <f t="shared" si="32"/>
        <v>0</v>
      </c>
      <c r="H346" s="39">
        <f t="shared" si="29"/>
        <v>24228.812690768729</v>
      </c>
      <c r="I346" s="1"/>
    </row>
    <row r="347" spans="2:10" x14ac:dyDescent="0.2">
      <c r="B347" s="9" t="str">
        <f>$B$36</f>
        <v>Agriculture</v>
      </c>
      <c r="C347" s="39">
        <f t="shared" si="28"/>
        <v>4955.0477179148584</v>
      </c>
      <c r="D347" s="39">
        <f t="shared" si="28"/>
        <v>7819.9627565721057</v>
      </c>
      <c r="E347" s="39">
        <f t="shared" si="30"/>
        <v>25637.469402684161</v>
      </c>
      <c r="F347" s="39">
        <f t="shared" si="31"/>
        <v>0</v>
      </c>
      <c r="G347" s="39">
        <f t="shared" si="32"/>
        <v>0</v>
      </c>
      <c r="H347" s="39">
        <f t="shared" si="29"/>
        <v>16073.944142001777</v>
      </c>
      <c r="I347" s="1"/>
    </row>
    <row r="348" spans="2:10" x14ac:dyDescent="0.2">
      <c r="B348" s="9" t="str">
        <f>$B$37</f>
        <v>Engineering</v>
      </c>
      <c r="C348" s="39">
        <f t="shared" si="28"/>
        <v>13553.102132453918</v>
      </c>
      <c r="D348" s="39">
        <f t="shared" si="28"/>
        <v>21785.067316150442</v>
      </c>
      <c r="E348" s="39">
        <f t="shared" si="30"/>
        <v>10937.394071087305</v>
      </c>
      <c r="F348" s="39">
        <f t="shared" si="31"/>
        <v>22711.527546489906</v>
      </c>
      <c r="G348" s="39">
        <f t="shared" si="32"/>
        <v>0</v>
      </c>
      <c r="H348" s="39">
        <f t="shared" si="29"/>
        <v>16628.954397317149</v>
      </c>
      <c r="I348" s="1"/>
    </row>
    <row r="349" spans="2:10" x14ac:dyDescent="0.2">
      <c r="B349" s="9" t="str">
        <f>$B$38</f>
        <v>Home Economics</v>
      </c>
      <c r="C349" s="39">
        <f t="shared" si="28"/>
        <v>6118.6813646292721</v>
      </c>
      <c r="D349" s="39">
        <f t="shared" si="28"/>
        <v>12012.669528791723</v>
      </c>
      <c r="E349" s="39">
        <f t="shared" si="30"/>
        <v>0</v>
      </c>
      <c r="F349" s="39">
        <f t="shared" si="31"/>
        <v>0</v>
      </c>
      <c r="G349" s="39">
        <f t="shared" si="32"/>
        <v>0</v>
      </c>
      <c r="H349" s="39">
        <f t="shared" si="29"/>
        <v>10697.482087201754</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10931.719653932529</v>
      </c>
      <c r="D351" s="39">
        <f t="shared" si="28"/>
        <v>11339.910250155895</v>
      </c>
      <c r="E351" s="39">
        <f t="shared" si="30"/>
        <v>0</v>
      </c>
      <c r="F351" s="39">
        <f t="shared" si="31"/>
        <v>0</v>
      </c>
      <c r="G351" s="39">
        <f t="shared" si="32"/>
        <v>0</v>
      </c>
      <c r="H351" s="39">
        <f t="shared" si="29"/>
        <v>11296.317079685439</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7052.5972956242449</v>
      </c>
      <c r="D355" s="39">
        <f t="shared" si="28"/>
        <v>0</v>
      </c>
      <c r="E355" s="39">
        <f t="shared" si="30"/>
        <v>0</v>
      </c>
      <c r="F355" s="39">
        <f t="shared" si="31"/>
        <v>0</v>
      </c>
      <c r="G355" s="39">
        <f t="shared" si="32"/>
        <v>0</v>
      </c>
      <c r="H355" s="39">
        <f t="shared" si="29"/>
        <v>7052.5972956242449</v>
      </c>
      <c r="I355" s="1"/>
    </row>
    <row r="356" spans="2:9" x14ac:dyDescent="0.2">
      <c r="B356" s="9" t="str">
        <f>$B$45</f>
        <v>Health Services</v>
      </c>
      <c r="C356" s="39">
        <f t="shared" si="28"/>
        <v>8089.4170499540442</v>
      </c>
      <c r="D356" s="39">
        <f t="shared" si="28"/>
        <v>10653.361374132934</v>
      </c>
      <c r="E356" s="39">
        <f t="shared" si="30"/>
        <v>7069.012846024023</v>
      </c>
      <c r="F356" s="39">
        <f t="shared" si="31"/>
        <v>2608.4331417472799</v>
      </c>
      <c r="G356" s="39">
        <f t="shared" si="32"/>
        <v>0</v>
      </c>
      <c r="H356" s="39">
        <f t="shared" si="29"/>
        <v>9434.3086270096719</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15762.856991737204</v>
      </c>
      <c r="D358" s="39">
        <f t="shared" si="28"/>
        <v>23202.337083821312</v>
      </c>
      <c r="E358" s="39">
        <f t="shared" si="30"/>
        <v>9058.7216159826421</v>
      </c>
      <c r="F358" s="39">
        <f t="shared" si="31"/>
        <v>0</v>
      </c>
      <c r="G358" s="39">
        <f t="shared" si="32"/>
        <v>0</v>
      </c>
      <c r="H358" s="39">
        <f t="shared" si="29"/>
        <v>15619.661378400109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13927.040605499958</v>
      </c>
      <c r="E360" s="39">
        <f t="shared" si="30"/>
        <v>0</v>
      </c>
      <c r="F360" s="39">
        <f t="shared" si="31"/>
        <v>0</v>
      </c>
      <c r="G360" s="39">
        <f t="shared" si="32"/>
        <v>0</v>
      </c>
      <c r="H360" s="39">
        <f t="shared" si="29"/>
        <v>13927.04060549996</v>
      </c>
      <c r="I360" s="1"/>
    </row>
    <row r="361" spans="2:9" x14ac:dyDescent="0.2">
      <c r="B361" s="9" t="str">
        <f>$B$50</f>
        <v>Technology</v>
      </c>
      <c r="C361" s="39">
        <f t="shared" si="33"/>
        <v>11681.701923722188</v>
      </c>
      <c r="D361" s="39">
        <f t="shared" si="33"/>
        <v>20963.952077145728</v>
      </c>
      <c r="E361" s="39">
        <f t="shared" si="30"/>
        <v>6294.7171552654818</v>
      </c>
      <c r="F361" s="39">
        <f t="shared" si="31"/>
        <v>0</v>
      </c>
      <c r="G361" s="39">
        <f t="shared" si="32"/>
        <v>0</v>
      </c>
      <c r="H361" s="39">
        <f t="shared" si="29"/>
        <v>17081.372569225867</v>
      </c>
      <c r="I361" s="1"/>
    </row>
    <row r="362" spans="2:9" x14ac:dyDescent="0.2">
      <c r="B362" s="9" t="str">
        <f>$B$51</f>
        <v>Nursing</v>
      </c>
      <c r="C362" s="39">
        <f t="shared" si="33"/>
        <v>9207.6901963418768</v>
      </c>
      <c r="D362" s="39">
        <f t="shared" si="33"/>
        <v>23172.048237293471</v>
      </c>
      <c r="E362" s="39">
        <f t="shared" si="30"/>
        <v>28458.448940932569</v>
      </c>
      <c r="F362" s="39">
        <f t="shared" si="31"/>
        <v>25986.224586396824</v>
      </c>
      <c r="G362" s="39">
        <f t="shared" si="32"/>
        <v>0</v>
      </c>
      <c r="H362" s="39">
        <f t="shared" si="29"/>
        <v>24278.771163996662</v>
      </c>
      <c r="I362" s="1"/>
    </row>
    <row r="363" spans="2:9" x14ac:dyDescent="0.2">
      <c r="B363" s="35" t="str">
        <f>$B$52</f>
        <v>Totals</v>
      </c>
      <c r="C363" s="38">
        <f t="shared" si="33"/>
        <v>10504.169610506877</v>
      </c>
      <c r="D363" s="38">
        <f t="shared" si="33"/>
        <v>21234.337473802498</v>
      </c>
      <c r="E363" s="38">
        <f t="shared" si="30"/>
        <v>17126.849339065357</v>
      </c>
      <c r="F363" s="38">
        <f t="shared" si="31"/>
        <v>28276.353850054624</v>
      </c>
      <c r="G363" s="38">
        <f t="shared" si="32"/>
        <v>0</v>
      </c>
      <c r="H363" s="38">
        <f t="shared" si="29"/>
        <v>15755.514572292799</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94" priority="6" stopIfTrue="1">
      <formula>C32=0</formula>
    </cfRule>
  </conditionalFormatting>
  <conditionalFormatting sqref="C91:G110">
    <cfRule type="expression" dxfId="193" priority="5" stopIfTrue="1">
      <formula>C32=0</formula>
    </cfRule>
  </conditionalFormatting>
  <conditionalFormatting sqref="C143:H162">
    <cfRule type="expression" dxfId="192" priority="3" stopIfTrue="1">
      <formula>C32=0</formula>
    </cfRule>
  </conditionalFormatting>
  <conditionalFormatting sqref="H143:H162">
    <cfRule type="expression" dxfId="191" priority="4" stopIfTrue="1">
      <formula>OR(AND(#REF!&gt;0,H143&gt;0,H61=0),AND(#REF!&gt;0,H143&gt;0,H32=0))</formula>
    </cfRule>
  </conditionalFormatting>
  <conditionalFormatting sqref="H143:H162">
    <cfRule type="expression" dxfId="190" priority="2" stopIfTrue="1">
      <formula>OR(AND(#REF!&gt;0,H143&gt;0,H61=0),AND(#REF!&gt;0,H143&gt;0,H32=0))</formula>
    </cfRule>
  </conditionalFormatting>
  <conditionalFormatting sqref="H143:H162">
    <cfRule type="expression" dxfId="189"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000"/>
    <pageSetUpPr fitToPage="1"/>
  </sheetPr>
  <dimension ref="B1:W363"/>
  <sheetViews>
    <sheetView showGridLines="0" showZeros="0" topLeftCell="A30"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110</v>
      </c>
      <c r="C3" s="6"/>
      <c r="D3" s="6"/>
      <c r="E3" s="6"/>
      <c r="F3" s="6"/>
      <c r="G3" s="6"/>
      <c r="H3" s="6"/>
    </row>
    <row r="4" spans="2:8" x14ac:dyDescent="0.2">
      <c r="B4" s="83" t="s">
        <v>148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Data!$G16</f>
        <v>43032869</v>
      </c>
    </row>
    <row r="14" spans="2:8" x14ac:dyDescent="0.2">
      <c r="B14" s="372" t="s">
        <v>14</v>
      </c>
      <c r="C14" s="372"/>
      <c r="D14" s="372"/>
      <c r="E14" s="372"/>
      <c r="F14" s="341"/>
      <c r="G14" s="339"/>
      <c r="H14" s="345">
        <f>Data!$H16</f>
        <v>19018500</v>
      </c>
    </row>
    <row r="15" spans="2:8" x14ac:dyDescent="0.2">
      <c r="B15" s="372" t="s">
        <v>15</v>
      </c>
      <c r="C15" s="372"/>
      <c r="D15" s="372"/>
      <c r="E15" s="372"/>
      <c r="F15" s="341"/>
      <c r="G15" s="339"/>
      <c r="H15" s="345">
        <f>Data!$I16</f>
        <v>14284877</v>
      </c>
    </row>
    <row r="16" spans="2:8" x14ac:dyDescent="0.2">
      <c r="B16" s="372" t="s">
        <v>19</v>
      </c>
      <c r="C16" s="372"/>
      <c r="D16" s="372"/>
      <c r="E16" s="372"/>
      <c r="F16" s="341"/>
      <c r="G16" s="339"/>
      <c r="H16" s="345">
        <f>Data!$J16</f>
        <v>12330924</v>
      </c>
    </row>
    <row r="17" spans="2:23" x14ac:dyDescent="0.2">
      <c r="B17" s="372" t="s">
        <v>16</v>
      </c>
      <c r="C17" s="372"/>
      <c r="D17" s="372"/>
      <c r="E17" s="372"/>
      <c r="F17" s="341"/>
      <c r="G17" s="339"/>
      <c r="H17" s="345">
        <f>Data!$K16</f>
        <v>11768230</v>
      </c>
    </row>
    <row r="18" spans="2:23" x14ac:dyDescent="0.2">
      <c r="B18" s="372" t="s">
        <v>1</v>
      </c>
      <c r="C18" s="372"/>
      <c r="D18" s="372"/>
      <c r="E18" s="372"/>
      <c r="F18" s="342"/>
      <c r="G18" s="339"/>
      <c r="H18" s="343">
        <f>SUM(H13:H17)</f>
        <v>100435400</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Data!L16</f>
        <v>Monica Poehl</v>
      </c>
      <c r="E21" s="385"/>
      <c r="F21" s="385"/>
      <c r="G21" s="87" t="str">
        <f>Data!M16</f>
        <v>979-458-6090</v>
      </c>
      <c r="H21" s="78" t="str">
        <f>Data!N16</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Data!O16</f>
        <v>3088</v>
      </c>
      <c r="D25" s="80">
        <f>Data!P16</f>
        <v>3086</v>
      </c>
      <c r="E25" s="80">
        <f>Data!Q16</f>
        <v>1119</v>
      </c>
      <c r="F25" s="80">
        <f>Data!R16</f>
        <v>186</v>
      </c>
      <c r="G25" s="80">
        <f>Data!S16</f>
        <v>0</v>
      </c>
      <c r="H25" s="68">
        <f>SUM(C25:G25)</f>
        <v>7479</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Data!T16</f>
        <v>Weir, George W.</v>
      </c>
      <c r="E28" s="385"/>
      <c r="F28" s="385"/>
      <c r="G28" s="87" t="str">
        <f>Data!U16</f>
        <v>(361) 593-2315</v>
      </c>
      <c r="H28" s="78" t="str">
        <f>Data!V16</f>
        <v>kagww00@tamuk.edu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Data!W16</f>
        <v>49145</v>
      </c>
      <c r="D32" s="81">
        <f>Data!AQ16</f>
        <v>11807</v>
      </c>
      <c r="E32" s="81">
        <f>Data!BK16</f>
        <v>2155</v>
      </c>
      <c r="F32" s="81">
        <f>Data!CE16</f>
        <v>150</v>
      </c>
      <c r="G32" s="81">
        <f>Data!CY16</f>
        <v>0</v>
      </c>
      <c r="H32" s="22">
        <f>SUM(C32:G32)</f>
        <v>63257</v>
      </c>
      <c r="I32" s="1"/>
      <c r="W32" s="18"/>
    </row>
    <row r="33" spans="2:23" x14ac:dyDescent="0.2">
      <c r="B33" s="7" t="s">
        <v>46</v>
      </c>
      <c r="C33" s="81">
        <f>Data!X16</f>
        <v>16986</v>
      </c>
      <c r="D33" s="81">
        <f>Data!AR16</f>
        <v>11203</v>
      </c>
      <c r="E33" s="81">
        <f>Data!BL16</f>
        <v>1027</v>
      </c>
      <c r="F33" s="81">
        <f>Data!CF16</f>
        <v>0</v>
      </c>
      <c r="G33" s="81">
        <f>Data!CZ16</f>
        <v>0</v>
      </c>
      <c r="H33" s="22">
        <f t="shared" ref="H33:H52" si="0">SUM(C33:G33)</f>
        <v>29216</v>
      </c>
      <c r="I33" s="1"/>
      <c r="W33" s="18"/>
    </row>
    <row r="34" spans="2:23" x14ac:dyDescent="0.2">
      <c r="B34" s="7" t="s">
        <v>47</v>
      </c>
      <c r="C34" s="81">
        <f>Data!Y16</f>
        <v>7033</v>
      </c>
      <c r="D34" s="81">
        <f>Data!AS16</f>
        <v>2137</v>
      </c>
      <c r="E34" s="81">
        <f>Data!BM16</f>
        <v>281</v>
      </c>
      <c r="F34" s="81">
        <f>Data!CG16</f>
        <v>0</v>
      </c>
      <c r="G34" s="81">
        <f>Data!DA16</f>
        <v>0</v>
      </c>
      <c r="H34" s="22">
        <f t="shared" si="0"/>
        <v>9451</v>
      </c>
      <c r="I34" s="1"/>
      <c r="W34" s="18"/>
    </row>
    <row r="35" spans="2:23" x14ac:dyDescent="0.2">
      <c r="B35" s="7" t="s">
        <v>48</v>
      </c>
      <c r="C35" s="81">
        <f>Data!Z16</f>
        <v>558</v>
      </c>
      <c r="D35" s="81">
        <f>Data!AT16</f>
        <v>6247</v>
      </c>
      <c r="E35" s="81">
        <f>Data!BN16</f>
        <v>3425</v>
      </c>
      <c r="F35" s="81">
        <f>Data!CH16</f>
        <v>1701</v>
      </c>
      <c r="G35" s="81">
        <f>Data!DB16</f>
        <v>0</v>
      </c>
      <c r="H35" s="22">
        <f t="shared" si="0"/>
        <v>11931</v>
      </c>
      <c r="I35" s="1"/>
      <c r="W35" s="18"/>
    </row>
    <row r="36" spans="2:23" x14ac:dyDescent="0.2">
      <c r="B36" s="7" t="s">
        <v>49</v>
      </c>
      <c r="C36" s="81">
        <f>Data!AA16</f>
        <v>3018</v>
      </c>
      <c r="D36" s="81">
        <f>Data!AU16</f>
        <v>4426</v>
      </c>
      <c r="E36" s="81">
        <f>Data!BO16</f>
        <v>1465</v>
      </c>
      <c r="F36" s="81">
        <f>Data!CI16</f>
        <v>225</v>
      </c>
      <c r="G36" s="81">
        <f>Data!DC16</f>
        <v>0</v>
      </c>
      <c r="H36" s="22">
        <f t="shared" si="0"/>
        <v>9134</v>
      </c>
      <c r="I36" s="1"/>
      <c r="W36" s="18"/>
    </row>
    <row r="37" spans="2:23" x14ac:dyDescent="0.2">
      <c r="B37" s="7" t="s">
        <v>50</v>
      </c>
      <c r="C37" s="81">
        <f>Data!AB16</f>
        <v>4234</v>
      </c>
      <c r="D37" s="81">
        <f>Data!AV16</f>
        <v>12777</v>
      </c>
      <c r="E37" s="81">
        <f>Data!BP16</f>
        <v>8117</v>
      </c>
      <c r="F37" s="81">
        <f>Data!CJ16</f>
        <v>459</v>
      </c>
      <c r="G37" s="81">
        <f>Data!DD16</f>
        <v>0</v>
      </c>
      <c r="H37" s="22">
        <f t="shared" si="0"/>
        <v>25587</v>
      </c>
      <c r="I37" s="1"/>
      <c r="W37" s="18"/>
    </row>
    <row r="38" spans="2:23" x14ac:dyDescent="0.2">
      <c r="B38" s="7" t="s">
        <v>51</v>
      </c>
      <c r="C38" s="81">
        <f>Data!AC16</f>
        <v>479</v>
      </c>
      <c r="D38" s="81">
        <f>Data!AW16</f>
        <v>846</v>
      </c>
      <c r="E38" s="81">
        <f>Data!BQ16</f>
        <v>133</v>
      </c>
      <c r="F38" s="81">
        <f>Data!CK16</f>
        <v>0</v>
      </c>
      <c r="G38" s="81">
        <f>Data!DE16</f>
        <v>0</v>
      </c>
      <c r="H38" s="22">
        <f t="shared" si="0"/>
        <v>1458</v>
      </c>
      <c r="I38" s="1"/>
      <c r="W38" s="18"/>
    </row>
    <row r="39" spans="2:23" x14ac:dyDescent="0.2">
      <c r="B39" s="7" t="s">
        <v>52</v>
      </c>
      <c r="C39" s="81">
        <f>Data!AD16</f>
        <v>0</v>
      </c>
      <c r="D39" s="81">
        <f>Data!AX16</f>
        <v>0</v>
      </c>
      <c r="E39" s="81">
        <f>Data!BR16</f>
        <v>0</v>
      </c>
      <c r="F39" s="81">
        <f>Data!CL16</f>
        <v>0</v>
      </c>
      <c r="G39" s="81">
        <f>Data!DF16</f>
        <v>0</v>
      </c>
      <c r="H39" s="22">
        <f t="shared" si="0"/>
        <v>0</v>
      </c>
      <c r="I39" s="1"/>
      <c r="W39" s="18"/>
    </row>
    <row r="40" spans="2:23" x14ac:dyDescent="0.2">
      <c r="B40" s="7" t="s">
        <v>53</v>
      </c>
      <c r="C40" s="81">
        <f>Data!AE16</f>
        <v>96</v>
      </c>
      <c r="D40" s="81">
        <f>Data!AY16</f>
        <v>1047</v>
      </c>
      <c r="E40" s="81">
        <f>Data!BS16</f>
        <v>1013</v>
      </c>
      <c r="F40" s="81">
        <f>Data!CM16</f>
        <v>0</v>
      </c>
      <c r="G40" s="81">
        <f>Data!DG16</f>
        <v>0</v>
      </c>
      <c r="H40" s="22">
        <f t="shared" si="0"/>
        <v>2156</v>
      </c>
      <c r="I40" s="1"/>
      <c r="W40" s="18"/>
    </row>
    <row r="41" spans="2:23" x14ac:dyDescent="0.2">
      <c r="B41" s="7" t="s">
        <v>54</v>
      </c>
      <c r="C41" s="81">
        <f>Data!AF16</f>
        <v>38</v>
      </c>
      <c r="D41" s="81">
        <f>Data!AZ16</f>
        <v>0</v>
      </c>
      <c r="E41" s="81">
        <f>Data!BT16</f>
        <v>0</v>
      </c>
      <c r="F41" s="81">
        <f>Data!CN16</f>
        <v>0</v>
      </c>
      <c r="G41" s="81">
        <f>Data!DH16</f>
        <v>0</v>
      </c>
      <c r="H41" s="22">
        <f t="shared" si="0"/>
        <v>38</v>
      </c>
      <c r="I41" s="1"/>
      <c r="W41" s="18"/>
    </row>
    <row r="42" spans="2:23" x14ac:dyDescent="0.2">
      <c r="B42" s="7" t="s">
        <v>55</v>
      </c>
      <c r="C42" s="81">
        <f>Data!AG16</f>
        <v>0</v>
      </c>
      <c r="D42" s="81">
        <f>Data!BA16</f>
        <v>0</v>
      </c>
      <c r="E42" s="81">
        <f>Data!BU16</f>
        <v>0</v>
      </c>
      <c r="F42" s="81">
        <f>Data!CO16</f>
        <v>0</v>
      </c>
      <c r="G42" s="81">
        <f>Data!DI16</f>
        <v>0</v>
      </c>
      <c r="H42" s="22">
        <f t="shared" si="0"/>
        <v>0</v>
      </c>
      <c r="I42" s="1"/>
      <c r="W42" s="18"/>
    </row>
    <row r="43" spans="2:23" x14ac:dyDescent="0.2">
      <c r="B43" s="7" t="s">
        <v>56</v>
      </c>
      <c r="C43" s="81">
        <f>Data!AH16</f>
        <v>3</v>
      </c>
      <c r="D43" s="81">
        <f>Data!BB16</f>
        <v>75</v>
      </c>
      <c r="E43" s="81">
        <f>Data!BV16</f>
        <v>0</v>
      </c>
      <c r="F43" s="81">
        <f>Data!CP16</f>
        <v>0</v>
      </c>
      <c r="G43" s="81">
        <f>Data!DJ16</f>
        <v>0</v>
      </c>
      <c r="H43" s="22">
        <f t="shared" si="0"/>
        <v>78</v>
      </c>
      <c r="I43" s="1"/>
      <c r="W43" s="18"/>
    </row>
    <row r="44" spans="2:23" x14ac:dyDescent="0.2">
      <c r="B44" s="7" t="s">
        <v>57</v>
      </c>
      <c r="C44" s="81">
        <f>Data!AI16</f>
        <v>412</v>
      </c>
      <c r="D44" s="81">
        <f>Data!BC16</f>
        <v>0</v>
      </c>
      <c r="E44" s="81">
        <f>Data!BW16</f>
        <v>0</v>
      </c>
      <c r="F44" s="81">
        <f>Data!CQ16</f>
        <v>0</v>
      </c>
      <c r="G44" s="81">
        <f>Data!DK16</f>
        <v>0</v>
      </c>
      <c r="H44" s="22">
        <f t="shared" si="0"/>
        <v>412</v>
      </c>
      <c r="I44" s="1"/>
      <c r="W44" s="18"/>
    </row>
    <row r="45" spans="2:23" x14ac:dyDescent="0.2">
      <c r="B45" s="7" t="s">
        <v>58</v>
      </c>
      <c r="C45" s="81">
        <f>Data!AJ16</f>
        <v>1747</v>
      </c>
      <c r="D45" s="81">
        <f>Data!BD16</f>
        <v>1530</v>
      </c>
      <c r="E45" s="81">
        <f>Data!BX16</f>
        <v>1977</v>
      </c>
      <c r="F45" s="81">
        <f>Data!CR16</f>
        <v>0</v>
      </c>
      <c r="G45" s="81">
        <f>Data!DL16</f>
        <v>0</v>
      </c>
      <c r="H45" s="22">
        <f t="shared" si="0"/>
        <v>5254</v>
      </c>
      <c r="I45" s="1"/>
      <c r="W45" s="18"/>
    </row>
    <row r="46" spans="2:23" x14ac:dyDescent="0.2">
      <c r="B46" s="7" t="s">
        <v>59</v>
      </c>
      <c r="C46" s="81">
        <f>Data!AK16</f>
        <v>0</v>
      </c>
      <c r="D46" s="81">
        <f>Data!BE16</f>
        <v>0</v>
      </c>
      <c r="E46" s="81">
        <f>Data!BY16</f>
        <v>0</v>
      </c>
      <c r="F46" s="81">
        <f>Data!CS16</f>
        <v>0</v>
      </c>
      <c r="G46" s="81">
        <f>Data!DM16</f>
        <v>0</v>
      </c>
      <c r="H46" s="22">
        <f t="shared" si="0"/>
        <v>0</v>
      </c>
      <c r="I46" s="1"/>
      <c r="W46" s="18"/>
    </row>
    <row r="47" spans="2:23" x14ac:dyDescent="0.2">
      <c r="B47" s="7" t="s">
        <v>60</v>
      </c>
      <c r="C47" s="81">
        <f>Data!AL16</f>
        <v>3430</v>
      </c>
      <c r="D47" s="81">
        <f>Data!BF16</f>
        <v>5514</v>
      </c>
      <c r="E47" s="81">
        <f>Data!BZ16</f>
        <v>2025</v>
      </c>
      <c r="F47" s="81">
        <f>Data!CT16</f>
        <v>0</v>
      </c>
      <c r="G47" s="81">
        <f>Data!DN16</f>
        <v>0</v>
      </c>
      <c r="H47" s="22">
        <f t="shared" si="0"/>
        <v>10969</v>
      </c>
      <c r="I47" s="1"/>
      <c r="W47" s="18"/>
    </row>
    <row r="48" spans="2:23" x14ac:dyDescent="0.2">
      <c r="B48" s="7" t="s">
        <v>61</v>
      </c>
      <c r="C48" s="81">
        <f>Data!AM16</f>
        <v>0</v>
      </c>
      <c r="D48" s="81">
        <f>Data!BG16</f>
        <v>0</v>
      </c>
      <c r="E48" s="81">
        <f>Data!CA16</f>
        <v>0</v>
      </c>
      <c r="F48" s="81">
        <f>Data!CU16</f>
        <v>0</v>
      </c>
      <c r="G48" s="81">
        <f>Data!DO16</f>
        <v>0</v>
      </c>
      <c r="H48" s="22">
        <f t="shared" si="0"/>
        <v>0</v>
      </c>
      <c r="I48" s="1"/>
      <c r="W48" s="18"/>
    </row>
    <row r="49" spans="2:23" x14ac:dyDescent="0.2">
      <c r="B49" s="7" t="s">
        <v>62</v>
      </c>
      <c r="C49" s="81">
        <f>Data!AN16</f>
        <v>3</v>
      </c>
      <c r="D49" s="81">
        <f>Data!BH16</f>
        <v>948</v>
      </c>
      <c r="E49" s="81">
        <f>Data!CB16</f>
        <v>0</v>
      </c>
      <c r="F49" s="81">
        <f>Data!CV16</f>
        <v>0</v>
      </c>
      <c r="G49" s="81">
        <f>Data!DP16</f>
        <v>0</v>
      </c>
      <c r="H49" s="22">
        <f t="shared" si="0"/>
        <v>951</v>
      </c>
      <c r="I49" s="1"/>
      <c r="W49" s="18"/>
    </row>
    <row r="50" spans="2:23" x14ac:dyDescent="0.2">
      <c r="B50" s="7" t="s">
        <v>63</v>
      </c>
      <c r="C50" s="81">
        <f>Data!AO16</f>
        <v>996</v>
      </c>
      <c r="D50" s="81">
        <f>Data!BI16</f>
        <v>1362</v>
      </c>
      <c r="E50" s="81">
        <f>Data!CC16</f>
        <v>303</v>
      </c>
      <c r="F50" s="81">
        <f>Data!CW16</f>
        <v>0</v>
      </c>
      <c r="G50" s="81">
        <f>Data!DQ16</f>
        <v>0</v>
      </c>
      <c r="H50" s="22">
        <f t="shared" si="0"/>
        <v>2661</v>
      </c>
      <c r="I50" s="1"/>
      <c r="W50" s="18"/>
    </row>
    <row r="51" spans="2:23" x14ac:dyDescent="0.2">
      <c r="B51" s="7" t="s">
        <v>0</v>
      </c>
      <c r="C51" s="81">
        <f>Data!AP16</f>
        <v>0</v>
      </c>
      <c r="D51" s="81">
        <f>Data!BJ16</f>
        <v>0</v>
      </c>
      <c r="E51" s="81">
        <f>Data!CD16</f>
        <v>0</v>
      </c>
      <c r="F51" s="81">
        <f>Data!CX16</f>
        <v>0</v>
      </c>
      <c r="G51" s="81">
        <f>Data!DR16</f>
        <v>0</v>
      </c>
      <c r="H51" s="22">
        <f t="shared" si="0"/>
        <v>0</v>
      </c>
      <c r="I51" s="1"/>
      <c r="W51" s="18"/>
    </row>
    <row r="52" spans="2:23" x14ac:dyDescent="0.2">
      <c r="B52" s="8" t="s">
        <v>34</v>
      </c>
      <c r="C52" s="22">
        <f>SUM(C32:C51)</f>
        <v>88178</v>
      </c>
      <c r="D52" s="22">
        <f>SUM(D32:D51)</f>
        <v>59919</v>
      </c>
      <c r="E52" s="22">
        <f>SUM(E32:E51)</f>
        <v>21921</v>
      </c>
      <c r="F52" s="22">
        <f>SUM(F32:F51)</f>
        <v>2535</v>
      </c>
      <c r="G52" s="22">
        <f>SUM(G32:G51)</f>
        <v>0</v>
      </c>
      <c r="H52" s="22">
        <f t="shared" si="0"/>
        <v>172553</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Data!T16</f>
        <v>Weir, George W.</v>
      </c>
      <c r="E55" s="385"/>
      <c r="F55" s="385"/>
      <c r="G55" s="87" t="str">
        <f>Data!U16</f>
        <v>(361) 593-2315</v>
      </c>
      <c r="H55" s="78" t="str">
        <f>Data!V16</f>
        <v>kagww00@tamuk.edu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Data!DS16</f>
        <v>3999123.85129005</v>
      </c>
      <c r="D61" s="82">
        <f>Data!EM16</f>
        <v>1161076.5985566101</v>
      </c>
      <c r="E61" s="82">
        <f>Data!FG16</f>
        <v>554623.04918099195</v>
      </c>
      <c r="F61" s="82">
        <f>Data!GA16</f>
        <v>51772.649107142897</v>
      </c>
      <c r="G61" s="82">
        <f>Data!GU16</f>
        <v>0</v>
      </c>
      <c r="H61" s="21">
        <f>SUM(C61:G61)</f>
        <v>5766596.148134795</v>
      </c>
      <c r="I61" s="1"/>
    </row>
    <row r="62" spans="2:23" x14ac:dyDescent="0.2">
      <c r="B62" s="9" t="str">
        <f>$B$33</f>
        <v>Science</v>
      </c>
      <c r="C62" s="82">
        <f>Data!DT16</f>
        <v>1483255.39428285</v>
      </c>
      <c r="D62" s="82">
        <f>Data!EN16</f>
        <v>1496500.3913246</v>
      </c>
      <c r="E62" s="82">
        <f>Data!FH16</f>
        <v>452452.85930284997</v>
      </c>
      <c r="F62" s="82">
        <f>Data!GB16</f>
        <v>0</v>
      </c>
      <c r="G62" s="82">
        <f>Data!GV16</f>
        <v>0</v>
      </c>
      <c r="H62" s="22">
        <f t="shared" ref="H62:H81" si="1">SUM(C62:G62)</f>
        <v>3432208.6449102997</v>
      </c>
      <c r="I62" s="1"/>
    </row>
    <row r="63" spans="2:23" x14ac:dyDescent="0.2">
      <c r="B63" s="9" t="str">
        <f>$B$34</f>
        <v>Fine Arts</v>
      </c>
      <c r="C63" s="82">
        <f>Data!DU16</f>
        <v>1190294.3682927401</v>
      </c>
      <c r="D63" s="82">
        <f>Data!EO16</f>
        <v>856279.49901123496</v>
      </c>
      <c r="E63" s="82">
        <f>Data!FI16</f>
        <v>46965.276068376101</v>
      </c>
      <c r="F63" s="82">
        <f>Data!GC16</f>
        <v>0</v>
      </c>
      <c r="G63" s="82">
        <f>Data!GW16</f>
        <v>0</v>
      </c>
      <c r="H63" s="22">
        <f t="shared" si="1"/>
        <v>2093539.1433723511</v>
      </c>
      <c r="I63" s="1"/>
    </row>
    <row r="64" spans="2:23" x14ac:dyDescent="0.2">
      <c r="B64" s="9" t="str">
        <f>$B$35</f>
        <v>Teacher Education</v>
      </c>
      <c r="C64" s="82">
        <f>Data!DV16</f>
        <v>87300.753074869906</v>
      </c>
      <c r="D64" s="82">
        <f>Data!EP16</f>
        <v>776831.13888208405</v>
      </c>
      <c r="E64" s="82">
        <f>Data!FJ16</f>
        <v>659038.33897718496</v>
      </c>
      <c r="F64" s="82">
        <f>Data!GD16</f>
        <v>522448.97424242401</v>
      </c>
      <c r="G64" s="82">
        <f>Data!GX16</f>
        <v>0</v>
      </c>
      <c r="H64" s="22">
        <f t="shared" si="1"/>
        <v>2045619.205176563</v>
      </c>
      <c r="I64" s="1"/>
    </row>
    <row r="65" spans="2:9" x14ac:dyDescent="0.2">
      <c r="B65" s="9" t="str">
        <f>$B$36</f>
        <v>Agriculture</v>
      </c>
      <c r="C65" s="82">
        <f>Data!DW16</f>
        <v>244786.55415798401</v>
      </c>
      <c r="D65" s="82">
        <f>Data!EQ16</f>
        <v>373939.91829422303</v>
      </c>
      <c r="E65" s="82">
        <f>Data!FK16</f>
        <v>581021.81858015398</v>
      </c>
      <c r="F65" s="82">
        <f>Data!GE16</f>
        <v>59363.638888888898</v>
      </c>
      <c r="G65" s="82">
        <f>Data!GY16</f>
        <v>0</v>
      </c>
      <c r="H65" s="22">
        <f t="shared" si="1"/>
        <v>1259111.9299212499</v>
      </c>
      <c r="I65" s="1"/>
    </row>
    <row r="66" spans="2:9" x14ac:dyDescent="0.2">
      <c r="B66" s="9" t="str">
        <f>$B$37</f>
        <v>Engineering</v>
      </c>
      <c r="C66" s="82">
        <f>Data!DX16</f>
        <v>828567.97360977798</v>
      </c>
      <c r="D66" s="82">
        <f>Data!ER16</f>
        <v>2461264.3004275099</v>
      </c>
      <c r="E66" s="82">
        <f>Data!FL16</f>
        <v>2937235.3390823598</v>
      </c>
      <c r="F66" s="82">
        <f>Data!GF16</f>
        <v>205938.48707216201</v>
      </c>
      <c r="G66" s="82">
        <f>Data!GZ16</f>
        <v>0</v>
      </c>
      <c r="H66" s="22">
        <f t="shared" si="1"/>
        <v>6433006.1001918102</v>
      </c>
      <c r="I66" s="1"/>
    </row>
    <row r="67" spans="2:9" x14ac:dyDescent="0.2">
      <c r="B67" s="9" t="str">
        <f>$B$38</f>
        <v>Home Economics</v>
      </c>
      <c r="C67" s="82">
        <f>Data!DY16</f>
        <v>56293.877325155503</v>
      </c>
      <c r="D67" s="82">
        <f>Data!ES16</f>
        <v>103680.375363017</v>
      </c>
      <c r="E67" s="82">
        <f>Data!FM16</f>
        <v>68104.75</v>
      </c>
      <c r="F67" s="82">
        <f>Data!GG16</f>
        <v>0</v>
      </c>
      <c r="G67" s="82">
        <f>Data!HA16</f>
        <v>0</v>
      </c>
      <c r="H67" s="22">
        <f t="shared" si="1"/>
        <v>228079.00268817251</v>
      </c>
      <c r="I67" s="1"/>
    </row>
    <row r="68" spans="2:9" x14ac:dyDescent="0.2">
      <c r="B68" s="9" t="str">
        <f>$B$39</f>
        <v>Law</v>
      </c>
      <c r="C68" s="82">
        <f>Data!DZ16</f>
        <v>0</v>
      </c>
      <c r="D68" s="82">
        <f>Data!ET16</f>
        <v>0</v>
      </c>
      <c r="E68" s="82">
        <f>Data!FN16</f>
        <v>0</v>
      </c>
      <c r="F68" s="82">
        <f>Data!GH16</f>
        <v>0</v>
      </c>
      <c r="G68" s="82">
        <f>Data!HB16</f>
        <v>0</v>
      </c>
      <c r="H68" s="22">
        <f t="shared" si="1"/>
        <v>0</v>
      </c>
      <c r="I68" s="1"/>
    </row>
    <row r="69" spans="2:9" x14ac:dyDescent="0.2">
      <c r="B69" s="9" t="str">
        <f>$B$40</f>
        <v>Social Service</v>
      </c>
      <c r="C69" s="82">
        <f>Data!EA16</f>
        <v>20003.333333333299</v>
      </c>
      <c r="D69" s="82">
        <f>Data!EU16</f>
        <v>95004.666666666701</v>
      </c>
      <c r="E69" s="82">
        <f>Data!FO16</f>
        <v>0</v>
      </c>
      <c r="F69" s="82">
        <f>Data!GI16</f>
        <v>0</v>
      </c>
      <c r="G69" s="82">
        <f>Data!HC16</f>
        <v>0</v>
      </c>
      <c r="H69" s="22">
        <f t="shared" si="1"/>
        <v>115008</v>
      </c>
      <c r="I69" s="1"/>
    </row>
    <row r="70" spans="2:9" x14ac:dyDescent="0.2">
      <c r="B70" s="9" t="str">
        <f>$B$41</f>
        <v>Library Science</v>
      </c>
      <c r="C70" s="82">
        <f>Data!EB16</f>
        <v>7790.7</v>
      </c>
      <c r="D70" s="82">
        <f>Data!EV16</f>
        <v>0</v>
      </c>
      <c r="E70" s="82">
        <f>Data!FP16</f>
        <v>0</v>
      </c>
      <c r="F70" s="82">
        <f>Data!GJ16</f>
        <v>0</v>
      </c>
      <c r="G70" s="82">
        <f>Data!HD16</f>
        <v>0</v>
      </c>
      <c r="H70" s="22">
        <f t="shared" si="1"/>
        <v>7790.7</v>
      </c>
      <c r="I70" s="1"/>
    </row>
    <row r="71" spans="2:9" x14ac:dyDescent="0.2">
      <c r="B71" s="9" t="str">
        <f>$B$42</f>
        <v>Veterinary Science</v>
      </c>
      <c r="C71" s="82">
        <f>Data!EC16</f>
        <v>0</v>
      </c>
      <c r="D71" s="82">
        <f>Data!EW16</f>
        <v>0</v>
      </c>
      <c r="E71" s="82">
        <f>Data!FQ16</f>
        <v>0</v>
      </c>
      <c r="F71" s="82">
        <f>Data!GK16</f>
        <v>0</v>
      </c>
      <c r="G71" s="82">
        <f>Data!HE16</f>
        <v>0</v>
      </c>
      <c r="H71" s="22">
        <f t="shared" si="1"/>
        <v>0</v>
      </c>
      <c r="I71" s="1"/>
    </row>
    <row r="72" spans="2:9" x14ac:dyDescent="0.2">
      <c r="B72" s="9" t="str">
        <f>$B$43</f>
        <v>Vocational Training</v>
      </c>
      <c r="C72" s="82">
        <f>Data!ED16</f>
        <v>624.91935483870998</v>
      </c>
      <c r="D72" s="82">
        <f>Data!EX16</f>
        <v>15622.983870967701</v>
      </c>
      <c r="E72" s="82">
        <f>Data!FR16</f>
        <v>0</v>
      </c>
      <c r="F72" s="82">
        <f>Data!GL16</f>
        <v>0</v>
      </c>
      <c r="G72" s="82">
        <f>Data!HF16</f>
        <v>0</v>
      </c>
      <c r="H72" s="22">
        <f t="shared" si="1"/>
        <v>16247.903225806411</v>
      </c>
      <c r="I72" s="1"/>
    </row>
    <row r="73" spans="2:9" x14ac:dyDescent="0.2">
      <c r="B73" s="9" t="str">
        <f>$B$44</f>
        <v>Physical Training</v>
      </c>
      <c r="C73" s="82">
        <f>Data!EE16</f>
        <v>57209.9278947368</v>
      </c>
      <c r="D73" s="82">
        <f>Data!EY16</f>
        <v>0</v>
      </c>
      <c r="E73" s="82">
        <f>Data!FS16</f>
        <v>0</v>
      </c>
      <c r="F73" s="82">
        <f>Data!GM16</f>
        <v>0</v>
      </c>
      <c r="G73" s="82">
        <f>Data!HG16</f>
        <v>0</v>
      </c>
      <c r="H73" s="22">
        <f t="shared" si="1"/>
        <v>57209.9278947368</v>
      </c>
      <c r="I73" s="1"/>
    </row>
    <row r="74" spans="2:9" x14ac:dyDescent="0.2">
      <c r="B74" s="9" t="str">
        <f>$B$45</f>
        <v>Health Services</v>
      </c>
      <c r="C74" s="82">
        <f>Data!EF16</f>
        <v>205192.98533772901</v>
      </c>
      <c r="D74" s="82">
        <f>Data!EZ16</f>
        <v>176380.032389915</v>
      </c>
      <c r="E74" s="82">
        <f>Data!FT16</f>
        <v>382377.7</v>
      </c>
      <c r="F74" s="82">
        <f>Data!GN16</f>
        <v>0</v>
      </c>
      <c r="G74" s="82">
        <f>Data!HH16</f>
        <v>0</v>
      </c>
      <c r="H74" s="22">
        <f t="shared" si="1"/>
        <v>763950.71772764402</v>
      </c>
      <c r="I74" s="1"/>
    </row>
    <row r="75" spans="2:9" x14ac:dyDescent="0.2">
      <c r="B75" s="9" t="str">
        <f>$B$46</f>
        <v>Pharmacy</v>
      </c>
      <c r="C75" s="82">
        <f>Data!EG16</f>
        <v>0</v>
      </c>
      <c r="D75" s="82">
        <f>Data!FA16</f>
        <v>0</v>
      </c>
      <c r="E75" s="82">
        <f>Data!FU16</f>
        <v>0</v>
      </c>
      <c r="F75" s="82">
        <f>Data!GO16</f>
        <v>0</v>
      </c>
      <c r="G75" s="82">
        <f>Data!HI16</f>
        <v>0</v>
      </c>
      <c r="H75" s="22">
        <f t="shared" si="1"/>
        <v>0</v>
      </c>
      <c r="I75" s="1"/>
    </row>
    <row r="76" spans="2:9" x14ac:dyDescent="0.2">
      <c r="B76" s="9" t="str">
        <f>$B$47</f>
        <v>Business Administration</v>
      </c>
      <c r="C76" s="82">
        <f>Data!EH16</f>
        <v>362775.20440946601</v>
      </c>
      <c r="D76" s="82">
        <f>Data!FB16</f>
        <v>1077450.35298402</v>
      </c>
      <c r="E76" s="82">
        <f>Data!FV16</f>
        <v>270633.33333333302</v>
      </c>
      <c r="F76" s="82">
        <f>Data!GP16</f>
        <v>0</v>
      </c>
      <c r="G76" s="82">
        <f>Data!HJ16</f>
        <v>0</v>
      </c>
      <c r="H76" s="22">
        <f t="shared" si="1"/>
        <v>1710858.8907268192</v>
      </c>
      <c r="I76" s="1"/>
    </row>
    <row r="77" spans="2:9" x14ac:dyDescent="0.2">
      <c r="B77" s="9" t="str">
        <f>$B$48</f>
        <v>Optometry</v>
      </c>
      <c r="C77" s="82">
        <f>Data!EI16</f>
        <v>0</v>
      </c>
      <c r="D77" s="82">
        <f>Data!FC16</f>
        <v>0</v>
      </c>
      <c r="E77" s="82">
        <f>Data!FW16</f>
        <v>0</v>
      </c>
      <c r="F77" s="82">
        <f>Data!GQ16</f>
        <v>0</v>
      </c>
      <c r="G77" s="82">
        <f>Data!HK16</f>
        <v>0</v>
      </c>
      <c r="H77" s="22">
        <f t="shared" si="1"/>
        <v>0</v>
      </c>
      <c r="I77" s="1"/>
    </row>
    <row r="78" spans="2:9" x14ac:dyDescent="0.2">
      <c r="B78" s="9" t="str">
        <f>$B$49</f>
        <v>Teacher Ed-Practice Teaching</v>
      </c>
      <c r="C78" s="82">
        <f>Data!EJ16</f>
        <v>877.85416666666697</v>
      </c>
      <c r="D78" s="82">
        <f>Data!FD16</f>
        <v>122232.035248404</v>
      </c>
      <c r="E78" s="82">
        <f>Data!FX16</f>
        <v>0</v>
      </c>
      <c r="F78" s="82">
        <f>Data!GR16</f>
        <v>0</v>
      </c>
      <c r="G78" s="82">
        <f>Data!HL16</f>
        <v>0</v>
      </c>
      <c r="H78" s="22">
        <f t="shared" si="1"/>
        <v>123109.88941507068</v>
      </c>
      <c r="I78" s="1"/>
    </row>
    <row r="79" spans="2:9" x14ac:dyDescent="0.2">
      <c r="B79" s="9" t="str">
        <f>$B$50</f>
        <v>Technology</v>
      </c>
      <c r="C79" s="82">
        <f>Data!EK16</f>
        <v>112409.379149812</v>
      </c>
      <c r="D79" s="82">
        <f>Data!FE16</f>
        <v>172889.009909738</v>
      </c>
      <c r="E79" s="82">
        <f>Data!FY16</f>
        <v>56683</v>
      </c>
      <c r="F79" s="82">
        <f>Data!GS16</f>
        <v>0</v>
      </c>
      <c r="G79" s="82">
        <f>Data!HM16</f>
        <v>0</v>
      </c>
      <c r="H79" s="22">
        <f t="shared" si="1"/>
        <v>341981.38905955001</v>
      </c>
      <c r="I79" s="1"/>
    </row>
    <row r="80" spans="2:9" x14ac:dyDescent="0.2">
      <c r="B80" s="9" t="str">
        <f>$B$51</f>
        <v>Nursing</v>
      </c>
      <c r="C80" s="82">
        <f>Data!EL16</f>
        <v>0</v>
      </c>
      <c r="D80" s="82">
        <f>Data!FF16</f>
        <v>0</v>
      </c>
      <c r="E80" s="82">
        <f>Data!FZ16</f>
        <v>0</v>
      </c>
      <c r="F80" s="82">
        <f>Data!GT16</f>
        <v>0</v>
      </c>
      <c r="G80" s="82">
        <f>Data!HN16</f>
        <v>0</v>
      </c>
      <c r="H80" s="22">
        <f t="shared" si="1"/>
        <v>0</v>
      </c>
      <c r="I80" s="1"/>
    </row>
    <row r="81" spans="2:9" x14ac:dyDescent="0.2">
      <c r="B81" s="35" t="str">
        <f>$B$52</f>
        <v>Totals</v>
      </c>
      <c r="C81" s="21">
        <f>SUM(C61:C80)</f>
        <v>8656507.0756800082</v>
      </c>
      <c r="D81" s="21">
        <f>SUM(D61:D80)</f>
        <v>8889151.3029289898</v>
      </c>
      <c r="E81" s="21">
        <f>SUM(E61:E80)</f>
        <v>6009135.4645252498</v>
      </c>
      <c r="F81" s="21">
        <f>SUM(F61:F80)</f>
        <v>839523.7493106178</v>
      </c>
      <c r="G81" s="21">
        <f>SUM(G61:G80)</f>
        <v>0</v>
      </c>
      <c r="H81" s="21">
        <f t="shared" si="1"/>
        <v>24394317.592444863</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Data!T16</f>
        <v>Weir, George W.</v>
      </c>
      <c r="E84" s="385"/>
      <c r="F84" s="385"/>
      <c r="G84" s="87" t="str">
        <f>Data!U16</f>
        <v>(361) 593-2315</v>
      </c>
      <c r="H84" s="78" t="str">
        <f>Data!V16</f>
        <v>kagww00@tamuk.edu</v>
      </c>
    </row>
    <row r="85" spans="2:9" ht="13.5" customHeight="1" x14ac:dyDescent="0.2">
      <c r="B85" s="27"/>
      <c r="C85" s="27"/>
      <c r="D85" s="27"/>
      <c r="E85" s="27"/>
      <c r="F85" s="27"/>
      <c r="G85" s="27"/>
      <c r="H85" s="5"/>
    </row>
    <row r="86" spans="2:9" x14ac:dyDescent="0.2">
      <c r="B86" s="28" t="s">
        <v>33</v>
      </c>
      <c r="C86" s="13"/>
      <c r="D86" s="13"/>
      <c r="E86" s="13"/>
      <c r="F86" s="13"/>
      <c r="G86" s="13"/>
      <c r="H86" s="17">
        <f>H13+H14</f>
        <v>62051369</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Data!HR16</f>
        <v>210627.37908787446</v>
      </c>
      <c r="D91" s="159">
        <f>Data!IL16</f>
        <v>50602.858172561479</v>
      </c>
      <c r="E91" s="159">
        <f>Data!JF16</f>
        <v>9235.9752148615207</v>
      </c>
      <c r="F91" s="159">
        <f>Data!JZ16</f>
        <v>642.87530497876014</v>
      </c>
      <c r="G91" s="159">
        <f>Data!KT16</f>
        <v>0</v>
      </c>
      <c r="H91" s="36">
        <f t="shared" ref="H91:H111" si="2">SUM(C91:G91)</f>
        <v>271109.0877802762</v>
      </c>
    </row>
    <row r="92" spans="2:9" x14ac:dyDescent="0.2">
      <c r="B92" s="9" t="str">
        <f>$B$33</f>
        <v>Science</v>
      </c>
      <c r="C92" s="159">
        <f>Data!HS16</f>
        <v>72799.199535794804</v>
      </c>
      <c r="D92" s="159">
        <f>Data!IM16</f>
        <v>48014.213611180327</v>
      </c>
      <c r="E92" s="159">
        <f>Data!JG16</f>
        <v>4401.5529214212447</v>
      </c>
      <c r="F92" s="159">
        <f>Data!KA16</f>
        <v>0</v>
      </c>
      <c r="G92" s="159">
        <f>Data!KU16</f>
        <v>0</v>
      </c>
      <c r="H92" s="69">
        <f t="shared" si="2"/>
        <v>125214.96606839637</v>
      </c>
    </row>
    <row r="93" spans="2:9" x14ac:dyDescent="0.2">
      <c r="B93" s="9" t="str">
        <f>$B$34</f>
        <v>Fine Arts</v>
      </c>
      <c r="C93" s="159">
        <f>Data!HT16</f>
        <v>30142.2801327708</v>
      </c>
      <c r="D93" s="159">
        <f>Data!IN16</f>
        <v>9158.8301782640701</v>
      </c>
      <c r="E93" s="159">
        <f>Data!JH16</f>
        <v>1204.3197379935441</v>
      </c>
      <c r="F93" s="159">
        <f>Data!KB16</f>
        <v>0</v>
      </c>
      <c r="G93" s="159">
        <f>Data!KV16</f>
        <v>0</v>
      </c>
      <c r="H93" s="69">
        <f t="shared" si="2"/>
        <v>40505.430049028415</v>
      </c>
    </row>
    <row r="94" spans="2:9" x14ac:dyDescent="0.2">
      <c r="B94" s="9" t="str">
        <f>$B$35</f>
        <v>Teacher Education</v>
      </c>
      <c r="C94" s="159">
        <f>Data!HU16</f>
        <v>2391.4961345209877</v>
      </c>
      <c r="D94" s="159">
        <f>Data!IO16</f>
        <v>26773.613534682096</v>
      </c>
      <c r="E94" s="159">
        <f>Data!JI16</f>
        <v>14678.986130348356</v>
      </c>
      <c r="F94" s="159">
        <f>Data!KC16</f>
        <v>7290.2059584591398</v>
      </c>
      <c r="G94" s="159">
        <f>Data!KW16</f>
        <v>0</v>
      </c>
      <c r="H94" s="69">
        <f t="shared" si="2"/>
        <v>51134.301758010581</v>
      </c>
    </row>
    <row r="95" spans="2:9" x14ac:dyDescent="0.2">
      <c r="B95" s="9" t="str">
        <f>$B$36</f>
        <v>Agriculture</v>
      </c>
      <c r="C95" s="159">
        <f>Data!HV16</f>
        <v>12934.651136172653</v>
      </c>
      <c r="D95" s="159">
        <f>Data!IP16</f>
        <v>18969.10733223995</v>
      </c>
      <c r="E95" s="159">
        <f>Data!JJ16</f>
        <v>6278.7488119592235</v>
      </c>
      <c r="F95" s="159">
        <f>Data!KD16</f>
        <v>964.31295746814021</v>
      </c>
      <c r="G95" s="159">
        <f>Data!KX16</f>
        <v>0</v>
      </c>
      <c r="H95" s="69">
        <f t="shared" si="2"/>
        <v>39146.820237839966</v>
      </c>
    </row>
    <row r="96" spans="2:9" x14ac:dyDescent="0.2">
      <c r="B96" s="9" t="str">
        <f>$B$37</f>
        <v>Engineering</v>
      </c>
      <c r="C96" s="159">
        <f>Data!HW16</f>
        <v>18146.226941867139</v>
      </c>
      <c r="D96" s="159">
        <f>Data!IQ16</f>
        <v>54760.118478090786</v>
      </c>
      <c r="E96" s="159">
        <f>Data!JK16</f>
        <v>34788.125670083973</v>
      </c>
      <c r="F96" s="159">
        <f>Data!KE16</f>
        <v>1967.1984332350062</v>
      </c>
      <c r="G96" s="159">
        <f>Data!KY16</f>
        <v>0</v>
      </c>
      <c r="H96" s="69">
        <f t="shared" si="2"/>
        <v>109661.66952327691</v>
      </c>
    </row>
    <row r="97" spans="2:8" x14ac:dyDescent="0.2">
      <c r="B97" s="9" t="str">
        <f>$B$38</f>
        <v>Home Economics</v>
      </c>
      <c r="C97" s="159">
        <f>Data!HX16</f>
        <v>2052.9151405655075</v>
      </c>
      <c r="D97" s="159">
        <f>Data!IR16</f>
        <v>3625.8167200802068</v>
      </c>
      <c r="E97" s="159">
        <f>Data!JL16</f>
        <v>570.01610374783399</v>
      </c>
      <c r="F97" s="159">
        <f>Data!KF16</f>
        <v>0</v>
      </c>
      <c r="G97" s="159">
        <f>Data!KZ16</f>
        <v>0</v>
      </c>
      <c r="H97" s="69">
        <f t="shared" si="2"/>
        <v>6248.7479643935476</v>
      </c>
    </row>
    <row r="98" spans="2:8" x14ac:dyDescent="0.2">
      <c r="B98" s="9" t="str">
        <f>$B$39</f>
        <v>Law</v>
      </c>
      <c r="C98" s="159">
        <f>Data!HY16</f>
        <v>0</v>
      </c>
      <c r="D98" s="159">
        <f>Data!IS16</f>
        <v>0</v>
      </c>
      <c r="E98" s="159">
        <f>Data!JM16</f>
        <v>0</v>
      </c>
      <c r="F98" s="159">
        <f>Data!KG16</f>
        <v>0</v>
      </c>
      <c r="G98" s="159">
        <f>Data!LA16</f>
        <v>0</v>
      </c>
      <c r="H98" s="69">
        <f t="shared" si="2"/>
        <v>0</v>
      </c>
    </row>
    <row r="99" spans="2:8" x14ac:dyDescent="0.2">
      <c r="B99" s="9" t="str">
        <f>$B$40</f>
        <v>Social Service</v>
      </c>
      <c r="C99" s="159">
        <f>Data!HZ16</f>
        <v>411.44019518640647</v>
      </c>
      <c r="D99" s="159">
        <f>Data!IT16</f>
        <v>4487.2696287517456</v>
      </c>
      <c r="E99" s="159">
        <f>Data!JN16</f>
        <v>4341.5512262898928</v>
      </c>
      <c r="F99" s="159">
        <f>Data!KH16</f>
        <v>0</v>
      </c>
      <c r="G99" s="159">
        <f>Data!LB16</f>
        <v>0</v>
      </c>
      <c r="H99" s="69">
        <f t="shared" si="2"/>
        <v>9240.261050228044</v>
      </c>
    </row>
    <row r="100" spans="2:8" x14ac:dyDescent="0.2">
      <c r="B100" s="9" t="str">
        <f>$B$41</f>
        <v>Library Science</v>
      </c>
      <c r="C100" s="159">
        <f>Data!IA16</f>
        <v>162.86174392795257</v>
      </c>
      <c r="D100" s="159">
        <f>Data!IU16</f>
        <v>0</v>
      </c>
      <c r="E100" s="159">
        <f>Data!JO16</f>
        <v>0</v>
      </c>
      <c r="F100" s="159">
        <f>Data!KI16</f>
        <v>0</v>
      </c>
      <c r="G100" s="159">
        <f>Data!LC16</f>
        <v>0</v>
      </c>
      <c r="H100" s="69">
        <f t="shared" si="2"/>
        <v>162.86174392795257</v>
      </c>
    </row>
    <row r="101" spans="2:8" x14ac:dyDescent="0.2">
      <c r="B101" s="9" t="str">
        <f>$B$42</f>
        <v>Veterinary Science</v>
      </c>
      <c r="C101" s="159">
        <f>Data!IB16</f>
        <v>0</v>
      </c>
      <c r="D101" s="159">
        <f>Data!IV16</f>
        <v>0</v>
      </c>
      <c r="E101" s="159">
        <f>Data!JP16</f>
        <v>0</v>
      </c>
      <c r="F101" s="159">
        <f>Data!KJ16</f>
        <v>0</v>
      </c>
      <c r="G101" s="159">
        <f>Data!LD16</f>
        <v>0</v>
      </c>
      <c r="H101" s="69">
        <f t="shared" si="2"/>
        <v>0</v>
      </c>
    </row>
    <row r="102" spans="2:8" x14ac:dyDescent="0.2">
      <c r="B102" s="9" t="str">
        <f>$B$43</f>
        <v>Vocational Training</v>
      </c>
      <c r="C102" s="159">
        <f>Data!IC16</f>
        <v>12.857506099575202</v>
      </c>
      <c r="D102" s="159">
        <f>Data!IW16</f>
        <v>321.43765248938007</v>
      </c>
      <c r="E102" s="159">
        <f>Data!JQ16</f>
        <v>0</v>
      </c>
      <c r="F102" s="159">
        <f>Data!KK16</f>
        <v>0</v>
      </c>
      <c r="G102" s="159">
        <f>Data!LE16</f>
        <v>0</v>
      </c>
      <c r="H102" s="69">
        <f t="shared" si="2"/>
        <v>334.29515858895525</v>
      </c>
    </row>
    <row r="103" spans="2:8" x14ac:dyDescent="0.2">
      <c r="B103" s="9" t="str">
        <f>$B$44</f>
        <v>Physical Training</v>
      </c>
      <c r="C103" s="159">
        <f>Data!ID16</f>
        <v>1765.7641710083278</v>
      </c>
      <c r="D103" s="159">
        <f>Data!IX16</f>
        <v>0</v>
      </c>
      <c r="E103" s="159">
        <f>Data!JR16</f>
        <v>0</v>
      </c>
      <c r="F103" s="159">
        <f>Data!KL16</f>
        <v>0</v>
      </c>
      <c r="G103" s="159">
        <f>Data!LF16</f>
        <v>0</v>
      </c>
      <c r="H103" s="69">
        <f t="shared" si="2"/>
        <v>1765.7641710083278</v>
      </c>
    </row>
    <row r="104" spans="2:8" x14ac:dyDescent="0.2">
      <c r="B104" s="9" t="str">
        <f>$B$45</f>
        <v>Health Services</v>
      </c>
      <c r="C104" s="159">
        <f>Data!IE16</f>
        <v>7487.3543853192932</v>
      </c>
      <c r="D104" s="159">
        <f>Data!IY16</f>
        <v>6557.3281107833536</v>
      </c>
      <c r="E104" s="159">
        <f>Data!JS16</f>
        <v>8473.0965196200577</v>
      </c>
      <c r="F104" s="159">
        <f>Data!KM16</f>
        <v>0</v>
      </c>
      <c r="G104" s="159">
        <f>Data!LG16</f>
        <v>0</v>
      </c>
      <c r="H104" s="69">
        <f t="shared" si="2"/>
        <v>22517.779015722706</v>
      </c>
    </row>
    <row r="105" spans="2:8" x14ac:dyDescent="0.2">
      <c r="B105" s="9" t="str">
        <f>$B$46</f>
        <v>Pharmacy</v>
      </c>
      <c r="C105" s="159">
        <f>Data!IF16</f>
        <v>0</v>
      </c>
      <c r="D105" s="159">
        <f>Data!IZ16</f>
        <v>0</v>
      </c>
      <c r="E105" s="159">
        <f>Data!JT16</f>
        <v>0</v>
      </c>
      <c r="F105" s="159">
        <f>Data!KN16</f>
        <v>0</v>
      </c>
      <c r="G105" s="159">
        <f>Data!LH16</f>
        <v>0</v>
      </c>
      <c r="H105" s="69">
        <f t="shared" si="2"/>
        <v>0</v>
      </c>
    </row>
    <row r="106" spans="2:8" x14ac:dyDescent="0.2">
      <c r="B106" s="9" t="str">
        <f>$B$47</f>
        <v>Business Administration</v>
      </c>
      <c r="C106" s="159">
        <f>Data!IG16</f>
        <v>14700.415307180983</v>
      </c>
      <c r="D106" s="159">
        <f>Data!JA16</f>
        <v>23632.096211019223</v>
      </c>
      <c r="E106" s="159">
        <f>Data!JU16</f>
        <v>8678.8166172132624</v>
      </c>
      <c r="F106" s="159">
        <f>Data!KO16</f>
        <v>0</v>
      </c>
      <c r="G106" s="159">
        <f>Data!LI16</f>
        <v>0</v>
      </c>
      <c r="H106" s="69">
        <f t="shared" si="2"/>
        <v>47011.328135413467</v>
      </c>
    </row>
    <row r="107" spans="2:8" x14ac:dyDescent="0.2">
      <c r="B107" s="9" t="str">
        <f>$B$48</f>
        <v>Optometry</v>
      </c>
      <c r="C107" s="159">
        <f>Data!IH16</f>
        <v>0</v>
      </c>
      <c r="D107" s="159">
        <f>Data!JB16</f>
        <v>0</v>
      </c>
      <c r="E107" s="159">
        <f>Data!JV16</f>
        <v>0</v>
      </c>
      <c r="F107" s="159">
        <f>Data!KP16</f>
        <v>0</v>
      </c>
      <c r="G107" s="159">
        <f>Data!LJ16</f>
        <v>0</v>
      </c>
      <c r="H107" s="69">
        <f t="shared" si="2"/>
        <v>0</v>
      </c>
    </row>
    <row r="108" spans="2:8" x14ac:dyDescent="0.2">
      <c r="B108" s="9" t="str">
        <f>$B$49</f>
        <v>Teacher Ed-Practice Teaching</v>
      </c>
      <c r="C108" s="159">
        <f>Data!II16</f>
        <v>12.857506099575202</v>
      </c>
      <c r="D108" s="159">
        <f>Data!JC16</f>
        <v>4062.9719274657641</v>
      </c>
      <c r="E108" s="159">
        <f>Data!JW16</f>
        <v>0</v>
      </c>
      <c r="F108" s="159">
        <f>Data!KQ16</f>
        <v>0</v>
      </c>
      <c r="G108" s="159">
        <f>Data!LK16</f>
        <v>0</v>
      </c>
      <c r="H108" s="69">
        <f t="shared" si="2"/>
        <v>4075.8294335653395</v>
      </c>
    </row>
    <row r="109" spans="2:8" x14ac:dyDescent="0.2">
      <c r="B109" s="9" t="str">
        <f>$B$50</f>
        <v>Technology</v>
      </c>
      <c r="C109" s="159">
        <f>Data!IJ16</f>
        <v>4268.6920250589674</v>
      </c>
      <c r="D109" s="159">
        <f>Data!JD16</f>
        <v>5837.307769207142</v>
      </c>
      <c r="E109" s="159">
        <f>Data!JX16</f>
        <v>1298.6081160570955</v>
      </c>
      <c r="F109" s="159">
        <f>Data!KR16</f>
        <v>0</v>
      </c>
      <c r="G109" s="159">
        <f>Data!LL16</f>
        <v>0</v>
      </c>
      <c r="H109" s="69">
        <f t="shared" si="2"/>
        <v>11404.607910323206</v>
      </c>
    </row>
    <row r="110" spans="2:8" x14ac:dyDescent="0.2">
      <c r="B110" s="9" t="str">
        <f>$B$51</f>
        <v>Nursing</v>
      </c>
      <c r="C110" s="159">
        <f>Data!IK16</f>
        <v>0</v>
      </c>
      <c r="D110" s="159">
        <f>Data!JE16</f>
        <v>0</v>
      </c>
      <c r="E110" s="159">
        <f>Data!JY16</f>
        <v>0</v>
      </c>
      <c r="F110" s="159">
        <f>Data!KS16</f>
        <v>0</v>
      </c>
      <c r="G110" s="159">
        <f>Data!HPM16</f>
        <v>0</v>
      </c>
      <c r="H110" s="69">
        <f t="shared" si="2"/>
        <v>0</v>
      </c>
    </row>
    <row r="111" spans="2:8" x14ac:dyDescent="0.2">
      <c r="B111" s="35" t="str">
        <f>$B$52</f>
        <v>Totals</v>
      </c>
      <c r="C111" s="36">
        <f>SUM(C91:C110)</f>
        <v>377916.39094944735</v>
      </c>
      <c r="D111" s="36">
        <f>SUM(D91:D110)</f>
        <v>256802.96932681551</v>
      </c>
      <c r="E111" s="36">
        <f>SUM(E91:E110)</f>
        <v>93949.79706959601</v>
      </c>
      <c r="F111" s="36">
        <f>SUM(F91:F110)</f>
        <v>10864.592654141046</v>
      </c>
      <c r="G111" s="36">
        <f>SUM(G91:G110)</f>
        <v>0</v>
      </c>
      <c r="H111" s="36">
        <f t="shared" si="2"/>
        <v>739533.74999999988</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4209751.2303779246</v>
      </c>
      <c r="D116" s="21">
        <f t="shared" si="3"/>
        <v>1211679.4567291716</v>
      </c>
      <c r="E116" s="21">
        <f t="shared" si="3"/>
        <v>563859.02439585351</v>
      </c>
      <c r="F116" s="21">
        <f t="shared" si="3"/>
        <v>52415.52441212166</v>
      </c>
      <c r="G116" s="21">
        <f t="shared" si="3"/>
        <v>0</v>
      </c>
      <c r="H116" s="36">
        <f t="shared" ref="H116:H136" si="4">SUM(C116:G116)</f>
        <v>6037705.2359150713</v>
      </c>
      <c r="I116" s="1"/>
    </row>
    <row r="117" spans="2:9" x14ac:dyDescent="0.2">
      <c r="B117" s="9" t="str">
        <f>$B$33</f>
        <v>Science</v>
      </c>
      <c r="C117" s="22">
        <f t="shared" si="3"/>
        <v>1556054.5938186448</v>
      </c>
      <c r="D117" s="22">
        <f t="shared" si="3"/>
        <v>1544514.6049357804</v>
      </c>
      <c r="E117" s="22">
        <f t="shared" si="3"/>
        <v>456854.41222427122</v>
      </c>
      <c r="F117" s="22">
        <f t="shared" si="3"/>
        <v>0</v>
      </c>
      <c r="G117" s="22">
        <f t="shared" si="3"/>
        <v>0</v>
      </c>
      <c r="H117" s="69">
        <f t="shared" si="4"/>
        <v>3557423.6109786965</v>
      </c>
      <c r="I117" s="1"/>
    </row>
    <row r="118" spans="2:9" x14ac:dyDescent="0.2">
      <c r="B118" s="9" t="str">
        <f>$B$34</f>
        <v>Fine Arts</v>
      </c>
      <c r="C118" s="22">
        <f t="shared" si="3"/>
        <v>1220436.6484255109</v>
      </c>
      <c r="D118" s="22">
        <f t="shared" si="3"/>
        <v>865438.32918949903</v>
      </c>
      <c r="E118" s="22">
        <f t="shared" si="3"/>
        <v>48169.595806369645</v>
      </c>
      <c r="F118" s="22">
        <f t="shared" si="3"/>
        <v>0</v>
      </c>
      <c r="G118" s="22">
        <f t="shared" si="3"/>
        <v>0</v>
      </c>
      <c r="H118" s="69">
        <f t="shared" si="4"/>
        <v>2134044.5734213796</v>
      </c>
      <c r="I118" s="1"/>
    </row>
    <row r="119" spans="2:9" x14ac:dyDescent="0.2">
      <c r="B119" s="9" t="str">
        <f>$B$35</f>
        <v>Teacher Education</v>
      </c>
      <c r="C119" s="22">
        <f t="shared" si="3"/>
        <v>89692.249209390895</v>
      </c>
      <c r="D119" s="22">
        <f t="shared" si="3"/>
        <v>803604.75241676613</v>
      </c>
      <c r="E119" s="22">
        <f t="shared" si="3"/>
        <v>673717.32510753337</v>
      </c>
      <c r="F119" s="22">
        <f t="shared" si="3"/>
        <v>529739.18020088319</v>
      </c>
      <c r="G119" s="22">
        <f t="shared" si="3"/>
        <v>0</v>
      </c>
      <c r="H119" s="69">
        <f t="shared" si="4"/>
        <v>2096753.5069345734</v>
      </c>
      <c r="I119" s="1"/>
    </row>
    <row r="120" spans="2:9" x14ac:dyDescent="0.2">
      <c r="B120" s="9" t="str">
        <f>$B$36</f>
        <v>Agriculture</v>
      </c>
      <c r="C120" s="22">
        <f t="shared" si="3"/>
        <v>257721.20529415665</v>
      </c>
      <c r="D120" s="22">
        <f t="shared" si="3"/>
        <v>392909.025626463</v>
      </c>
      <c r="E120" s="22">
        <f t="shared" si="3"/>
        <v>587300.56739211315</v>
      </c>
      <c r="F120" s="22">
        <f t="shared" si="3"/>
        <v>60327.951846357035</v>
      </c>
      <c r="G120" s="22">
        <f t="shared" si="3"/>
        <v>0</v>
      </c>
      <c r="H120" s="69">
        <f t="shared" si="4"/>
        <v>1298258.7501590899</v>
      </c>
      <c r="I120" s="1"/>
    </row>
    <row r="121" spans="2:9" x14ac:dyDescent="0.2">
      <c r="B121" s="9" t="str">
        <f>$B$37</f>
        <v>Engineering</v>
      </c>
      <c r="C121" s="22">
        <f t="shared" si="3"/>
        <v>846714.20055164513</v>
      </c>
      <c r="D121" s="22">
        <f t="shared" si="3"/>
        <v>2516024.4189056009</v>
      </c>
      <c r="E121" s="22">
        <f t="shared" si="3"/>
        <v>2972023.4647524436</v>
      </c>
      <c r="F121" s="22">
        <f t="shared" si="3"/>
        <v>207905.68550539701</v>
      </c>
      <c r="G121" s="22">
        <f t="shared" si="3"/>
        <v>0</v>
      </c>
      <c r="H121" s="69">
        <f t="shared" si="4"/>
        <v>6542667.7697150866</v>
      </c>
      <c r="I121" s="1"/>
    </row>
    <row r="122" spans="2:9" x14ac:dyDescent="0.2">
      <c r="B122" s="9" t="str">
        <f>$B$38</f>
        <v>Home Economics</v>
      </c>
      <c r="C122" s="22">
        <f t="shared" si="3"/>
        <v>58346.79246572101</v>
      </c>
      <c r="D122" s="22">
        <f t="shared" si="3"/>
        <v>107306.19208309721</v>
      </c>
      <c r="E122" s="22">
        <f t="shared" si="3"/>
        <v>68674.766103747839</v>
      </c>
      <c r="F122" s="22">
        <f t="shared" si="3"/>
        <v>0</v>
      </c>
      <c r="G122" s="22">
        <f t="shared" si="3"/>
        <v>0</v>
      </c>
      <c r="H122" s="69">
        <f t="shared" si="4"/>
        <v>234327.75065256603</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20414.773528519705</v>
      </c>
      <c r="D124" s="22">
        <f t="shared" si="3"/>
        <v>99491.936295418447</v>
      </c>
      <c r="E124" s="22">
        <f t="shared" si="3"/>
        <v>4341.5512262898928</v>
      </c>
      <c r="F124" s="22">
        <f t="shared" si="3"/>
        <v>0</v>
      </c>
      <c r="G124" s="22">
        <f t="shared" si="3"/>
        <v>0</v>
      </c>
      <c r="H124" s="69">
        <f t="shared" si="4"/>
        <v>124248.26105022804</v>
      </c>
      <c r="I124" s="1"/>
    </row>
    <row r="125" spans="2:9" x14ac:dyDescent="0.2">
      <c r="B125" s="9" t="str">
        <f>$B$41</f>
        <v>Library Science</v>
      </c>
      <c r="C125" s="22">
        <f t="shared" si="3"/>
        <v>7953.5617439279522</v>
      </c>
      <c r="D125" s="22">
        <f t="shared" si="3"/>
        <v>0</v>
      </c>
      <c r="E125" s="22">
        <f t="shared" si="3"/>
        <v>0</v>
      </c>
      <c r="F125" s="22">
        <f t="shared" si="3"/>
        <v>0</v>
      </c>
      <c r="G125" s="22">
        <f t="shared" si="3"/>
        <v>0</v>
      </c>
      <c r="H125" s="69">
        <f t="shared" si="4"/>
        <v>7953.5617439279522</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637.77686093828515</v>
      </c>
      <c r="D127" s="22">
        <f t="shared" si="3"/>
        <v>15944.42152345708</v>
      </c>
      <c r="E127" s="22">
        <f t="shared" si="3"/>
        <v>0</v>
      </c>
      <c r="F127" s="22">
        <f t="shared" si="3"/>
        <v>0</v>
      </c>
      <c r="G127" s="22">
        <f t="shared" si="3"/>
        <v>0</v>
      </c>
      <c r="H127" s="69">
        <f t="shared" si="4"/>
        <v>16582.198384395364</v>
      </c>
      <c r="I127" s="1"/>
    </row>
    <row r="128" spans="2:9" x14ac:dyDescent="0.2">
      <c r="B128" s="9" t="str">
        <f>$B$44</f>
        <v>Physical Training</v>
      </c>
      <c r="C128" s="22">
        <f t="shared" si="3"/>
        <v>58975.692065745126</v>
      </c>
      <c r="D128" s="22">
        <f t="shared" si="3"/>
        <v>0</v>
      </c>
      <c r="E128" s="22">
        <f t="shared" si="3"/>
        <v>0</v>
      </c>
      <c r="F128" s="22">
        <f t="shared" si="3"/>
        <v>0</v>
      </c>
      <c r="G128" s="22">
        <f t="shared" si="3"/>
        <v>0</v>
      </c>
      <c r="H128" s="69">
        <f t="shared" si="4"/>
        <v>58975.692065745126</v>
      </c>
      <c r="I128" s="1"/>
    </row>
    <row r="129" spans="2:12" x14ac:dyDescent="0.2">
      <c r="B129" s="9" t="str">
        <f>$B$45</f>
        <v>Health Services</v>
      </c>
      <c r="C129" s="22">
        <f t="shared" si="3"/>
        <v>212680.3397230483</v>
      </c>
      <c r="D129" s="22">
        <f t="shared" si="3"/>
        <v>182937.36050069836</v>
      </c>
      <c r="E129" s="22">
        <f t="shared" si="3"/>
        <v>390850.79651962005</v>
      </c>
      <c r="F129" s="22">
        <f t="shared" si="3"/>
        <v>0</v>
      </c>
      <c r="G129" s="22">
        <f t="shared" si="3"/>
        <v>0</v>
      </c>
      <c r="H129" s="69">
        <f t="shared" si="4"/>
        <v>786468.4967433667</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377475.61971664696</v>
      </c>
      <c r="D131" s="22">
        <f t="shared" si="3"/>
        <v>1101082.4491950392</v>
      </c>
      <c r="E131" s="22">
        <f t="shared" si="3"/>
        <v>279312.14995054627</v>
      </c>
      <c r="F131" s="22">
        <f t="shared" si="3"/>
        <v>0</v>
      </c>
      <c r="G131" s="22">
        <f t="shared" si="3"/>
        <v>0</v>
      </c>
      <c r="H131" s="69">
        <f t="shared" si="4"/>
        <v>1757870.2188622323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890.71167276624215</v>
      </c>
      <c r="D133" s="22">
        <f t="shared" si="5"/>
        <v>126295.00717586977</v>
      </c>
      <c r="E133" s="22">
        <f t="shared" si="5"/>
        <v>0</v>
      </c>
      <c r="F133" s="22">
        <f t="shared" si="5"/>
        <v>0</v>
      </c>
      <c r="G133" s="22">
        <f t="shared" si="5"/>
        <v>0</v>
      </c>
      <c r="H133" s="69">
        <f t="shared" si="4"/>
        <v>127185.71884863601</v>
      </c>
      <c r="I133" s="1"/>
    </row>
    <row r="134" spans="2:12" x14ac:dyDescent="0.2">
      <c r="B134" s="9" t="str">
        <f>$B$50</f>
        <v>Technology</v>
      </c>
      <c r="C134" s="22">
        <f t="shared" si="5"/>
        <v>116678.07117487096</v>
      </c>
      <c r="D134" s="22">
        <f t="shared" si="5"/>
        <v>178726.31767894514</v>
      </c>
      <c r="E134" s="22">
        <f t="shared" si="5"/>
        <v>57981.608116057098</v>
      </c>
      <c r="F134" s="22">
        <f t="shared" si="5"/>
        <v>0</v>
      </c>
      <c r="G134" s="22">
        <f t="shared" si="5"/>
        <v>0</v>
      </c>
      <c r="H134" s="69">
        <f t="shared" si="4"/>
        <v>353385.9969698732</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9034423.4666294586</v>
      </c>
      <c r="D136" s="36">
        <f>SUM(D116:D135)</f>
        <v>9145954.2722558063</v>
      </c>
      <c r="E136" s="36">
        <f>SUM(E116:E135)</f>
        <v>6103085.2615948459</v>
      </c>
      <c r="F136" s="36">
        <f>SUM(F116:F135)</f>
        <v>850388.34196475893</v>
      </c>
      <c r="G136" s="36">
        <f>SUM(G116:G135)</f>
        <v>0</v>
      </c>
      <c r="H136" s="36">
        <f t="shared" si="4"/>
        <v>25133851.342444871</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36917517.657555133</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Data!LN16</f>
        <v>6059479.3557836926</v>
      </c>
      <c r="D143" s="159">
        <f>Data!MH16</f>
        <v>1727864.3339653651</v>
      </c>
      <c r="E143" s="159">
        <f>Data!NB16</f>
        <v>232514.79531126376</v>
      </c>
      <c r="F143" s="159">
        <f>Data!NV16</f>
        <v>52038.476179671074</v>
      </c>
      <c r="G143" s="159">
        <f>Data!OP16</f>
        <v>0</v>
      </c>
      <c r="H143" s="160">
        <f>Data!PJ16</f>
        <v>0</v>
      </c>
      <c r="I143" s="70">
        <f t="shared" ref="I143:I162" si="6">SUM(C143:H143)</f>
        <v>8071896.9612399926</v>
      </c>
    </row>
    <row r="144" spans="2:12" x14ac:dyDescent="0.2">
      <c r="B144" s="9" t="str">
        <f>$B$33</f>
        <v>Science</v>
      </c>
      <c r="C144" s="159">
        <f>Data!LO16</f>
        <v>2339396.6134286439</v>
      </c>
      <c r="D144" s="159">
        <f>Data!MI16</f>
        <v>3587863.8039854402</v>
      </c>
      <c r="E144" s="159">
        <f>Data!NC16</f>
        <v>51389.217302358244</v>
      </c>
      <c r="F144" s="159">
        <f>Data!NW16</f>
        <v>0</v>
      </c>
      <c r="G144" s="159">
        <f>Data!OQ16</f>
        <v>0</v>
      </c>
      <c r="H144" s="160">
        <f>Data!PK16</f>
        <v>0</v>
      </c>
      <c r="I144" s="70">
        <f t="shared" si="6"/>
        <v>5978649.6347164419</v>
      </c>
    </row>
    <row r="145" spans="2:9" x14ac:dyDescent="0.2">
      <c r="B145" s="9" t="str">
        <f>$B$34</f>
        <v>Fine Arts</v>
      </c>
      <c r="C145" s="159">
        <f>Data!LP16</f>
        <v>596913.20217531663</v>
      </c>
      <c r="D145" s="159">
        <f>Data!MJ16</f>
        <v>20615.308187086484</v>
      </c>
      <c r="E145" s="159">
        <f>Data!ND16</f>
        <v>23413.081425374519</v>
      </c>
      <c r="F145" s="159">
        <f>Data!NX16</f>
        <v>0</v>
      </c>
      <c r="G145" s="159">
        <f>Data!OR16</f>
        <v>0</v>
      </c>
      <c r="H145" s="160">
        <f>Data!PL16</f>
        <v>0</v>
      </c>
      <c r="I145" s="70">
        <f t="shared" si="6"/>
        <v>640941.59178777761</v>
      </c>
    </row>
    <row r="146" spans="2:9" x14ac:dyDescent="0.2">
      <c r="B146" s="9" t="str">
        <f>$B$35</f>
        <v>Teacher Education</v>
      </c>
      <c r="C146" s="159">
        <f>Data!LQ16</f>
        <v>79595.319251878449</v>
      </c>
      <c r="D146" s="159">
        <f>Data!MK16</f>
        <v>981934.28810750565</v>
      </c>
      <c r="E146" s="159">
        <f>Data!NE16</f>
        <v>432753.49595601379</v>
      </c>
      <c r="F146" s="159">
        <f>Data!NY16</f>
        <v>129140.36802857206</v>
      </c>
      <c r="G146" s="159">
        <f>Data!OS16</f>
        <v>0</v>
      </c>
      <c r="H146" s="160">
        <f>Data!PN16</f>
        <v>0</v>
      </c>
      <c r="I146" s="70">
        <f t="shared" si="6"/>
        <v>1623423.4713439702</v>
      </c>
    </row>
    <row r="147" spans="2:9" x14ac:dyDescent="0.2">
      <c r="B147" s="9" t="str">
        <f>$B$36</f>
        <v>Agriculture</v>
      </c>
      <c r="C147" s="159">
        <f>Data!LR16</f>
        <v>3448457.3587665381</v>
      </c>
      <c r="D147" s="159">
        <f>Data!ML16</f>
        <v>5050507.3183323238</v>
      </c>
      <c r="E147" s="159">
        <f>Data!NF16</f>
        <v>1464583.8783202574</v>
      </c>
      <c r="F147" s="159">
        <f>Data!NZ16</f>
        <v>238467.60536726704</v>
      </c>
      <c r="G147" s="159">
        <f>Data!OT16</f>
        <v>0</v>
      </c>
      <c r="H147" s="160">
        <f>Data!PM16</f>
        <v>0</v>
      </c>
      <c r="I147" s="70">
        <f t="shared" si="6"/>
        <v>10202016.160786388</v>
      </c>
    </row>
    <row r="148" spans="2:9" x14ac:dyDescent="0.2">
      <c r="B148" s="9" t="str">
        <f>$B$37</f>
        <v>Engineering</v>
      </c>
      <c r="C148" s="159">
        <f>Data!LS16</f>
        <v>1182625.8138727804</v>
      </c>
      <c r="D148" s="159">
        <f>Data!MM16</f>
        <v>3551645.8314489191</v>
      </c>
      <c r="E148" s="159">
        <f>Data!NG16</f>
        <v>1639045.8260250618</v>
      </c>
      <c r="F148" s="159">
        <f>Data!OA16</f>
        <v>75966.346405598073</v>
      </c>
      <c r="G148" s="159">
        <f>Data!OU16</f>
        <v>0</v>
      </c>
      <c r="H148" s="160">
        <f>Data!PO16</f>
        <v>0</v>
      </c>
      <c r="I148" s="70">
        <f t="shared" si="6"/>
        <v>6449283.8177523604</v>
      </c>
    </row>
    <row r="149" spans="2:9" x14ac:dyDescent="0.2">
      <c r="B149" s="9" t="str">
        <f>$B$38</f>
        <v>Home Economics</v>
      </c>
      <c r="C149" s="159">
        <f>Data!LT16</f>
        <v>22056.478279618823</v>
      </c>
      <c r="D149" s="159">
        <f>Data!MN16</f>
        <v>92036.423681499873</v>
      </c>
      <c r="E149" s="159">
        <f>Data!NH16</f>
        <v>24390.432157355404</v>
      </c>
      <c r="F149" s="159">
        <f>Data!OB16</f>
        <v>0</v>
      </c>
      <c r="G149" s="159">
        <f>Data!OV16</f>
        <v>0</v>
      </c>
      <c r="H149" s="160">
        <f>Data!PP16</f>
        <v>0</v>
      </c>
      <c r="I149" s="70">
        <f t="shared" si="6"/>
        <v>138483.3341184741</v>
      </c>
    </row>
    <row r="150" spans="2:9" x14ac:dyDescent="0.2">
      <c r="B150" s="9" t="str">
        <f>$B$39</f>
        <v>Law</v>
      </c>
      <c r="C150" s="159">
        <f>Data!LU16</f>
        <v>0</v>
      </c>
      <c r="D150" s="159">
        <f>Data!MO16</f>
        <v>0</v>
      </c>
      <c r="E150" s="159">
        <f>Data!NI16</f>
        <v>0</v>
      </c>
      <c r="F150" s="159">
        <f>Data!OC16</f>
        <v>0</v>
      </c>
      <c r="G150" s="159">
        <f>Data!OW16</f>
        <v>0</v>
      </c>
      <c r="H150" s="160">
        <f>Data!PQ16</f>
        <v>0</v>
      </c>
      <c r="I150" s="70">
        <f t="shared" si="6"/>
        <v>0</v>
      </c>
    </row>
    <row r="151" spans="2:9" x14ac:dyDescent="0.2">
      <c r="B151" s="9" t="str">
        <f>$B$40</f>
        <v>Social Service</v>
      </c>
      <c r="C151" s="159">
        <f>Data!LV16</f>
        <v>6205.738855451913</v>
      </c>
      <c r="D151" s="159">
        <f>Data!MP16</f>
        <v>123469.63736488108</v>
      </c>
      <c r="E151" s="159">
        <f>Data!NJ16</f>
        <v>161098.40034999145</v>
      </c>
      <c r="F151" s="159">
        <f>Data!OD16</f>
        <v>0</v>
      </c>
      <c r="G151" s="159">
        <f>Data!OX16</f>
        <v>0</v>
      </c>
      <c r="H151" s="160">
        <f>Data!PR16</f>
        <v>0</v>
      </c>
      <c r="I151" s="70">
        <f t="shared" si="6"/>
        <v>290773.77657032444</v>
      </c>
    </row>
    <row r="152" spans="2:9" x14ac:dyDescent="0.2">
      <c r="B152" s="9" t="str">
        <f>$B$41</f>
        <v>Library Science</v>
      </c>
      <c r="C152" s="159">
        <f>Data!LW16</f>
        <v>2514.0971674389075</v>
      </c>
      <c r="D152" s="159">
        <f>Data!MQ16</f>
        <v>0</v>
      </c>
      <c r="E152" s="159">
        <f>Data!NK16</f>
        <v>0</v>
      </c>
      <c r="F152" s="159">
        <f>Data!OE16</f>
        <v>0</v>
      </c>
      <c r="G152" s="159">
        <f>Data!OY16</f>
        <v>0</v>
      </c>
      <c r="H152" s="160">
        <f>Data!PS16</f>
        <v>0</v>
      </c>
      <c r="I152" s="70">
        <f t="shared" si="6"/>
        <v>2514.0971674389075</v>
      </c>
    </row>
    <row r="153" spans="2:9" x14ac:dyDescent="0.2">
      <c r="B153" s="9" t="str">
        <f>$B$42</f>
        <v>Veterinary Science</v>
      </c>
      <c r="C153" s="159">
        <f>Data!LX16</f>
        <v>0</v>
      </c>
      <c r="D153" s="159">
        <f>Data!MR16</f>
        <v>0</v>
      </c>
      <c r="E153" s="159">
        <f>Data!NL16</f>
        <v>0</v>
      </c>
      <c r="F153" s="159">
        <f>Data!OF16</f>
        <v>0</v>
      </c>
      <c r="G153" s="159">
        <f>Data!OZ16</f>
        <v>0</v>
      </c>
      <c r="H153" s="160">
        <f>Data!PT16</f>
        <v>0</v>
      </c>
      <c r="I153" s="70">
        <f t="shared" si="6"/>
        <v>0</v>
      </c>
    </row>
    <row r="154" spans="2:9" x14ac:dyDescent="0.2">
      <c r="B154" s="9" t="str">
        <f>$B$43</f>
        <v>Vocational Training</v>
      </c>
      <c r="C154" s="159">
        <f>Data!LY16</f>
        <v>3255.0337081686635</v>
      </c>
      <c r="D154" s="159">
        <f>Data!MS16</f>
        <v>81375.842704216629</v>
      </c>
      <c r="E154" s="159">
        <f>Data!NM16</f>
        <v>0</v>
      </c>
      <c r="F154" s="159">
        <f>Data!OG16</f>
        <v>0</v>
      </c>
      <c r="G154" s="159">
        <f>Data!PA16</f>
        <v>0</v>
      </c>
      <c r="H154" s="160">
        <f>Data!PU16</f>
        <v>0</v>
      </c>
      <c r="I154" s="70">
        <f t="shared" si="6"/>
        <v>84630.876412385289</v>
      </c>
    </row>
    <row r="155" spans="2:9" x14ac:dyDescent="0.2">
      <c r="B155" s="9" t="str">
        <f>$B$44</f>
        <v>Physical Training</v>
      </c>
      <c r="C155" s="159">
        <f>Data!LZ16</f>
        <v>62052.862626382645</v>
      </c>
      <c r="D155" s="159">
        <f>Data!MT16</f>
        <v>0</v>
      </c>
      <c r="E155" s="159">
        <f>Data!NN16</f>
        <v>0</v>
      </c>
      <c r="F155" s="159">
        <f>Data!OH16</f>
        <v>0</v>
      </c>
      <c r="G155" s="159">
        <f>Data!PB16</f>
        <v>0</v>
      </c>
      <c r="H155" s="160">
        <f>Data!PV16</f>
        <v>0</v>
      </c>
      <c r="I155" s="70">
        <f t="shared" si="6"/>
        <v>62052.862626382645</v>
      </c>
    </row>
    <row r="156" spans="2:9" x14ac:dyDescent="0.2">
      <c r="B156" s="9" t="str">
        <f>$B$45</f>
        <v>Health Services</v>
      </c>
      <c r="C156" s="159">
        <f>Data!MA16</f>
        <v>256965.01170764244</v>
      </c>
      <c r="D156" s="159">
        <f>Data!MU16</f>
        <v>208942.78146961247</v>
      </c>
      <c r="E156" s="159">
        <f>Data!NO16</f>
        <v>151326.42832905619</v>
      </c>
      <c r="F156" s="159">
        <f>Data!OI16</f>
        <v>0</v>
      </c>
      <c r="G156" s="159">
        <f>Data!PC16</f>
        <v>0</v>
      </c>
      <c r="H156" s="160">
        <f>Data!PW16</f>
        <v>0</v>
      </c>
      <c r="I156" s="70">
        <f t="shared" si="6"/>
        <v>617234.22150631109</v>
      </c>
    </row>
    <row r="157" spans="2:9" x14ac:dyDescent="0.2">
      <c r="B157" s="9" t="str">
        <f>$B$46</f>
        <v>Pharmacy</v>
      </c>
      <c r="C157" s="159">
        <f>Data!MB16</f>
        <v>0</v>
      </c>
      <c r="D157" s="159">
        <f>Data!MV16</f>
        <v>0</v>
      </c>
      <c r="E157" s="159">
        <f>Data!NP16</f>
        <v>0</v>
      </c>
      <c r="F157" s="159">
        <f>Data!OJ16</f>
        <v>0</v>
      </c>
      <c r="G157" s="159">
        <f>Data!PD16</f>
        <v>0</v>
      </c>
      <c r="H157" s="160">
        <f>Data!PX16</f>
        <v>0</v>
      </c>
      <c r="I157" s="70">
        <f t="shared" si="6"/>
        <v>0</v>
      </c>
    </row>
    <row r="158" spans="2:9" x14ac:dyDescent="0.2">
      <c r="B158" s="9" t="str">
        <f>$B$47</f>
        <v>Business Administration</v>
      </c>
      <c r="C158" s="159">
        <f>Data!MC16</f>
        <v>500916.00377337867</v>
      </c>
      <c r="D158" s="159">
        <f>Data!MW16</f>
        <v>642662.36778796022</v>
      </c>
      <c r="E158" s="159">
        <f>Data!NQ16</f>
        <v>381180.09252549981</v>
      </c>
      <c r="F158" s="159">
        <f>Data!OK16</f>
        <v>0</v>
      </c>
      <c r="G158" s="159">
        <f>Data!PE16</f>
        <v>0</v>
      </c>
      <c r="H158" s="160">
        <f>Data!PY16</f>
        <v>0</v>
      </c>
      <c r="I158" s="70">
        <f t="shared" si="6"/>
        <v>1524758.4640868388</v>
      </c>
    </row>
    <row r="159" spans="2:9" x14ac:dyDescent="0.2">
      <c r="B159" s="9" t="str">
        <f>$B$48</f>
        <v>Optometry</v>
      </c>
      <c r="C159" s="159">
        <f>Data!MD16</f>
        <v>0</v>
      </c>
      <c r="D159" s="159">
        <f>Data!MX16</f>
        <v>0</v>
      </c>
      <c r="E159" s="159">
        <f>Data!NR16</f>
        <v>0</v>
      </c>
      <c r="F159" s="159">
        <f>Data!OL16</f>
        <v>0</v>
      </c>
      <c r="G159" s="159">
        <f>Data!PF16</f>
        <v>0</v>
      </c>
      <c r="H159" s="160">
        <f>Data!PZ16</f>
        <v>0</v>
      </c>
      <c r="I159" s="70">
        <f t="shared" si="6"/>
        <v>0</v>
      </c>
    </row>
    <row r="160" spans="2:9" x14ac:dyDescent="0.2">
      <c r="B160" s="9" t="str">
        <f>$B$49</f>
        <v>Teacher Ed-Practice Teaching</v>
      </c>
      <c r="C160" s="159">
        <f>Data!ME16</f>
        <v>242.88903968007298</v>
      </c>
      <c r="D160" s="159">
        <f>Data!MY16</f>
        <v>176019.460799255</v>
      </c>
      <c r="E160" s="159">
        <f>Data!NS16</f>
        <v>0</v>
      </c>
      <c r="F160" s="159">
        <f>Data!OM16</f>
        <v>0</v>
      </c>
      <c r="G160" s="159">
        <f>Data!PG16</f>
        <v>0</v>
      </c>
      <c r="H160" s="160">
        <f>Data!QA16</f>
        <v>0</v>
      </c>
      <c r="I160" s="70">
        <f t="shared" si="6"/>
        <v>176262.34983893507</v>
      </c>
    </row>
    <row r="161" spans="2:10" x14ac:dyDescent="0.2">
      <c r="B161" s="9" t="str">
        <f>$B$50</f>
        <v>Technology</v>
      </c>
      <c r="C161" s="159">
        <f>Data!MF16</f>
        <v>472800.46568327653</v>
      </c>
      <c r="D161" s="159">
        <f>Data!MZ16</f>
        <v>546296.29405277048</v>
      </c>
      <c r="E161" s="159">
        <f>Data!NT16</f>
        <v>35499.667865067917</v>
      </c>
      <c r="F161" s="159">
        <f>Data!ON16</f>
        <v>0</v>
      </c>
      <c r="G161" s="159">
        <f>Data!PH16</f>
        <v>0</v>
      </c>
      <c r="H161" s="160">
        <f>Data!QB16</f>
        <v>0</v>
      </c>
      <c r="I161" s="70">
        <f t="shared" si="6"/>
        <v>1054596.4276011148</v>
      </c>
    </row>
    <row r="162" spans="2:10" x14ac:dyDescent="0.2">
      <c r="B162" s="9" t="str">
        <f>$B$51</f>
        <v>Nursing</v>
      </c>
      <c r="C162" s="159">
        <f>Data!MG16</f>
        <v>0</v>
      </c>
      <c r="D162" s="159">
        <f>Data!NA16</f>
        <v>0</v>
      </c>
      <c r="E162" s="159">
        <f>Data!NU16</f>
        <v>0</v>
      </c>
      <c r="F162" s="159">
        <f>Data!OO16</f>
        <v>0</v>
      </c>
      <c r="G162" s="159">
        <f>Data!PI16</f>
        <v>0</v>
      </c>
      <c r="H162" s="160">
        <f>Data!QC16</f>
        <v>0</v>
      </c>
      <c r="I162" s="70">
        <f t="shared" si="6"/>
        <v>0</v>
      </c>
    </row>
    <row r="163" spans="2:10" ht="15" thickBot="1" x14ac:dyDescent="0.25">
      <c r="B163" s="35" t="str">
        <f>$B$52</f>
        <v>Totals</v>
      </c>
      <c r="C163" s="36">
        <f t="shared" ref="C163:H163" si="7">SUM(C143:C162)</f>
        <v>15033476.24411989</v>
      </c>
      <c r="D163" s="36">
        <f t="shared" si="7"/>
        <v>16791233.691886835</v>
      </c>
      <c r="E163" s="36">
        <f t="shared" si="7"/>
        <v>4597195.3155672997</v>
      </c>
      <c r="F163" s="36">
        <f t="shared" si="7"/>
        <v>495612.79598110821</v>
      </c>
      <c r="G163" s="37">
        <f t="shared" si="7"/>
        <v>0</v>
      </c>
      <c r="H163" s="71">
        <f t="shared" si="7"/>
        <v>0</v>
      </c>
      <c r="I163" s="70">
        <f>SUM(I143:I162)</f>
        <v>36917518.047555134</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6059479.3557836926</v>
      </c>
      <c r="D168" s="21">
        <f t="shared" si="8"/>
        <v>1727864.3339653651</v>
      </c>
      <c r="E168" s="21">
        <f t="shared" si="8"/>
        <v>232514.79531126376</v>
      </c>
      <c r="F168" s="21">
        <f t="shared" si="8"/>
        <v>52038.476179671074</v>
      </c>
      <c r="G168" s="21">
        <f t="shared" si="8"/>
        <v>0</v>
      </c>
      <c r="H168" s="36">
        <f t="shared" ref="H168:H188" si="9">SUM(C168:G168)</f>
        <v>8071896.9612399926</v>
      </c>
      <c r="I168" s="52"/>
      <c r="J168" s="53"/>
    </row>
    <row r="169" spans="2:10" x14ac:dyDescent="0.2">
      <c r="B169" s="9" t="str">
        <f>$B$33</f>
        <v>Science</v>
      </c>
      <c r="C169" s="22">
        <f t="shared" si="8"/>
        <v>2339396.6134286439</v>
      </c>
      <c r="D169" s="22">
        <f t="shared" si="8"/>
        <v>3587863.8039854402</v>
      </c>
      <c r="E169" s="22">
        <f t="shared" si="8"/>
        <v>51389.217302358244</v>
      </c>
      <c r="F169" s="22">
        <f t="shared" si="8"/>
        <v>0</v>
      </c>
      <c r="G169" s="22">
        <f t="shared" si="8"/>
        <v>0</v>
      </c>
      <c r="H169" s="69">
        <f t="shared" si="9"/>
        <v>5978649.6347164419</v>
      </c>
      <c r="I169" s="52"/>
      <c r="J169" s="53"/>
    </row>
    <row r="170" spans="2:10" x14ac:dyDescent="0.2">
      <c r="B170" s="9" t="str">
        <f>$B$34</f>
        <v>Fine Arts</v>
      </c>
      <c r="C170" s="22">
        <f t="shared" si="8"/>
        <v>596913.20217531663</v>
      </c>
      <c r="D170" s="22">
        <f t="shared" si="8"/>
        <v>20615.308187086484</v>
      </c>
      <c r="E170" s="22">
        <f t="shared" si="8"/>
        <v>23413.081425374519</v>
      </c>
      <c r="F170" s="22">
        <f t="shared" si="8"/>
        <v>0</v>
      </c>
      <c r="G170" s="22">
        <f t="shared" si="8"/>
        <v>0</v>
      </c>
      <c r="H170" s="69">
        <f t="shared" si="9"/>
        <v>640941.59178777761</v>
      </c>
      <c r="I170" s="52"/>
      <c r="J170" s="53"/>
    </row>
    <row r="171" spans="2:10" x14ac:dyDescent="0.2">
      <c r="B171" s="9" t="str">
        <f>$B$35</f>
        <v>Teacher Education</v>
      </c>
      <c r="C171" s="22">
        <f t="shared" si="8"/>
        <v>79595.319251878449</v>
      </c>
      <c r="D171" s="22">
        <f t="shared" si="8"/>
        <v>981934.28810750565</v>
      </c>
      <c r="E171" s="22">
        <f t="shared" si="8"/>
        <v>432753.49595601379</v>
      </c>
      <c r="F171" s="22">
        <f t="shared" si="8"/>
        <v>129140.36802857206</v>
      </c>
      <c r="G171" s="22">
        <f t="shared" si="8"/>
        <v>0</v>
      </c>
      <c r="H171" s="69">
        <f t="shared" si="9"/>
        <v>1623423.4713439702</v>
      </c>
      <c r="I171" s="52"/>
      <c r="J171" s="53"/>
    </row>
    <row r="172" spans="2:10" x14ac:dyDescent="0.2">
      <c r="B172" s="9" t="str">
        <f>$B$36</f>
        <v>Agriculture</v>
      </c>
      <c r="C172" s="22">
        <f t="shared" si="8"/>
        <v>3448457.3587665381</v>
      </c>
      <c r="D172" s="22">
        <f t="shared" si="8"/>
        <v>5050507.3183323238</v>
      </c>
      <c r="E172" s="22">
        <f t="shared" si="8"/>
        <v>1464583.8783202574</v>
      </c>
      <c r="F172" s="22">
        <f t="shared" si="8"/>
        <v>238467.60536726704</v>
      </c>
      <c r="G172" s="22">
        <f t="shared" si="8"/>
        <v>0</v>
      </c>
      <c r="H172" s="69">
        <f t="shared" si="9"/>
        <v>10202016.160786388</v>
      </c>
      <c r="I172" s="52"/>
      <c r="J172" s="53"/>
    </row>
    <row r="173" spans="2:10" x14ac:dyDescent="0.2">
      <c r="B173" s="9" t="str">
        <f>$B$37</f>
        <v>Engineering</v>
      </c>
      <c r="C173" s="22">
        <f t="shared" si="8"/>
        <v>1182625.8138727804</v>
      </c>
      <c r="D173" s="22">
        <f t="shared" si="8"/>
        <v>3551645.8314489191</v>
      </c>
      <c r="E173" s="22">
        <f t="shared" si="8"/>
        <v>1639045.8260250618</v>
      </c>
      <c r="F173" s="22">
        <f t="shared" si="8"/>
        <v>75966.346405598073</v>
      </c>
      <c r="G173" s="22">
        <f t="shared" si="8"/>
        <v>0</v>
      </c>
      <c r="H173" s="69">
        <f t="shared" si="9"/>
        <v>6449283.8177523604</v>
      </c>
      <c r="I173" s="52"/>
      <c r="J173" s="53"/>
    </row>
    <row r="174" spans="2:10" x14ac:dyDescent="0.2">
      <c r="B174" s="9" t="str">
        <f>$B$38</f>
        <v>Home Economics</v>
      </c>
      <c r="C174" s="22">
        <f t="shared" si="8"/>
        <v>22056.478279618823</v>
      </c>
      <c r="D174" s="22">
        <f t="shared" si="8"/>
        <v>92036.423681499873</v>
      </c>
      <c r="E174" s="22">
        <f t="shared" si="8"/>
        <v>24390.432157355404</v>
      </c>
      <c r="F174" s="22">
        <f t="shared" si="8"/>
        <v>0</v>
      </c>
      <c r="G174" s="22">
        <f t="shared" si="8"/>
        <v>0</v>
      </c>
      <c r="H174" s="69">
        <f t="shared" si="9"/>
        <v>138483.3341184741</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6205.738855451913</v>
      </c>
      <c r="D176" s="22">
        <f t="shared" si="8"/>
        <v>123469.63736488108</v>
      </c>
      <c r="E176" s="22">
        <f t="shared" si="8"/>
        <v>161098.40034999145</v>
      </c>
      <c r="F176" s="22">
        <f t="shared" si="8"/>
        <v>0</v>
      </c>
      <c r="G176" s="22">
        <f t="shared" si="8"/>
        <v>0</v>
      </c>
      <c r="H176" s="69">
        <f t="shared" si="9"/>
        <v>290773.77657032444</v>
      </c>
      <c r="I176" s="52"/>
      <c r="J176" s="53"/>
    </row>
    <row r="177" spans="2:10" x14ac:dyDescent="0.2">
      <c r="B177" s="9" t="str">
        <f>$B$41</f>
        <v>Library Science</v>
      </c>
      <c r="C177" s="22">
        <f t="shared" si="8"/>
        <v>2514.0971674389075</v>
      </c>
      <c r="D177" s="22">
        <f t="shared" si="8"/>
        <v>0</v>
      </c>
      <c r="E177" s="22">
        <f t="shared" si="8"/>
        <v>0</v>
      </c>
      <c r="F177" s="22">
        <f t="shared" si="8"/>
        <v>0</v>
      </c>
      <c r="G177" s="22">
        <f t="shared" si="8"/>
        <v>0</v>
      </c>
      <c r="H177" s="69">
        <f t="shared" si="9"/>
        <v>2514.0971674389075</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3255.0337081686635</v>
      </c>
      <c r="D179" s="22">
        <f t="shared" si="8"/>
        <v>81375.842704216629</v>
      </c>
      <c r="E179" s="22">
        <f t="shared" si="8"/>
        <v>0</v>
      </c>
      <c r="F179" s="22">
        <f t="shared" si="8"/>
        <v>0</v>
      </c>
      <c r="G179" s="22">
        <f t="shared" si="8"/>
        <v>0</v>
      </c>
      <c r="H179" s="69">
        <f t="shared" si="9"/>
        <v>84630.876412385289</v>
      </c>
      <c r="I179" s="52"/>
      <c r="J179" s="53"/>
    </row>
    <row r="180" spans="2:10" x14ac:dyDescent="0.2">
      <c r="B180" s="9" t="str">
        <f>$B$44</f>
        <v>Physical Training</v>
      </c>
      <c r="C180" s="22">
        <f t="shared" si="8"/>
        <v>62052.862626382645</v>
      </c>
      <c r="D180" s="22">
        <f t="shared" si="8"/>
        <v>0</v>
      </c>
      <c r="E180" s="22">
        <f t="shared" si="8"/>
        <v>0</v>
      </c>
      <c r="F180" s="22">
        <f t="shared" si="8"/>
        <v>0</v>
      </c>
      <c r="G180" s="22">
        <f t="shared" si="8"/>
        <v>0</v>
      </c>
      <c r="H180" s="69">
        <f t="shared" si="9"/>
        <v>62052.862626382645</v>
      </c>
      <c r="I180" s="52"/>
      <c r="J180" s="53"/>
    </row>
    <row r="181" spans="2:10" x14ac:dyDescent="0.2">
      <c r="B181" s="9" t="str">
        <f>$B$45</f>
        <v>Health Services</v>
      </c>
      <c r="C181" s="22">
        <f t="shared" si="8"/>
        <v>256965.01170764244</v>
      </c>
      <c r="D181" s="22">
        <f t="shared" si="8"/>
        <v>208942.78146961247</v>
      </c>
      <c r="E181" s="22">
        <f t="shared" si="8"/>
        <v>151326.42832905619</v>
      </c>
      <c r="F181" s="22">
        <f t="shared" si="8"/>
        <v>0</v>
      </c>
      <c r="G181" s="22">
        <f t="shared" si="8"/>
        <v>0</v>
      </c>
      <c r="H181" s="69">
        <f t="shared" si="9"/>
        <v>617234.22150631109</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500916.00377337867</v>
      </c>
      <c r="D183" s="22">
        <f t="shared" si="8"/>
        <v>642662.36778796022</v>
      </c>
      <c r="E183" s="22">
        <f t="shared" si="8"/>
        <v>381180.09252549981</v>
      </c>
      <c r="F183" s="22">
        <f t="shared" si="8"/>
        <v>0</v>
      </c>
      <c r="G183" s="22">
        <f t="shared" si="8"/>
        <v>0</v>
      </c>
      <c r="H183" s="69">
        <f t="shared" si="9"/>
        <v>1524758.4640868388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242.88903968007298</v>
      </c>
      <c r="D185" s="22">
        <f t="shared" si="10"/>
        <v>176019.460799255</v>
      </c>
      <c r="E185" s="22">
        <f t="shared" si="10"/>
        <v>0</v>
      </c>
      <c r="F185" s="22">
        <f t="shared" si="10"/>
        <v>0</v>
      </c>
      <c r="G185" s="22">
        <f t="shared" si="10"/>
        <v>0</v>
      </c>
      <c r="H185" s="69">
        <f t="shared" si="9"/>
        <v>176262.34983893507</v>
      </c>
      <c r="I185" s="52"/>
      <c r="J185" s="53"/>
    </row>
    <row r="186" spans="2:10" x14ac:dyDescent="0.2">
      <c r="B186" s="9" t="str">
        <f>$B$50</f>
        <v>Technology</v>
      </c>
      <c r="C186" s="22">
        <f t="shared" si="10"/>
        <v>472800.46568327653</v>
      </c>
      <c r="D186" s="22">
        <f t="shared" si="10"/>
        <v>546296.29405277048</v>
      </c>
      <c r="E186" s="22">
        <f t="shared" si="10"/>
        <v>35499.667865067917</v>
      </c>
      <c r="F186" s="22">
        <f t="shared" si="10"/>
        <v>0</v>
      </c>
      <c r="G186" s="22">
        <f t="shared" si="10"/>
        <v>0</v>
      </c>
      <c r="H186" s="69">
        <f t="shared" si="9"/>
        <v>1054596.4276011148</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15033476.24411989</v>
      </c>
      <c r="D188" s="36">
        <f>SUM(D168:D187)</f>
        <v>16791233.691886835</v>
      </c>
      <c r="E188" s="36">
        <f>SUM(E168:E187)</f>
        <v>4597195.3155672997</v>
      </c>
      <c r="F188" s="36">
        <f>SUM(F168:F187)</f>
        <v>495612.79598110821</v>
      </c>
      <c r="G188" s="36">
        <f>SUM(G168:G187)</f>
        <v>0</v>
      </c>
      <c r="H188" s="36">
        <f t="shared" si="9"/>
        <v>36917518.047555134</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14284877</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2392620.9201767989</v>
      </c>
      <c r="D193" s="38">
        <f t="shared" si="11"/>
        <v>688660.55452364869</v>
      </c>
      <c r="E193" s="38">
        <f t="shared" si="11"/>
        <v>320470.45632168755</v>
      </c>
      <c r="F193" s="38">
        <f t="shared" si="11"/>
        <v>29790.472972727519</v>
      </c>
      <c r="G193" s="38">
        <f t="shared" si="11"/>
        <v>0</v>
      </c>
      <c r="H193" s="38">
        <f>SUM(C193:G193)</f>
        <v>3431542.4039948625</v>
      </c>
      <c r="I193" s="1"/>
    </row>
    <row r="194" spans="2:9" x14ac:dyDescent="0.2">
      <c r="B194" s="9" t="str">
        <f>$B$33</f>
        <v>Science</v>
      </c>
      <c r="C194" s="39">
        <f t="shared" si="11"/>
        <v>884386.88425146416</v>
      </c>
      <c r="D194" s="39">
        <f t="shared" si="11"/>
        <v>877828.10742386768</v>
      </c>
      <c r="E194" s="39">
        <f t="shared" si="11"/>
        <v>259654.16109985593</v>
      </c>
      <c r="F194" s="39">
        <f t="shared" si="11"/>
        <v>0</v>
      </c>
      <c r="G194" s="39">
        <f t="shared" si="11"/>
        <v>0</v>
      </c>
      <c r="H194" s="39">
        <f t="shared" ref="H194:H213" si="12">SUM(C194:G194)</f>
        <v>2021869.1527751877</v>
      </c>
      <c r="I194" s="1"/>
    </row>
    <row r="195" spans="2:9" x14ac:dyDescent="0.2">
      <c r="B195" s="9" t="str">
        <f>$B$34</f>
        <v>Fine Arts</v>
      </c>
      <c r="C195" s="39">
        <f t="shared" si="11"/>
        <v>693637.72274761973</v>
      </c>
      <c r="D195" s="39">
        <f t="shared" si="11"/>
        <v>491873.68521910481</v>
      </c>
      <c r="E195" s="39">
        <f t="shared" si="11"/>
        <v>27377.29056556011</v>
      </c>
      <c r="F195" s="39">
        <f t="shared" si="11"/>
        <v>0</v>
      </c>
      <c r="G195" s="39">
        <f t="shared" si="11"/>
        <v>0</v>
      </c>
      <c r="H195" s="39">
        <f t="shared" si="12"/>
        <v>1212888.6985322847</v>
      </c>
      <c r="I195" s="1"/>
    </row>
    <row r="196" spans="2:9" x14ac:dyDescent="0.2">
      <c r="B196" s="9" t="str">
        <f>$B$35</f>
        <v>Teacher Education</v>
      </c>
      <c r="C196" s="39">
        <f t="shared" si="11"/>
        <v>50976.777508260078</v>
      </c>
      <c r="D196" s="39">
        <f t="shared" si="11"/>
        <v>456730.44248109683</v>
      </c>
      <c r="E196" s="39">
        <f t="shared" si="11"/>
        <v>382908.65139627917</v>
      </c>
      <c r="F196" s="39">
        <f t="shared" si="11"/>
        <v>301078.37148185959</v>
      </c>
      <c r="G196" s="39">
        <f t="shared" si="11"/>
        <v>0</v>
      </c>
      <c r="H196" s="39">
        <f t="shared" si="12"/>
        <v>1191694.2428674956</v>
      </c>
      <c r="I196" s="1"/>
    </row>
    <row r="197" spans="2:9" x14ac:dyDescent="0.2">
      <c r="B197" s="9" t="str">
        <f>$B$36</f>
        <v>Agriculture</v>
      </c>
      <c r="C197" s="39">
        <f t="shared" si="11"/>
        <v>146476.38627915352</v>
      </c>
      <c r="D197" s="39">
        <f t="shared" si="11"/>
        <v>223310.66682906172</v>
      </c>
      <c r="E197" s="39">
        <f t="shared" si="11"/>
        <v>333793.50633218413</v>
      </c>
      <c r="F197" s="39">
        <f t="shared" si="11"/>
        <v>34287.517660765501</v>
      </c>
      <c r="G197" s="39">
        <f t="shared" si="11"/>
        <v>0</v>
      </c>
      <c r="H197" s="39">
        <f t="shared" si="12"/>
        <v>737868.07710116473</v>
      </c>
      <c r="I197" s="1"/>
    </row>
    <row r="198" spans="2:9" x14ac:dyDescent="0.2">
      <c r="B198" s="9" t="str">
        <f>$B$37</f>
        <v>Engineering</v>
      </c>
      <c r="C198" s="39">
        <f t="shared" si="11"/>
        <v>481231.7875298229</v>
      </c>
      <c r="D198" s="39">
        <f t="shared" si="11"/>
        <v>1429987.7429595254</v>
      </c>
      <c r="E198" s="39">
        <f t="shared" si="11"/>
        <v>1689155.7547890202</v>
      </c>
      <c r="F198" s="39">
        <f t="shared" si="11"/>
        <v>118163.63137430669</v>
      </c>
      <c r="G198" s="39">
        <f t="shared" si="11"/>
        <v>0</v>
      </c>
      <c r="H198" s="39">
        <f t="shared" si="12"/>
        <v>3718538.9166526753</v>
      </c>
      <c r="I198" s="1"/>
    </row>
    <row r="199" spans="2:9" x14ac:dyDescent="0.2">
      <c r="B199" s="9" t="str">
        <f>$B$38</f>
        <v>Home Economics</v>
      </c>
      <c r="C199" s="39">
        <f t="shared" si="11"/>
        <v>33161.52158144641</v>
      </c>
      <c r="D199" s="39">
        <f t="shared" si="11"/>
        <v>60987.698795560333</v>
      </c>
      <c r="E199" s="39">
        <f t="shared" si="11"/>
        <v>39031.447008645358</v>
      </c>
      <c r="F199" s="39">
        <f t="shared" si="11"/>
        <v>0</v>
      </c>
      <c r="G199" s="39">
        <f t="shared" si="11"/>
        <v>0</v>
      </c>
      <c r="H199" s="39">
        <f t="shared" si="12"/>
        <v>133180.66738565211</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11602.77925036031</v>
      </c>
      <c r="D201" s="39">
        <f t="shared" si="11"/>
        <v>56546.450168255011</v>
      </c>
      <c r="E201" s="39">
        <f t="shared" si="11"/>
        <v>2467.5297236287979</v>
      </c>
      <c r="F201" s="39">
        <f t="shared" si="11"/>
        <v>0</v>
      </c>
      <c r="G201" s="39">
        <f t="shared" si="11"/>
        <v>0</v>
      </c>
      <c r="H201" s="39">
        <f t="shared" si="12"/>
        <v>70616.759142244118</v>
      </c>
      <c r="I201" s="1"/>
    </row>
    <row r="202" spans="2:9" x14ac:dyDescent="0.2">
      <c r="B202" s="9" t="str">
        <f>$B$41</f>
        <v>Library Science</v>
      </c>
      <c r="C202" s="39">
        <f t="shared" si="11"/>
        <v>4520.4234590202859</v>
      </c>
      <c r="D202" s="39">
        <f t="shared" si="11"/>
        <v>0</v>
      </c>
      <c r="E202" s="39">
        <f t="shared" si="11"/>
        <v>0</v>
      </c>
      <c r="F202" s="39">
        <f t="shared" si="11"/>
        <v>0</v>
      </c>
      <c r="G202" s="39">
        <f t="shared" si="11"/>
        <v>0</v>
      </c>
      <c r="H202" s="39">
        <f t="shared" si="12"/>
        <v>4520.4234590202859</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362.48181338464491</v>
      </c>
      <c r="D204" s="39">
        <f t="shared" si="11"/>
        <v>9062.0453346160939</v>
      </c>
      <c r="E204" s="39">
        <f t="shared" si="11"/>
        <v>0</v>
      </c>
      <c r="F204" s="39">
        <f t="shared" si="11"/>
        <v>0</v>
      </c>
      <c r="G204" s="39">
        <f t="shared" si="11"/>
        <v>0</v>
      </c>
      <c r="H204" s="39">
        <f t="shared" si="12"/>
        <v>9424.5271480007395</v>
      </c>
      <c r="I204" s="1"/>
    </row>
    <row r="205" spans="2:9" x14ac:dyDescent="0.2">
      <c r="B205" s="9" t="str">
        <f>$B$44</f>
        <v>Physical Training</v>
      </c>
      <c r="C205" s="39">
        <f t="shared" si="11"/>
        <v>33518.957985015899</v>
      </c>
      <c r="D205" s="39">
        <f t="shared" si="11"/>
        <v>0</v>
      </c>
      <c r="E205" s="39">
        <f t="shared" si="11"/>
        <v>0</v>
      </c>
      <c r="F205" s="39">
        <f t="shared" si="11"/>
        <v>0</v>
      </c>
      <c r="G205" s="39">
        <f t="shared" si="11"/>
        <v>0</v>
      </c>
      <c r="H205" s="39">
        <f t="shared" si="12"/>
        <v>33518.957985015899</v>
      </c>
      <c r="I205" s="1"/>
    </row>
    <row r="206" spans="2:9" x14ac:dyDescent="0.2">
      <c r="B206" s="9" t="str">
        <f>$B$45</f>
        <v>Health Services</v>
      </c>
      <c r="C206" s="39">
        <f t="shared" si="11"/>
        <v>120877.31608929097</v>
      </c>
      <c r="D206" s="39">
        <f t="shared" si="11"/>
        <v>103972.83161470844</v>
      </c>
      <c r="E206" s="39">
        <f t="shared" si="11"/>
        <v>222140.86800959392</v>
      </c>
      <c r="F206" s="39">
        <f t="shared" si="11"/>
        <v>0</v>
      </c>
      <c r="G206" s="39">
        <f t="shared" si="11"/>
        <v>0</v>
      </c>
      <c r="H206" s="39">
        <f t="shared" si="12"/>
        <v>446991.01571359334</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214539.05828769642</v>
      </c>
      <c r="D208" s="39">
        <f t="shared" si="11"/>
        <v>625802.51388086227</v>
      </c>
      <c r="E208" s="39">
        <f t="shared" si="11"/>
        <v>158747.64485103349</v>
      </c>
      <c r="F208" s="39">
        <f t="shared" si="11"/>
        <v>0</v>
      </c>
      <c r="G208" s="39">
        <f t="shared" si="11"/>
        <v>0</v>
      </c>
      <c r="H208" s="39">
        <f t="shared" si="12"/>
        <v>999089.21701959218</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506.2378429223387</v>
      </c>
      <c r="D210" s="39">
        <f t="shared" si="13"/>
        <v>71780.031585319477</v>
      </c>
      <c r="E210" s="39">
        <f t="shared" si="13"/>
        <v>0</v>
      </c>
      <c r="F210" s="39">
        <f t="shared" si="13"/>
        <v>0</v>
      </c>
      <c r="G210" s="39">
        <f t="shared" si="13"/>
        <v>0</v>
      </c>
      <c r="H210" s="39">
        <f t="shared" si="12"/>
        <v>72286.269428241809</v>
      </c>
      <c r="I210" s="1"/>
    </row>
    <row r="211" spans="2:9" x14ac:dyDescent="0.2">
      <c r="B211" s="9" t="str">
        <f>$B$50</f>
        <v>Technology</v>
      </c>
      <c r="C211" s="39">
        <f t="shared" si="13"/>
        <v>66314.225886885019</v>
      </c>
      <c r="D211" s="39">
        <f t="shared" si="13"/>
        <v>101579.47661587101</v>
      </c>
      <c r="E211" s="39">
        <f t="shared" si="13"/>
        <v>32953.968292211168</v>
      </c>
      <c r="F211" s="39">
        <f t="shared" si="13"/>
        <v>0</v>
      </c>
      <c r="G211" s="39">
        <f t="shared" si="13"/>
        <v>0</v>
      </c>
      <c r="H211" s="39">
        <f t="shared" si="12"/>
        <v>200847.67079496721</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5134733.480689141</v>
      </c>
      <c r="D213" s="38">
        <f>SUM(D193:D212)</f>
        <v>5198122.247431498</v>
      </c>
      <c r="E213" s="38">
        <f>SUM(E193:E212)</f>
        <v>3468701.2783896998</v>
      </c>
      <c r="F213" s="38">
        <f>SUM(F193:F212)</f>
        <v>483319.99348965927</v>
      </c>
      <c r="G213" s="38">
        <f>SUM(G193:G212)</f>
        <v>0</v>
      </c>
      <c r="H213" s="38">
        <f t="shared" si="12"/>
        <v>14284876.999999998</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11768230</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2708095.6611523521</v>
      </c>
      <c r="D218" s="38">
        <f t="shared" si="14"/>
        <v>956838.2822637097</v>
      </c>
      <c r="E218" s="38">
        <f t="shared" si="14"/>
        <v>173095.03601919688</v>
      </c>
      <c r="F218" s="38">
        <f t="shared" si="14"/>
        <v>17317.845232924377</v>
      </c>
      <c r="G218" s="38">
        <f t="shared" si="14"/>
        <v>0</v>
      </c>
      <c r="H218" s="38">
        <f>SUM(C218:G218)</f>
        <v>3855346.824668183</v>
      </c>
      <c r="I218" s="1"/>
    </row>
    <row r="219" spans="2:9" x14ac:dyDescent="0.2">
      <c r="B219" s="9" t="str">
        <f>$B$33</f>
        <v>Science</v>
      </c>
      <c r="C219" s="39">
        <f t="shared" si="14"/>
        <v>935999.85553634865</v>
      </c>
      <c r="D219" s="39">
        <f t="shared" si="14"/>
        <v>907890.17330400087</v>
      </c>
      <c r="E219" s="39">
        <f t="shared" si="14"/>
        <v>82491.230622605653</v>
      </c>
      <c r="F219" s="39">
        <f t="shared" si="14"/>
        <v>0</v>
      </c>
      <c r="G219" s="39">
        <f t="shared" si="14"/>
        <v>0</v>
      </c>
      <c r="H219" s="39">
        <f t="shared" ref="H219:H238" si="15">SUM(C219:G219)</f>
        <v>1926381.2594629552</v>
      </c>
      <c r="I219" s="1"/>
    </row>
    <row r="220" spans="2:9" x14ac:dyDescent="0.2">
      <c r="B220" s="9" t="str">
        <f>$B$34</f>
        <v>Fine Arts</v>
      </c>
      <c r="C220" s="39">
        <f t="shared" si="14"/>
        <v>387547.80313123402</v>
      </c>
      <c r="D220" s="39">
        <f t="shared" si="14"/>
        <v>173182.29941539318</v>
      </c>
      <c r="E220" s="39">
        <f t="shared" si="14"/>
        <v>22570.628826633096</v>
      </c>
      <c r="F220" s="39">
        <f t="shared" si="14"/>
        <v>0</v>
      </c>
      <c r="G220" s="39">
        <f t="shared" si="14"/>
        <v>0</v>
      </c>
      <c r="H220" s="39">
        <f t="shared" si="15"/>
        <v>583300.73137326026</v>
      </c>
      <c r="I220" s="1"/>
    </row>
    <row r="221" spans="2:9" x14ac:dyDescent="0.2">
      <c r="B221" s="9" t="str">
        <f>$B$35</f>
        <v>Teacher Education</v>
      </c>
      <c r="C221" s="39">
        <f t="shared" si="14"/>
        <v>30748.140785899126</v>
      </c>
      <c r="D221" s="39">
        <f t="shared" si="14"/>
        <v>506256.35210480174</v>
      </c>
      <c r="E221" s="39">
        <f t="shared" si="14"/>
        <v>275104.63961287669</v>
      </c>
      <c r="F221" s="39">
        <f t="shared" si="14"/>
        <v>196384.36494136244</v>
      </c>
      <c r="G221" s="39">
        <f t="shared" si="14"/>
        <v>0</v>
      </c>
      <c r="H221" s="39">
        <f t="shared" si="15"/>
        <v>1008493.4974449399</v>
      </c>
      <c r="I221" s="1"/>
    </row>
    <row r="222" spans="2:9" x14ac:dyDescent="0.2">
      <c r="B222" s="9" t="str">
        <f>$B$36</f>
        <v>Agriculture</v>
      </c>
      <c r="C222" s="39">
        <f t="shared" si="14"/>
        <v>166304.46037964796</v>
      </c>
      <c r="D222" s="39">
        <f t="shared" si="14"/>
        <v>358682.66598620976</v>
      </c>
      <c r="E222" s="39">
        <f t="shared" si="14"/>
        <v>117672.49548404799</v>
      </c>
      <c r="F222" s="39">
        <f t="shared" si="14"/>
        <v>25976.767849386564</v>
      </c>
      <c r="G222" s="39">
        <f t="shared" si="14"/>
        <v>0</v>
      </c>
      <c r="H222" s="39">
        <f t="shared" si="15"/>
        <v>668636.38969929225</v>
      </c>
      <c r="I222" s="1"/>
    </row>
    <row r="223" spans="2:9" x14ac:dyDescent="0.2">
      <c r="B223" s="9" t="str">
        <f>$B$37</f>
        <v>Engineering</v>
      </c>
      <c r="C223" s="39">
        <f t="shared" si="14"/>
        <v>233311.16144712706</v>
      </c>
      <c r="D223" s="39">
        <f t="shared" si="14"/>
        <v>1035447.0002950298</v>
      </c>
      <c r="E223" s="39">
        <f t="shared" si="14"/>
        <v>651977.91525188915</v>
      </c>
      <c r="F223" s="39">
        <f t="shared" si="14"/>
        <v>52992.606412748588</v>
      </c>
      <c r="G223" s="39">
        <f t="shared" si="14"/>
        <v>0</v>
      </c>
      <c r="H223" s="39">
        <f t="shared" si="15"/>
        <v>1973728.6834067947</v>
      </c>
      <c r="I223" s="1"/>
    </row>
    <row r="224" spans="2:9" x14ac:dyDescent="0.2">
      <c r="B224" s="9" t="str">
        <f>$B$38</f>
        <v>Home Economics</v>
      </c>
      <c r="C224" s="39">
        <f t="shared" si="14"/>
        <v>26394.909384311257</v>
      </c>
      <c r="D224" s="39">
        <f t="shared" si="14"/>
        <v>68559.768509790665</v>
      </c>
      <c r="E224" s="39">
        <f t="shared" si="14"/>
        <v>10682.895494456236</v>
      </c>
      <c r="F224" s="39">
        <f t="shared" si="14"/>
        <v>0</v>
      </c>
      <c r="G224" s="39">
        <f t="shared" si="14"/>
        <v>0</v>
      </c>
      <c r="H224" s="39">
        <f t="shared" si="15"/>
        <v>105637.57338855814</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5290.0027158536132</v>
      </c>
      <c r="D226" s="39">
        <f t="shared" si="14"/>
        <v>84848.791524528147</v>
      </c>
      <c r="E226" s="39">
        <f t="shared" si="14"/>
        <v>81366.715307399747</v>
      </c>
      <c r="F226" s="39">
        <f t="shared" si="14"/>
        <v>0</v>
      </c>
      <c r="G226" s="39">
        <f t="shared" si="14"/>
        <v>0</v>
      </c>
      <c r="H226" s="39">
        <f t="shared" si="15"/>
        <v>171505.50954778149</v>
      </c>
      <c r="I226" s="1"/>
    </row>
    <row r="227" spans="2:10" x14ac:dyDescent="0.2">
      <c r="B227" s="9" t="str">
        <f>$B$41</f>
        <v>Library Science</v>
      </c>
      <c r="C227" s="39">
        <f t="shared" si="14"/>
        <v>2093.9594083587217</v>
      </c>
      <c r="D227" s="39">
        <f t="shared" si="14"/>
        <v>0</v>
      </c>
      <c r="E227" s="39">
        <f t="shared" si="14"/>
        <v>0</v>
      </c>
      <c r="F227" s="39">
        <f t="shared" si="14"/>
        <v>0</v>
      </c>
      <c r="G227" s="39">
        <f t="shared" si="14"/>
        <v>0</v>
      </c>
      <c r="H227" s="39">
        <f t="shared" si="15"/>
        <v>2093.9594083587217</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165.31258487042541</v>
      </c>
      <c r="D229" s="39">
        <f t="shared" si="14"/>
        <v>6077.9936622154837</v>
      </c>
      <c r="E229" s="39">
        <f t="shared" si="14"/>
        <v>0</v>
      </c>
      <c r="F229" s="39">
        <f t="shared" si="14"/>
        <v>0</v>
      </c>
      <c r="G229" s="39">
        <f t="shared" si="14"/>
        <v>0</v>
      </c>
      <c r="H229" s="39">
        <f t="shared" si="15"/>
        <v>6243.3062470859095</v>
      </c>
      <c r="I229" s="1"/>
    </row>
    <row r="230" spans="2:10" x14ac:dyDescent="0.2">
      <c r="B230" s="9" t="str">
        <f>$B$44</f>
        <v>Physical Training</v>
      </c>
      <c r="C230" s="39">
        <f t="shared" si="14"/>
        <v>22702.928322205091</v>
      </c>
      <c r="D230" s="39">
        <f t="shared" si="14"/>
        <v>0</v>
      </c>
      <c r="E230" s="39">
        <f t="shared" si="14"/>
        <v>0</v>
      </c>
      <c r="F230" s="39">
        <f t="shared" si="14"/>
        <v>0</v>
      </c>
      <c r="G230" s="39">
        <f t="shared" si="14"/>
        <v>0</v>
      </c>
      <c r="H230" s="39">
        <f t="shared" si="15"/>
        <v>22702.928322205091</v>
      </c>
      <c r="I230" s="1"/>
    </row>
    <row r="231" spans="2:10" x14ac:dyDescent="0.2">
      <c r="B231" s="9" t="str">
        <f>$B$45</f>
        <v>Health Services</v>
      </c>
      <c r="C231" s="39">
        <f t="shared" si="14"/>
        <v>96267.028589544396</v>
      </c>
      <c r="D231" s="39">
        <f t="shared" si="14"/>
        <v>123991.07070919588</v>
      </c>
      <c r="E231" s="39">
        <f t="shared" si="14"/>
        <v>158797.62701157876</v>
      </c>
      <c r="F231" s="39">
        <f t="shared" si="14"/>
        <v>0</v>
      </c>
      <c r="G231" s="39">
        <f t="shared" si="14"/>
        <v>0</v>
      </c>
      <c r="H231" s="39">
        <f t="shared" si="15"/>
        <v>379055.72631031903</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189007.38870185308</v>
      </c>
      <c r="D233" s="39">
        <f t="shared" si="14"/>
        <v>446854.09404608241</v>
      </c>
      <c r="E233" s="39">
        <f t="shared" si="14"/>
        <v>162653.10809228479</v>
      </c>
      <c r="F233" s="39">
        <f t="shared" si="14"/>
        <v>0</v>
      </c>
      <c r="G233" s="39">
        <f t="shared" si="14"/>
        <v>0</v>
      </c>
      <c r="H233" s="39">
        <f t="shared" si="15"/>
        <v>798514.59084022022</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165.31258487042541</v>
      </c>
      <c r="D235" s="39">
        <f t="shared" si="16"/>
        <v>76825.839890403717</v>
      </c>
      <c r="E235" s="39">
        <f t="shared" si="16"/>
        <v>0</v>
      </c>
      <c r="F235" s="39">
        <f t="shared" si="16"/>
        <v>0</v>
      </c>
      <c r="G235" s="39">
        <f t="shared" si="16"/>
        <v>0</v>
      </c>
      <c r="H235" s="39">
        <f t="shared" si="15"/>
        <v>76991.152475274139</v>
      </c>
      <c r="I235" s="1"/>
    </row>
    <row r="236" spans="2:10" x14ac:dyDescent="0.2">
      <c r="B236" s="9" t="str">
        <f>$B$50</f>
        <v>Technology</v>
      </c>
      <c r="C236" s="39">
        <f t="shared" si="16"/>
        <v>54883.778176981235</v>
      </c>
      <c r="D236" s="39">
        <f t="shared" si="16"/>
        <v>110376.36490583319</v>
      </c>
      <c r="E236" s="39">
        <f t="shared" si="16"/>
        <v>24337.724321956684</v>
      </c>
      <c r="F236" s="39">
        <f t="shared" si="16"/>
        <v>0</v>
      </c>
      <c r="G236" s="39">
        <f t="shared" si="16"/>
        <v>0</v>
      </c>
      <c r="H236" s="39">
        <f t="shared" si="15"/>
        <v>189597.86740477112</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4858977.7029014584</v>
      </c>
      <c r="D238" s="38">
        <f>SUM(D218:D237)</f>
        <v>4855830.6966171945</v>
      </c>
      <c r="E238" s="38">
        <f>SUM(E218:E237)</f>
        <v>1760750.0160449257</v>
      </c>
      <c r="F238" s="38">
        <f>SUM(F218:F237)</f>
        <v>292671.58443642198</v>
      </c>
      <c r="G238" s="38">
        <f>SUM(G218:G237)</f>
        <v>0</v>
      </c>
      <c r="H238" s="38">
        <f t="shared" si="15"/>
        <v>11768230.000000002</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12330924</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2837582.3537098956</v>
      </c>
      <c r="D243" s="38">
        <f t="shared" si="17"/>
        <v>1002589.1862144393</v>
      </c>
      <c r="E243" s="38">
        <f t="shared" si="17"/>
        <v>181371.51754596736</v>
      </c>
      <c r="F243" s="38">
        <f t="shared" si="17"/>
        <v>18145.892237911121</v>
      </c>
      <c r="G243" s="38">
        <f t="shared" si="17"/>
        <v>0</v>
      </c>
      <c r="H243" s="38">
        <f>SUM(C243:G243)</f>
        <v>4039688.9497082131</v>
      </c>
      <c r="I243" s="1"/>
    </row>
    <row r="244" spans="2:9" x14ac:dyDescent="0.2">
      <c r="B244" s="9" t="str">
        <f>$B$33</f>
        <v>Science</v>
      </c>
      <c r="C244" s="39">
        <f t="shared" si="17"/>
        <v>980754.37704987871</v>
      </c>
      <c r="D244" s="39">
        <f t="shared" si="17"/>
        <v>951300.63971884164</v>
      </c>
      <c r="E244" s="39">
        <f t="shared" si="17"/>
        <v>86435.521354853117</v>
      </c>
      <c r="F244" s="39">
        <f t="shared" si="17"/>
        <v>0</v>
      </c>
      <c r="G244" s="39">
        <f t="shared" si="17"/>
        <v>0</v>
      </c>
      <c r="H244" s="39">
        <f t="shared" ref="H244:H263" si="18">SUM(C244:G244)</f>
        <v>2018490.5381235736</v>
      </c>
      <c r="I244" s="1"/>
    </row>
    <row r="245" spans="2:9" x14ac:dyDescent="0.2">
      <c r="B245" s="9" t="str">
        <f>$B$34</f>
        <v>Fine Arts</v>
      </c>
      <c r="C245" s="39">
        <f t="shared" si="17"/>
        <v>406078.27232967131</v>
      </c>
      <c r="D245" s="39">
        <f t="shared" si="17"/>
        <v>181462.95341240423</v>
      </c>
      <c r="E245" s="39">
        <f t="shared" si="17"/>
        <v>23649.835930587851</v>
      </c>
      <c r="F245" s="39">
        <f t="shared" si="17"/>
        <v>0</v>
      </c>
      <c r="G245" s="39">
        <f t="shared" si="17"/>
        <v>0</v>
      </c>
      <c r="H245" s="39">
        <f t="shared" si="18"/>
        <v>611191.06167266343</v>
      </c>
      <c r="I245" s="1"/>
    </row>
    <row r="246" spans="2:9" x14ac:dyDescent="0.2">
      <c r="B246" s="9" t="str">
        <f>$B$35</f>
        <v>Teacher Education</v>
      </c>
      <c r="C246" s="39">
        <f t="shared" si="17"/>
        <v>32218.352902027102</v>
      </c>
      <c r="D246" s="39">
        <f t="shared" si="17"/>
        <v>530462.83105628891</v>
      </c>
      <c r="E246" s="39">
        <f t="shared" si="17"/>
        <v>288258.67637816159</v>
      </c>
      <c r="F246" s="39">
        <f t="shared" si="17"/>
        <v>205774.41797791212</v>
      </c>
      <c r="G246" s="39">
        <f t="shared" si="17"/>
        <v>0</v>
      </c>
      <c r="H246" s="39">
        <f t="shared" si="18"/>
        <v>1056714.2783143898</v>
      </c>
      <c r="I246" s="1"/>
    </row>
    <row r="247" spans="2:9" x14ac:dyDescent="0.2">
      <c r="B247" s="9" t="str">
        <f>$B$36</f>
        <v>Agriculture</v>
      </c>
      <c r="C247" s="39">
        <f t="shared" si="17"/>
        <v>174256.25279268422</v>
      </c>
      <c r="D247" s="39">
        <f t="shared" si="17"/>
        <v>375832.95826078666</v>
      </c>
      <c r="E247" s="39">
        <f t="shared" si="17"/>
        <v>123298.96668438151</v>
      </c>
      <c r="F247" s="39">
        <f t="shared" si="17"/>
        <v>27218.838356866683</v>
      </c>
      <c r="G247" s="39">
        <f t="shared" si="17"/>
        <v>0</v>
      </c>
      <c r="H247" s="39">
        <f t="shared" si="18"/>
        <v>700607.01609471906</v>
      </c>
      <c r="I247" s="1"/>
    </row>
    <row r="248" spans="2:9" x14ac:dyDescent="0.2">
      <c r="B248" s="9" t="str">
        <f>$B$37</f>
        <v>Engineering</v>
      </c>
      <c r="C248" s="39">
        <f t="shared" si="17"/>
        <v>244466.85696627732</v>
      </c>
      <c r="D248" s="39">
        <f t="shared" si="17"/>
        <v>1084956.5539308793</v>
      </c>
      <c r="E248" s="39">
        <f t="shared" si="17"/>
        <v>683152.02223694522</v>
      </c>
      <c r="F248" s="39">
        <f t="shared" si="17"/>
        <v>55526.43024800803</v>
      </c>
      <c r="G248" s="39">
        <f t="shared" si="17"/>
        <v>0</v>
      </c>
      <c r="H248" s="39">
        <f t="shared" si="18"/>
        <v>2068101.8633821099</v>
      </c>
      <c r="I248" s="1"/>
    </row>
    <row r="249" spans="2:9" x14ac:dyDescent="0.2">
      <c r="B249" s="9" t="str">
        <f>$B$38</f>
        <v>Home Economics</v>
      </c>
      <c r="C249" s="39">
        <f t="shared" si="17"/>
        <v>27656.973190091361</v>
      </c>
      <c r="D249" s="39">
        <f t="shared" si="17"/>
        <v>71837.931018668227</v>
      </c>
      <c r="E249" s="39">
        <f t="shared" si="17"/>
        <v>11193.694586363647</v>
      </c>
      <c r="F249" s="39">
        <f t="shared" si="17"/>
        <v>0</v>
      </c>
      <c r="G249" s="39">
        <f t="shared" si="17"/>
        <v>0</v>
      </c>
      <c r="H249" s="39">
        <f t="shared" si="18"/>
        <v>110688.59879512324</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5542.9424347573504</v>
      </c>
      <c r="D251" s="39">
        <f t="shared" si="17"/>
        <v>88905.808246507833</v>
      </c>
      <c r="E251" s="39">
        <f t="shared" si="17"/>
        <v>85257.237714183269</v>
      </c>
      <c r="F251" s="39">
        <f t="shared" si="17"/>
        <v>0</v>
      </c>
      <c r="G251" s="39">
        <f t="shared" si="17"/>
        <v>0</v>
      </c>
      <c r="H251" s="39">
        <f t="shared" si="18"/>
        <v>179705.98839544845</v>
      </c>
      <c r="I251" s="1"/>
    </row>
    <row r="252" spans="2:9" x14ac:dyDescent="0.2">
      <c r="B252" s="9" t="str">
        <f>$B$41</f>
        <v>Library Science</v>
      </c>
      <c r="C252" s="39">
        <f t="shared" si="17"/>
        <v>2194.0813804247846</v>
      </c>
      <c r="D252" s="39">
        <f t="shared" si="17"/>
        <v>0</v>
      </c>
      <c r="E252" s="39">
        <f t="shared" si="17"/>
        <v>0</v>
      </c>
      <c r="F252" s="39">
        <f t="shared" si="17"/>
        <v>0</v>
      </c>
      <c r="G252" s="39">
        <f t="shared" si="17"/>
        <v>0</v>
      </c>
      <c r="H252" s="39">
        <f t="shared" si="18"/>
        <v>2194.0813804247846</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173.2169510861672</v>
      </c>
      <c r="D254" s="39">
        <f t="shared" si="17"/>
        <v>6368.6109059103028</v>
      </c>
      <c r="E254" s="39">
        <f t="shared" si="17"/>
        <v>0</v>
      </c>
      <c r="F254" s="39">
        <f t="shared" si="17"/>
        <v>0</v>
      </c>
      <c r="G254" s="39">
        <f t="shared" si="17"/>
        <v>0</v>
      </c>
      <c r="H254" s="39">
        <f t="shared" si="18"/>
        <v>6541.8278569964696</v>
      </c>
      <c r="I254" s="1"/>
    </row>
    <row r="255" spans="2:9" x14ac:dyDescent="0.2">
      <c r="B255" s="9" t="str">
        <f>$B$44</f>
        <v>Physical Training</v>
      </c>
      <c r="C255" s="39">
        <f t="shared" si="17"/>
        <v>23788.461282500299</v>
      </c>
      <c r="D255" s="39">
        <f t="shared" si="17"/>
        <v>0</v>
      </c>
      <c r="E255" s="39">
        <f t="shared" si="17"/>
        <v>0</v>
      </c>
      <c r="F255" s="39">
        <f t="shared" si="17"/>
        <v>0</v>
      </c>
      <c r="G255" s="39">
        <f t="shared" si="17"/>
        <v>0</v>
      </c>
      <c r="H255" s="39">
        <f t="shared" si="18"/>
        <v>23788.461282500299</v>
      </c>
      <c r="I255" s="1"/>
    </row>
    <row r="256" spans="2:9" x14ac:dyDescent="0.2">
      <c r="B256" s="9" t="str">
        <f>$B$45</f>
        <v>Health Services</v>
      </c>
      <c r="C256" s="39">
        <f t="shared" si="17"/>
        <v>100870.0045158447</v>
      </c>
      <c r="D256" s="39">
        <f t="shared" si="17"/>
        <v>129919.66248057019</v>
      </c>
      <c r="E256" s="39">
        <f t="shared" si="17"/>
        <v>166390.48268602201</v>
      </c>
      <c r="F256" s="39">
        <f t="shared" si="17"/>
        <v>0</v>
      </c>
      <c r="G256" s="39">
        <f t="shared" si="17"/>
        <v>0</v>
      </c>
      <c r="H256" s="39">
        <f t="shared" si="18"/>
        <v>397180.1496824369</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198044.71407518451</v>
      </c>
      <c r="D258" s="39">
        <f t="shared" si="17"/>
        <v>468220.27380252554</v>
      </c>
      <c r="E258" s="39">
        <f t="shared" si="17"/>
        <v>170430.31231117583</v>
      </c>
      <c r="F258" s="39">
        <f t="shared" si="17"/>
        <v>0</v>
      </c>
      <c r="G258" s="39">
        <f t="shared" si="17"/>
        <v>0</v>
      </c>
      <c r="H258" s="39">
        <f t="shared" si="18"/>
        <v>836695.30018888589</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173.2169510861672</v>
      </c>
      <c r="D260" s="39">
        <f t="shared" si="19"/>
        <v>80499.241850706239</v>
      </c>
      <c r="E260" s="39">
        <f t="shared" si="19"/>
        <v>0</v>
      </c>
      <c r="F260" s="39">
        <f t="shared" si="19"/>
        <v>0</v>
      </c>
      <c r="G260" s="39">
        <f t="shared" si="19"/>
        <v>0</v>
      </c>
      <c r="H260" s="39">
        <f t="shared" si="18"/>
        <v>80672.458801792411</v>
      </c>
      <c r="I260" s="1"/>
    </row>
    <row r="261" spans="2:10" x14ac:dyDescent="0.2">
      <c r="B261" s="9" t="str">
        <f>$B$50</f>
        <v>Technology</v>
      </c>
      <c r="C261" s="39">
        <f t="shared" si="19"/>
        <v>57508.027760607511</v>
      </c>
      <c r="D261" s="39">
        <f t="shared" si="19"/>
        <v>115653.97405133111</v>
      </c>
      <c r="E261" s="39">
        <f t="shared" si="19"/>
        <v>25501.424508783344</v>
      </c>
      <c r="F261" s="39">
        <f t="shared" si="19"/>
        <v>0</v>
      </c>
      <c r="G261" s="39">
        <f t="shared" si="19"/>
        <v>0</v>
      </c>
      <c r="H261" s="39">
        <f t="shared" si="18"/>
        <v>198663.42632072198</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5091308.1042920165</v>
      </c>
      <c r="D263" s="38">
        <f>SUM(D243:D262)</f>
        <v>5088010.6249498595</v>
      </c>
      <c r="E263" s="38">
        <f>SUM(E243:E262)</f>
        <v>1844939.6919374245</v>
      </c>
      <c r="F263" s="38">
        <f>SUM(F243:F262)</f>
        <v>306665.57882069796</v>
      </c>
      <c r="G263" s="38">
        <f>SUM(G243:G262)</f>
        <v>0</v>
      </c>
      <c r="H263" s="38">
        <f t="shared" si="18"/>
        <v>12330923.999999998</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18207529.521200664</v>
      </c>
      <c r="D268" s="38">
        <f t="shared" si="20"/>
        <v>5587631.8136963341</v>
      </c>
      <c r="E268" s="38">
        <f t="shared" si="20"/>
        <v>1471310.829593969</v>
      </c>
      <c r="F268" s="38">
        <f t="shared" si="20"/>
        <v>169708.21103535575</v>
      </c>
      <c r="G268" s="38">
        <f t="shared" si="20"/>
        <v>0</v>
      </c>
      <c r="H268" s="38">
        <f>SUM(C268:G268)</f>
        <v>25436180.37552632</v>
      </c>
      <c r="I268" s="1"/>
    </row>
    <row r="269" spans="2:10" x14ac:dyDescent="0.2">
      <c r="B269" s="9" t="str">
        <f>$B$33</f>
        <v>Science</v>
      </c>
      <c r="C269" s="39">
        <f t="shared" si="20"/>
        <v>6696592.3240849804</v>
      </c>
      <c r="D269" s="39">
        <f t="shared" si="20"/>
        <v>7869397.3293679301</v>
      </c>
      <c r="E269" s="39">
        <f t="shared" si="20"/>
        <v>936824.5426039442</v>
      </c>
      <c r="F269" s="39">
        <f t="shared" si="20"/>
        <v>0</v>
      </c>
      <c r="G269" s="39">
        <f t="shared" si="20"/>
        <v>0</v>
      </c>
      <c r="H269" s="39">
        <f t="shared" ref="H269:H288" si="21">SUM(C269:G269)</f>
        <v>15502814.196056854</v>
      </c>
      <c r="I269" s="1"/>
    </row>
    <row r="270" spans="2:10" x14ac:dyDescent="0.2">
      <c r="B270" s="9" t="str">
        <f>$B$34</f>
        <v>Fine Arts</v>
      </c>
      <c r="C270" s="39">
        <f t="shared" si="20"/>
        <v>3304613.6488093524</v>
      </c>
      <c r="D270" s="39">
        <f t="shared" si="20"/>
        <v>1732572.5754234877</v>
      </c>
      <c r="E270" s="39">
        <f t="shared" si="20"/>
        <v>145180.43255452521</v>
      </c>
      <c r="F270" s="39">
        <f t="shared" si="20"/>
        <v>0</v>
      </c>
      <c r="G270" s="39">
        <f t="shared" si="20"/>
        <v>0</v>
      </c>
      <c r="H270" s="39">
        <f t="shared" si="21"/>
        <v>5182366.6567873657</v>
      </c>
      <c r="I270" s="1"/>
    </row>
    <row r="271" spans="2:10" x14ac:dyDescent="0.2">
      <c r="B271" s="9" t="str">
        <f>$B$35</f>
        <v>Teacher Education</v>
      </c>
      <c r="C271" s="39">
        <f t="shared" si="20"/>
        <v>283230.83965745568</v>
      </c>
      <c r="D271" s="39">
        <f t="shared" si="20"/>
        <v>3278988.6661664592</v>
      </c>
      <c r="E271" s="39">
        <f t="shared" si="20"/>
        <v>2052742.7884508646</v>
      </c>
      <c r="F271" s="39">
        <f t="shared" si="20"/>
        <v>1362116.7026305893</v>
      </c>
      <c r="G271" s="39">
        <f t="shared" si="20"/>
        <v>0</v>
      </c>
      <c r="H271" s="39">
        <f t="shared" si="21"/>
        <v>6977078.9969053678</v>
      </c>
      <c r="I271" s="1"/>
    </row>
    <row r="272" spans="2:10" x14ac:dyDescent="0.2">
      <c r="B272" s="9" t="str">
        <f>$B$36</f>
        <v>Agriculture</v>
      </c>
      <c r="C272" s="39">
        <f t="shared" si="20"/>
        <v>4193215.6635121801</v>
      </c>
      <c r="D272" s="39">
        <f t="shared" si="20"/>
        <v>6401242.6350348452</v>
      </c>
      <c r="E272" s="39">
        <f t="shared" si="20"/>
        <v>2626649.414212984</v>
      </c>
      <c r="F272" s="39">
        <f t="shared" si="20"/>
        <v>386278.6810806428</v>
      </c>
      <c r="G272" s="39">
        <f t="shared" si="20"/>
        <v>0</v>
      </c>
      <c r="H272" s="39">
        <f t="shared" si="21"/>
        <v>13607386.393840652</v>
      </c>
      <c r="I272" s="1"/>
    </row>
    <row r="273" spans="2:10" x14ac:dyDescent="0.2">
      <c r="B273" s="9" t="str">
        <f>$B$37</f>
        <v>Engineering</v>
      </c>
      <c r="C273" s="39">
        <f t="shared" si="20"/>
        <v>2988349.8203676529</v>
      </c>
      <c r="D273" s="39">
        <f t="shared" si="20"/>
        <v>9618061.547539955</v>
      </c>
      <c r="E273" s="39">
        <f t="shared" si="20"/>
        <v>7635354.9830553588</v>
      </c>
      <c r="F273" s="39">
        <f t="shared" si="20"/>
        <v>510554.69994605845</v>
      </c>
      <c r="G273" s="39">
        <f t="shared" si="20"/>
        <v>0</v>
      </c>
      <c r="H273" s="39">
        <f t="shared" si="21"/>
        <v>20752321.050909024</v>
      </c>
      <c r="I273" s="1"/>
    </row>
    <row r="274" spans="2:10" x14ac:dyDescent="0.2">
      <c r="B274" s="9" t="str">
        <f>$B$38</f>
        <v>Home Economics</v>
      </c>
      <c r="C274" s="39">
        <f t="shared" si="20"/>
        <v>167616.67490118888</v>
      </c>
      <c r="D274" s="39">
        <f t="shared" si="20"/>
        <v>400728.01408861624</v>
      </c>
      <c r="E274" s="39">
        <f t="shared" si="20"/>
        <v>153973.23535056849</v>
      </c>
      <c r="F274" s="39">
        <f t="shared" si="20"/>
        <v>0</v>
      </c>
      <c r="G274" s="39">
        <f t="shared" si="20"/>
        <v>0</v>
      </c>
      <c r="H274" s="39">
        <f t="shared" si="21"/>
        <v>722317.9243403736</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49056.236784942892</v>
      </c>
      <c r="D276" s="39">
        <f t="shared" si="20"/>
        <v>453262.6235995905</v>
      </c>
      <c r="E276" s="39">
        <f t="shared" si="20"/>
        <v>334531.4343214932</v>
      </c>
      <c r="F276" s="39">
        <f t="shared" si="20"/>
        <v>0</v>
      </c>
      <c r="G276" s="39">
        <f t="shared" si="20"/>
        <v>0</v>
      </c>
      <c r="H276" s="39">
        <f t="shared" si="21"/>
        <v>836850.29470602656</v>
      </c>
      <c r="I276" s="1"/>
    </row>
    <row r="277" spans="2:10" x14ac:dyDescent="0.2">
      <c r="B277" s="9" t="str">
        <f>$B$41</f>
        <v>Library Science</v>
      </c>
      <c r="C277" s="39">
        <f>C252+C227+C202+C177+C125</f>
        <v>19276.123159170653</v>
      </c>
      <c r="D277" s="39">
        <f t="shared" si="20"/>
        <v>0</v>
      </c>
      <c r="E277" s="39">
        <f t="shared" si="20"/>
        <v>0</v>
      </c>
      <c r="F277" s="39">
        <f t="shared" si="20"/>
        <v>0</v>
      </c>
      <c r="G277" s="39">
        <f t="shared" si="20"/>
        <v>0</v>
      </c>
      <c r="H277" s="39">
        <f t="shared" si="21"/>
        <v>19276.123159170653</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4593.8219184481859</v>
      </c>
      <c r="D279" s="39">
        <f t="shared" si="20"/>
        <v>118828.91413041559</v>
      </c>
      <c r="E279" s="39">
        <f t="shared" si="20"/>
        <v>0</v>
      </c>
      <c r="F279" s="39">
        <f t="shared" si="20"/>
        <v>0</v>
      </c>
      <c r="G279" s="39">
        <f t="shared" si="20"/>
        <v>0</v>
      </c>
      <c r="H279" s="39">
        <f t="shared" si="21"/>
        <v>123422.73604886378</v>
      </c>
      <c r="I279" s="1"/>
    </row>
    <row r="280" spans="2:10" x14ac:dyDescent="0.2">
      <c r="B280" s="9" t="str">
        <f>$B$44</f>
        <v>Physical Training</v>
      </c>
      <c r="C280" s="39">
        <f t="shared" si="20"/>
        <v>201038.90228184906</v>
      </c>
      <c r="D280" s="39">
        <f t="shared" si="20"/>
        <v>0</v>
      </c>
      <c r="E280" s="39">
        <f t="shared" si="20"/>
        <v>0</v>
      </c>
      <c r="F280" s="39">
        <f t="shared" si="20"/>
        <v>0</v>
      </c>
      <c r="G280" s="39">
        <f t="shared" si="20"/>
        <v>0</v>
      </c>
      <c r="H280" s="39">
        <f t="shared" si="21"/>
        <v>201038.90228184906</v>
      </c>
      <c r="I280" s="1"/>
    </row>
    <row r="281" spans="2:10" x14ac:dyDescent="0.2">
      <c r="B281" s="9" t="str">
        <f>$B$45</f>
        <v>Health Services</v>
      </c>
      <c r="C281" s="39">
        <f t="shared" si="20"/>
        <v>787659.70062537072</v>
      </c>
      <c r="D281" s="39">
        <f t="shared" si="20"/>
        <v>749763.7067747853</v>
      </c>
      <c r="E281" s="39">
        <f t="shared" si="20"/>
        <v>1089506.2025558709</v>
      </c>
      <c r="F281" s="39">
        <f t="shared" si="20"/>
        <v>0</v>
      </c>
      <c r="G281" s="39">
        <f t="shared" si="20"/>
        <v>0</v>
      </c>
      <c r="H281" s="39">
        <f t="shared" si="21"/>
        <v>2626929.609956027</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1479982.7845547595</v>
      </c>
      <c r="D283" s="39">
        <f t="shared" si="20"/>
        <v>3284621.69871247</v>
      </c>
      <c r="E283" s="39">
        <f t="shared" si="20"/>
        <v>1152323.3077305402</v>
      </c>
      <c r="F283" s="39">
        <f t="shared" si="20"/>
        <v>0</v>
      </c>
      <c r="G283" s="39">
        <f t="shared" si="20"/>
        <v>0</v>
      </c>
      <c r="H283" s="39">
        <f t="shared" si="21"/>
        <v>5916927.7909977697</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1978.3680913252465</v>
      </c>
      <c r="D285" s="39">
        <f t="shared" si="22"/>
        <v>531419.58130155422</v>
      </c>
      <c r="E285" s="39">
        <f t="shared" si="22"/>
        <v>0</v>
      </c>
      <c r="F285" s="39">
        <f t="shared" si="22"/>
        <v>0</v>
      </c>
      <c r="G285" s="39">
        <f t="shared" si="22"/>
        <v>0</v>
      </c>
      <c r="H285" s="39">
        <f t="shared" si="21"/>
        <v>533397.9493928795</v>
      </c>
      <c r="I285" s="1"/>
    </row>
    <row r="286" spans="2:10" x14ac:dyDescent="0.2">
      <c r="B286" s="9" t="str">
        <f>$B$50</f>
        <v>Technology</v>
      </c>
      <c r="C286" s="39">
        <f t="shared" si="22"/>
        <v>768184.56868262123</v>
      </c>
      <c r="D286" s="39">
        <f t="shared" si="22"/>
        <v>1052632.427304751</v>
      </c>
      <c r="E286" s="39">
        <f t="shared" si="22"/>
        <v>176274.39310407621</v>
      </c>
      <c r="F286" s="39">
        <f t="shared" si="22"/>
        <v>0</v>
      </c>
      <c r="G286" s="39">
        <f t="shared" si="22"/>
        <v>0</v>
      </c>
      <c r="H286" s="39">
        <f t="shared" si="21"/>
        <v>1997091.3890914484</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39152918.998631954</v>
      </c>
      <c r="D288" s="38">
        <f>SUM(D268:D287)</f>
        <v>41079151.533141188</v>
      </c>
      <c r="E288" s="38">
        <f>SUM(E268:E287)</f>
        <v>17774671.563534193</v>
      </c>
      <c r="F288" s="38">
        <f>SUM(F268:F287)</f>
        <v>2428658.2946926462</v>
      </c>
      <c r="G288" s="38">
        <f>SUM(G268:G287)</f>
        <v>0</v>
      </c>
      <c r="H288" s="38">
        <f t="shared" si="21"/>
        <v>100435400.39</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370.48589930207885</v>
      </c>
      <c r="D293" s="36">
        <f t="shared" si="23"/>
        <v>473.2473798336863</v>
      </c>
      <c r="E293" s="36">
        <f t="shared" si="23"/>
        <v>682.74284435915035</v>
      </c>
      <c r="F293" s="36">
        <f t="shared" si="23"/>
        <v>1131.3880735690384</v>
      </c>
      <c r="G293" s="37">
        <f t="shared" si="23"/>
        <v>0</v>
      </c>
      <c r="H293" s="38">
        <f t="shared" si="23"/>
        <v>402.10854728372072</v>
      </c>
      <c r="I293" s="1"/>
    </row>
    <row r="294" spans="2:10" x14ac:dyDescent="0.2">
      <c r="B294" s="9" t="str">
        <f>$B$33</f>
        <v>Science</v>
      </c>
      <c r="C294" s="69">
        <f t="shared" si="23"/>
        <v>394.24186530583893</v>
      </c>
      <c r="D294" s="69">
        <f t="shared" si="23"/>
        <v>702.43660888761315</v>
      </c>
      <c r="E294" s="69">
        <f t="shared" si="23"/>
        <v>912.19527030569054</v>
      </c>
      <c r="F294" s="69">
        <f t="shared" si="23"/>
        <v>0</v>
      </c>
      <c r="G294" s="88">
        <f t="shared" si="23"/>
        <v>0</v>
      </c>
      <c r="H294" s="39">
        <f t="shared" si="23"/>
        <v>530.62753956930635</v>
      </c>
      <c r="I294" s="1"/>
    </row>
    <row r="295" spans="2:10" x14ac:dyDescent="0.2">
      <c r="B295" s="9" t="str">
        <f>$B$34</f>
        <v>Fine Arts</v>
      </c>
      <c r="C295" s="69">
        <f t="shared" si="23"/>
        <v>469.87255066249855</v>
      </c>
      <c r="D295" s="69">
        <f t="shared" si="23"/>
        <v>810.74991830766851</v>
      </c>
      <c r="E295" s="69">
        <f t="shared" si="23"/>
        <v>516.65634361040998</v>
      </c>
      <c r="F295" s="69">
        <f t="shared" si="23"/>
        <v>0</v>
      </c>
      <c r="G295" s="88">
        <f t="shared" si="23"/>
        <v>0</v>
      </c>
      <c r="H295" s="39">
        <f t="shared" si="23"/>
        <v>548.34056256347117</v>
      </c>
      <c r="I295" s="1"/>
    </row>
    <row r="296" spans="2:10" x14ac:dyDescent="0.2">
      <c r="B296" s="9" t="str">
        <f>$B$35</f>
        <v>Teacher Education</v>
      </c>
      <c r="C296" s="69">
        <f t="shared" si="23"/>
        <v>507.58214992375571</v>
      </c>
      <c r="D296" s="69">
        <f t="shared" si="23"/>
        <v>524.89013385088185</v>
      </c>
      <c r="E296" s="69">
        <f t="shared" si="23"/>
        <v>599.34096013163935</v>
      </c>
      <c r="F296" s="69">
        <f t="shared" si="23"/>
        <v>800.77407562056976</v>
      </c>
      <c r="G296" s="88">
        <f t="shared" si="23"/>
        <v>0</v>
      </c>
      <c r="H296" s="39">
        <f t="shared" si="23"/>
        <v>584.78576790758257</v>
      </c>
      <c r="I296" s="1"/>
    </row>
    <row r="297" spans="2:10" x14ac:dyDescent="0.2">
      <c r="B297" s="9" t="str">
        <f>$B$36</f>
        <v>Agriculture</v>
      </c>
      <c r="C297" s="69">
        <f t="shared" si="23"/>
        <v>1389.4021416541352</v>
      </c>
      <c r="D297" s="69">
        <f t="shared" si="23"/>
        <v>1446.2816617792239</v>
      </c>
      <c r="E297" s="69">
        <f t="shared" si="23"/>
        <v>1792.9347537289993</v>
      </c>
      <c r="F297" s="69">
        <f t="shared" si="23"/>
        <v>1716.7941381361902</v>
      </c>
      <c r="G297" s="88">
        <f t="shared" si="23"/>
        <v>0</v>
      </c>
      <c r="H297" s="39">
        <f t="shared" si="23"/>
        <v>1489.7510831881598</v>
      </c>
      <c r="I297" s="1"/>
    </row>
    <row r="298" spans="2:10" x14ac:dyDescent="0.2">
      <c r="B298" s="9" t="str">
        <f>$B$37</f>
        <v>Engineering</v>
      </c>
      <c r="C298" s="69">
        <f t="shared" si="23"/>
        <v>705.79825705424014</v>
      </c>
      <c r="D298" s="69">
        <f t="shared" si="23"/>
        <v>752.76368064020937</v>
      </c>
      <c r="E298" s="69">
        <f t="shared" si="23"/>
        <v>940.66218837690758</v>
      </c>
      <c r="F298" s="69">
        <f t="shared" si="23"/>
        <v>1112.3196077256175</v>
      </c>
      <c r="G298" s="88">
        <f t="shared" si="23"/>
        <v>0</v>
      </c>
      <c r="H298" s="39">
        <f t="shared" si="23"/>
        <v>811.04940207562527</v>
      </c>
      <c r="I298" s="1"/>
    </row>
    <row r="299" spans="2:10" x14ac:dyDescent="0.2">
      <c r="B299" s="9" t="str">
        <f>$B$38</f>
        <v>Home Economics</v>
      </c>
      <c r="C299" s="69">
        <f t="shared" si="23"/>
        <v>349.93042776866156</v>
      </c>
      <c r="D299" s="69">
        <f t="shared" si="23"/>
        <v>473.67377551845891</v>
      </c>
      <c r="E299" s="69">
        <f t="shared" si="23"/>
        <v>1157.6934988764549</v>
      </c>
      <c r="F299" s="69">
        <f t="shared" si="23"/>
        <v>0</v>
      </c>
      <c r="G299" s="88">
        <f t="shared" si="23"/>
        <v>0</v>
      </c>
      <c r="H299" s="39">
        <f t="shared" si="23"/>
        <v>495.41695770944693</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511.00246650982177</v>
      </c>
      <c r="D301" s="69">
        <f t="shared" si="23"/>
        <v>432.91559083055444</v>
      </c>
      <c r="E301" s="69">
        <f t="shared" si="23"/>
        <v>330.23833595409002</v>
      </c>
      <c r="F301" s="69">
        <f t="shared" si="23"/>
        <v>0</v>
      </c>
      <c r="G301" s="88">
        <f t="shared" si="23"/>
        <v>0</v>
      </c>
      <c r="H301" s="39">
        <f t="shared" si="23"/>
        <v>388.1494873404576</v>
      </c>
      <c r="I301" s="1"/>
    </row>
    <row r="302" spans="2:10" x14ac:dyDescent="0.2">
      <c r="B302" s="9" t="str">
        <f>$B$41</f>
        <v>Library Science</v>
      </c>
      <c r="C302" s="69">
        <f t="shared" si="23"/>
        <v>507.26639892554351</v>
      </c>
      <c r="D302" s="69">
        <f t="shared" si="23"/>
        <v>0</v>
      </c>
      <c r="E302" s="69">
        <f t="shared" si="23"/>
        <v>0</v>
      </c>
      <c r="F302" s="69">
        <f t="shared" si="23"/>
        <v>0</v>
      </c>
      <c r="G302" s="88">
        <f t="shared" si="23"/>
        <v>0</v>
      </c>
      <c r="H302" s="39">
        <f t="shared" si="23"/>
        <v>507.26639892554351</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1531.273972816062</v>
      </c>
      <c r="D304" s="69">
        <f t="shared" si="23"/>
        <v>1584.3855217388746</v>
      </c>
      <c r="E304" s="69">
        <f t="shared" si="23"/>
        <v>0</v>
      </c>
      <c r="F304" s="69">
        <f t="shared" si="23"/>
        <v>0</v>
      </c>
      <c r="G304" s="88">
        <f t="shared" si="23"/>
        <v>0</v>
      </c>
      <c r="H304" s="39">
        <f t="shared" si="23"/>
        <v>1582.3427698572279</v>
      </c>
      <c r="I304" s="1"/>
    </row>
    <row r="305" spans="2:10" x14ac:dyDescent="0.2">
      <c r="B305" s="9" t="str">
        <f>$B$44</f>
        <v>Physical Training</v>
      </c>
      <c r="C305" s="69">
        <f t="shared" si="23"/>
        <v>487.95850068409965</v>
      </c>
      <c r="D305" s="69">
        <f t="shared" si="23"/>
        <v>0</v>
      </c>
      <c r="E305" s="69">
        <f t="shared" si="23"/>
        <v>0</v>
      </c>
      <c r="F305" s="69">
        <f t="shared" si="23"/>
        <v>0</v>
      </c>
      <c r="G305" s="88">
        <f t="shared" si="23"/>
        <v>0</v>
      </c>
      <c r="H305" s="39">
        <f t="shared" si="23"/>
        <v>487.95850068409965</v>
      </c>
      <c r="I305" s="1"/>
    </row>
    <row r="306" spans="2:10" x14ac:dyDescent="0.2">
      <c r="B306" s="9" t="str">
        <f>$B$45</f>
        <v>Health Services</v>
      </c>
      <c r="C306" s="69">
        <f t="shared" si="23"/>
        <v>450.86416750164324</v>
      </c>
      <c r="D306" s="69">
        <f t="shared" si="23"/>
        <v>490.04163841489236</v>
      </c>
      <c r="E306" s="69">
        <f t="shared" si="23"/>
        <v>551.09064368025838</v>
      </c>
      <c r="F306" s="69">
        <f t="shared" si="23"/>
        <v>0</v>
      </c>
      <c r="G306" s="88">
        <f t="shared" si="23"/>
        <v>0</v>
      </c>
      <c r="H306" s="39">
        <f t="shared" si="23"/>
        <v>499.98660258013456</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431.48186138622725</v>
      </c>
      <c r="D308" s="69">
        <f t="shared" si="23"/>
        <v>595.68764938564925</v>
      </c>
      <c r="E308" s="69">
        <f t="shared" si="23"/>
        <v>569.04854702742728</v>
      </c>
      <c r="F308" s="69">
        <f t="shared" si="23"/>
        <v>0</v>
      </c>
      <c r="G308" s="88">
        <f t="shared" si="23"/>
        <v>0</v>
      </c>
      <c r="H308" s="39">
        <f t="shared" si="23"/>
        <v>539.42271774981941</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659.45603044174879</v>
      </c>
      <c r="D310" s="69">
        <f t="shared" si="24"/>
        <v>560.56917858813733</v>
      </c>
      <c r="E310" s="69">
        <f t="shared" si="24"/>
        <v>0</v>
      </c>
      <c r="F310" s="69">
        <f t="shared" si="24"/>
        <v>0</v>
      </c>
      <c r="G310" s="88">
        <f t="shared" si="24"/>
        <v>0</v>
      </c>
      <c r="H310" s="39">
        <f t="shared" si="24"/>
        <v>560.88112449303833</v>
      </c>
      <c r="I310" s="1"/>
    </row>
    <row r="311" spans="2:10" x14ac:dyDescent="0.2">
      <c r="B311" s="9" t="str">
        <f>$B$50</f>
        <v>Technology</v>
      </c>
      <c r="C311" s="69">
        <f t="shared" si="24"/>
        <v>771.2696472717081</v>
      </c>
      <c r="D311" s="69">
        <f t="shared" si="24"/>
        <v>772.85787614152059</v>
      </c>
      <c r="E311" s="69">
        <f t="shared" si="24"/>
        <v>581.76367361081259</v>
      </c>
      <c r="F311" s="69">
        <f t="shared" si="24"/>
        <v>0</v>
      </c>
      <c r="G311" s="88">
        <f t="shared" si="24"/>
        <v>0</v>
      </c>
      <c r="H311" s="39">
        <f t="shared" si="24"/>
        <v>750.5040921050163</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444.02139988015097</v>
      </c>
      <c r="D313" s="38">
        <f t="shared" si="24"/>
        <v>685.57805592785576</v>
      </c>
      <c r="E313" s="38">
        <f t="shared" si="24"/>
        <v>810.85130986424861</v>
      </c>
      <c r="F313" s="38">
        <f t="shared" si="24"/>
        <v>958.05060934621156</v>
      </c>
      <c r="G313" s="38">
        <f t="shared" si="24"/>
        <v>0</v>
      </c>
      <c r="H313" s="38">
        <f t="shared" si="24"/>
        <v>582.05537075565189</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1.2773694780967089</v>
      </c>
      <c r="E318" s="55">
        <f t="shared" si="25"/>
        <v>1.8428308490155791</v>
      </c>
      <c r="F318" s="55">
        <f t="shared" si="25"/>
        <v>3.053795234043581</v>
      </c>
      <c r="G318" s="55">
        <f t="shared" si="25"/>
        <v>0</v>
      </c>
      <c r="H318" s="55">
        <f t="shared" si="25"/>
        <v>1.0853545250742676</v>
      </c>
      <c r="I318" s="1"/>
    </row>
    <row r="319" spans="2:10" x14ac:dyDescent="0.2">
      <c r="B319" s="9" t="str">
        <f>$B$33</f>
        <v>Science</v>
      </c>
      <c r="C319" s="55">
        <f t="shared" ref="C319:H334" si="26">IF($C$293=0,"",C294/$C$293)</f>
        <v>1.0641211070340642</v>
      </c>
      <c r="D319" s="55">
        <f t="shared" si="26"/>
        <v>1.8959874322096006</v>
      </c>
      <c r="E319" s="55">
        <f t="shared" si="26"/>
        <v>2.4621592131416703</v>
      </c>
      <c r="F319" s="55">
        <f t="shared" si="26"/>
        <v>0</v>
      </c>
      <c r="G319" s="55">
        <f t="shared" si="26"/>
        <v>0</v>
      </c>
      <c r="H319" s="55">
        <f t="shared" si="26"/>
        <v>1.4322475985426226</v>
      </c>
      <c r="I319" s="1"/>
    </row>
    <row r="320" spans="2:10" x14ac:dyDescent="0.2">
      <c r="B320" s="9" t="str">
        <f>$B$34</f>
        <v>Fine Arts</v>
      </c>
      <c r="C320" s="55">
        <f t="shared" si="26"/>
        <v>1.2682602807492653</v>
      </c>
      <c r="D320" s="55">
        <f t="shared" si="26"/>
        <v>2.1883421739800593</v>
      </c>
      <c r="E320" s="55">
        <f t="shared" si="26"/>
        <v>1.3945371324082427</v>
      </c>
      <c r="F320" s="55">
        <f t="shared" si="26"/>
        <v>0</v>
      </c>
      <c r="G320" s="55">
        <f t="shared" si="26"/>
        <v>0</v>
      </c>
      <c r="H320" s="55">
        <f t="shared" si="26"/>
        <v>1.4800578472660764</v>
      </c>
      <c r="I320" s="1"/>
    </row>
    <row r="321" spans="2:9" x14ac:dyDescent="0.2">
      <c r="B321" s="9" t="str">
        <f>$B$35</f>
        <v>Teacher Education</v>
      </c>
      <c r="C321" s="55">
        <f t="shared" si="26"/>
        <v>1.3700444494107298</v>
      </c>
      <c r="D321" s="55">
        <f t="shared" si="26"/>
        <v>1.4167614336731023</v>
      </c>
      <c r="E321" s="55">
        <f t="shared" si="26"/>
        <v>1.6177159812577957</v>
      </c>
      <c r="F321" s="55">
        <f t="shared" si="26"/>
        <v>2.1614157978186688</v>
      </c>
      <c r="G321" s="55">
        <f t="shared" si="26"/>
        <v>0</v>
      </c>
      <c r="H321" s="55">
        <f t="shared" si="26"/>
        <v>1.5784292168992173</v>
      </c>
      <c r="I321" s="1"/>
    </row>
    <row r="322" spans="2:9" x14ac:dyDescent="0.2">
      <c r="B322" s="9" t="str">
        <f>$B$36</f>
        <v>Agriculture</v>
      </c>
      <c r="C322" s="55">
        <f t="shared" si="26"/>
        <v>3.7502159846609286</v>
      </c>
      <c r="D322" s="55">
        <f t="shared" si="26"/>
        <v>3.9037427996685663</v>
      </c>
      <c r="E322" s="55">
        <f t="shared" si="26"/>
        <v>4.8394142856894931</v>
      </c>
      <c r="F322" s="55">
        <f t="shared" si="26"/>
        <v>4.6338987296690268</v>
      </c>
      <c r="G322" s="55">
        <f t="shared" si="26"/>
        <v>0</v>
      </c>
      <c r="H322" s="55">
        <f t="shared" si="26"/>
        <v>4.0210736386851753</v>
      </c>
      <c r="I322" s="1"/>
    </row>
    <row r="323" spans="2:9" x14ac:dyDescent="0.2">
      <c r="B323" s="9" t="str">
        <f>$B$37</f>
        <v>Engineering</v>
      </c>
      <c r="C323" s="55">
        <f t="shared" si="26"/>
        <v>1.9050610519423885</v>
      </c>
      <c r="D323" s="55">
        <f t="shared" si="26"/>
        <v>2.0318281534014258</v>
      </c>
      <c r="E323" s="55">
        <f t="shared" si="26"/>
        <v>2.5389959244034026</v>
      </c>
      <c r="F323" s="55">
        <f t="shared" si="26"/>
        <v>3.0023264308331425</v>
      </c>
      <c r="G323" s="55">
        <f t="shared" si="26"/>
        <v>0</v>
      </c>
      <c r="H323" s="55">
        <f t="shared" si="26"/>
        <v>2.1891505280051944</v>
      </c>
      <c r="I323" s="1"/>
    </row>
    <row r="324" spans="2:9" x14ac:dyDescent="0.2">
      <c r="B324" s="9" t="str">
        <f>$B$38</f>
        <v>Home Economics</v>
      </c>
      <c r="C324" s="55">
        <f t="shared" si="26"/>
        <v>0.94451753340102906</v>
      </c>
      <c r="D324" s="55">
        <f t="shared" si="26"/>
        <v>1.2785203874446107</v>
      </c>
      <c r="E324" s="55">
        <f t="shared" si="26"/>
        <v>3.1247977346973728</v>
      </c>
      <c r="F324" s="55">
        <f t="shared" si="26"/>
        <v>0</v>
      </c>
      <c r="G324" s="55">
        <f t="shared" si="26"/>
        <v>0</v>
      </c>
      <c r="H324" s="55">
        <f t="shared" si="26"/>
        <v>1.3372086728340085</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1.3792764244805213</v>
      </c>
      <c r="D326" s="55">
        <f t="shared" si="26"/>
        <v>1.1685076048672314</v>
      </c>
      <c r="E326" s="55">
        <f t="shared" si="26"/>
        <v>0.89136546512618386</v>
      </c>
      <c r="F326" s="55">
        <f t="shared" si="26"/>
        <v>0</v>
      </c>
      <c r="G326" s="55">
        <f t="shared" si="26"/>
        <v>0</v>
      </c>
      <c r="H326" s="55">
        <f t="shared" si="26"/>
        <v>1.0476768159642604</v>
      </c>
      <c r="I326" s="1"/>
    </row>
    <row r="327" spans="2:9" x14ac:dyDescent="0.2">
      <c r="B327" s="9" t="str">
        <f>$B$41</f>
        <v>Library Science</v>
      </c>
      <c r="C327" s="55">
        <f t="shared" si="26"/>
        <v>1.3691921875599899</v>
      </c>
      <c r="D327" s="55">
        <f t="shared" si="26"/>
        <v>0</v>
      </c>
      <c r="E327" s="55">
        <f t="shared" si="26"/>
        <v>0</v>
      </c>
      <c r="F327" s="55">
        <f t="shared" si="26"/>
        <v>0</v>
      </c>
      <c r="G327" s="55">
        <f t="shared" si="26"/>
        <v>0</v>
      </c>
      <c r="H327" s="55">
        <f t="shared" si="26"/>
        <v>1.3691921875599899</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4.1331504807623585</v>
      </c>
      <c r="D329" s="55">
        <f t="shared" si="26"/>
        <v>4.2765069459419083</v>
      </c>
      <c r="E329" s="55">
        <f t="shared" si="26"/>
        <v>0</v>
      </c>
      <c r="F329" s="55">
        <f t="shared" si="26"/>
        <v>0</v>
      </c>
      <c r="G329" s="55">
        <f t="shared" si="26"/>
        <v>0</v>
      </c>
      <c r="H329" s="55">
        <f t="shared" si="26"/>
        <v>4.2709932357426945</v>
      </c>
      <c r="I329" s="1"/>
    </row>
    <row r="330" spans="2:9" x14ac:dyDescent="0.2">
      <c r="B330" s="9" t="str">
        <f>$B$44</f>
        <v>Physical Training</v>
      </c>
      <c r="C330" s="55">
        <f t="shared" si="26"/>
        <v>1.3170771184633898</v>
      </c>
      <c r="D330" s="55">
        <f t="shared" si="26"/>
        <v>0</v>
      </c>
      <c r="E330" s="55">
        <f t="shared" si="26"/>
        <v>0</v>
      </c>
      <c r="F330" s="55">
        <f t="shared" si="26"/>
        <v>0</v>
      </c>
      <c r="G330" s="55">
        <f t="shared" si="26"/>
        <v>0</v>
      </c>
      <c r="H330" s="55">
        <f t="shared" si="26"/>
        <v>1.3170771184633898</v>
      </c>
      <c r="I330" s="1"/>
    </row>
    <row r="331" spans="2:9" x14ac:dyDescent="0.2">
      <c r="B331" s="9" t="str">
        <f>$B$45</f>
        <v>Health Services</v>
      </c>
      <c r="C331" s="55">
        <f t="shared" si="26"/>
        <v>1.2169536501955429</v>
      </c>
      <c r="D331" s="55">
        <f t="shared" si="26"/>
        <v>1.3226998364527032</v>
      </c>
      <c r="E331" s="55">
        <f t="shared" si="26"/>
        <v>1.4874807508690686</v>
      </c>
      <c r="F331" s="55">
        <f t="shared" si="26"/>
        <v>0</v>
      </c>
      <c r="G331" s="55">
        <f t="shared" si="26"/>
        <v>0</v>
      </c>
      <c r="H331" s="55">
        <f t="shared" si="26"/>
        <v>1.3495428666030449</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1.164637742486428</v>
      </c>
      <c r="D333" s="55">
        <f t="shared" si="26"/>
        <v>1.6078551181240779</v>
      </c>
      <c r="E333" s="55">
        <f t="shared" si="26"/>
        <v>1.5359519703702642</v>
      </c>
      <c r="F333" s="55">
        <f t="shared" si="26"/>
        <v>0</v>
      </c>
      <c r="G333" s="55">
        <f t="shared" si="26"/>
        <v>0</v>
      </c>
      <c r="H333" s="55">
        <f t="shared" si="26"/>
        <v>1.4559871745887865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1.7799760576152337</v>
      </c>
      <c r="D335" s="55">
        <f t="shared" si="27"/>
        <v>1.5130648147315113</v>
      </c>
      <c r="E335" s="55">
        <f t="shared" si="27"/>
        <v>0</v>
      </c>
      <c r="F335" s="55">
        <f t="shared" si="27"/>
        <v>0</v>
      </c>
      <c r="G335" s="55">
        <f t="shared" si="27"/>
        <v>0</v>
      </c>
      <c r="H335" s="55">
        <f t="shared" si="27"/>
        <v>1.5139068060339838</v>
      </c>
      <c r="I335" s="1"/>
    </row>
    <row r="336" spans="2:9" x14ac:dyDescent="0.2">
      <c r="B336" s="9" t="str">
        <f>$B$50</f>
        <v>Technology</v>
      </c>
      <c r="C336" s="55">
        <f t="shared" si="27"/>
        <v>2.0817786823321089</v>
      </c>
      <c r="D336" s="55">
        <f t="shared" si="27"/>
        <v>2.0860655630819687</v>
      </c>
      <c r="E336" s="55">
        <f t="shared" si="27"/>
        <v>1.5702721067299423</v>
      </c>
      <c r="F336" s="55">
        <f t="shared" si="27"/>
        <v>0</v>
      </c>
      <c r="G336" s="55">
        <f t="shared" si="27"/>
        <v>0</v>
      </c>
      <c r="H336" s="55">
        <f t="shared" si="27"/>
        <v>2.0257291668018014</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1.198483938839773</v>
      </c>
      <c r="D338" s="55">
        <f t="shared" si="27"/>
        <v>1.8504835331637381</v>
      </c>
      <c r="E338" s="55">
        <f t="shared" si="27"/>
        <v>2.188615845816885</v>
      </c>
      <c r="F338" s="55">
        <f t="shared" si="27"/>
        <v>2.5859300209562277</v>
      </c>
      <c r="G338" s="55">
        <f t="shared" si="27"/>
        <v>0</v>
      </c>
      <c r="H338" s="55">
        <f t="shared" si="27"/>
        <v>1.5710594434285556</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11114.576979062365</v>
      </c>
      <c r="D343" s="38">
        <f t="shared" si="28"/>
        <v>14197.42139501059</v>
      </c>
      <c r="E343" s="38">
        <f>E293*24</f>
        <v>16385.828264619609</v>
      </c>
      <c r="F343" s="38">
        <f>F293*18</f>
        <v>20364.985324242691</v>
      </c>
      <c r="G343" s="38">
        <f>G293*24</f>
        <v>0</v>
      </c>
      <c r="H343" s="38">
        <f>IF((C32/30+D32/30+E32/24+F32/18+G32/24)=0,0,H268/(C32/30+D32/30+E32/24+F32/18+G32/24))</f>
        <v>11942.663029478323</v>
      </c>
      <c r="I343" s="1"/>
    </row>
    <row r="344" spans="2:10" x14ac:dyDescent="0.2">
      <c r="B344" s="9" t="str">
        <f>$B$33</f>
        <v>Science</v>
      </c>
      <c r="C344" s="39">
        <f t="shared" si="28"/>
        <v>11827.255959175167</v>
      </c>
      <c r="D344" s="39">
        <f t="shared" si="28"/>
        <v>21073.098266628396</v>
      </c>
      <c r="E344" s="39">
        <f>E294*24</f>
        <v>21892.686487336574</v>
      </c>
      <c r="F344" s="39">
        <f>F294*18</f>
        <v>0</v>
      </c>
      <c r="G344" s="39">
        <f>G294*24</f>
        <v>0</v>
      </c>
      <c r="H344" s="39">
        <f t="shared" ref="H344:H363" si="29">IF((C33/30+D33/30+E33/24+F33/18+G33/24)=0,0,H269/(C33/30+D33/30+E33/24+F33/18+G33/24))</f>
        <v>15780.150338251626</v>
      </c>
      <c r="I344" s="1"/>
    </row>
    <row r="345" spans="2:10" x14ac:dyDescent="0.2">
      <c r="B345" s="9" t="str">
        <f>$B$34</f>
        <v>Fine Arts</v>
      </c>
      <c r="C345" s="39">
        <f t="shared" si="28"/>
        <v>14096.176519874956</v>
      </c>
      <c r="D345" s="39">
        <f t="shared" si="28"/>
        <v>24322.497549230055</v>
      </c>
      <c r="E345" s="39">
        <f t="shared" ref="E345:E363" si="30">E295*24</f>
        <v>12399.752246649839</v>
      </c>
      <c r="F345" s="39">
        <f t="shared" ref="F345:F363" si="31">F295*18</f>
        <v>0</v>
      </c>
      <c r="G345" s="39">
        <f t="shared" ref="G345:G363" si="32">G295*24</f>
        <v>0</v>
      </c>
      <c r="H345" s="39">
        <f t="shared" si="29"/>
        <v>16328.843345529313</v>
      </c>
      <c r="I345" s="1"/>
    </row>
    <row r="346" spans="2:10" x14ac:dyDescent="0.2">
      <c r="B346" s="9" t="str">
        <f>$B$35</f>
        <v>Teacher Education</v>
      </c>
      <c r="C346" s="39">
        <f t="shared" si="28"/>
        <v>15227.464497712672</v>
      </c>
      <c r="D346" s="39">
        <f t="shared" si="28"/>
        <v>15746.704015526455</v>
      </c>
      <c r="E346" s="39">
        <f t="shared" si="30"/>
        <v>14384.183043159344</v>
      </c>
      <c r="F346" s="39">
        <f t="shared" si="31"/>
        <v>14413.933361170255</v>
      </c>
      <c r="G346" s="39">
        <f t="shared" si="32"/>
        <v>0</v>
      </c>
      <c r="H346" s="39">
        <f t="shared" si="29"/>
        <v>15035.458016137994</v>
      </c>
      <c r="I346" s="1"/>
    </row>
    <row r="347" spans="2:10" x14ac:dyDescent="0.2">
      <c r="B347" s="9" t="str">
        <f>$B$36</f>
        <v>Agriculture</v>
      </c>
      <c r="C347" s="39">
        <f t="shared" si="28"/>
        <v>41682.064249624054</v>
      </c>
      <c r="D347" s="39">
        <f t="shared" si="28"/>
        <v>43388.449853376718</v>
      </c>
      <c r="E347" s="39">
        <f t="shared" si="30"/>
        <v>43030.434089495982</v>
      </c>
      <c r="F347" s="39">
        <f t="shared" si="31"/>
        <v>30902.294486451425</v>
      </c>
      <c r="G347" s="39">
        <f t="shared" si="32"/>
        <v>0</v>
      </c>
      <c r="H347" s="39">
        <f t="shared" si="29"/>
        <v>42301.659730599677</v>
      </c>
      <c r="I347" s="1"/>
    </row>
    <row r="348" spans="2:10" x14ac:dyDescent="0.2">
      <c r="B348" s="9" t="str">
        <f>$B$37</f>
        <v>Engineering</v>
      </c>
      <c r="C348" s="39">
        <f t="shared" si="28"/>
        <v>21173.947711627203</v>
      </c>
      <c r="D348" s="39">
        <f t="shared" si="28"/>
        <v>22582.91041920628</v>
      </c>
      <c r="E348" s="39">
        <f t="shared" si="30"/>
        <v>22575.892521045782</v>
      </c>
      <c r="F348" s="39">
        <f t="shared" si="31"/>
        <v>20021.752939061116</v>
      </c>
      <c r="G348" s="39">
        <f t="shared" si="32"/>
        <v>0</v>
      </c>
      <c r="H348" s="39">
        <f t="shared" si="29"/>
        <v>22296.542417866425</v>
      </c>
      <c r="I348" s="1"/>
    </row>
    <row r="349" spans="2:10" x14ac:dyDescent="0.2">
      <c r="B349" s="9" t="str">
        <f>$B$38</f>
        <v>Home Economics</v>
      </c>
      <c r="C349" s="39">
        <f t="shared" si="28"/>
        <v>10497.912833059847</v>
      </c>
      <c r="D349" s="39">
        <f t="shared" si="28"/>
        <v>14210.213265553768</v>
      </c>
      <c r="E349" s="39">
        <f t="shared" si="30"/>
        <v>27784.643973034916</v>
      </c>
      <c r="F349" s="39">
        <f t="shared" si="31"/>
        <v>0</v>
      </c>
      <c r="G349" s="39">
        <f t="shared" si="32"/>
        <v>0</v>
      </c>
      <c r="H349" s="39">
        <f t="shared" si="29"/>
        <v>14531.123373150853</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15330.073995294653</v>
      </c>
      <c r="D351" s="39">
        <f t="shared" si="28"/>
        <v>12987.467724916633</v>
      </c>
      <c r="E351" s="39">
        <f t="shared" si="30"/>
        <v>7925.7200628981609</v>
      </c>
      <c r="F351" s="39">
        <f t="shared" si="31"/>
        <v>0</v>
      </c>
      <c r="G351" s="39">
        <f t="shared" si="32"/>
        <v>0</v>
      </c>
      <c r="H351" s="39">
        <f t="shared" si="29"/>
        <v>10420.466469308207</v>
      </c>
      <c r="I351" s="1"/>
    </row>
    <row r="352" spans="2:10" x14ac:dyDescent="0.2">
      <c r="B352" s="9" t="str">
        <f>$B$41</f>
        <v>Library Science</v>
      </c>
      <c r="C352" s="39">
        <f t="shared" si="28"/>
        <v>15217.991967766306</v>
      </c>
      <c r="D352" s="39">
        <f t="shared" si="28"/>
        <v>0</v>
      </c>
      <c r="E352" s="39">
        <f t="shared" si="30"/>
        <v>0</v>
      </c>
      <c r="F352" s="39">
        <f t="shared" si="31"/>
        <v>0</v>
      </c>
      <c r="G352" s="39">
        <f t="shared" si="32"/>
        <v>0</v>
      </c>
      <c r="H352" s="39">
        <f t="shared" si="29"/>
        <v>15217.991967766306</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45938.219184481859</v>
      </c>
      <c r="D354" s="39">
        <f t="shared" si="28"/>
        <v>47531.565652166239</v>
      </c>
      <c r="E354" s="39">
        <f t="shared" si="30"/>
        <v>0</v>
      </c>
      <c r="F354" s="39">
        <f t="shared" si="31"/>
        <v>0</v>
      </c>
      <c r="G354" s="39">
        <f t="shared" si="32"/>
        <v>0</v>
      </c>
      <c r="H354" s="39">
        <f t="shared" si="29"/>
        <v>47470.283095716833</v>
      </c>
      <c r="I354" s="1"/>
    </row>
    <row r="355" spans="2:9" x14ac:dyDescent="0.2">
      <c r="B355" s="9" t="str">
        <f>$B$44</f>
        <v>Physical Training</v>
      </c>
      <c r="C355" s="39">
        <f t="shared" si="28"/>
        <v>14638.755020522989</v>
      </c>
      <c r="D355" s="39">
        <f t="shared" si="28"/>
        <v>0</v>
      </c>
      <c r="E355" s="39">
        <f t="shared" si="30"/>
        <v>0</v>
      </c>
      <c r="F355" s="39">
        <f t="shared" si="31"/>
        <v>0</v>
      </c>
      <c r="G355" s="39">
        <f t="shared" si="32"/>
        <v>0</v>
      </c>
      <c r="H355" s="39">
        <f t="shared" si="29"/>
        <v>14638.755020522991</v>
      </c>
      <c r="I355" s="1"/>
    </row>
    <row r="356" spans="2:9" x14ac:dyDescent="0.2">
      <c r="B356" s="9" t="str">
        <f>$B$45</f>
        <v>Health Services</v>
      </c>
      <c r="C356" s="39">
        <f t="shared" si="28"/>
        <v>13525.925025049297</v>
      </c>
      <c r="D356" s="39">
        <f t="shared" si="28"/>
        <v>14701.249152446771</v>
      </c>
      <c r="E356" s="39">
        <f t="shared" si="30"/>
        <v>13226.175448326201</v>
      </c>
      <c r="F356" s="39">
        <f t="shared" si="31"/>
        <v>0</v>
      </c>
      <c r="G356" s="39">
        <f t="shared" si="32"/>
        <v>0</v>
      </c>
      <c r="H356" s="39">
        <f t="shared" si="29"/>
        <v>13709.892280029713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12944.455841586818</v>
      </c>
      <c r="D358" s="39">
        <f t="shared" si="28"/>
        <v>17870.629481569478</v>
      </c>
      <c r="E358" s="39">
        <f t="shared" si="30"/>
        <v>13657.165128658255</v>
      </c>
      <c r="F358" s="39">
        <f t="shared" si="31"/>
        <v>0</v>
      </c>
      <c r="G358" s="39">
        <f t="shared" si="32"/>
        <v>0</v>
      </c>
      <c r="H358" s="39">
        <f t="shared" si="29"/>
        <v>15468.755254128066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19783.680913252465</v>
      </c>
      <c r="D360" s="39">
        <f t="shared" si="33"/>
        <v>16817.07535764412</v>
      </c>
      <c r="E360" s="39">
        <f t="shared" si="30"/>
        <v>0</v>
      </c>
      <c r="F360" s="39">
        <f t="shared" si="31"/>
        <v>0</v>
      </c>
      <c r="G360" s="39">
        <f t="shared" si="32"/>
        <v>0</v>
      </c>
      <c r="H360" s="39">
        <f t="shared" si="29"/>
        <v>16826.43373479115</v>
      </c>
      <c r="I360" s="1"/>
    </row>
    <row r="361" spans="2:9" x14ac:dyDescent="0.2">
      <c r="B361" s="9" t="str">
        <f>$B$50</f>
        <v>Technology</v>
      </c>
      <c r="C361" s="39">
        <f t="shared" si="33"/>
        <v>23138.089418151241</v>
      </c>
      <c r="D361" s="39">
        <f t="shared" si="33"/>
        <v>23185.736284245617</v>
      </c>
      <c r="E361" s="39">
        <f t="shared" si="30"/>
        <v>13962.328166659503</v>
      </c>
      <c r="F361" s="39">
        <f t="shared" si="31"/>
        <v>0</v>
      </c>
      <c r="G361" s="39">
        <f t="shared" si="32"/>
        <v>0</v>
      </c>
      <c r="H361" s="39">
        <f t="shared" si="29"/>
        <v>21891.930820405025</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13320.641996404529</v>
      </c>
      <c r="D363" s="38">
        <f t="shared" si="33"/>
        <v>20567.341677835673</v>
      </c>
      <c r="E363" s="38">
        <f t="shared" si="30"/>
        <v>19460.431436741965</v>
      </c>
      <c r="F363" s="38">
        <f t="shared" si="31"/>
        <v>17244.910968231809</v>
      </c>
      <c r="G363" s="38">
        <f t="shared" si="32"/>
        <v>0</v>
      </c>
      <c r="H363" s="38">
        <f t="shared" si="29"/>
        <v>16765.009600594247</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88" priority="6" stopIfTrue="1">
      <formula>C32=0</formula>
    </cfRule>
  </conditionalFormatting>
  <conditionalFormatting sqref="C91:G110">
    <cfRule type="expression" dxfId="187" priority="5" stopIfTrue="1">
      <formula>C32=0</formula>
    </cfRule>
  </conditionalFormatting>
  <conditionalFormatting sqref="C143:H162">
    <cfRule type="expression" dxfId="186" priority="3" stopIfTrue="1">
      <formula>C32=0</formula>
    </cfRule>
  </conditionalFormatting>
  <conditionalFormatting sqref="H143:H162">
    <cfRule type="expression" dxfId="185" priority="4" stopIfTrue="1">
      <formula>OR(AND(#REF!&gt;0,H143&gt;0,H61=0),AND(#REF!&gt;0,H143&gt;0,H32=0))</formula>
    </cfRule>
  </conditionalFormatting>
  <conditionalFormatting sqref="H143:H162">
    <cfRule type="expression" dxfId="184" priority="2" stopIfTrue="1">
      <formula>OR(AND(#REF!&gt;0,H143&gt;0,H61=0),AND(#REF!&gt;0,H143&gt;0,H32=0))</formula>
    </cfRule>
  </conditionalFormatting>
  <conditionalFormatting sqref="H143:H162">
    <cfRule type="expression" dxfId="183"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C000"/>
    <pageSetUpPr fitToPage="1"/>
  </sheetPr>
  <dimension ref="B1:W363"/>
  <sheetViews>
    <sheetView showGridLines="0" showZeros="0" topLeftCell="A22"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849</v>
      </c>
      <c r="C3" s="6"/>
      <c r="D3" s="6"/>
      <c r="E3" s="6"/>
      <c r="F3" s="6"/>
      <c r="G3" s="6"/>
      <c r="H3" s="6"/>
    </row>
    <row r="4" spans="2:8" x14ac:dyDescent="0.2">
      <c r="B4" s="83" t="s">
        <v>835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275"/>
      <c r="G12" s="338"/>
      <c r="H12" s="58" t="s">
        <v>18</v>
      </c>
    </row>
    <row r="13" spans="2:8" x14ac:dyDescent="0.2">
      <c r="B13" s="370" t="s">
        <v>13</v>
      </c>
      <c r="C13" s="370"/>
      <c r="D13" s="370"/>
      <c r="E13" s="370"/>
      <c r="F13" s="340"/>
      <c r="G13" s="339"/>
      <c r="H13" s="344">
        <f>Data!$G17</f>
        <v>27867783</v>
      </c>
    </row>
    <row r="14" spans="2:8" x14ac:dyDescent="0.2">
      <c r="B14" s="372" t="s">
        <v>14</v>
      </c>
      <c r="C14" s="372"/>
      <c r="D14" s="372"/>
      <c r="E14" s="372"/>
      <c r="F14" s="341"/>
      <c r="G14" s="339"/>
      <c r="H14" s="345">
        <f>Data!$H17</f>
        <v>526755</v>
      </c>
    </row>
    <row r="15" spans="2:8" x14ac:dyDescent="0.2">
      <c r="B15" s="372" t="s">
        <v>15</v>
      </c>
      <c r="C15" s="372"/>
      <c r="D15" s="372"/>
      <c r="E15" s="372"/>
      <c r="F15" s="341"/>
      <c r="G15" s="339"/>
      <c r="H15" s="345">
        <f>Data!$I17</f>
        <v>7901819</v>
      </c>
    </row>
    <row r="16" spans="2:8" x14ac:dyDescent="0.2">
      <c r="B16" s="372" t="s">
        <v>19</v>
      </c>
      <c r="C16" s="372"/>
      <c r="D16" s="372"/>
      <c r="E16" s="372"/>
      <c r="F16" s="341"/>
      <c r="G16" s="339"/>
      <c r="H16" s="345">
        <f>Data!$J17</f>
        <v>17608860</v>
      </c>
    </row>
    <row r="17" spans="2:23" x14ac:dyDescent="0.2">
      <c r="B17" s="372" t="s">
        <v>16</v>
      </c>
      <c r="C17" s="372"/>
      <c r="D17" s="372"/>
      <c r="E17" s="372"/>
      <c r="F17" s="341"/>
      <c r="G17" s="339"/>
      <c r="H17" s="345">
        <f>Data!$K17</f>
        <v>10588460</v>
      </c>
    </row>
    <row r="18" spans="2:23" x14ac:dyDescent="0.2">
      <c r="B18" s="372" t="s">
        <v>1</v>
      </c>
      <c r="C18" s="372"/>
      <c r="D18" s="372"/>
      <c r="E18" s="372"/>
      <c r="F18" s="342"/>
      <c r="G18" s="339"/>
      <c r="H18" s="343">
        <f>SUM(H13:H17)</f>
        <v>64493677</v>
      </c>
    </row>
    <row r="19" spans="2:23" ht="13.5" customHeight="1" x14ac:dyDescent="0.2">
      <c r="B19" s="27"/>
      <c r="D19" s="27"/>
      <c r="E19" s="27"/>
      <c r="F19" s="27"/>
      <c r="G19" s="27"/>
      <c r="H19" s="5"/>
    </row>
    <row r="20" spans="2:23" ht="13.5" customHeight="1" x14ac:dyDescent="0.2">
      <c r="B20" s="27"/>
      <c r="D20" s="374" t="s">
        <v>23</v>
      </c>
      <c r="E20" s="374"/>
      <c r="F20" s="374"/>
      <c r="G20" s="276" t="s">
        <v>24</v>
      </c>
      <c r="H20" s="276" t="s">
        <v>25</v>
      </c>
    </row>
    <row r="21" spans="2:23" x14ac:dyDescent="0.2">
      <c r="B21" s="386" t="s">
        <v>22</v>
      </c>
      <c r="C21" s="387"/>
      <c r="D21" s="385" t="str">
        <f>Data!L17</f>
        <v>Monica Poehl</v>
      </c>
      <c r="E21" s="385"/>
      <c r="F21" s="385"/>
      <c r="G21" s="278" t="str">
        <f>Data!M17</f>
        <v>979-458-6090</v>
      </c>
      <c r="H21" s="78" t="str">
        <f>Data!N17</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Data!O17</f>
        <v>1732</v>
      </c>
      <c r="D25" s="80">
        <f>Data!P17</f>
        <v>4272</v>
      </c>
      <c r="E25" s="80">
        <f>Data!Q17</f>
        <v>710</v>
      </c>
      <c r="F25" s="80">
        <f>Data!R17</f>
        <v>0</v>
      </c>
      <c r="G25" s="80">
        <f>Data!S17</f>
        <v>0</v>
      </c>
      <c r="H25" s="68">
        <f>SUM(C25:G25)</f>
        <v>6714</v>
      </c>
    </row>
    <row r="26" spans="2:23" x14ac:dyDescent="0.2">
      <c r="C26" s="2"/>
      <c r="D26" s="2"/>
      <c r="E26" s="2"/>
      <c r="F26" s="2"/>
      <c r="G26" s="2"/>
      <c r="H26" s="2"/>
      <c r="I26" s="2"/>
    </row>
    <row r="27" spans="2:23" ht="13.5" customHeight="1" x14ac:dyDescent="0.2">
      <c r="B27" s="27"/>
      <c r="D27" s="374" t="s">
        <v>23</v>
      </c>
      <c r="E27" s="374"/>
      <c r="F27" s="374"/>
      <c r="G27" s="276" t="s">
        <v>24</v>
      </c>
      <c r="H27" s="276" t="s">
        <v>25</v>
      </c>
    </row>
    <row r="28" spans="2:23" ht="28.5" x14ac:dyDescent="0.2">
      <c r="B28" s="386" t="s">
        <v>39</v>
      </c>
      <c r="C28" s="387"/>
      <c r="D28" s="385" t="str">
        <f>Data!T17</f>
        <v>Jane Mims</v>
      </c>
      <c r="E28" s="385"/>
      <c r="F28" s="385"/>
      <c r="G28" s="278" t="str">
        <f>Data!U17</f>
        <v>(210) 784-1205</v>
      </c>
      <c r="H28" s="78" t="str">
        <f>Data!V17</f>
        <v>Jane.Mims@tamusa.edu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Data!W17</f>
        <v>31387</v>
      </c>
      <c r="D32" s="81">
        <f>Data!AQ17</f>
        <v>23554</v>
      </c>
      <c r="E32" s="81">
        <f>Data!BK17</f>
        <v>1131</v>
      </c>
      <c r="F32" s="81">
        <f>Data!CE17</f>
        <v>0</v>
      </c>
      <c r="G32" s="81">
        <f>Data!CY17</f>
        <v>0</v>
      </c>
      <c r="H32" s="22">
        <f>SUM(C32:G32)</f>
        <v>56072</v>
      </c>
      <c r="I32" s="1"/>
      <c r="W32" s="18"/>
    </row>
    <row r="33" spans="2:23" x14ac:dyDescent="0.2">
      <c r="B33" s="7" t="s">
        <v>46</v>
      </c>
      <c r="C33" s="81">
        <f>Data!X17</f>
        <v>10951</v>
      </c>
      <c r="D33" s="81">
        <f>Data!AR17</f>
        <v>5063</v>
      </c>
      <c r="E33" s="81">
        <f>Data!BL17</f>
        <v>558</v>
      </c>
      <c r="F33" s="81">
        <f>Data!CF17</f>
        <v>0</v>
      </c>
      <c r="G33" s="81">
        <f>Data!CZ17</f>
        <v>0</v>
      </c>
      <c r="H33" s="22">
        <f t="shared" ref="H33:H52" si="0">SUM(C33:G33)</f>
        <v>16572</v>
      </c>
      <c r="I33" s="1"/>
      <c r="W33" s="18"/>
    </row>
    <row r="34" spans="2:23" x14ac:dyDescent="0.2">
      <c r="B34" s="7" t="s">
        <v>47</v>
      </c>
      <c r="C34" s="81">
        <f>Data!Y17</f>
        <v>2292</v>
      </c>
      <c r="D34" s="81">
        <f>Data!AS17</f>
        <v>156</v>
      </c>
      <c r="E34" s="81">
        <f>Data!BM17</f>
        <v>0</v>
      </c>
      <c r="F34" s="81">
        <f>Data!CG17</f>
        <v>0</v>
      </c>
      <c r="G34" s="81">
        <f>Data!DA17</f>
        <v>0</v>
      </c>
      <c r="H34" s="22">
        <f t="shared" si="0"/>
        <v>2448</v>
      </c>
      <c r="I34" s="1"/>
      <c r="W34" s="18"/>
    </row>
    <row r="35" spans="2:23" x14ac:dyDescent="0.2">
      <c r="B35" s="7" t="s">
        <v>48</v>
      </c>
      <c r="C35" s="81">
        <f>Data!Z17</f>
        <v>2092</v>
      </c>
      <c r="D35" s="81">
        <f>Data!AT17</f>
        <v>19451</v>
      </c>
      <c r="E35" s="81">
        <f>Data!BN17</f>
        <v>4128</v>
      </c>
      <c r="F35" s="81">
        <f>Data!CH17</f>
        <v>0</v>
      </c>
      <c r="G35" s="81">
        <f>Data!DB17</f>
        <v>0</v>
      </c>
      <c r="H35" s="22">
        <f t="shared" si="0"/>
        <v>25671</v>
      </c>
      <c r="I35" s="1"/>
      <c r="W35" s="18"/>
    </row>
    <row r="36" spans="2:23" x14ac:dyDescent="0.2">
      <c r="B36" s="7" t="s">
        <v>49</v>
      </c>
      <c r="C36" s="81">
        <f>Data!AA17</f>
        <v>0</v>
      </c>
      <c r="D36" s="81">
        <f>Data!AU17</f>
        <v>0</v>
      </c>
      <c r="E36" s="81">
        <f>Data!BO17</f>
        <v>0</v>
      </c>
      <c r="F36" s="81">
        <f>Data!CI17</f>
        <v>0</v>
      </c>
      <c r="G36" s="81">
        <f>Data!DC17</f>
        <v>0</v>
      </c>
      <c r="H36" s="22">
        <f t="shared" si="0"/>
        <v>0</v>
      </c>
      <c r="I36" s="1"/>
      <c r="W36" s="18"/>
    </row>
    <row r="37" spans="2:23" x14ac:dyDescent="0.2">
      <c r="B37" s="7" t="s">
        <v>50</v>
      </c>
      <c r="C37" s="81">
        <f>Data!AB17</f>
        <v>2845</v>
      </c>
      <c r="D37" s="81">
        <f>Data!AV17</f>
        <v>2919</v>
      </c>
      <c r="E37" s="81">
        <f>Data!BP17</f>
        <v>33</v>
      </c>
      <c r="F37" s="81">
        <f>Data!CJ17</f>
        <v>0</v>
      </c>
      <c r="G37" s="81">
        <f>Data!DD17</f>
        <v>0</v>
      </c>
      <c r="H37" s="22">
        <f t="shared" si="0"/>
        <v>5797</v>
      </c>
      <c r="I37" s="1"/>
      <c r="W37" s="18"/>
    </row>
    <row r="38" spans="2:23" x14ac:dyDescent="0.2">
      <c r="B38" s="7" t="s">
        <v>51</v>
      </c>
      <c r="C38" s="81">
        <f>Data!AC17</f>
        <v>0</v>
      </c>
      <c r="D38" s="81">
        <f>Data!AW17</f>
        <v>0</v>
      </c>
      <c r="E38" s="81">
        <f>Data!BQ17</f>
        <v>126</v>
      </c>
      <c r="F38" s="81">
        <f>Data!CK17</f>
        <v>0</v>
      </c>
      <c r="G38" s="81">
        <f>Data!DE17</f>
        <v>0</v>
      </c>
      <c r="H38" s="22">
        <f t="shared" si="0"/>
        <v>126</v>
      </c>
      <c r="I38" s="1"/>
      <c r="W38" s="18"/>
    </row>
    <row r="39" spans="2:23" x14ac:dyDescent="0.2">
      <c r="B39" s="7" t="s">
        <v>52</v>
      </c>
      <c r="C39" s="81">
        <f>Data!AD17</f>
        <v>0</v>
      </c>
      <c r="D39" s="81">
        <f>Data!AX17</f>
        <v>0</v>
      </c>
      <c r="E39" s="81">
        <f>Data!BR17</f>
        <v>0</v>
      </c>
      <c r="F39" s="81">
        <f>Data!CL17</f>
        <v>0</v>
      </c>
      <c r="G39" s="81">
        <f>Data!DF17</f>
        <v>0</v>
      </c>
      <c r="H39" s="22">
        <f t="shared" si="0"/>
        <v>0</v>
      </c>
      <c r="I39" s="1"/>
      <c r="W39" s="18"/>
    </row>
    <row r="40" spans="2:23" x14ac:dyDescent="0.2">
      <c r="B40" s="7" t="s">
        <v>53</v>
      </c>
      <c r="C40" s="81">
        <f>Data!AE17</f>
        <v>0</v>
      </c>
      <c r="D40" s="81">
        <f>Data!AY17</f>
        <v>0</v>
      </c>
      <c r="E40" s="81">
        <f>Data!BS17</f>
        <v>0</v>
      </c>
      <c r="F40" s="81">
        <f>Data!CM17</f>
        <v>0</v>
      </c>
      <c r="G40" s="81">
        <f>Data!DG17</f>
        <v>0</v>
      </c>
      <c r="H40" s="22">
        <f t="shared" si="0"/>
        <v>0</v>
      </c>
      <c r="I40" s="1"/>
      <c r="W40" s="18"/>
    </row>
    <row r="41" spans="2:23" x14ac:dyDescent="0.2">
      <c r="B41" s="7" t="s">
        <v>54</v>
      </c>
      <c r="C41" s="81">
        <f>Data!AF17</f>
        <v>0</v>
      </c>
      <c r="D41" s="81">
        <f>Data!AZ17</f>
        <v>0</v>
      </c>
      <c r="E41" s="81">
        <f>Data!BT17</f>
        <v>0</v>
      </c>
      <c r="F41" s="81">
        <f>Data!CN17</f>
        <v>0</v>
      </c>
      <c r="G41" s="81">
        <f>Data!DH17</f>
        <v>0</v>
      </c>
      <c r="H41" s="22">
        <f t="shared" si="0"/>
        <v>0</v>
      </c>
      <c r="I41" s="1"/>
      <c r="W41" s="18"/>
    </row>
    <row r="42" spans="2:23" x14ac:dyDescent="0.2">
      <c r="B42" s="7" t="s">
        <v>55</v>
      </c>
      <c r="C42" s="81">
        <f>Data!AG17</f>
        <v>0</v>
      </c>
      <c r="D42" s="81">
        <f>Data!BA17</f>
        <v>0</v>
      </c>
      <c r="E42" s="81">
        <f>Data!BU17</f>
        <v>0</v>
      </c>
      <c r="F42" s="81">
        <f>Data!CO17</f>
        <v>0</v>
      </c>
      <c r="G42" s="81">
        <f>Data!DI17</f>
        <v>0</v>
      </c>
      <c r="H42" s="22">
        <f t="shared" si="0"/>
        <v>0</v>
      </c>
      <c r="I42" s="1"/>
      <c r="W42" s="18"/>
    </row>
    <row r="43" spans="2:23" x14ac:dyDescent="0.2">
      <c r="B43" s="7" t="s">
        <v>56</v>
      </c>
      <c r="C43" s="81">
        <f>Data!AH17</f>
        <v>0</v>
      </c>
      <c r="D43" s="81">
        <f>Data!BB17</f>
        <v>0</v>
      </c>
      <c r="E43" s="81">
        <f>Data!BV17</f>
        <v>0</v>
      </c>
      <c r="F43" s="81">
        <f>Data!CP17</f>
        <v>0</v>
      </c>
      <c r="G43" s="81">
        <f>Data!DJ17</f>
        <v>0</v>
      </c>
      <c r="H43" s="22">
        <f t="shared" si="0"/>
        <v>0</v>
      </c>
      <c r="I43" s="1"/>
      <c r="W43" s="18"/>
    </row>
    <row r="44" spans="2:23" x14ac:dyDescent="0.2">
      <c r="B44" s="7" t="s">
        <v>57</v>
      </c>
      <c r="C44" s="81">
        <f>Data!AI17</f>
        <v>142</v>
      </c>
      <c r="D44" s="81">
        <f>Data!BC17</f>
        <v>0</v>
      </c>
      <c r="E44" s="81">
        <f>Data!BW17</f>
        <v>0</v>
      </c>
      <c r="F44" s="81">
        <f>Data!CQ17</f>
        <v>0</v>
      </c>
      <c r="G44" s="81">
        <f>Data!DK17</f>
        <v>0</v>
      </c>
      <c r="H44" s="22">
        <f t="shared" si="0"/>
        <v>142</v>
      </c>
      <c r="I44" s="1"/>
      <c r="W44" s="18"/>
    </row>
    <row r="45" spans="2:23" x14ac:dyDescent="0.2">
      <c r="B45" s="7" t="s">
        <v>58</v>
      </c>
      <c r="C45" s="81">
        <f>Data!AJ17</f>
        <v>651</v>
      </c>
      <c r="D45" s="81">
        <f>Data!BD17</f>
        <v>351</v>
      </c>
      <c r="E45" s="81">
        <f>Data!BX17</f>
        <v>0</v>
      </c>
      <c r="F45" s="81">
        <f>Data!CR17</f>
        <v>0</v>
      </c>
      <c r="G45" s="81">
        <f>Data!DL17</f>
        <v>0</v>
      </c>
      <c r="H45" s="22">
        <f t="shared" si="0"/>
        <v>1002</v>
      </c>
      <c r="I45" s="1"/>
      <c r="W45" s="18"/>
    </row>
    <row r="46" spans="2:23" x14ac:dyDescent="0.2">
      <c r="B46" s="7" t="s">
        <v>59</v>
      </c>
      <c r="C46" s="81">
        <f>Data!AK17</f>
        <v>0</v>
      </c>
      <c r="D46" s="81">
        <f>Data!BE17</f>
        <v>0</v>
      </c>
      <c r="E46" s="81">
        <f>Data!BY17</f>
        <v>0</v>
      </c>
      <c r="F46" s="81">
        <f>Data!CS17</f>
        <v>0</v>
      </c>
      <c r="G46" s="81">
        <f>Data!DM17</f>
        <v>0</v>
      </c>
      <c r="H46" s="22">
        <f t="shared" si="0"/>
        <v>0</v>
      </c>
      <c r="I46" s="1"/>
      <c r="W46" s="18"/>
    </row>
    <row r="47" spans="2:23" x14ac:dyDescent="0.2">
      <c r="B47" s="7" t="s">
        <v>60</v>
      </c>
      <c r="C47" s="81">
        <f>Data!AL17</f>
        <v>6213</v>
      </c>
      <c r="D47" s="81">
        <f>Data!BF17</f>
        <v>22543</v>
      </c>
      <c r="E47" s="81">
        <f>Data!BZ17</f>
        <v>4749</v>
      </c>
      <c r="F47" s="81">
        <f>Data!CT17</f>
        <v>0</v>
      </c>
      <c r="G47" s="81">
        <f>Data!DN17</f>
        <v>0</v>
      </c>
      <c r="H47" s="22">
        <f t="shared" si="0"/>
        <v>33505</v>
      </c>
      <c r="I47" s="1"/>
      <c r="W47" s="18"/>
    </row>
    <row r="48" spans="2:23" x14ac:dyDescent="0.2">
      <c r="B48" s="7" t="s">
        <v>61</v>
      </c>
      <c r="C48" s="81">
        <f>Data!AM17</f>
        <v>0</v>
      </c>
      <c r="D48" s="81">
        <f>Data!BG17</f>
        <v>0</v>
      </c>
      <c r="E48" s="81">
        <f>Data!CA17</f>
        <v>0</v>
      </c>
      <c r="F48" s="81">
        <f>Data!CU17</f>
        <v>0</v>
      </c>
      <c r="G48" s="81">
        <f>Data!DO17</f>
        <v>0</v>
      </c>
      <c r="H48" s="22">
        <f t="shared" si="0"/>
        <v>0</v>
      </c>
      <c r="I48" s="1"/>
      <c r="W48" s="18"/>
    </row>
    <row r="49" spans="2:23" x14ac:dyDescent="0.2">
      <c r="B49" s="7" t="s">
        <v>62</v>
      </c>
      <c r="C49" s="81">
        <f>Data!AN17</f>
        <v>1</v>
      </c>
      <c r="D49" s="81">
        <f>Data!BH17</f>
        <v>1699</v>
      </c>
      <c r="E49" s="81">
        <f>Data!CB17</f>
        <v>0</v>
      </c>
      <c r="F49" s="81">
        <f>Data!CV17</f>
        <v>0</v>
      </c>
      <c r="G49" s="81">
        <f>Data!DP17</f>
        <v>0</v>
      </c>
      <c r="H49" s="22">
        <f t="shared" si="0"/>
        <v>1700</v>
      </c>
      <c r="I49" s="1"/>
      <c r="W49" s="18"/>
    </row>
    <row r="50" spans="2:23" x14ac:dyDescent="0.2">
      <c r="B50" s="7" t="s">
        <v>63</v>
      </c>
      <c r="C50" s="81">
        <f>Data!AO17</f>
        <v>545</v>
      </c>
      <c r="D50" s="81">
        <f>Data!BI17</f>
        <v>1847</v>
      </c>
      <c r="E50" s="81">
        <f>Data!CC17</f>
        <v>0</v>
      </c>
      <c r="F50" s="81">
        <f>Data!CW17</f>
        <v>0</v>
      </c>
      <c r="G50" s="81">
        <f>Data!DQ17</f>
        <v>0</v>
      </c>
      <c r="H50" s="22">
        <f t="shared" si="0"/>
        <v>2392</v>
      </c>
      <c r="I50" s="1"/>
      <c r="W50" s="18"/>
    </row>
    <row r="51" spans="2:23" x14ac:dyDescent="0.2">
      <c r="B51" s="7" t="s">
        <v>0</v>
      </c>
      <c r="C51" s="81">
        <f>Data!AP17</f>
        <v>0</v>
      </c>
      <c r="D51" s="81">
        <f>Data!BJ17</f>
        <v>0</v>
      </c>
      <c r="E51" s="81">
        <f>Data!CD17</f>
        <v>0</v>
      </c>
      <c r="F51" s="81">
        <f>Data!CX17</f>
        <v>0</v>
      </c>
      <c r="G51" s="81">
        <f>Data!DR17</f>
        <v>0</v>
      </c>
      <c r="H51" s="22">
        <f t="shared" si="0"/>
        <v>0</v>
      </c>
      <c r="I51" s="1"/>
      <c r="W51" s="18"/>
    </row>
    <row r="52" spans="2:23" x14ac:dyDescent="0.2">
      <c r="B52" s="8" t="s">
        <v>34</v>
      </c>
      <c r="C52" s="22">
        <f>SUM(C32:C51)</f>
        <v>57119</v>
      </c>
      <c r="D52" s="22">
        <f>SUM(D32:D51)</f>
        <v>77583</v>
      </c>
      <c r="E52" s="22">
        <f>SUM(E32:E51)</f>
        <v>10725</v>
      </c>
      <c r="F52" s="22">
        <f>SUM(F32:F51)</f>
        <v>0</v>
      </c>
      <c r="G52" s="22">
        <f>SUM(G32:G51)</f>
        <v>0</v>
      </c>
      <c r="H52" s="22">
        <f t="shared" si="0"/>
        <v>145427</v>
      </c>
      <c r="I52" s="1"/>
    </row>
    <row r="53" spans="2:23" x14ac:dyDescent="0.2">
      <c r="B53" s="14"/>
      <c r="C53" s="18"/>
      <c r="D53" s="18"/>
      <c r="E53" s="18"/>
      <c r="F53" s="18"/>
      <c r="G53" s="18"/>
      <c r="H53" s="18"/>
      <c r="I53" s="1"/>
    </row>
    <row r="54" spans="2:23" ht="13.5" customHeight="1" x14ac:dyDescent="0.2">
      <c r="B54" s="27"/>
      <c r="D54" s="374" t="s">
        <v>23</v>
      </c>
      <c r="E54" s="374"/>
      <c r="F54" s="374"/>
      <c r="G54" s="276" t="s">
        <v>24</v>
      </c>
      <c r="H54" s="276" t="s">
        <v>25</v>
      </c>
    </row>
    <row r="55" spans="2:23" ht="28.5" x14ac:dyDescent="0.2">
      <c r="B55" s="386" t="s">
        <v>40</v>
      </c>
      <c r="C55" s="387"/>
      <c r="D55" s="385" t="str">
        <f>Data!T17</f>
        <v>Jane Mims</v>
      </c>
      <c r="E55" s="385"/>
      <c r="F55" s="385"/>
      <c r="G55" s="278" t="str">
        <f>Data!U17</f>
        <v>(210) 784-1205</v>
      </c>
      <c r="H55" s="78" t="str">
        <f>Data!V17</f>
        <v>Jane.Mims@tamusa.edu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Data!DS17</f>
        <v>2274758.9652568498</v>
      </c>
      <c r="D61" s="82">
        <f>Data!EM17</f>
        <v>2348308.7680191901</v>
      </c>
      <c r="E61" s="82">
        <f>Data!FG17</f>
        <v>332278.79448119999</v>
      </c>
      <c r="F61" s="82">
        <f>Data!GA17</f>
        <v>0</v>
      </c>
      <c r="G61" s="82">
        <f>Data!GU17</f>
        <v>0</v>
      </c>
      <c r="H61" s="21">
        <f>SUM(C61:G61)</f>
        <v>4955346.5277572395</v>
      </c>
      <c r="I61" s="1"/>
    </row>
    <row r="62" spans="2:23" x14ac:dyDescent="0.2">
      <c r="B62" s="9" t="str">
        <f>$B$33</f>
        <v>Science</v>
      </c>
      <c r="C62" s="82">
        <f>Data!DT17</f>
        <v>786735.84004994505</v>
      </c>
      <c r="D62" s="82">
        <f>Data!EN17</f>
        <v>746111.04986703896</v>
      </c>
      <c r="E62" s="82">
        <f>Data!FH17</f>
        <v>134467.49060080701</v>
      </c>
      <c r="F62" s="82">
        <f>Data!GB17</f>
        <v>0</v>
      </c>
      <c r="G62" s="82">
        <f>Data!GV17</f>
        <v>0</v>
      </c>
      <c r="H62" s="22">
        <f t="shared" ref="H62:H81" si="1">SUM(C62:G62)</f>
        <v>1667314.380517791</v>
      </c>
      <c r="I62" s="1"/>
    </row>
    <row r="63" spans="2:23" x14ac:dyDescent="0.2">
      <c r="B63" s="9" t="str">
        <f>$B$34</f>
        <v>Fine Arts</v>
      </c>
      <c r="C63" s="82">
        <f>Data!DU17</f>
        <v>138813.59809809801</v>
      </c>
      <c r="D63" s="82">
        <f>Data!EO17</f>
        <v>22988.613613613601</v>
      </c>
      <c r="E63" s="82">
        <f>Data!FI17</f>
        <v>0</v>
      </c>
      <c r="F63" s="82">
        <f>Data!GC17</f>
        <v>0</v>
      </c>
      <c r="G63" s="82">
        <f>Data!GW17</f>
        <v>0</v>
      </c>
      <c r="H63" s="22">
        <f t="shared" si="1"/>
        <v>161802.2117117116</v>
      </c>
      <c r="I63" s="1"/>
    </row>
    <row r="64" spans="2:23" x14ac:dyDescent="0.2">
      <c r="B64" s="9" t="str">
        <f>$B$35</f>
        <v>Teacher Education</v>
      </c>
      <c r="C64" s="82">
        <f>Data!DV17</f>
        <v>169863.76845362</v>
      </c>
      <c r="D64" s="82">
        <f>Data!EP17</f>
        <v>1866732.84573577</v>
      </c>
      <c r="E64" s="82">
        <f>Data!FJ17</f>
        <v>1126709.71984127</v>
      </c>
      <c r="F64" s="82">
        <f>Data!GD17</f>
        <v>0</v>
      </c>
      <c r="G64" s="82">
        <f>Data!GX17</f>
        <v>0</v>
      </c>
      <c r="H64" s="22">
        <f t="shared" si="1"/>
        <v>3163306.3340306599</v>
      </c>
      <c r="I64" s="1"/>
    </row>
    <row r="65" spans="2:9" x14ac:dyDescent="0.2">
      <c r="B65" s="9" t="str">
        <f>$B$36</f>
        <v>Agriculture</v>
      </c>
      <c r="C65" s="82">
        <f>Data!DW17</f>
        <v>0</v>
      </c>
      <c r="D65" s="82">
        <f>Data!EQ17</f>
        <v>0</v>
      </c>
      <c r="E65" s="82">
        <f>Data!FK17</f>
        <v>0</v>
      </c>
      <c r="F65" s="82">
        <f>Data!GE17</f>
        <v>0</v>
      </c>
      <c r="G65" s="82">
        <f>Data!GY17</f>
        <v>0</v>
      </c>
      <c r="H65" s="22">
        <f t="shared" si="1"/>
        <v>0</v>
      </c>
      <c r="I65" s="1"/>
    </row>
    <row r="66" spans="2:9" x14ac:dyDescent="0.2">
      <c r="B66" s="9" t="str">
        <f>$B$37</f>
        <v>Engineering</v>
      </c>
      <c r="C66" s="82">
        <f>Data!DX17</f>
        <v>278631.64415606897</v>
      </c>
      <c r="D66" s="82">
        <f>Data!ER17</f>
        <v>420199.96570020099</v>
      </c>
      <c r="E66" s="82">
        <f>Data!FL17</f>
        <v>70257.860134496994</v>
      </c>
      <c r="F66" s="82">
        <f>Data!GF17</f>
        <v>0</v>
      </c>
      <c r="G66" s="82">
        <f>Data!GZ17</f>
        <v>0</v>
      </c>
      <c r="H66" s="22">
        <f t="shared" si="1"/>
        <v>769089.46999076707</v>
      </c>
      <c r="I66" s="1"/>
    </row>
    <row r="67" spans="2:9" x14ac:dyDescent="0.2">
      <c r="B67" s="9" t="str">
        <f>$B$38</f>
        <v>Home Economics</v>
      </c>
      <c r="C67" s="82">
        <f>Data!DY17</f>
        <v>0</v>
      </c>
      <c r="D67" s="82">
        <f>Data!ES17</f>
        <v>0</v>
      </c>
      <c r="E67" s="82">
        <f>Data!FM17</f>
        <v>18000</v>
      </c>
      <c r="F67" s="82">
        <f>Data!GG17</f>
        <v>0</v>
      </c>
      <c r="G67" s="82">
        <f>Data!HA17</f>
        <v>0</v>
      </c>
      <c r="H67" s="22">
        <f t="shared" si="1"/>
        <v>18000</v>
      </c>
      <c r="I67" s="1"/>
    </row>
    <row r="68" spans="2:9" x14ac:dyDescent="0.2">
      <c r="B68" s="9" t="str">
        <f>$B$39</f>
        <v>Law</v>
      </c>
      <c r="C68" s="82">
        <f>Data!DZ17</f>
        <v>0</v>
      </c>
      <c r="D68" s="82">
        <f>Data!ET17</f>
        <v>0</v>
      </c>
      <c r="E68" s="82">
        <f>Data!FN17</f>
        <v>0</v>
      </c>
      <c r="F68" s="82">
        <f>Data!GH17</f>
        <v>0</v>
      </c>
      <c r="G68" s="82">
        <f>Data!HB17</f>
        <v>0</v>
      </c>
      <c r="H68" s="22">
        <f t="shared" si="1"/>
        <v>0</v>
      </c>
      <c r="I68" s="1"/>
    </row>
    <row r="69" spans="2:9" x14ac:dyDescent="0.2">
      <c r="B69" s="9" t="str">
        <f>$B$40</f>
        <v>Social Service</v>
      </c>
      <c r="C69" s="82">
        <f>Data!EA17</f>
        <v>0</v>
      </c>
      <c r="D69" s="82">
        <f>Data!EU17</f>
        <v>0</v>
      </c>
      <c r="E69" s="82">
        <f>Data!FO17</f>
        <v>0</v>
      </c>
      <c r="F69" s="82">
        <f>Data!GI17</f>
        <v>0</v>
      </c>
      <c r="G69" s="82">
        <f>Data!HC17</f>
        <v>0</v>
      </c>
      <c r="H69" s="22">
        <f t="shared" si="1"/>
        <v>0</v>
      </c>
      <c r="I69" s="1"/>
    </row>
    <row r="70" spans="2:9" x14ac:dyDescent="0.2">
      <c r="B70" s="9" t="str">
        <f>$B$41</f>
        <v>Library Science</v>
      </c>
      <c r="C70" s="82">
        <f>Data!EB17</f>
        <v>0</v>
      </c>
      <c r="D70" s="82">
        <f>Data!EV17</f>
        <v>0</v>
      </c>
      <c r="E70" s="82">
        <f>Data!FP17</f>
        <v>0</v>
      </c>
      <c r="F70" s="82">
        <f>Data!GJ17</f>
        <v>0</v>
      </c>
      <c r="G70" s="82">
        <f>Data!HD17</f>
        <v>0</v>
      </c>
      <c r="H70" s="22">
        <f t="shared" si="1"/>
        <v>0</v>
      </c>
      <c r="I70" s="1"/>
    </row>
    <row r="71" spans="2:9" x14ac:dyDescent="0.2">
      <c r="B71" s="9" t="str">
        <f>$B$42</f>
        <v>Veterinary Science</v>
      </c>
      <c r="C71" s="82">
        <f>Data!EC17</f>
        <v>0</v>
      </c>
      <c r="D71" s="82">
        <f>Data!EW17</f>
        <v>0</v>
      </c>
      <c r="E71" s="82">
        <f>Data!FQ17</f>
        <v>0</v>
      </c>
      <c r="F71" s="82">
        <f>Data!GK17</f>
        <v>0</v>
      </c>
      <c r="G71" s="82">
        <f>Data!HE17</f>
        <v>0</v>
      </c>
      <c r="H71" s="22">
        <f t="shared" si="1"/>
        <v>0</v>
      </c>
      <c r="I71" s="1"/>
    </row>
    <row r="72" spans="2:9" x14ac:dyDescent="0.2">
      <c r="B72" s="9" t="str">
        <f>$B$43</f>
        <v>Vocational Training</v>
      </c>
      <c r="C72" s="82">
        <f>Data!ED17</f>
        <v>0</v>
      </c>
      <c r="D72" s="82">
        <f>Data!EX17</f>
        <v>0</v>
      </c>
      <c r="E72" s="82">
        <f>Data!FR17</f>
        <v>0</v>
      </c>
      <c r="F72" s="82">
        <f>Data!GL17</f>
        <v>0</v>
      </c>
      <c r="G72" s="82">
        <f>Data!HF17</f>
        <v>0</v>
      </c>
      <c r="H72" s="22">
        <f t="shared" si="1"/>
        <v>0</v>
      </c>
      <c r="I72" s="1"/>
    </row>
    <row r="73" spans="2:9" x14ac:dyDescent="0.2">
      <c r="B73" s="9" t="str">
        <f>$B$44</f>
        <v>Physical Training</v>
      </c>
      <c r="C73" s="82">
        <f>Data!EE17</f>
        <v>10934.4170100473</v>
      </c>
      <c r="D73" s="82">
        <f>Data!EY17</f>
        <v>0</v>
      </c>
      <c r="E73" s="82">
        <f>Data!FS17</f>
        <v>0</v>
      </c>
      <c r="F73" s="82">
        <f>Data!GM17</f>
        <v>0</v>
      </c>
      <c r="G73" s="82">
        <f>Data!HG17</f>
        <v>0</v>
      </c>
      <c r="H73" s="22">
        <f t="shared" si="1"/>
        <v>10934.4170100473</v>
      </c>
      <c r="I73" s="1"/>
    </row>
    <row r="74" spans="2:9" x14ac:dyDescent="0.2">
      <c r="B74" s="9" t="str">
        <f>$B$45</f>
        <v>Health Services</v>
      </c>
      <c r="C74" s="82">
        <f>Data!EF17</f>
        <v>34478.143145369999</v>
      </c>
      <c r="D74" s="82">
        <f>Data!EZ17</f>
        <v>28998.3597080236</v>
      </c>
      <c r="E74" s="82">
        <f>Data!FT17</f>
        <v>0</v>
      </c>
      <c r="F74" s="82">
        <f>Data!GN17</f>
        <v>0</v>
      </c>
      <c r="G74" s="82">
        <f>Data!HH17</f>
        <v>0</v>
      </c>
      <c r="H74" s="22">
        <f t="shared" si="1"/>
        <v>63476.502853393598</v>
      </c>
      <c r="I74" s="1"/>
    </row>
    <row r="75" spans="2:9" x14ac:dyDescent="0.2">
      <c r="B75" s="9" t="str">
        <f>$B$46</f>
        <v>Pharmacy</v>
      </c>
      <c r="C75" s="82">
        <f>Data!EG17</f>
        <v>0</v>
      </c>
      <c r="D75" s="82">
        <f>Data!FA17</f>
        <v>0</v>
      </c>
      <c r="E75" s="82">
        <f>Data!FU17</f>
        <v>0</v>
      </c>
      <c r="F75" s="82">
        <f>Data!GO17</f>
        <v>0</v>
      </c>
      <c r="G75" s="82">
        <f>Data!HI17</f>
        <v>0</v>
      </c>
      <c r="H75" s="22">
        <f t="shared" si="1"/>
        <v>0</v>
      </c>
      <c r="I75" s="1"/>
    </row>
    <row r="76" spans="2:9" x14ac:dyDescent="0.2">
      <c r="B76" s="9" t="str">
        <f>$B$47</f>
        <v>Business Administration</v>
      </c>
      <c r="C76" s="82">
        <f>Data!EH17</f>
        <v>420128.02608782798</v>
      </c>
      <c r="D76" s="82">
        <f>Data!FB17</f>
        <v>2394265.4940566798</v>
      </c>
      <c r="E76" s="82">
        <f>Data!FV17</f>
        <v>749939.000662426</v>
      </c>
      <c r="F76" s="82">
        <f>Data!GP17</f>
        <v>0</v>
      </c>
      <c r="G76" s="82">
        <f>Data!HJ17</f>
        <v>0</v>
      </c>
      <c r="H76" s="22">
        <f t="shared" si="1"/>
        <v>3564332.5208069338</v>
      </c>
      <c r="I76" s="1"/>
    </row>
    <row r="77" spans="2:9" x14ac:dyDescent="0.2">
      <c r="B77" s="9" t="str">
        <f>$B$48</f>
        <v>Optometry</v>
      </c>
      <c r="C77" s="82">
        <f>Data!EI17</f>
        <v>0</v>
      </c>
      <c r="D77" s="82">
        <f>Data!FC17</f>
        <v>0</v>
      </c>
      <c r="E77" s="82">
        <f>Data!FW17</f>
        <v>0</v>
      </c>
      <c r="F77" s="82">
        <f>Data!GQ17</f>
        <v>0</v>
      </c>
      <c r="G77" s="82">
        <f>Data!HK17</f>
        <v>0</v>
      </c>
      <c r="H77" s="22">
        <f t="shared" si="1"/>
        <v>0</v>
      </c>
      <c r="I77" s="1"/>
    </row>
    <row r="78" spans="2:9" x14ac:dyDescent="0.2">
      <c r="B78" s="9" t="str">
        <f>$B$49</f>
        <v>Teacher Ed-Practice Teaching</v>
      </c>
      <c r="C78" s="82">
        <f>Data!EJ17</f>
        <v>34.273553141477699</v>
      </c>
      <c r="D78" s="82">
        <f>Data!FD17</f>
        <v>289935.44897222897</v>
      </c>
      <c r="E78" s="82">
        <f>Data!FX17</f>
        <v>0</v>
      </c>
      <c r="F78" s="82">
        <f>Data!GR17</f>
        <v>0</v>
      </c>
      <c r="G78" s="82">
        <f>Data!HL17</f>
        <v>0</v>
      </c>
      <c r="H78" s="22">
        <f t="shared" si="1"/>
        <v>289969.72252537042</v>
      </c>
      <c r="I78" s="1"/>
    </row>
    <row r="79" spans="2:9" x14ac:dyDescent="0.2">
      <c r="B79" s="9" t="str">
        <f>$B$50</f>
        <v>Technology</v>
      </c>
      <c r="C79" s="82">
        <f>Data!EK17</f>
        <v>20201.743603046601</v>
      </c>
      <c r="D79" s="82">
        <f>Data!FE17</f>
        <v>115668.256396953</v>
      </c>
      <c r="E79" s="82">
        <f>Data!FY17</f>
        <v>0</v>
      </c>
      <c r="F79" s="82">
        <f>Data!GS17</f>
        <v>0</v>
      </c>
      <c r="G79" s="82">
        <f>Data!HM17</f>
        <v>0</v>
      </c>
      <c r="H79" s="22">
        <f t="shared" si="1"/>
        <v>135869.99999999959</v>
      </c>
      <c r="I79" s="1"/>
    </row>
    <row r="80" spans="2:9" x14ac:dyDescent="0.2">
      <c r="B80" s="9" t="str">
        <f>$B$51</f>
        <v>Nursing</v>
      </c>
      <c r="C80" s="82">
        <f>Data!EL17</f>
        <v>0</v>
      </c>
      <c r="D80" s="82">
        <f>Data!FF17</f>
        <v>0</v>
      </c>
      <c r="E80" s="82">
        <f>Data!FZ17</f>
        <v>0</v>
      </c>
      <c r="F80" s="82">
        <f>Data!GT17</f>
        <v>0</v>
      </c>
      <c r="G80" s="82">
        <f>Data!HN17</f>
        <v>0</v>
      </c>
      <c r="H80" s="22">
        <f t="shared" si="1"/>
        <v>0</v>
      </c>
      <c r="I80" s="1"/>
    </row>
    <row r="81" spans="2:9" x14ac:dyDescent="0.2">
      <c r="B81" s="35" t="str">
        <f>$B$52</f>
        <v>Totals</v>
      </c>
      <c r="C81" s="21">
        <f>SUM(C61:C80)</f>
        <v>4134580.419414015</v>
      </c>
      <c r="D81" s="21">
        <f>SUM(D61:D80)</f>
        <v>8233208.8020696975</v>
      </c>
      <c r="E81" s="21">
        <f>SUM(E61:E80)</f>
        <v>2431652.8657202004</v>
      </c>
      <c r="F81" s="21">
        <f>SUM(F61:F80)</f>
        <v>0</v>
      </c>
      <c r="G81" s="21">
        <f>SUM(G61:G80)</f>
        <v>0</v>
      </c>
      <c r="H81" s="21">
        <f t="shared" si="1"/>
        <v>14799442.087203912</v>
      </c>
      <c r="I81" s="1"/>
    </row>
    <row r="82" spans="2:9" x14ac:dyDescent="0.2">
      <c r="B82" s="14"/>
      <c r="C82" s="15"/>
      <c r="D82" s="15"/>
      <c r="E82" s="15"/>
      <c r="F82" s="15"/>
      <c r="G82" s="15"/>
      <c r="H82" s="16"/>
      <c r="I82" s="1"/>
    </row>
    <row r="83" spans="2:9" ht="13.5" customHeight="1" x14ac:dyDescent="0.2">
      <c r="B83" s="27"/>
      <c r="D83" s="374" t="s">
        <v>23</v>
      </c>
      <c r="E83" s="374"/>
      <c r="F83" s="374"/>
      <c r="G83" s="276" t="s">
        <v>24</v>
      </c>
      <c r="H83" s="276" t="s">
        <v>25</v>
      </c>
    </row>
    <row r="84" spans="2:9" ht="28.5" x14ac:dyDescent="0.2">
      <c r="B84" s="386" t="s">
        <v>41</v>
      </c>
      <c r="C84" s="387"/>
      <c r="D84" s="385" t="str">
        <f>Data!T17</f>
        <v>Jane Mims</v>
      </c>
      <c r="E84" s="385"/>
      <c r="F84" s="385"/>
      <c r="G84" s="278" t="str">
        <f>Data!U17</f>
        <v>(210) 784-1205</v>
      </c>
      <c r="H84" s="78" t="str">
        <f>Data!V17</f>
        <v>Jane.Mims@tamusa.edu</v>
      </c>
    </row>
    <row r="85" spans="2:9" ht="13.5" customHeight="1" x14ac:dyDescent="0.2">
      <c r="B85" s="27"/>
      <c r="C85" s="27"/>
      <c r="D85" s="27"/>
      <c r="E85" s="27"/>
      <c r="F85" s="27"/>
      <c r="G85" s="27"/>
      <c r="H85" s="5"/>
    </row>
    <row r="86" spans="2:9" x14ac:dyDescent="0.2">
      <c r="B86" s="277" t="s">
        <v>33</v>
      </c>
      <c r="C86" s="13"/>
      <c r="D86" s="13"/>
      <c r="E86" s="13"/>
      <c r="F86" s="13"/>
      <c r="G86" s="13"/>
      <c r="H86" s="17">
        <f>H13+H14</f>
        <v>28394538</v>
      </c>
    </row>
    <row r="87" spans="2:9" ht="42.75" customHeight="1" x14ac:dyDescent="0.2">
      <c r="B87" s="365" t="s">
        <v>8</v>
      </c>
      <c r="C87" s="365"/>
      <c r="D87" s="365"/>
      <c r="E87" s="365"/>
      <c r="F87" s="365"/>
      <c r="G87" s="365"/>
      <c r="H87" s="34"/>
    </row>
    <row r="88" spans="2:9" x14ac:dyDescent="0.2">
      <c r="B88" s="277"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Data!HR17</f>
        <v>0</v>
      </c>
      <c r="D91" s="159">
        <f>Data!IL17</f>
        <v>0</v>
      </c>
      <c r="E91" s="159">
        <f>Data!JF17</f>
        <v>0</v>
      </c>
      <c r="F91" s="159">
        <f>Data!JZ17</f>
        <v>0</v>
      </c>
      <c r="G91" s="159">
        <f>Data!KT17</f>
        <v>0</v>
      </c>
      <c r="H91" s="36">
        <f t="shared" ref="H91:H111" si="2">SUM(C91:G91)</f>
        <v>0</v>
      </c>
    </row>
    <row r="92" spans="2:9" x14ac:dyDescent="0.2">
      <c r="B92" s="9" t="str">
        <f>$B$33</f>
        <v>Science</v>
      </c>
      <c r="C92" s="159">
        <f>Data!HS17</f>
        <v>0</v>
      </c>
      <c r="D92" s="159">
        <f>Data!IM17</f>
        <v>0</v>
      </c>
      <c r="E92" s="159">
        <f>Data!JG17</f>
        <v>0</v>
      </c>
      <c r="F92" s="159">
        <f>Data!KA17</f>
        <v>0</v>
      </c>
      <c r="G92" s="159">
        <f>Data!KU17</f>
        <v>0</v>
      </c>
      <c r="H92" s="69">
        <f t="shared" si="2"/>
        <v>0</v>
      </c>
    </row>
    <row r="93" spans="2:9" x14ac:dyDescent="0.2">
      <c r="B93" s="9" t="str">
        <f>$B$34</f>
        <v>Fine Arts</v>
      </c>
      <c r="C93" s="159">
        <f>Data!HT17</f>
        <v>0</v>
      </c>
      <c r="D93" s="159">
        <f>Data!IN17</f>
        <v>0</v>
      </c>
      <c r="E93" s="159">
        <f>Data!JH17</f>
        <v>0</v>
      </c>
      <c r="F93" s="159">
        <f>Data!KB17</f>
        <v>0</v>
      </c>
      <c r="G93" s="159">
        <f>Data!KV17</f>
        <v>0</v>
      </c>
      <c r="H93" s="69">
        <f t="shared" si="2"/>
        <v>0</v>
      </c>
    </row>
    <row r="94" spans="2:9" x14ac:dyDescent="0.2">
      <c r="B94" s="9" t="str">
        <f>$B$35</f>
        <v>Teacher Education</v>
      </c>
      <c r="C94" s="159">
        <f>Data!HU17</f>
        <v>0</v>
      </c>
      <c r="D94" s="159">
        <f>Data!IO17</f>
        <v>0</v>
      </c>
      <c r="E94" s="159">
        <f>Data!JI17</f>
        <v>0</v>
      </c>
      <c r="F94" s="159">
        <f>Data!KC17</f>
        <v>0</v>
      </c>
      <c r="G94" s="159">
        <f>Data!KW17</f>
        <v>0</v>
      </c>
      <c r="H94" s="69">
        <f t="shared" si="2"/>
        <v>0</v>
      </c>
    </row>
    <row r="95" spans="2:9" x14ac:dyDescent="0.2">
      <c r="B95" s="9" t="str">
        <f>$B$36</f>
        <v>Agriculture</v>
      </c>
      <c r="C95" s="159">
        <f>Data!HV17</f>
        <v>0</v>
      </c>
      <c r="D95" s="159">
        <f>Data!IP17</f>
        <v>0</v>
      </c>
      <c r="E95" s="159">
        <f>Data!JJ17</f>
        <v>0</v>
      </c>
      <c r="F95" s="159">
        <f>Data!KD17</f>
        <v>0</v>
      </c>
      <c r="G95" s="159">
        <f>Data!KX17</f>
        <v>0</v>
      </c>
      <c r="H95" s="69">
        <f t="shared" si="2"/>
        <v>0</v>
      </c>
    </row>
    <row r="96" spans="2:9" x14ac:dyDescent="0.2">
      <c r="B96" s="9" t="str">
        <f>$B$37</f>
        <v>Engineering</v>
      </c>
      <c r="C96" s="159">
        <f>Data!HW17</f>
        <v>0</v>
      </c>
      <c r="D96" s="159">
        <f>Data!IQ17</f>
        <v>0</v>
      </c>
      <c r="E96" s="159">
        <f>Data!JK17</f>
        <v>0</v>
      </c>
      <c r="F96" s="159">
        <f>Data!KE17</f>
        <v>0</v>
      </c>
      <c r="G96" s="159">
        <f>Data!KY17</f>
        <v>0</v>
      </c>
      <c r="H96" s="69">
        <f t="shared" si="2"/>
        <v>0</v>
      </c>
    </row>
    <row r="97" spans="2:8" x14ac:dyDescent="0.2">
      <c r="B97" s="9" t="str">
        <f>$B$38</f>
        <v>Home Economics</v>
      </c>
      <c r="C97" s="159">
        <f>Data!HX17</f>
        <v>0</v>
      </c>
      <c r="D97" s="159">
        <f>Data!IR17</f>
        <v>0</v>
      </c>
      <c r="E97" s="159">
        <f>Data!JL17</f>
        <v>0</v>
      </c>
      <c r="F97" s="159">
        <f>Data!KF17</f>
        <v>0</v>
      </c>
      <c r="G97" s="159">
        <f>Data!KZ17</f>
        <v>0</v>
      </c>
      <c r="H97" s="69">
        <f t="shared" si="2"/>
        <v>0</v>
      </c>
    </row>
    <row r="98" spans="2:8" x14ac:dyDescent="0.2">
      <c r="B98" s="9" t="str">
        <f>$B$39</f>
        <v>Law</v>
      </c>
      <c r="C98" s="159">
        <f>Data!HY17</f>
        <v>0</v>
      </c>
      <c r="D98" s="159">
        <f>Data!IS17</f>
        <v>0</v>
      </c>
      <c r="E98" s="159">
        <f>Data!JM17</f>
        <v>0</v>
      </c>
      <c r="F98" s="159">
        <f>Data!KG17</f>
        <v>0</v>
      </c>
      <c r="G98" s="159">
        <f>Data!LA17</f>
        <v>0</v>
      </c>
      <c r="H98" s="69">
        <f t="shared" si="2"/>
        <v>0</v>
      </c>
    </row>
    <row r="99" spans="2:8" x14ac:dyDescent="0.2">
      <c r="B99" s="9" t="str">
        <f>$B$40</f>
        <v>Social Service</v>
      </c>
      <c r="C99" s="159">
        <f>Data!HZ17</f>
        <v>0</v>
      </c>
      <c r="D99" s="159">
        <f>Data!IT17</f>
        <v>0</v>
      </c>
      <c r="E99" s="159">
        <f>Data!JN17</f>
        <v>0</v>
      </c>
      <c r="F99" s="159">
        <f>Data!KH17</f>
        <v>0</v>
      </c>
      <c r="G99" s="159">
        <f>Data!LB17</f>
        <v>0</v>
      </c>
      <c r="H99" s="69">
        <f t="shared" si="2"/>
        <v>0</v>
      </c>
    </row>
    <row r="100" spans="2:8" x14ac:dyDescent="0.2">
      <c r="B100" s="9" t="str">
        <f>$B$41</f>
        <v>Library Science</v>
      </c>
      <c r="C100" s="159">
        <f>Data!IA17</f>
        <v>0</v>
      </c>
      <c r="D100" s="159">
        <f>Data!IU17</f>
        <v>0</v>
      </c>
      <c r="E100" s="159">
        <f>Data!JO17</f>
        <v>0</v>
      </c>
      <c r="F100" s="159">
        <f>Data!KI17</f>
        <v>0</v>
      </c>
      <c r="G100" s="159">
        <f>Data!LC17</f>
        <v>0</v>
      </c>
      <c r="H100" s="69">
        <f t="shared" si="2"/>
        <v>0</v>
      </c>
    </row>
    <row r="101" spans="2:8" x14ac:dyDescent="0.2">
      <c r="B101" s="9" t="str">
        <f>$B$42</f>
        <v>Veterinary Science</v>
      </c>
      <c r="C101" s="159">
        <f>Data!IB17</f>
        <v>0</v>
      </c>
      <c r="D101" s="159">
        <f>Data!IV17</f>
        <v>0</v>
      </c>
      <c r="E101" s="159">
        <f>Data!JP17</f>
        <v>0</v>
      </c>
      <c r="F101" s="159">
        <f>Data!KJ17</f>
        <v>0</v>
      </c>
      <c r="G101" s="159">
        <f>Data!LD17</f>
        <v>0</v>
      </c>
      <c r="H101" s="69">
        <f t="shared" si="2"/>
        <v>0</v>
      </c>
    </row>
    <row r="102" spans="2:8" x14ac:dyDescent="0.2">
      <c r="B102" s="9" t="str">
        <f>$B$43</f>
        <v>Vocational Training</v>
      </c>
      <c r="C102" s="159">
        <f>Data!IC17</f>
        <v>0</v>
      </c>
      <c r="D102" s="159">
        <f>Data!IW17</f>
        <v>0</v>
      </c>
      <c r="E102" s="159">
        <f>Data!JQ17</f>
        <v>0</v>
      </c>
      <c r="F102" s="159">
        <f>Data!KK17</f>
        <v>0</v>
      </c>
      <c r="G102" s="159">
        <f>Data!LE17</f>
        <v>0</v>
      </c>
      <c r="H102" s="69">
        <f t="shared" si="2"/>
        <v>0</v>
      </c>
    </row>
    <row r="103" spans="2:8" x14ac:dyDescent="0.2">
      <c r="B103" s="9" t="str">
        <f>$B$44</f>
        <v>Physical Training</v>
      </c>
      <c r="C103" s="159">
        <f>Data!ID17</f>
        <v>0</v>
      </c>
      <c r="D103" s="159">
        <f>Data!IX17</f>
        <v>0</v>
      </c>
      <c r="E103" s="159">
        <f>Data!JR17</f>
        <v>0</v>
      </c>
      <c r="F103" s="159">
        <f>Data!KL17</f>
        <v>0</v>
      </c>
      <c r="G103" s="159">
        <f>Data!LF17</f>
        <v>0</v>
      </c>
      <c r="H103" s="69">
        <f t="shared" si="2"/>
        <v>0</v>
      </c>
    </row>
    <row r="104" spans="2:8" x14ac:dyDescent="0.2">
      <c r="B104" s="9" t="str">
        <f>$B$45</f>
        <v>Health Services</v>
      </c>
      <c r="C104" s="159">
        <f>Data!IE17</f>
        <v>0</v>
      </c>
      <c r="D104" s="159">
        <f>Data!IY17</f>
        <v>0</v>
      </c>
      <c r="E104" s="159">
        <f>Data!JS17</f>
        <v>0</v>
      </c>
      <c r="F104" s="159">
        <f>Data!KM17</f>
        <v>0</v>
      </c>
      <c r="G104" s="159">
        <f>Data!LG17</f>
        <v>0</v>
      </c>
      <c r="H104" s="69">
        <f t="shared" si="2"/>
        <v>0</v>
      </c>
    </row>
    <row r="105" spans="2:8" x14ac:dyDescent="0.2">
      <c r="B105" s="9" t="str">
        <f>$B$46</f>
        <v>Pharmacy</v>
      </c>
      <c r="C105" s="159">
        <f>Data!IF17</f>
        <v>0</v>
      </c>
      <c r="D105" s="159">
        <f>Data!IZ17</f>
        <v>0</v>
      </c>
      <c r="E105" s="159">
        <f>Data!JT17</f>
        <v>0</v>
      </c>
      <c r="F105" s="159">
        <f>Data!KN17</f>
        <v>0</v>
      </c>
      <c r="G105" s="159">
        <f>Data!LH17</f>
        <v>0</v>
      </c>
      <c r="H105" s="69">
        <f t="shared" si="2"/>
        <v>0</v>
      </c>
    </row>
    <row r="106" spans="2:8" x14ac:dyDescent="0.2">
      <c r="B106" s="9" t="str">
        <f>$B$47</f>
        <v>Business Administration</v>
      </c>
      <c r="C106" s="159">
        <f>Data!IG17</f>
        <v>0</v>
      </c>
      <c r="D106" s="159">
        <f>Data!JA17</f>
        <v>0</v>
      </c>
      <c r="E106" s="159">
        <f>Data!JU17</f>
        <v>0</v>
      </c>
      <c r="F106" s="159">
        <f>Data!KO17</f>
        <v>0</v>
      </c>
      <c r="G106" s="159">
        <f>Data!LI17</f>
        <v>0</v>
      </c>
      <c r="H106" s="69">
        <f t="shared" si="2"/>
        <v>0</v>
      </c>
    </row>
    <row r="107" spans="2:8" x14ac:dyDescent="0.2">
      <c r="B107" s="9" t="str">
        <f>$B$48</f>
        <v>Optometry</v>
      </c>
      <c r="C107" s="159">
        <f>Data!IH17</f>
        <v>0</v>
      </c>
      <c r="D107" s="159">
        <f>Data!JB17</f>
        <v>0</v>
      </c>
      <c r="E107" s="159">
        <f>Data!JV17</f>
        <v>0</v>
      </c>
      <c r="F107" s="159">
        <f>Data!KP17</f>
        <v>0</v>
      </c>
      <c r="G107" s="159">
        <f>Data!LJ17</f>
        <v>0</v>
      </c>
      <c r="H107" s="69">
        <f t="shared" si="2"/>
        <v>0</v>
      </c>
    </row>
    <row r="108" spans="2:8" x14ac:dyDescent="0.2">
      <c r="B108" s="9" t="str">
        <f>$B$49</f>
        <v>Teacher Ed-Practice Teaching</v>
      </c>
      <c r="C108" s="159">
        <f>Data!II17</f>
        <v>0</v>
      </c>
      <c r="D108" s="159">
        <f>Data!JC17</f>
        <v>0</v>
      </c>
      <c r="E108" s="159">
        <f>Data!JW17</f>
        <v>0</v>
      </c>
      <c r="F108" s="159">
        <f>Data!KQ17</f>
        <v>0</v>
      </c>
      <c r="G108" s="159">
        <f>Data!LK17</f>
        <v>0</v>
      </c>
      <c r="H108" s="69">
        <f t="shared" si="2"/>
        <v>0</v>
      </c>
    </row>
    <row r="109" spans="2:8" x14ac:dyDescent="0.2">
      <c r="B109" s="9" t="str">
        <f>$B$50</f>
        <v>Technology</v>
      </c>
      <c r="C109" s="159">
        <f>Data!IJ17</f>
        <v>0</v>
      </c>
      <c r="D109" s="159">
        <f>Data!JD17</f>
        <v>0</v>
      </c>
      <c r="E109" s="159">
        <f>Data!JX17</f>
        <v>0</v>
      </c>
      <c r="F109" s="159">
        <f>Data!KR17</f>
        <v>0</v>
      </c>
      <c r="G109" s="159">
        <f>Data!LL17</f>
        <v>0</v>
      </c>
      <c r="H109" s="69">
        <f t="shared" si="2"/>
        <v>0</v>
      </c>
    </row>
    <row r="110" spans="2:8" x14ac:dyDescent="0.2">
      <c r="B110" s="9" t="str">
        <f>$B$51</f>
        <v>Nursing</v>
      </c>
      <c r="C110" s="159">
        <f>Data!IK17</f>
        <v>0</v>
      </c>
      <c r="D110" s="159">
        <f>Data!JE17</f>
        <v>0</v>
      </c>
      <c r="E110" s="159">
        <f>Data!JY17</f>
        <v>0</v>
      </c>
      <c r="F110" s="159">
        <f>Data!KS17</f>
        <v>0</v>
      </c>
      <c r="G110" s="159">
        <f>Data!HPM17</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2274758.9652568498</v>
      </c>
      <c r="D116" s="21">
        <f t="shared" si="3"/>
        <v>2348308.7680191901</v>
      </c>
      <c r="E116" s="21">
        <f t="shared" si="3"/>
        <v>332278.79448119999</v>
      </c>
      <c r="F116" s="21">
        <f t="shared" si="3"/>
        <v>0</v>
      </c>
      <c r="G116" s="21">
        <f t="shared" si="3"/>
        <v>0</v>
      </c>
      <c r="H116" s="36">
        <f t="shared" ref="H116:H136" si="4">SUM(C116:G116)</f>
        <v>4955346.5277572395</v>
      </c>
      <c r="I116" s="1"/>
    </row>
    <row r="117" spans="2:9" x14ac:dyDescent="0.2">
      <c r="B117" s="9" t="str">
        <f>$B$33</f>
        <v>Science</v>
      </c>
      <c r="C117" s="22">
        <f t="shared" si="3"/>
        <v>786735.84004994505</v>
      </c>
      <c r="D117" s="22">
        <f t="shared" si="3"/>
        <v>746111.04986703896</v>
      </c>
      <c r="E117" s="22">
        <f t="shared" si="3"/>
        <v>134467.49060080701</v>
      </c>
      <c r="F117" s="22">
        <f t="shared" si="3"/>
        <v>0</v>
      </c>
      <c r="G117" s="22">
        <f t="shared" si="3"/>
        <v>0</v>
      </c>
      <c r="H117" s="69">
        <f t="shared" si="4"/>
        <v>1667314.380517791</v>
      </c>
      <c r="I117" s="1"/>
    </row>
    <row r="118" spans="2:9" x14ac:dyDescent="0.2">
      <c r="B118" s="9" t="str">
        <f>$B$34</f>
        <v>Fine Arts</v>
      </c>
      <c r="C118" s="22">
        <f t="shared" si="3"/>
        <v>138813.59809809801</v>
      </c>
      <c r="D118" s="22">
        <f t="shared" si="3"/>
        <v>22988.613613613601</v>
      </c>
      <c r="E118" s="22">
        <f t="shared" si="3"/>
        <v>0</v>
      </c>
      <c r="F118" s="22">
        <f t="shared" si="3"/>
        <v>0</v>
      </c>
      <c r="G118" s="22">
        <f t="shared" si="3"/>
        <v>0</v>
      </c>
      <c r="H118" s="69">
        <f t="shared" si="4"/>
        <v>161802.2117117116</v>
      </c>
      <c r="I118" s="1"/>
    </row>
    <row r="119" spans="2:9" x14ac:dyDescent="0.2">
      <c r="B119" s="9" t="str">
        <f>$B$35</f>
        <v>Teacher Education</v>
      </c>
      <c r="C119" s="22">
        <f t="shared" si="3"/>
        <v>169863.76845362</v>
      </c>
      <c r="D119" s="22">
        <f t="shared" si="3"/>
        <v>1866732.84573577</v>
      </c>
      <c r="E119" s="22">
        <f t="shared" si="3"/>
        <v>1126709.71984127</v>
      </c>
      <c r="F119" s="22">
        <f t="shared" si="3"/>
        <v>0</v>
      </c>
      <c r="G119" s="22">
        <f t="shared" si="3"/>
        <v>0</v>
      </c>
      <c r="H119" s="69">
        <f t="shared" si="4"/>
        <v>3163306.3340306599</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278631.64415606897</v>
      </c>
      <c r="D121" s="22">
        <f t="shared" si="3"/>
        <v>420199.96570020099</v>
      </c>
      <c r="E121" s="22">
        <f t="shared" si="3"/>
        <v>70257.860134496994</v>
      </c>
      <c r="F121" s="22">
        <f t="shared" si="3"/>
        <v>0</v>
      </c>
      <c r="G121" s="22">
        <f t="shared" si="3"/>
        <v>0</v>
      </c>
      <c r="H121" s="69">
        <f t="shared" si="4"/>
        <v>769089.46999076707</v>
      </c>
      <c r="I121" s="1"/>
    </row>
    <row r="122" spans="2:9" x14ac:dyDescent="0.2">
      <c r="B122" s="9" t="str">
        <f>$B$38</f>
        <v>Home Economics</v>
      </c>
      <c r="C122" s="22">
        <f t="shared" si="3"/>
        <v>0</v>
      </c>
      <c r="D122" s="22">
        <f t="shared" si="3"/>
        <v>0</v>
      </c>
      <c r="E122" s="22">
        <f t="shared" si="3"/>
        <v>18000</v>
      </c>
      <c r="F122" s="22">
        <f t="shared" si="3"/>
        <v>0</v>
      </c>
      <c r="G122" s="22">
        <f t="shared" si="3"/>
        <v>0</v>
      </c>
      <c r="H122" s="69">
        <f t="shared" si="4"/>
        <v>18000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10934.4170100473</v>
      </c>
      <c r="D128" s="22">
        <f t="shared" si="3"/>
        <v>0</v>
      </c>
      <c r="E128" s="22">
        <f t="shared" si="3"/>
        <v>0</v>
      </c>
      <c r="F128" s="22">
        <f t="shared" si="3"/>
        <v>0</v>
      </c>
      <c r="G128" s="22">
        <f t="shared" si="3"/>
        <v>0</v>
      </c>
      <c r="H128" s="69">
        <f t="shared" si="4"/>
        <v>10934.4170100473</v>
      </c>
      <c r="I128" s="1"/>
    </row>
    <row r="129" spans="2:12" x14ac:dyDescent="0.2">
      <c r="B129" s="9" t="str">
        <f>$B$45</f>
        <v>Health Services</v>
      </c>
      <c r="C129" s="22">
        <f t="shared" si="3"/>
        <v>34478.143145369999</v>
      </c>
      <c r="D129" s="22">
        <f t="shared" si="3"/>
        <v>28998.3597080236</v>
      </c>
      <c r="E129" s="22">
        <f t="shared" si="3"/>
        <v>0</v>
      </c>
      <c r="F129" s="22">
        <f t="shared" si="3"/>
        <v>0</v>
      </c>
      <c r="G129" s="22">
        <f t="shared" si="3"/>
        <v>0</v>
      </c>
      <c r="H129" s="69">
        <f t="shared" si="4"/>
        <v>63476.502853393598</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420128.02608782798</v>
      </c>
      <c r="D131" s="22">
        <f t="shared" si="3"/>
        <v>2394265.4940566798</v>
      </c>
      <c r="E131" s="22">
        <f t="shared" si="3"/>
        <v>749939.000662426</v>
      </c>
      <c r="F131" s="22">
        <f t="shared" si="3"/>
        <v>0</v>
      </c>
      <c r="G131" s="22">
        <f t="shared" si="3"/>
        <v>0</v>
      </c>
      <c r="H131" s="69">
        <f t="shared" si="4"/>
        <v>3564332.5208069338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34.273553141477699</v>
      </c>
      <c r="D133" s="22">
        <f t="shared" si="5"/>
        <v>289935.44897222897</v>
      </c>
      <c r="E133" s="22">
        <f t="shared" si="5"/>
        <v>0</v>
      </c>
      <c r="F133" s="22">
        <f t="shared" si="5"/>
        <v>0</v>
      </c>
      <c r="G133" s="22">
        <f t="shared" si="5"/>
        <v>0</v>
      </c>
      <c r="H133" s="69">
        <f t="shared" si="4"/>
        <v>289969.72252537042</v>
      </c>
      <c r="I133" s="1"/>
    </row>
    <row r="134" spans="2:12" x14ac:dyDescent="0.2">
      <c r="B134" s="9" t="str">
        <f>$B$50</f>
        <v>Technology</v>
      </c>
      <c r="C134" s="22">
        <f t="shared" si="5"/>
        <v>20201.743603046601</v>
      </c>
      <c r="D134" s="22">
        <f t="shared" si="5"/>
        <v>115668.256396953</v>
      </c>
      <c r="E134" s="22">
        <f t="shared" si="5"/>
        <v>0</v>
      </c>
      <c r="F134" s="22">
        <f t="shared" si="5"/>
        <v>0</v>
      </c>
      <c r="G134" s="22">
        <f t="shared" si="5"/>
        <v>0</v>
      </c>
      <c r="H134" s="69">
        <f t="shared" si="4"/>
        <v>135869.99999999959</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4134580.419414015</v>
      </c>
      <c r="D136" s="36">
        <f>SUM(D116:D135)</f>
        <v>8233208.8020696975</v>
      </c>
      <c r="E136" s="36">
        <f>SUM(E116:E135)</f>
        <v>2431652.8657202004</v>
      </c>
      <c r="F136" s="36">
        <f>SUM(F116:F135)</f>
        <v>0</v>
      </c>
      <c r="G136" s="36">
        <f>SUM(G116:G135)</f>
        <v>0</v>
      </c>
      <c r="H136" s="36">
        <f t="shared" si="4"/>
        <v>14799442.087203912</v>
      </c>
      <c r="I136" s="1"/>
    </row>
    <row r="137" spans="2:12" x14ac:dyDescent="0.2">
      <c r="B137" s="46"/>
      <c r="C137" s="47"/>
      <c r="D137" s="47"/>
      <c r="E137" s="47"/>
      <c r="F137" s="47"/>
      <c r="G137" s="47"/>
      <c r="H137" s="48"/>
      <c r="I137" s="1"/>
    </row>
    <row r="138" spans="2:12" x14ac:dyDescent="0.2">
      <c r="B138" s="277" t="s">
        <v>4</v>
      </c>
      <c r="C138" s="12"/>
      <c r="D138" s="12"/>
      <c r="E138" s="12"/>
      <c r="F138" s="12"/>
      <c r="G138" s="12"/>
      <c r="H138" s="17">
        <f>H86-H81-H111</f>
        <v>13595095.912796088</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279" t="s">
        <v>26</v>
      </c>
      <c r="D142" s="279" t="s">
        <v>27</v>
      </c>
      <c r="E142" s="279" t="s">
        <v>28</v>
      </c>
      <c r="F142" s="279" t="s">
        <v>29</v>
      </c>
      <c r="G142" s="322" t="s">
        <v>30</v>
      </c>
      <c r="H142" s="73" t="s">
        <v>6</v>
      </c>
      <c r="I142" s="67" t="s">
        <v>7</v>
      </c>
    </row>
    <row r="143" spans="2:12" x14ac:dyDescent="0.2">
      <c r="B143" s="9" t="str">
        <f>$B$32</f>
        <v>Liberal Arts</v>
      </c>
      <c r="C143" s="159">
        <f>Data!LN17</f>
        <v>0</v>
      </c>
      <c r="D143" s="159">
        <f>Data!MH17</f>
        <v>0</v>
      </c>
      <c r="E143" s="159">
        <f>Data!NB17</f>
        <v>0</v>
      </c>
      <c r="F143" s="159">
        <f>Data!NV17</f>
        <v>0</v>
      </c>
      <c r="G143" s="159">
        <f>Data!OP17</f>
        <v>0</v>
      </c>
      <c r="H143" s="160">
        <f>Data!PJ17</f>
        <v>4552091</v>
      </c>
      <c r="I143" s="70">
        <f t="shared" ref="I143:I162" si="6">SUM(C143:H143)</f>
        <v>4552091</v>
      </c>
    </row>
    <row r="144" spans="2:12" x14ac:dyDescent="0.2">
      <c r="B144" s="9" t="str">
        <f>$B$33</f>
        <v>Science</v>
      </c>
      <c r="C144" s="159">
        <f>Data!LO17</f>
        <v>0</v>
      </c>
      <c r="D144" s="159">
        <f>Data!MI17</f>
        <v>0</v>
      </c>
      <c r="E144" s="159">
        <f>Data!NC17</f>
        <v>0</v>
      </c>
      <c r="F144" s="159">
        <f>Data!NW17</f>
        <v>0</v>
      </c>
      <c r="G144" s="159">
        <f>Data!OQ17</f>
        <v>0</v>
      </c>
      <c r="H144" s="160">
        <f>Data!PK17</f>
        <v>1531632</v>
      </c>
      <c r="I144" s="70">
        <f t="shared" si="6"/>
        <v>1531632</v>
      </c>
    </row>
    <row r="145" spans="2:9" x14ac:dyDescent="0.2">
      <c r="B145" s="9" t="str">
        <f>$B$34</f>
        <v>Fine Arts</v>
      </c>
      <c r="C145" s="159">
        <f>Data!LP17</f>
        <v>0</v>
      </c>
      <c r="D145" s="159">
        <f>Data!MJ17</f>
        <v>0</v>
      </c>
      <c r="E145" s="159">
        <f>Data!ND17</f>
        <v>0</v>
      </c>
      <c r="F145" s="159">
        <f>Data!NX17</f>
        <v>0</v>
      </c>
      <c r="G145" s="159">
        <f>Data!OR17</f>
        <v>0</v>
      </c>
      <c r="H145" s="160">
        <f>Data!PL17</f>
        <v>148635</v>
      </c>
      <c r="I145" s="70">
        <f t="shared" si="6"/>
        <v>148635</v>
      </c>
    </row>
    <row r="146" spans="2:9" x14ac:dyDescent="0.2">
      <c r="B146" s="9" t="str">
        <f>$B$35</f>
        <v>Teacher Education</v>
      </c>
      <c r="C146" s="159">
        <f>Data!LQ17</f>
        <v>0</v>
      </c>
      <c r="D146" s="159">
        <f>Data!MK17</f>
        <v>0</v>
      </c>
      <c r="E146" s="159">
        <f>Data!NE17</f>
        <v>0</v>
      </c>
      <c r="F146" s="159">
        <f>Data!NY17</f>
        <v>0</v>
      </c>
      <c r="G146" s="159">
        <f>Data!OS17</f>
        <v>0</v>
      </c>
      <c r="H146" s="160">
        <f>Data!PN17</f>
        <v>2905883</v>
      </c>
      <c r="I146" s="70">
        <f t="shared" si="6"/>
        <v>2905883</v>
      </c>
    </row>
    <row r="147" spans="2:9" x14ac:dyDescent="0.2">
      <c r="B147" s="9" t="str">
        <f>$B$36</f>
        <v>Agriculture</v>
      </c>
      <c r="C147" s="159">
        <f>Data!LR17</f>
        <v>0</v>
      </c>
      <c r="D147" s="159">
        <f>Data!ML17</f>
        <v>0</v>
      </c>
      <c r="E147" s="159">
        <f>Data!NF17</f>
        <v>0</v>
      </c>
      <c r="F147" s="159">
        <f>Data!NZ17</f>
        <v>0</v>
      </c>
      <c r="G147" s="159">
        <f>Data!OT17</f>
        <v>0</v>
      </c>
      <c r="H147" s="160">
        <f>Data!PM17</f>
        <v>0</v>
      </c>
      <c r="I147" s="70">
        <f t="shared" si="6"/>
        <v>0</v>
      </c>
    </row>
    <row r="148" spans="2:9" x14ac:dyDescent="0.2">
      <c r="B148" s="9" t="str">
        <f>$B$37</f>
        <v>Engineering</v>
      </c>
      <c r="C148" s="159">
        <f>Data!LS17</f>
        <v>0</v>
      </c>
      <c r="D148" s="159">
        <f>Data!MM17</f>
        <v>0</v>
      </c>
      <c r="E148" s="159">
        <f>Data!NG17</f>
        <v>0</v>
      </c>
      <c r="F148" s="159">
        <f>Data!OA17</f>
        <v>0</v>
      </c>
      <c r="G148" s="159">
        <f>Data!OU17</f>
        <v>0</v>
      </c>
      <c r="H148" s="160">
        <f>Data!PO17</f>
        <v>706503</v>
      </c>
      <c r="I148" s="70">
        <f t="shared" si="6"/>
        <v>706503</v>
      </c>
    </row>
    <row r="149" spans="2:9" x14ac:dyDescent="0.2">
      <c r="B149" s="9" t="str">
        <f>$B$38</f>
        <v>Home Economics</v>
      </c>
      <c r="C149" s="159">
        <f>Data!LT17</f>
        <v>0</v>
      </c>
      <c r="D149" s="159">
        <f>Data!MN17</f>
        <v>0</v>
      </c>
      <c r="E149" s="159">
        <f>Data!NH17</f>
        <v>0</v>
      </c>
      <c r="F149" s="159">
        <f>Data!OB17</f>
        <v>0</v>
      </c>
      <c r="G149" s="159">
        <f>Data!OV17</f>
        <v>0</v>
      </c>
      <c r="H149" s="160">
        <f>Data!PP17</f>
        <v>16535</v>
      </c>
      <c r="I149" s="70">
        <f t="shared" si="6"/>
        <v>16535</v>
      </c>
    </row>
    <row r="150" spans="2:9" x14ac:dyDescent="0.2">
      <c r="B150" s="9" t="str">
        <f>$B$39</f>
        <v>Law</v>
      </c>
      <c r="C150" s="159">
        <f>Data!LU17</f>
        <v>0</v>
      </c>
      <c r="D150" s="159">
        <f>Data!MO17</f>
        <v>0</v>
      </c>
      <c r="E150" s="159">
        <f>Data!NI17</f>
        <v>0</v>
      </c>
      <c r="F150" s="159">
        <f>Data!OC17</f>
        <v>0</v>
      </c>
      <c r="G150" s="159">
        <f>Data!OW17</f>
        <v>0</v>
      </c>
      <c r="H150" s="160">
        <f>Data!PQ17</f>
        <v>0</v>
      </c>
      <c r="I150" s="70">
        <f t="shared" si="6"/>
        <v>0</v>
      </c>
    </row>
    <row r="151" spans="2:9" x14ac:dyDescent="0.2">
      <c r="B151" s="9" t="str">
        <f>$B$40</f>
        <v>Social Service</v>
      </c>
      <c r="C151" s="159">
        <f>Data!LV17</f>
        <v>0</v>
      </c>
      <c r="D151" s="159">
        <f>Data!MP17</f>
        <v>0</v>
      </c>
      <c r="E151" s="159">
        <f>Data!NJ17</f>
        <v>0</v>
      </c>
      <c r="F151" s="159">
        <f>Data!OD17</f>
        <v>0</v>
      </c>
      <c r="G151" s="159">
        <f>Data!OX17</f>
        <v>0</v>
      </c>
      <c r="H151" s="160">
        <f>Data!PR17</f>
        <v>0</v>
      </c>
      <c r="I151" s="70">
        <f t="shared" si="6"/>
        <v>0</v>
      </c>
    </row>
    <row r="152" spans="2:9" x14ac:dyDescent="0.2">
      <c r="B152" s="9" t="str">
        <f>$B$41</f>
        <v>Library Science</v>
      </c>
      <c r="C152" s="159">
        <f>Data!LW17</f>
        <v>0</v>
      </c>
      <c r="D152" s="159">
        <f>Data!MQ17</f>
        <v>0</v>
      </c>
      <c r="E152" s="159">
        <f>Data!NK17</f>
        <v>0</v>
      </c>
      <c r="F152" s="159">
        <f>Data!OE17</f>
        <v>0</v>
      </c>
      <c r="G152" s="159">
        <f>Data!OY17</f>
        <v>0</v>
      </c>
      <c r="H152" s="160">
        <f>Data!PS17</f>
        <v>0</v>
      </c>
      <c r="I152" s="70">
        <f t="shared" si="6"/>
        <v>0</v>
      </c>
    </row>
    <row r="153" spans="2:9" x14ac:dyDescent="0.2">
      <c r="B153" s="9" t="str">
        <f>$B$42</f>
        <v>Veterinary Science</v>
      </c>
      <c r="C153" s="159">
        <f>Data!LX17</f>
        <v>0</v>
      </c>
      <c r="D153" s="159">
        <f>Data!MR17</f>
        <v>0</v>
      </c>
      <c r="E153" s="159">
        <f>Data!NL17</f>
        <v>0</v>
      </c>
      <c r="F153" s="159">
        <f>Data!OF17</f>
        <v>0</v>
      </c>
      <c r="G153" s="159">
        <f>Data!OZ17</f>
        <v>0</v>
      </c>
      <c r="H153" s="160">
        <f>Data!PT17</f>
        <v>0</v>
      </c>
      <c r="I153" s="70">
        <f t="shared" si="6"/>
        <v>0</v>
      </c>
    </row>
    <row r="154" spans="2:9" x14ac:dyDescent="0.2">
      <c r="B154" s="9" t="str">
        <f>$B$43</f>
        <v>Vocational Training</v>
      </c>
      <c r="C154" s="159">
        <f>Data!LY17</f>
        <v>0</v>
      </c>
      <c r="D154" s="159">
        <f>Data!MS17</f>
        <v>0</v>
      </c>
      <c r="E154" s="159">
        <f>Data!NM17</f>
        <v>0</v>
      </c>
      <c r="F154" s="159">
        <f>Data!OG17</f>
        <v>0</v>
      </c>
      <c r="G154" s="159">
        <f>Data!PA17</f>
        <v>0</v>
      </c>
      <c r="H154" s="160">
        <f>Data!PU17</f>
        <v>0</v>
      </c>
      <c r="I154" s="70">
        <f t="shared" si="6"/>
        <v>0</v>
      </c>
    </row>
    <row r="155" spans="2:9" x14ac:dyDescent="0.2">
      <c r="B155" s="9" t="str">
        <f>$B$44</f>
        <v>Physical Training</v>
      </c>
      <c r="C155" s="159">
        <f>Data!LZ17</f>
        <v>0</v>
      </c>
      <c r="D155" s="159">
        <f>Data!MT17</f>
        <v>0</v>
      </c>
      <c r="E155" s="159">
        <f>Data!NN17</f>
        <v>0</v>
      </c>
      <c r="F155" s="159">
        <f>Data!OH17</f>
        <v>0</v>
      </c>
      <c r="G155" s="159">
        <f>Data!PB17</f>
        <v>0</v>
      </c>
      <c r="H155" s="160">
        <f>Data!PV17</f>
        <v>10045</v>
      </c>
      <c r="I155" s="70">
        <f t="shared" si="6"/>
        <v>10045</v>
      </c>
    </row>
    <row r="156" spans="2:9" x14ac:dyDescent="0.2">
      <c r="B156" s="9" t="str">
        <f>$B$45</f>
        <v>Health Services</v>
      </c>
      <c r="C156" s="159">
        <f>Data!MA17</f>
        <v>0</v>
      </c>
      <c r="D156" s="159">
        <f>Data!MU17</f>
        <v>0</v>
      </c>
      <c r="E156" s="159">
        <f>Data!NO17</f>
        <v>0</v>
      </c>
      <c r="F156" s="159">
        <f>Data!OI17</f>
        <v>0</v>
      </c>
      <c r="G156" s="159">
        <f>Data!PC17</f>
        <v>0</v>
      </c>
      <c r="H156" s="160">
        <f>Data!PW17</f>
        <v>58311</v>
      </c>
      <c r="I156" s="70">
        <f t="shared" si="6"/>
        <v>58311</v>
      </c>
    </row>
    <row r="157" spans="2:9" x14ac:dyDescent="0.2">
      <c r="B157" s="9" t="str">
        <f>$B$46</f>
        <v>Pharmacy</v>
      </c>
      <c r="C157" s="159">
        <f>Data!MB17</f>
        <v>0</v>
      </c>
      <c r="D157" s="159">
        <f>Data!MV17</f>
        <v>0</v>
      </c>
      <c r="E157" s="159">
        <f>Data!NP17</f>
        <v>0</v>
      </c>
      <c r="F157" s="159">
        <f>Data!OJ17</f>
        <v>0</v>
      </c>
      <c r="G157" s="159">
        <f>Data!PD17</f>
        <v>0</v>
      </c>
      <c r="H157" s="160">
        <f>Data!PX17</f>
        <v>0</v>
      </c>
      <c r="I157" s="70">
        <f t="shared" si="6"/>
        <v>0</v>
      </c>
    </row>
    <row r="158" spans="2:9" x14ac:dyDescent="0.2">
      <c r="B158" s="9" t="str">
        <f>$B$47</f>
        <v>Business Administration</v>
      </c>
      <c r="C158" s="159">
        <f>Data!MC17</f>
        <v>0</v>
      </c>
      <c r="D158" s="159">
        <f>Data!MW17</f>
        <v>0</v>
      </c>
      <c r="E158" s="159">
        <f>Data!NQ17</f>
        <v>0</v>
      </c>
      <c r="F158" s="159">
        <f>Data!OK17</f>
        <v>0</v>
      </c>
      <c r="G158" s="159">
        <f>Data!PE17</f>
        <v>0</v>
      </c>
      <c r="H158" s="160">
        <f>Data!PY17</f>
        <v>3274275</v>
      </c>
      <c r="I158" s="70">
        <f t="shared" si="6"/>
        <v>3274275</v>
      </c>
    </row>
    <row r="159" spans="2:9" x14ac:dyDescent="0.2">
      <c r="B159" s="9" t="str">
        <f>$B$48</f>
        <v>Optometry</v>
      </c>
      <c r="C159" s="159">
        <f>Data!MD17</f>
        <v>0</v>
      </c>
      <c r="D159" s="159">
        <f>Data!MX17</f>
        <v>0</v>
      </c>
      <c r="E159" s="159">
        <f>Data!NR17</f>
        <v>0</v>
      </c>
      <c r="F159" s="159">
        <f>Data!OL17</f>
        <v>0</v>
      </c>
      <c r="G159" s="159">
        <f>Data!PF17</f>
        <v>0</v>
      </c>
      <c r="H159" s="160">
        <f>Data!PZ17</f>
        <v>0</v>
      </c>
      <c r="I159" s="70">
        <f t="shared" si="6"/>
        <v>0</v>
      </c>
    </row>
    <row r="160" spans="2:9" x14ac:dyDescent="0.2">
      <c r="B160" s="9" t="str">
        <f>$B$49</f>
        <v>Teacher Ed-Practice Teaching</v>
      </c>
      <c r="C160" s="159">
        <f>Data!ME17</f>
        <v>0</v>
      </c>
      <c r="D160" s="159">
        <f>Data!MY17</f>
        <v>0</v>
      </c>
      <c r="E160" s="159">
        <f>Data!NS17</f>
        <v>0</v>
      </c>
      <c r="F160" s="159">
        <f>Data!OM17</f>
        <v>0</v>
      </c>
      <c r="G160" s="159">
        <f>Data!PG17</f>
        <v>0</v>
      </c>
      <c r="H160" s="160">
        <f>Data!QA17</f>
        <v>266373</v>
      </c>
      <c r="I160" s="70">
        <f t="shared" si="6"/>
        <v>266373</v>
      </c>
    </row>
    <row r="161" spans="2:10" x14ac:dyDescent="0.2">
      <c r="B161" s="9" t="str">
        <f>$B$50</f>
        <v>Technology</v>
      </c>
      <c r="C161" s="159">
        <f>Data!MF17</f>
        <v>0</v>
      </c>
      <c r="D161" s="159">
        <f>Data!MZ17</f>
        <v>0</v>
      </c>
      <c r="E161" s="159">
        <f>Data!NT17</f>
        <v>0</v>
      </c>
      <c r="F161" s="159">
        <f>Data!ON17</f>
        <v>0</v>
      </c>
      <c r="G161" s="159">
        <f>Data!PH17</f>
        <v>0</v>
      </c>
      <c r="H161" s="160">
        <f>Data!QB17</f>
        <v>124813</v>
      </c>
      <c r="I161" s="70">
        <f t="shared" si="6"/>
        <v>124813</v>
      </c>
    </row>
    <row r="162" spans="2:10" x14ac:dyDescent="0.2">
      <c r="B162" s="9" t="str">
        <f>$B$51</f>
        <v>Nursing</v>
      </c>
      <c r="C162" s="159">
        <f>Data!MG17</f>
        <v>0</v>
      </c>
      <c r="D162" s="159">
        <f>Data!NA17</f>
        <v>0</v>
      </c>
      <c r="E162" s="159">
        <f>Data!NU17</f>
        <v>0</v>
      </c>
      <c r="F162" s="159">
        <f>Data!OO17</f>
        <v>0</v>
      </c>
      <c r="G162" s="159">
        <f>Data!PI17</f>
        <v>0</v>
      </c>
      <c r="H162" s="160">
        <f>Data!QC17</f>
        <v>0</v>
      </c>
      <c r="I162" s="70">
        <f t="shared" si="6"/>
        <v>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13595096</v>
      </c>
      <c r="I163" s="70">
        <f>SUM(I143:I162)</f>
        <v>13595096</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2089643.9340644029</v>
      </c>
      <c r="D168" s="21">
        <f t="shared" si="8"/>
        <v>2157208.4108029767</v>
      </c>
      <c r="E168" s="21">
        <f t="shared" si="8"/>
        <v>305238.65513262042</v>
      </c>
      <c r="F168" s="21">
        <f t="shared" si="8"/>
        <v>0</v>
      </c>
      <c r="G168" s="21">
        <f t="shared" si="8"/>
        <v>0</v>
      </c>
      <c r="H168" s="36">
        <f t="shared" ref="H168:H188" si="9">SUM(C168:G168)</f>
        <v>4552091</v>
      </c>
      <c r="I168" s="52"/>
      <c r="J168" s="53"/>
    </row>
    <row r="169" spans="2:10" x14ac:dyDescent="0.2">
      <c r="B169" s="9" t="str">
        <f>$B$33</f>
        <v>Science</v>
      </c>
      <c r="C169" s="22">
        <f t="shared" si="8"/>
        <v>722713.00616573775</v>
      </c>
      <c r="D169" s="22">
        <f t="shared" si="8"/>
        <v>685394.17213870713</v>
      </c>
      <c r="E169" s="22">
        <f t="shared" si="8"/>
        <v>123524.82169555522</v>
      </c>
      <c r="F169" s="22">
        <f t="shared" si="8"/>
        <v>0</v>
      </c>
      <c r="G169" s="22">
        <f t="shared" si="8"/>
        <v>0</v>
      </c>
      <c r="H169" s="69">
        <f t="shared" si="9"/>
        <v>1531632.0000000002</v>
      </c>
      <c r="I169" s="52"/>
      <c r="J169" s="53"/>
    </row>
    <row r="170" spans="2:10" x14ac:dyDescent="0.2">
      <c r="B170" s="9" t="str">
        <f>$B$34</f>
        <v>Fine Arts</v>
      </c>
      <c r="C170" s="22">
        <f t="shared" si="8"/>
        <v>127517.1639190725</v>
      </c>
      <c r="D170" s="22">
        <f t="shared" si="8"/>
        <v>21117.836080927525</v>
      </c>
      <c r="E170" s="22">
        <f t="shared" si="8"/>
        <v>0</v>
      </c>
      <c r="F170" s="22">
        <f t="shared" si="8"/>
        <v>0</v>
      </c>
      <c r="G170" s="22">
        <f t="shared" si="8"/>
        <v>0</v>
      </c>
      <c r="H170" s="69">
        <f t="shared" si="9"/>
        <v>148635.00000000003</v>
      </c>
      <c r="I170" s="52"/>
      <c r="J170" s="53"/>
    </row>
    <row r="171" spans="2:10" x14ac:dyDescent="0.2">
      <c r="B171" s="9" t="str">
        <f>$B$35</f>
        <v>Teacher Education</v>
      </c>
      <c r="C171" s="22">
        <f t="shared" si="8"/>
        <v>156040.60591765831</v>
      </c>
      <c r="D171" s="22">
        <f t="shared" si="8"/>
        <v>1714821.9834445601</v>
      </c>
      <c r="E171" s="22">
        <f t="shared" si="8"/>
        <v>1035020.4106377816</v>
      </c>
      <c r="F171" s="22">
        <f t="shared" si="8"/>
        <v>0</v>
      </c>
      <c r="G171" s="22">
        <f t="shared" si="8"/>
        <v>0</v>
      </c>
      <c r="H171" s="69">
        <f t="shared" si="9"/>
        <v>2905883</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255957.33678886335</v>
      </c>
      <c r="D173" s="22">
        <f t="shared" si="8"/>
        <v>386005.20219143433</v>
      </c>
      <c r="E173" s="22">
        <f t="shared" si="8"/>
        <v>64540.461019702205</v>
      </c>
      <c r="F173" s="22">
        <f t="shared" si="8"/>
        <v>0</v>
      </c>
      <c r="G173" s="22">
        <f t="shared" si="8"/>
        <v>0</v>
      </c>
      <c r="H173" s="69">
        <f t="shared" si="9"/>
        <v>706503</v>
      </c>
      <c r="I173" s="52"/>
      <c r="J173" s="53"/>
    </row>
    <row r="174" spans="2:10" x14ac:dyDescent="0.2">
      <c r="B174" s="9" t="str">
        <f>$B$38</f>
        <v>Home Economics</v>
      </c>
      <c r="C174" s="22">
        <f t="shared" si="8"/>
        <v>0</v>
      </c>
      <c r="D174" s="22">
        <f t="shared" si="8"/>
        <v>0</v>
      </c>
      <c r="E174" s="22">
        <f t="shared" si="8"/>
        <v>16535</v>
      </c>
      <c r="F174" s="22">
        <f t="shared" si="8"/>
        <v>0</v>
      </c>
      <c r="G174" s="22">
        <f t="shared" si="8"/>
        <v>0</v>
      </c>
      <c r="H174" s="69">
        <f t="shared" si="9"/>
        <v>16535</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10045</v>
      </c>
      <c r="D180" s="22">
        <f t="shared" si="8"/>
        <v>0</v>
      </c>
      <c r="E180" s="22">
        <f t="shared" si="8"/>
        <v>0</v>
      </c>
      <c r="F180" s="22">
        <f t="shared" si="8"/>
        <v>0</v>
      </c>
      <c r="G180" s="22">
        <f t="shared" si="8"/>
        <v>0</v>
      </c>
      <c r="H180" s="69">
        <f t="shared" si="9"/>
        <v>10045</v>
      </c>
      <c r="I180" s="52"/>
      <c r="J180" s="53"/>
    </row>
    <row r="181" spans="2:10" x14ac:dyDescent="0.2">
      <c r="B181" s="9" t="str">
        <f>$B$45</f>
        <v>Health Services</v>
      </c>
      <c r="C181" s="22">
        <f t="shared" si="8"/>
        <v>31672.428608630991</v>
      </c>
      <c r="D181" s="22">
        <f t="shared" si="8"/>
        <v>26638.571391369012</v>
      </c>
      <c r="E181" s="22">
        <f t="shared" si="8"/>
        <v>0</v>
      </c>
      <c r="F181" s="22">
        <f t="shared" si="8"/>
        <v>0</v>
      </c>
      <c r="G181" s="22">
        <f t="shared" si="8"/>
        <v>0</v>
      </c>
      <c r="H181" s="69">
        <f t="shared" si="9"/>
        <v>58311</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385938.93375225714</v>
      </c>
      <c r="D183" s="22">
        <f t="shared" si="8"/>
        <v>2199425.4477631184</v>
      </c>
      <c r="E183" s="22">
        <f t="shared" si="8"/>
        <v>688910.61848462431</v>
      </c>
      <c r="F183" s="22">
        <f t="shared" si="8"/>
        <v>0</v>
      </c>
      <c r="G183" s="22">
        <f t="shared" si="8"/>
        <v>0</v>
      </c>
      <c r="H183" s="69">
        <f t="shared" si="9"/>
        <v>3274274.9999999995</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31.484491178750787</v>
      </c>
      <c r="D185" s="22">
        <f t="shared" si="10"/>
        <v>266341.51550882123</v>
      </c>
      <c r="E185" s="22">
        <f t="shared" si="10"/>
        <v>0</v>
      </c>
      <c r="F185" s="22">
        <f t="shared" si="10"/>
        <v>0</v>
      </c>
      <c r="G185" s="22">
        <f t="shared" si="10"/>
        <v>0</v>
      </c>
      <c r="H185" s="69">
        <f t="shared" si="9"/>
        <v>266373</v>
      </c>
      <c r="I185" s="52"/>
      <c r="J185" s="53"/>
    </row>
    <row r="186" spans="2:10" x14ac:dyDescent="0.2">
      <c r="B186" s="9" t="str">
        <f>$B$50</f>
        <v>Technology</v>
      </c>
      <c r="C186" s="22">
        <f t="shared" si="10"/>
        <v>18557.740666277052</v>
      </c>
      <c r="D186" s="22">
        <f t="shared" si="10"/>
        <v>106255.25933372296</v>
      </c>
      <c r="E186" s="22">
        <f t="shared" si="10"/>
        <v>0</v>
      </c>
      <c r="F186" s="22">
        <f t="shared" si="10"/>
        <v>0</v>
      </c>
      <c r="G186" s="22">
        <f t="shared" si="10"/>
        <v>0</v>
      </c>
      <c r="H186" s="69">
        <f t="shared" si="9"/>
        <v>124813.00000000001</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3798117.6343740788</v>
      </c>
      <c r="D188" s="36">
        <f>SUM(D168:D187)</f>
        <v>7563208.3986556372</v>
      </c>
      <c r="E188" s="36">
        <f>SUM(E168:E187)</f>
        <v>2233769.966970284</v>
      </c>
      <c r="F188" s="36">
        <f>SUM(F168:F187)</f>
        <v>0</v>
      </c>
      <c r="G188" s="36">
        <f>SUM(G168:G187)</f>
        <v>0</v>
      </c>
      <c r="H188" s="36">
        <f t="shared" si="9"/>
        <v>13595096</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7901819</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1214554.8126863826</v>
      </c>
      <c r="D193" s="38">
        <f t="shared" si="11"/>
        <v>1253825.0247314852</v>
      </c>
      <c r="E193" s="38">
        <f t="shared" si="11"/>
        <v>177412.55893685532</v>
      </c>
      <c r="F193" s="38">
        <f t="shared" si="11"/>
        <v>0</v>
      </c>
      <c r="G193" s="38">
        <f t="shared" si="11"/>
        <v>0</v>
      </c>
      <c r="H193" s="38">
        <f>SUM(C193:G193)</f>
        <v>2645792.3963547233</v>
      </c>
      <c r="I193" s="1"/>
    </row>
    <row r="194" spans="2:9" x14ac:dyDescent="0.2">
      <c r="B194" s="9" t="str">
        <f>$B$33</f>
        <v>Science</v>
      </c>
      <c r="C194" s="39">
        <f t="shared" si="11"/>
        <v>420059.36252574908</v>
      </c>
      <c r="D194" s="39">
        <f t="shared" si="11"/>
        <v>398368.69763130305</v>
      </c>
      <c r="E194" s="39">
        <f t="shared" si="11"/>
        <v>71795.79918289512</v>
      </c>
      <c r="F194" s="39">
        <f t="shared" si="11"/>
        <v>0</v>
      </c>
      <c r="G194" s="39">
        <f t="shared" si="11"/>
        <v>0</v>
      </c>
      <c r="H194" s="39">
        <f t="shared" ref="H194:H213" si="12">SUM(C194:G194)</f>
        <v>890223.85933994723</v>
      </c>
      <c r="I194" s="1"/>
    </row>
    <row r="195" spans="2:9" x14ac:dyDescent="0.2">
      <c r="B195" s="9" t="str">
        <f>$B$34</f>
        <v>Fine Arts</v>
      </c>
      <c r="C195" s="39">
        <f t="shared" si="11"/>
        <v>74116.302523208855</v>
      </c>
      <c r="D195" s="39">
        <f t="shared" si="11"/>
        <v>12274.237283091423</v>
      </c>
      <c r="E195" s="39">
        <f t="shared" si="11"/>
        <v>0</v>
      </c>
      <c r="F195" s="39">
        <f t="shared" si="11"/>
        <v>0</v>
      </c>
      <c r="G195" s="39">
        <f t="shared" si="11"/>
        <v>0</v>
      </c>
      <c r="H195" s="39">
        <f t="shared" si="12"/>
        <v>86390.539806300279</v>
      </c>
      <c r="I195" s="1"/>
    </row>
    <row r="196" spans="2:9" x14ac:dyDescent="0.2">
      <c r="B196" s="9" t="str">
        <f>$B$35</f>
        <v>Teacher Education</v>
      </c>
      <c r="C196" s="39">
        <f t="shared" si="11"/>
        <v>90694.821133761114</v>
      </c>
      <c r="D196" s="39">
        <f t="shared" si="11"/>
        <v>996698.72563053039</v>
      </c>
      <c r="E196" s="39">
        <f t="shared" si="11"/>
        <v>601580.53386514494</v>
      </c>
      <c r="F196" s="39">
        <f t="shared" si="11"/>
        <v>0</v>
      </c>
      <c r="G196" s="39">
        <f t="shared" si="11"/>
        <v>0</v>
      </c>
      <c r="H196" s="39">
        <f t="shared" si="12"/>
        <v>1688974.0806294365</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148768.90674799995</v>
      </c>
      <c r="D198" s="39">
        <f t="shared" si="11"/>
        <v>224356.02999116268</v>
      </c>
      <c r="E198" s="39">
        <f t="shared" si="11"/>
        <v>37512.555597627885</v>
      </c>
      <c r="F198" s="39">
        <f t="shared" si="11"/>
        <v>0</v>
      </c>
      <c r="G198" s="39">
        <f t="shared" si="11"/>
        <v>0</v>
      </c>
      <c r="H198" s="39">
        <f t="shared" si="12"/>
        <v>410637.49233679054</v>
      </c>
      <c r="I198" s="1"/>
    </row>
    <row r="199" spans="2:9" x14ac:dyDescent="0.2">
      <c r="B199" s="9" t="str">
        <f>$B$38</f>
        <v>Home Economics</v>
      </c>
      <c r="C199" s="39">
        <f t="shared" si="11"/>
        <v>0</v>
      </c>
      <c r="D199" s="39">
        <f t="shared" si="11"/>
        <v>0</v>
      </c>
      <c r="E199" s="39">
        <f t="shared" si="11"/>
        <v>9610.6826974902742</v>
      </c>
      <c r="F199" s="39">
        <f t="shared" si="11"/>
        <v>0</v>
      </c>
      <c r="G199" s="39">
        <f t="shared" si="11"/>
        <v>0</v>
      </c>
      <c r="H199" s="39">
        <f t="shared" si="12"/>
        <v>9610.6826974902742</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5838.1784647558288</v>
      </c>
      <c r="D205" s="39">
        <f t="shared" si="11"/>
        <v>0</v>
      </c>
      <c r="E205" s="39">
        <f t="shared" si="11"/>
        <v>0</v>
      </c>
      <c r="F205" s="39">
        <f t="shared" si="11"/>
        <v>0</v>
      </c>
      <c r="G205" s="39">
        <f t="shared" si="11"/>
        <v>0</v>
      </c>
      <c r="H205" s="39">
        <f t="shared" si="12"/>
        <v>5838.1784647558288</v>
      </c>
      <c r="I205" s="1"/>
    </row>
    <row r="206" spans="2:9" x14ac:dyDescent="0.2">
      <c r="B206" s="9" t="str">
        <f>$B$45</f>
        <v>Health Services</v>
      </c>
      <c r="C206" s="39">
        <f t="shared" si="11"/>
        <v>18408.805209377799</v>
      </c>
      <c r="D206" s="39">
        <f t="shared" si="11"/>
        <v>15483.001883416751</v>
      </c>
      <c r="E206" s="39">
        <f t="shared" si="11"/>
        <v>0</v>
      </c>
      <c r="F206" s="39">
        <f t="shared" si="11"/>
        <v>0</v>
      </c>
      <c r="G206" s="39">
        <f t="shared" si="11"/>
        <v>0</v>
      </c>
      <c r="H206" s="39">
        <f t="shared" si="12"/>
        <v>33891.807092794552</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224317.61950294618</v>
      </c>
      <c r="D208" s="39">
        <f t="shared" si="11"/>
        <v>1278362.5531626965</v>
      </c>
      <c r="E208" s="39">
        <f t="shared" si="11"/>
        <v>400412.54321330698</v>
      </c>
      <c r="F208" s="39">
        <f t="shared" si="11"/>
        <v>0</v>
      </c>
      <c r="G208" s="39">
        <f t="shared" si="11"/>
        <v>0</v>
      </c>
      <c r="H208" s="39">
        <f t="shared" si="12"/>
        <v>1903092.7158789497</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18.299569119906284</v>
      </c>
      <c r="D210" s="39">
        <f t="shared" si="13"/>
        <v>154804.31126813754</v>
      </c>
      <c r="E210" s="39">
        <f t="shared" si="13"/>
        <v>0</v>
      </c>
      <c r="F210" s="39">
        <f t="shared" si="13"/>
        <v>0</v>
      </c>
      <c r="G210" s="39">
        <f t="shared" si="13"/>
        <v>0</v>
      </c>
      <c r="H210" s="39">
        <f t="shared" si="12"/>
        <v>154822.61083725744</v>
      </c>
      <c r="I210" s="1"/>
    </row>
    <row r="211" spans="2:9" x14ac:dyDescent="0.2">
      <c r="B211" s="9" t="str">
        <f>$B$50</f>
        <v>Technology</v>
      </c>
      <c r="C211" s="39">
        <f t="shared" si="13"/>
        <v>10786.252650274157</v>
      </c>
      <c r="D211" s="39">
        <f t="shared" si="13"/>
        <v>61758.383911281388</v>
      </c>
      <c r="E211" s="39">
        <f t="shared" si="13"/>
        <v>0</v>
      </c>
      <c r="F211" s="39">
        <f t="shared" si="13"/>
        <v>0</v>
      </c>
      <c r="G211" s="39">
        <f t="shared" si="13"/>
        <v>0</v>
      </c>
      <c r="H211" s="39">
        <f t="shared" si="12"/>
        <v>72544.636561555541</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2207563.361013575</v>
      </c>
      <c r="D213" s="38">
        <f>SUM(D193:D212)</f>
        <v>4395930.9654931054</v>
      </c>
      <c r="E213" s="38">
        <f>SUM(E193:E212)</f>
        <v>1298324.6734933206</v>
      </c>
      <c r="F213" s="38">
        <f>SUM(F193:F212)</f>
        <v>0</v>
      </c>
      <c r="G213" s="38">
        <f>SUM(G193:G212)</f>
        <v>0</v>
      </c>
      <c r="H213" s="38">
        <f t="shared" si="12"/>
        <v>7901819</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10588460</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1500958.0796595926</v>
      </c>
      <c r="D218" s="38">
        <f t="shared" si="14"/>
        <v>2045412.0452656676</v>
      </c>
      <c r="E218" s="38">
        <f t="shared" si="14"/>
        <v>118079.66604381618</v>
      </c>
      <c r="F218" s="38">
        <f t="shared" si="14"/>
        <v>0</v>
      </c>
      <c r="G218" s="38">
        <f t="shared" si="14"/>
        <v>0</v>
      </c>
      <c r="H218" s="38">
        <f>SUM(C218:G218)</f>
        <v>3664449.7909690766</v>
      </c>
      <c r="I218" s="1"/>
    </row>
    <row r="219" spans="2:9" x14ac:dyDescent="0.2">
      <c r="B219" s="9" t="str">
        <f>$B$33</f>
        <v>Science</v>
      </c>
      <c r="C219" s="39">
        <f t="shared" si="14"/>
        <v>523687.89404378232</v>
      </c>
      <c r="D219" s="39">
        <f t="shared" si="14"/>
        <v>439667.19814808847</v>
      </c>
      <c r="E219" s="39">
        <f t="shared" si="14"/>
        <v>58256.8113637926</v>
      </c>
      <c r="F219" s="39">
        <f t="shared" si="14"/>
        <v>0</v>
      </c>
      <c r="G219" s="39">
        <f t="shared" si="14"/>
        <v>0</v>
      </c>
      <c r="H219" s="39">
        <f t="shared" ref="H219:H238" si="15">SUM(C219:G219)</f>
        <v>1021611.9035556634</v>
      </c>
      <c r="I219" s="1"/>
    </row>
    <row r="220" spans="2:9" x14ac:dyDescent="0.2">
      <c r="B220" s="9" t="str">
        <f>$B$34</f>
        <v>Fine Arts</v>
      </c>
      <c r="C220" s="39">
        <f t="shared" si="14"/>
        <v>109605.7577525659</v>
      </c>
      <c r="D220" s="39">
        <f t="shared" si="14"/>
        <v>13546.925323148687</v>
      </c>
      <c r="E220" s="39">
        <f t="shared" si="14"/>
        <v>0</v>
      </c>
      <c r="F220" s="39">
        <f t="shared" si="14"/>
        <v>0</v>
      </c>
      <c r="G220" s="39">
        <f t="shared" si="14"/>
        <v>0</v>
      </c>
      <c r="H220" s="39">
        <f t="shared" si="15"/>
        <v>123152.68307571459</v>
      </c>
      <c r="I220" s="1"/>
    </row>
    <row r="221" spans="2:9" x14ac:dyDescent="0.2">
      <c r="B221" s="9" t="str">
        <f>$B$35</f>
        <v>Teacher Education</v>
      </c>
      <c r="C221" s="39">
        <f t="shared" si="14"/>
        <v>100041.55550539611</v>
      </c>
      <c r="D221" s="39">
        <f t="shared" si="14"/>
        <v>1689110.5414138788</v>
      </c>
      <c r="E221" s="39">
        <f t="shared" si="14"/>
        <v>430975.12062676676</v>
      </c>
      <c r="F221" s="39">
        <f t="shared" si="14"/>
        <v>0</v>
      </c>
      <c r="G221" s="39">
        <f t="shared" si="14"/>
        <v>0</v>
      </c>
      <c r="H221" s="39">
        <f t="shared" si="15"/>
        <v>2220127.2175460416</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136050.7769659904</v>
      </c>
      <c r="D223" s="39">
        <f t="shared" si="14"/>
        <v>253483.814219686</v>
      </c>
      <c r="E223" s="39">
        <f t="shared" si="14"/>
        <v>3445.2952957081643</v>
      </c>
      <c r="F223" s="39">
        <f t="shared" si="14"/>
        <v>0</v>
      </c>
      <c r="G223" s="39">
        <f t="shared" si="14"/>
        <v>0</v>
      </c>
      <c r="H223" s="39">
        <f t="shared" si="15"/>
        <v>392979.88648138457</v>
      </c>
      <c r="I223" s="1"/>
    </row>
    <row r="224" spans="2:9" x14ac:dyDescent="0.2">
      <c r="B224" s="9" t="str">
        <f>$B$38</f>
        <v>Home Economics</v>
      </c>
      <c r="C224" s="39">
        <f t="shared" si="14"/>
        <v>0</v>
      </c>
      <c r="D224" s="39">
        <f t="shared" si="14"/>
        <v>0</v>
      </c>
      <c r="E224" s="39">
        <f t="shared" si="14"/>
        <v>13154.763856340263</v>
      </c>
      <c r="F224" s="39">
        <f t="shared" si="14"/>
        <v>0</v>
      </c>
      <c r="G224" s="39">
        <f t="shared" si="14"/>
        <v>0</v>
      </c>
      <c r="H224" s="39">
        <f t="shared" si="15"/>
        <v>13154.763856340263</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6790.5835954905579</v>
      </c>
      <c r="D230" s="39">
        <f t="shared" si="14"/>
        <v>0</v>
      </c>
      <c r="E230" s="39">
        <f t="shared" si="14"/>
        <v>0</v>
      </c>
      <c r="F230" s="39">
        <f t="shared" si="14"/>
        <v>0</v>
      </c>
      <c r="G230" s="39">
        <f t="shared" si="14"/>
        <v>0</v>
      </c>
      <c r="H230" s="39">
        <f t="shared" si="15"/>
        <v>6790.5835954905579</v>
      </c>
      <c r="I230" s="1"/>
    </row>
    <row r="231" spans="2:10" x14ac:dyDescent="0.2">
      <c r="B231" s="9" t="str">
        <f>$B$45</f>
        <v>Health Services</v>
      </c>
      <c r="C231" s="39">
        <f t="shared" si="14"/>
        <v>31131.478314537697</v>
      </c>
      <c r="D231" s="39">
        <f t="shared" si="14"/>
        <v>30480.581977084545</v>
      </c>
      <c r="E231" s="39">
        <f t="shared" si="14"/>
        <v>0</v>
      </c>
      <c r="F231" s="39">
        <f t="shared" si="14"/>
        <v>0</v>
      </c>
      <c r="G231" s="39">
        <f t="shared" si="14"/>
        <v>0</v>
      </c>
      <c r="H231" s="39">
        <f t="shared" si="15"/>
        <v>61612.060291622241</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297111.94280832983</v>
      </c>
      <c r="D233" s="39">
        <f t="shared" si="14"/>
        <v>1957617.548459877</v>
      </c>
      <c r="E233" s="39">
        <f t="shared" si="14"/>
        <v>495809.31391872949</v>
      </c>
      <c r="F233" s="39">
        <f t="shared" si="14"/>
        <v>0</v>
      </c>
      <c r="G233" s="39">
        <f t="shared" si="14"/>
        <v>0</v>
      </c>
      <c r="H233" s="39">
        <f t="shared" si="15"/>
        <v>2750538.8051869362</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47.821011235848999</v>
      </c>
      <c r="D235" s="39">
        <f t="shared" si="16"/>
        <v>147539.91105147189</v>
      </c>
      <c r="E235" s="39">
        <f t="shared" si="16"/>
        <v>0</v>
      </c>
      <c r="F235" s="39">
        <f t="shared" si="16"/>
        <v>0</v>
      </c>
      <c r="G235" s="39">
        <f t="shared" si="16"/>
        <v>0</v>
      </c>
      <c r="H235" s="39">
        <f t="shared" si="15"/>
        <v>147587.73206270774</v>
      </c>
      <c r="I235" s="1"/>
    </row>
    <row r="236" spans="2:10" x14ac:dyDescent="0.2">
      <c r="B236" s="9" t="str">
        <f>$B$50</f>
        <v>Technology</v>
      </c>
      <c r="C236" s="39">
        <f t="shared" si="16"/>
        <v>26062.451123537703</v>
      </c>
      <c r="D236" s="39">
        <f t="shared" si="16"/>
        <v>160392.12225548478</v>
      </c>
      <c r="E236" s="39">
        <f t="shared" si="16"/>
        <v>0</v>
      </c>
      <c r="F236" s="39">
        <f t="shared" si="16"/>
        <v>0</v>
      </c>
      <c r="G236" s="39">
        <f t="shared" si="16"/>
        <v>0</v>
      </c>
      <c r="H236" s="39">
        <f t="shared" si="15"/>
        <v>186454.57337902248</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2731488.3407804584</v>
      </c>
      <c r="D238" s="38">
        <f>SUM(D218:D237)</f>
        <v>6737250.6881143879</v>
      </c>
      <c r="E238" s="38">
        <f>SUM(E218:E237)</f>
        <v>1119720.9711051534</v>
      </c>
      <c r="F238" s="38">
        <f>SUM(F218:F237)</f>
        <v>0</v>
      </c>
      <c r="G238" s="38">
        <f>SUM(G218:G237)</f>
        <v>0</v>
      </c>
      <c r="H238" s="38">
        <f t="shared" si="15"/>
        <v>10588459.999999998</v>
      </c>
      <c r="I238" s="1"/>
    </row>
    <row r="239" spans="2:10" x14ac:dyDescent="0.2">
      <c r="B239" s="40"/>
      <c r="C239" s="41"/>
      <c r="D239" s="41"/>
      <c r="E239" s="41"/>
      <c r="F239" s="41"/>
      <c r="G239" s="41"/>
      <c r="H239" s="41"/>
      <c r="I239" s="1"/>
    </row>
    <row r="240" spans="2:10" x14ac:dyDescent="0.2">
      <c r="B240" s="277" t="s">
        <v>12</v>
      </c>
      <c r="C240" s="11"/>
      <c r="D240" s="11"/>
      <c r="E240" s="11"/>
      <c r="F240" s="11"/>
      <c r="G240" s="11"/>
      <c r="H240" s="17">
        <f>H16</f>
        <v>17608860</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2496128.8695990359</v>
      </c>
      <c r="D243" s="38">
        <f t="shared" si="17"/>
        <v>3401568.7217401592</v>
      </c>
      <c r="E243" s="38">
        <f t="shared" si="17"/>
        <v>196369.28393858153</v>
      </c>
      <c r="F243" s="38">
        <f t="shared" si="17"/>
        <v>0</v>
      </c>
      <c r="G243" s="38">
        <f t="shared" si="17"/>
        <v>0</v>
      </c>
      <c r="H243" s="38">
        <f>SUM(C243:G243)</f>
        <v>6094066.8752777763</v>
      </c>
      <c r="I243" s="1"/>
    </row>
    <row r="244" spans="2:9" x14ac:dyDescent="0.2">
      <c r="B244" s="9" t="str">
        <f>$B$33</f>
        <v>Science</v>
      </c>
      <c r="C244" s="39">
        <f t="shared" si="17"/>
        <v>870905.38283298945</v>
      </c>
      <c r="D244" s="39">
        <f t="shared" si="17"/>
        <v>731176.97368474258</v>
      </c>
      <c r="E244" s="39">
        <f t="shared" si="17"/>
        <v>96882.458388796193</v>
      </c>
      <c r="F244" s="39">
        <f t="shared" si="17"/>
        <v>0</v>
      </c>
      <c r="G244" s="39">
        <f t="shared" si="17"/>
        <v>0</v>
      </c>
      <c r="H244" s="39">
        <f t="shared" ref="H244:H263" si="18">SUM(C244:G244)</f>
        <v>1698964.8149065282</v>
      </c>
      <c r="I244" s="1"/>
    </row>
    <row r="245" spans="2:9" x14ac:dyDescent="0.2">
      <c r="B245" s="9" t="str">
        <f>$B$34</f>
        <v>Fine Arts</v>
      </c>
      <c r="C245" s="39">
        <f t="shared" si="17"/>
        <v>182276.97355978558</v>
      </c>
      <c r="D245" s="39">
        <f t="shared" si="17"/>
        <v>22528.857968560111</v>
      </c>
      <c r="E245" s="39">
        <f t="shared" si="17"/>
        <v>0</v>
      </c>
      <c r="F245" s="39">
        <f t="shared" si="17"/>
        <v>0</v>
      </c>
      <c r="G245" s="39">
        <f t="shared" si="17"/>
        <v>0</v>
      </c>
      <c r="H245" s="39">
        <f t="shared" si="18"/>
        <v>204805.83152834568</v>
      </c>
      <c r="I245" s="1"/>
    </row>
    <row r="246" spans="2:9" x14ac:dyDescent="0.2">
      <c r="B246" s="9" t="str">
        <f>$B$35</f>
        <v>Teacher Education</v>
      </c>
      <c r="C246" s="39">
        <f t="shared" si="17"/>
        <v>166371.47848476068</v>
      </c>
      <c r="D246" s="39">
        <f t="shared" si="17"/>
        <v>2809030.8740157867</v>
      </c>
      <c r="E246" s="39">
        <f t="shared" si="17"/>
        <v>716721.84270421276</v>
      </c>
      <c r="F246" s="39">
        <f t="shared" si="17"/>
        <v>0</v>
      </c>
      <c r="G246" s="39">
        <f t="shared" si="17"/>
        <v>0</v>
      </c>
      <c r="H246" s="39">
        <f t="shared" si="18"/>
        <v>3692124.1952047599</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226255.66744222949</v>
      </c>
      <c r="D248" s="39">
        <f t="shared" si="17"/>
        <v>421549.59237324976</v>
      </c>
      <c r="E248" s="39">
        <f t="shared" si="17"/>
        <v>5729.6077541761197</v>
      </c>
      <c r="F248" s="39">
        <f t="shared" si="17"/>
        <v>0</v>
      </c>
      <c r="G248" s="39">
        <f t="shared" si="17"/>
        <v>0</v>
      </c>
      <c r="H248" s="39">
        <f t="shared" si="18"/>
        <v>653534.86756965541</v>
      </c>
      <c r="I248" s="1"/>
    </row>
    <row r="249" spans="2:9" x14ac:dyDescent="0.2">
      <c r="B249" s="9" t="str">
        <f>$B$38</f>
        <v>Home Economics</v>
      </c>
      <c r="C249" s="39">
        <f t="shared" si="17"/>
        <v>0</v>
      </c>
      <c r="D249" s="39">
        <f t="shared" si="17"/>
        <v>0</v>
      </c>
      <c r="E249" s="39">
        <f t="shared" si="17"/>
        <v>21876.684152308819</v>
      </c>
      <c r="F249" s="39">
        <f t="shared" si="17"/>
        <v>0</v>
      </c>
      <c r="G249" s="39">
        <f t="shared" si="17"/>
        <v>0</v>
      </c>
      <c r="H249" s="39">
        <f t="shared" si="18"/>
        <v>21876.684152308819</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11292.901503267694</v>
      </c>
      <c r="D255" s="39">
        <f t="shared" si="17"/>
        <v>0</v>
      </c>
      <c r="E255" s="39">
        <f t="shared" si="17"/>
        <v>0</v>
      </c>
      <c r="F255" s="39">
        <f t="shared" si="17"/>
        <v>0</v>
      </c>
      <c r="G255" s="39">
        <f t="shared" si="17"/>
        <v>0</v>
      </c>
      <c r="H255" s="39">
        <f t="shared" si="18"/>
        <v>11292.901503267694</v>
      </c>
      <c r="I255" s="1"/>
    </row>
    <row r="256" spans="2:9" x14ac:dyDescent="0.2">
      <c r="B256" s="9" t="str">
        <f>$B$45</f>
        <v>Health Services</v>
      </c>
      <c r="C256" s="39">
        <f t="shared" si="17"/>
        <v>51772.386469206118</v>
      </c>
      <c r="D256" s="39">
        <f t="shared" si="17"/>
        <v>50689.930429260246</v>
      </c>
      <c r="E256" s="39">
        <f t="shared" si="17"/>
        <v>0</v>
      </c>
      <c r="F256" s="39">
        <f t="shared" si="17"/>
        <v>0</v>
      </c>
      <c r="G256" s="39">
        <f t="shared" si="17"/>
        <v>0</v>
      </c>
      <c r="H256" s="39">
        <f t="shared" si="18"/>
        <v>102462.31689846636</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494104.2045056491</v>
      </c>
      <c r="D258" s="39">
        <f t="shared" si="17"/>
        <v>3255564.3922131443</v>
      </c>
      <c r="E258" s="39">
        <f t="shared" si="17"/>
        <v>824542.64316916338</v>
      </c>
      <c r="F258" s="39">
        <f t="shared" si="17"/>
        <v>0</v>
      </c>
      <c r="G258" s="39">
        <f t="shared" si="17"/>
        <v>0</v>
      </c>
      <c r="H258" s="39">
        <f t="shared" si="18"/>
        <v>4574211.2398879565</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79.527475375124595</v>
      </c>
      <c r="D260" s="39">
        <f t="shared" si="19"/>
        <v>245362.36979861298</v>
      </c>
      <c r="E260" s="39">
        <f t="shared" si="19"/>
        <v>0</v>
      </c>
      <c r="F260" s="39">
        <f t="shared" si="19"/>
        <v>0</v>
      </c>
      <c r="G260" s="39">
        <f t="shared" si="19"/>
        <v>0</v>
      </c>
      <c r="H260" s="39">
        <f t="shared" si="18"/>
        <v>245441.89727398811</v>
      </c>
      <c r="I260" s="1"/>
    </row>
    <row r="261" spans="2:10" x14ac:dyDescent="0.2">
      <c r="B261" s="9" t="str">
        <f>$B$50</f>
        <v>Technology</v>
      </c>
      <c r="C261" s="39">
        <f t="shared" si="19"/>
        <v>43342.474079442909</v>
      </c>
      <c r="D261" s="39">
        <f t="shared" si="19"/>
        <v>266735.90171750338</v>
      </c>
      <c r="E261" s="39">
        <f t="shared" si="19"/>
        <v>0</v>
      </c>
      <c r="F261" s="39">
        <f t="shared" si="19"/>
        <v>0</v>
      </c>
      <c r="G261" s="39">
        <f t="shared" si="19"/>
        <v>0</v>
      </c>
      <c r="H261" s="39">
        <f t="shared" si="18"/>
        <v>310078.37579694629</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4542529.865951742</v>
      </c>
      <c r="D263" s="38">
        <f>SUM(D243:D262)</f>
        <v>11204207.613941019</v>
      </c>
      <c r="E263" s="38">
        <f>SUM(E243:E262)</f>
        <v>1862122.5201072388</v>
      </c>
      <c r="F263" s="38">
        <f>SUM(F243:F262)</f>
        <v>0</v>
      </c>
      <c r="G263" s="38">
        <f>SUM(G243:G262)</f>
        <v>0</v>
      </c>
      <c r="H263" s="38">
        <f t="shared" si="18"/>
        <v>17608860</v>
      </c>
      <c r="I263" s="50"/>
    </row>
    <row r="264" spans="2:10" x14ac:dyDescent="0.2">
      <c r="B264" s="375"/>
      <c r="C264" s="375"/>
      <c r="D264" s="375"/>
      <c r="E264" s="375"/>
      <c r="F264" s="375"/>
      <c r="G264" s="375"/>
      <c r="H264" s="376"/>
      <c r="I264" s="49"/>
    </row>
    <row r="265" spans="2:10" x14ac:dyDescent="0.2">
      <c r="B265" s="277"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9576044.6612662636</v>
      </c>
      <c r="D268" s="38">
        <f t="shared" si="20"/>
        <v>11206322.97055948</v>
      </c>
      <c r="E268" s="38">
        <f t="shared" si="20"/>
        <v>1129378.9585330733</v>
      </c>
      <c r="F268" s="38">
        <f t="shared" si="20"/>
        <v>0</v>
      </c>
      <c r="G268" s="38">
        <f t="shared" si="20"/>
        <v>0</v>
      </c>
      <c r="H268" s="38">
        <f>SUM(C268:G268)</f>
        <v>21911746.59035882</v>
      </c>
      <c r="I268" s="1"/>
    </row>
    <row r="269" spans="2:10" x14ac:dyDescent="0.2">
      <c r="B269" s="9" t="str">
        <f>$B$33</f>
        <v>Science</v>
      </c>
      <c r="C269" s="39">
        <f t="shared" si="20"/>
        <v>3324101.4856182039</v>
      </c>
      <c r="D269" s="39">
        <f t="shared" si="20"/>
        <v>3000718.0914698802</v>
      </c>
      <c r="E269" s="39">
        <f t="shared" si="20"/>
        <v>484927.38123184617</v>
      </c>
      <c r="F269" s="39">
        <f t="shared" si="20"/>
        <v>0</v>
      </c>
      <c r="G269" s="39">
        <f t="shared" si="20"/>
        <v>0</v>
      </c>
      <c r="H269" s="39">
        <f t="shared" ref="H269:H288" si="21">SUM(C269:G269)</f>
        <v>6809746.9583199304</v>
      </c>
      <c r="I269" s="1"/>
    </row>
    <row r="270" spans="2:10" x14ac:dyDescent="0.2">
      <c r="B270" s="9" t="str">
        <f>$B$34</f>
        <v>Fine Arts</v>
      </c>
      <c r="C270" s="39">
        <f t="shared" si="20"/>
        <v>632329.79585273075</v>
      </c>
      <c r="D270" s="39">
        <f t="shared" si="20"/>
        <v>92456.470269341356</v>
      </c>
      <c r="E270" s="39">
        <f t="shared" si="20"/>
        <v>0</v>
      </c>
      <c r="F270" s="39">
        <f t="shared" si="20"/>
        <v>0</v>
      </c>
      <c r="G270" s="39">
        <f t="shared" si="20"/>
        <v>0</v>
      </c>
      <c r="H270" s="39">
        <f t="shared" si="21"/>
        <v>724786.26612207212</v>
      </c>
      <c r="I270" s="1"/>
    </row>
    <row r="271" spans="2:10" x14ac:dyDescent="0.2">
      <c r="B271" s="9" t="str">
        <f>$B$35</f>
        <v>Teacher Education</v>
      </c>
      <c r="C271" s="39">
        <f t="shared" si="20"/>
        <v>683012.22949519625</v>
      </c>
      <c r="D271" s="39">
        <f t="shared" si="20"/>
        <v>9076394.9702405259</v>
      </c>
      <c r="E271" s="39">
        <f t="shared" si="20"/>
        <v>3911007.6276751757</v>
      </c>
      <c r="F271" s="39">
        <f t="shared" si="20"/>
        <v>0</v>
      </c>
      <c r="G271" s="39">
        <f t="shared" si="20"/>
        <v>0</v>
      </c>
      <c r="H271" s="39">
        <f t="shared" si="21"/>
        <v>13670414.827410897</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1045664.3321011523</v>
      </c>
      <c r="D273" s="39">
        <f t="shared" si="20"/>
        <v>1705594.6044757338</v>
      </c>
      <c r="E273" s="39">
        <f t="shared" si="20"/>
        <v>181485.77980171138</v>
      </c>
      <c r="F273" s="39">
        <f t="shared" si="20"/>
        <v>0</v>
      </c>
      <c r="G273" s="39">
        <f t="shared" si="20"/>
        <v>0</v>
      </c>
      <c r="H273" s="39">
        <f t="shared" si="21"/>
        <v>2932744.7163785975</v>
      </c>
      <c r="I273" s="1"/>
    </row>
    <row r="274" spans="2:10" x14ac:dyDescent="0.2">
      <c r="B274" s="9" t="str">
        <f>$B$38</f>
        <v>Home Economics</v>
      </c>
      <c r="C274" s="39">
        <f t="shared" si="20"/>
        <v>0</v>
      </c>
      <c r="D274" s="39">
        <f t="shared" si="20"/>
        <v>0</v>
      </c>
      <c r="E274" s="39">
        <f t="shared" si="20"/>
        <v>79177.130706139345</v>
      </c>
      <c r="F274" s="39">
        <f t="shared" si="20"/>
        <v>0</v>
      </c>
      <c r="G274" s="39">
        <f t="shared" si="20"/>
        <v>0</v>
      </c>
      <c r="H274" s="39">
        <f t="shared" si="21"/>
        <v>79177.130706139345</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44901.080573561383</v>
      </c>
      <c r="D280" s="39">
        <f t="shared" si="20"/>
        <v>0</v>
      </c>
      <c r="E280" s="39">
        <f t="shared" si="20"/>
        <v>0</v>
      </c>
      <c r="F280" s="39">
        <f t="shared" si="20"/>
        <v>0</v>
      </c>
      <c r="G280" s="39">
        <f t="shared" si="20"/>
        <v>0</v>
      </c>
      <c r="H280" s="39">
        <f t="shared" si="21"/>
        <v>44901.080573561383</v>
      </c>
      <c r="I280" s="1"/>
    </row>
    <row r="281" spans="2:10" x14ac:dyDescent="0.2">
      <c r="B281" s="9" t="str">
        <f>$B$45</f>
        <v>Health Services</v>
      </c>
      <c r="C281" s="39">
        <f t="shared" si="20"/>
        <v>167463.24174712261</v>
      </c>
      <c r="D281" s="39">
        <f t="shared" si="20"/>
        <v>152290.44538915416</v>
      </c>
      <c r="E281" s="39">
        <f t="shared" si="20"/>
        <v>0</v>
      </c>
      <c r="F281" s="39">
        <f t="shared" si="20"/>
        <v>0</v>
      </c>
      <c r="G281" s="39">
        <f t="shared" si="20"/>
        <v>0</v>
      </c>
      <c r="H281" s="39">
        <f t="shared" si="21"/>
        <v>319753.68713627674</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1821600.7266570101</v>
      </c>
      <c r="D283" s="39">
        <f t="shared" si="20"/>
        <v>11085235.435655516</v>
      </c>
      <c r="E283" s="39">
        <f t="shared" si="20"/>
        <v>3159614.1194482502</v>
      </c>
      <c r="F283" s="39">
        <f t="shared" si="20"/>
        <v>0</v>
      </c>
      <c r="G283" s="39">
        <f t="shared" si="20"/>
        <v>0</v>
      </c>
      <c r="H283" s="39">
        <f t="shared" si="21"/>
        <v>16066450.281760776</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211.40610005110835</v>
      </c>
      <c r="D285" s="39">
        <f t="shared" si="22"/>
        <v>1103983.5565992726</v>
      </c>
      <c r="E285" s="39">
        <f t="shared" si="22"/>
        <v>0</v>
      </c>
      <c r="F285" s="39">
        <f t="shared" si="22"/>
        <v>0</v>
      </c>
      <c r="G285" s="39">
        <f t="shared" si="22"/>
        <v>0</v>
      </c>
      <c r="H285" s="39">
        <f t="shared" si="21"/>
        <v>1104194.9626993237</v>
      </c>
      <c r="I285" s="1"/>
    </row>
    <row r="286" spans="2:10" x14ac:dyDescent="0.2">
      <c r="B286" s="9" t="str">
        <f>$B$50</f>
        <v>Technology</v>
      </c>
      <c r="C286" s="39">
        <f t="shared" si="22"/>
        <v>118950.66212257842</v>
      </c>
      <c r="D286" s="39">
        <f t="shared" si="22"/>
        <v>710809.9236149455</v>
      </c>
      <c r="E286" s="39">
        <f t="shared" si="22"/>
        <v>0</v>
      </c>
      <c r="F286" s="39">
        <f t="shared" si="22"/>
        <v>0</v>
      </c>
      <c r="G286" s="39">
        <f t="shared" si="22"/>
        <v>0</v>
      </c>
      <c r="H286" s="39">
        <f t="shared" si="21"/>
        <v>829760.58573752386</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17414279.621533863</v>
      </c>
      <c r="D288" s="38">
        <f>SUM(D268:D287)</f>
        <v>38133806.468273848</v>
      </c>
      <c r="E288" s="38">
        <f>SUM(E268:E287)</f>
        <v>8945590.9973961953</v>
      </c>
      <c r="F288" s="38">
        <f>SUM(F268:F287)</f>
        <v>0</v>
      </c>
      <c r="G288" s="38">
        <f>SUM(G268:G287)</f>
        <v>0</v>
      </c>
      <c r="H288" s="38">
        <f t="shared" si="21"/>
        <v>64493677.087203905</v>
      </c>
      <c r="I288" s="85"/>
      <c r="J288" s="54"/>
    </row>
    <row r="289" spans="2:10" x14ac:dyDescent="0.2">
      <c r="H289" s="54"/>
    </row>
    <row r="290" spans="2:10" x14ac:dyDescent="0.2">
      <c r="B290" s="277"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305.09588878409096</v>
      </c>
      <c r="D293" s="36">
        <f t="shared" si="23"/>
        <v>475.77154498426933</v>
      </c>
      <c r="E293" s="36">
        <f t="shared" si="23"/>
        <v>998.5667184200471</v>
      </c>
      <c r="F293" s="36">
        <f t="shared" si="23"/>
        <v>0</v>
      </c>
      <c r="G293" s="37">
        <f t="shared" si="23"/>
        <v>0</v>
      </c>
      <c r="H293" s="38">
        <f t="shared" si="23"/>
        <v>390.77875928019012</v>
      </c>
      <c r="I293" s="1"/>
    </row>
    <row r="294" spans="2:10" x14ac:dyDescent="0.2">
      <c r="B294" s="9" t="str">
        <f>$B$33</f>
        <v>Science</v>
      </c>
      <c r="C294" s="69">
        <f t="shared" si="23"/>
        <v>303.5431910892342</v>
      </c>
      <c r="D294" s="69">
        <f t="shared" si="23"/>
        <v>592.67590192966225</v>
      </c>
      <c r="E294" s="69">
        <f t="shared" si="23"/>
        <v>869.04548607857737</v>
      </c>
      <c r="F294" s="69">
        <f t="shared" si="23"/>
        <v>0</v>
      </c>
      <c r="G294" s="88">
        <f t="shared" si="23"/>
        <v>0</v>
      </c>
      <c r="H294" s="39">
        <f t="shared" si="23"/>
        <v>410.91883649046167</v>
      </c>
      <c r="I294" s="1"/>
    </row>
    <row r="295" spans="2:10" x14ac:dyDescent="0.2">
      <c r="B295" s="9" t="str">
        <f>$B$34</f>
        <v>Fine Arts</v>
      </c>
      <c r="C295" s="69">
        <f t="shared" si="23"/>
        <v>275.88560028478656</v>
      </c>
      <c r="D295" s="69">
        <f t="shared" si="23"/>
        <v>592.66968121372668</v>
      </c>
      <c r="E295" s="69">
        <f t="shared" si="23"/>
        <v>0</v>
      </c>
      <c r="F295" s="69">
        <f t="shared" si="23"/>
        <v>0</v>
      </c>
      <c r="G295" s="88">
        <f t="shared" si="23"/>
        <v>0</v>
      </c>
      <c r="H295" s="39">
        <f t="shared" si="23"/>
        <v>296.07282112829745</v>
      </c>
      <c r="I295" s="1"/>
    </row>
    <row r="296" spans="2:10" x14ac:dyDescent="0.2">
      <c r="B296" s="9" t="str">
        <f>$B$35</f>
        <v>Teacher Education</v>
      </c>
      <c r="C296" s="69">
        <f t="shared" si="23"/>
        <v>326.48768140305748</v>
      </c>
      <c r="D296" s="69">
        <f t="shared" si="23"/>
        <v>466.62870650560518</v>
      </c>
      <c r="E296" s="69">
        <f t="shared" si="23"/>
        <v>947.43401833216467</v>
      </c>
      <c r="F296" s="69">
        <f t="shared" si="23"/>
        <v>0</v>
      </c>
      <c r="G296" s="88">
        <f t="shared" si="23"/>
        <v>0</v>
      </c>
      <c r="H296" s="39">
        <f t="shared" si="23"/>
        <v>532.52365811269124</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367.54458070339274</v>
      </c>
      <c r="D298" s="69">
        <f t="shared" si="23"/>
        <v>584.30784668576018</v>
      </c>
      <c r="E298" s="69">
        <f t="shared" si="23"/>
        <v>5499.5690849003449</v>
      </c>
      <c r="F298" s="69">
        <f t="shared" si="23"/>
        <v>0</v>
      </c>
      <c r="G298" s="88">
        <f t="shared" si="23"/>
        <v>0</v>
      </c>
      <c r="H298" s="39">
        <f t="shared" si="23"/>
        <v>505.90731695335478</v>
      </c>
      <c r="I298" s="1"/>
    </row>
    <row r="299" spans="2:10" x14ac:dyDescent="0.2">
      <c r="B299" s="9" t="str">
        <f>$B$38</f>
        <v>Home Economics</v>
      </c>
      <c r="C299" s="69">
        <f t="shared" si="23"/>
        <v>0</v>
      </c>
      <c r="D299" s="69">
        <f t="shared" si="23"/>
        <v>0</v>
      </c>
      <c r="E299" s="69">
        <f t="shared" si="23"/>
        <v>628.38992623920115</v>
      </c>
      <c r="F299" s="69">
        <f t="shared" si="23"/>
        <v>0</v>
      </c>
      <c r="G299" s="88">
        <f t="shared" si="23"/>
        <v>0</v>
      </c>
      <c r="H299" s="39">
        <f t="shared" si="23"/>
        <v>628.38992623920115</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316.20479277155903</v>
      </c>
      <c r="D305" s="69">
        <f t="shared" si="23"/>
        <v>0</v>
      </c>
      <c r="E305" s="69">
        <f t="shared" si="23"/>
        <v>0</v>
      </c>
      <c r="F305" s="69">
        <f t="shared" si="23"/>
        <v>0</v>
      </c>
      <c r="G305" s="88">
        <f t="shared" si="23"/>
        <v>0</v>
      </c>
      <c r="H305" s="39">
        <f t="shared" si="23"/>
        <v>316.20479277155903</v>
      </c>
      <c r="I305" s="1"/>
    </row>
    <row r="306" spans="2:10" x14ac:dyDescent="0.2">
      <c r="B306" s="9" t="str">
        <f>$B$45</f>
        <v>Health Services</v>
      </c>
      <c r="C306" s="69">
        <f t="shared" si="23"/>
        <v>257.2400026837521</v>
      </c>
      <c r="D306" s="69">
        <f t="shared" si="23"/>
        <v>433.87591278961298</v>
      </c>
      <c r="E306" s="69">
        <f t="shared" si="23"/>
        <v>0</v>
      </c>
      <c r="F306" s="69">
        <f t="shared" si="23"/>
        <v>0</v>
      </c>
      <c r="G306" s="88">
        <f t="shared" si="23"/>
        <v>0</v>
      </c>
      <c r="H306" s="39">
        <f t="shared" si="23"/>
        <v>319.11545622382909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293.19181179092391</v>
      </c>
      <c r="D308" s="69">
        <f t="shared" si="23"/>
        <v>491.737365730183</v>
      </c>
      <c r="E308" s="69">
        <f t="shared" si="23"/>
        <v>665.3219876707202</v>
      </c>
      <c r="F308" s="69">
        <f t="shared" si="23"/>
        <v>0</v>
      </c>
      <c r="G308" s="88">
        <f t="shared" si="23"/>
        <v>0</v>
      </c>
      <c r="H308" s="39">
        <f t="shared" si="23"/>
        <v>479.52396005852188</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211.40610005110835</v>
      </c>
      <c r="D310" s="69">
        <f t="shared" si="24"/>
        <v>649.78431818674085</v>
      </c>
      <c r="E310" s="69">
        <f t="shared" si="24"/>
        <v>0</v>
      </c>
      <c r="F310" s="69">
        <f t="shared" si="24"/>
        <v>0</v>
      </c>
      <c r="G310" s="88">
        <f t="shared" si="24"/>
        <v>0</v>
      </c>
      <c r="H310" s="39">
        <f t="shared" si="24"/>
        <v>649.52644864666092</v>
      </c>
      <c r="I310" s="1"/>
    </row>
    <row r="311" spans="2:10" x14ac:dyDescent="0.2">
      <c r="B311" s="9" t="str">
        <f>$B$50</f>
        <v>Technology</v>
      </c>
      <c r="C311" s="69">
        <f t="shared" si="24"/>
        <v>218.25809563775857</v>
      </c>
      <c r="D311" s="69">
        <f t="shared" si="24"/>
        <v>384.84565436651081</v>
      </c>
      <c r="E311" s="69">
        <f t="shared" si="24"/>
        <v>0</v>
      </c>
      <c r="F311" s="69">
        <f t="shared" si="24"/>
        <v>0</v>
      </c>
      <c r="G311" s="88">
        <f t="shared" si="24"/>
        <v>0</v>
      </c>
      <c r="H311" s="39">
        <f t="shared" si="24"/>
        <v>346.88987698057019</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304.8771795993253</v>
      </c>
      <c r="D313" s="38">
        <f t="shared" si="24"/>
        <v>491.52271075201844</v>
      </c>
      <c r="E313" s="38">
        <f t="shared" si="24"/>
        <v>834.08773868495996</v>
      </c>
      <c r="F313" s="38">
        <f t="shared" si="24"/>
        <v>0</v>
      </c>
      <c r="G313" s="38">
        <f t="shared" si="24"/>
        <v>0</v>
      </c>
      <c r="H313" s="38">
        <f t="shared" si="24"/>
        <v>443.47801362335679</v>
      </c>
      <c r="I313" s="50"/>
    </row>
    <row r="315" spans="2:10" x14ac:dyDescent="0.2">
      <c r="B315" s="277"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33" si="25">IF($C$293=0,"",C293/$C$293)</f>
        <v>1</v>
      </c>
      <c r="D318" s="55">
        <f t="shared" si="25"/>
        <v>1.5594164407799065</v>
      </c>
      <c r="E318" s="55">
        <f t="shared" si="25"/>
        <v>3.272960256526789</v>
      </c>
      <c r="F318" s="55">
        <f t="shared" si="25"/>
        <v>0</v>
      </c>
      <c r="G318" s="55">
        <f t="shared" si="25"/>
        <v>0</v>
      </c>
      <c r="H318" s="55">
        <f t="shared" si="25"/>
        <v>1.280839151381469</v>
      </c>
      <c r="I318" s="1"/>
    </row>
    <row r="319" spans="2:10" x14ac:dyDescent="0.2">
      <c r="B319" s="9" t="str">
        <f>$B$33</f>
        <v>Science</v>
      </c>
      <c r="C319" s="55">
        <f t="shared" si="25"/>
        <v>0.99491078788034548</v>
      </c>
      <c r="D319" s="55">
        <f t="shared" si="25"/>
        <v>1.9425889489749393</v>
      </c>
      <c r="E319" s="55">
        <f t="shared" si="25"/>
        <v>2.8484339449542042</v>
      </c>
      <c r="F319" s="55">
        <f t="shared" si="25"/>
        <v>0</v>
      </c>
      <c r="G319" s="55">
        <f t="shared" si="25"/>
        <v>0</v>
      </c>
      <c r="H319" s="55">
        <f t="shared" si="25"/>
        <v>1.3468514378483123</v>
      </c>
      <c r="I319" s="1"/>
    </row>
    <row r="320" spans="2:10" x14ac:dyDescent="0.2">
      <c r="B320" s="9" t="str">
        <f>$B$34</f>
        <v>Fine Arts</v>
      </c>
      <c r="C320" s="55">
        <f t="shared" si="25"/>
        <v>0.90425866236442198</v>
      </c>
      <c r="D320" s="55">
        <f t="shared" si="25"/>
        <v>1.9425685595951927</v>
      </c>
      <c r="E320" s="55">
        <f t="shared" si="25"/>
        <v>0</v>
      </c>
      <c r="F320" s="55">
        <f t="shared" si="25"/>
        <v>0</v>
      </c>
      <c r="G320" s="55">
        <f t="shared" si="25"/>
        <v>0</v>
      </c>
      <c r="H320" s="55">
        <f t="shared" si="25"/>
        <v>0.9704254695408927</v>
      </c>
      <c r="I320" s="1"/>
    </row>
    <row r="321" spans="2:9" x14ac:dyDescent="0.2">
      <c r="B321" s="9" t="str">
        <f>$B$35</f>
        <v>Teacher Education</v>
      </c>
      <c r="C321" s="55">
        <f t="shared" si="25"/>
        <v>1.0701149815693025</v>
      </c>
      <c r="D321" s="55">
        <f t="shared" si="25"/>
        <v>1.5294493425174507</v>
      </c>
      <c r="E321" s="55">
        <f t="shared" si="25"/>
        <v>3.1053647497775394</v>
      </c>
      <c r="F321" s="55">
        <f t="shared" si="25"/>
        <v>0</v>
      </c>
      <c r="G321" s="55">
        <f t="shared" si="25"/>
        <v>0</v>
      </c>
      <c r="H321" s="55">
        <f t="shared" si="25"/>
        <v>1.7454304619933618</v>
      </c>
      <c r="I321" s="1"/>
    </row>
    <row r="322" spans="2:9" x14ac:dyDescent="0.2">
      <c r="B322" s="9" t="str">
        <f>$B$36</f>
        <v>Agriculture</v>
      </c>
      <c r="C322" s="55">
        <f t="shared" si="25"/>
        <v>0</v>
      </c>
      <c r="D322" s="55">
        <f t="shared" si="25"/>
        <v>0</v>
      </c>
      <c r="E322" s="55">
        <f t="shared" si="25"/>
        <v>0</v>
      </c>
      <c r="F322" s="55">
        <f t="shared" si="25"/>
        <v>0</v>
      </c>
      <c r="G322" s="55">
        <f t="shared" si="25"/>
        <v>0</v>
      </c>
      <c r="H322" s="55">
        <f t="shared" si="25"/>
        <v>0</v>
      </c>
      <c r="I322" s="1"/>
    </row>
    <row r="323" spans="2:9" x14ac:dyDescent="0.2">
      <c r="B323" s="9" t="str">
        <f>$B$37</f>
        <v>Engineering</v>
      </c>
      <c r="C323" s="55">
        <f t="shared" si="25"/>
        <v>1.2046854586214868</v>
      </c>
      <c r="D323" s="55">
        <f t="shared" si="25"/>
        <v>1.9151613252293309</v>
      </c>
      <c r="E323" s="55">
        <f t="shared" si="25"/>
        <v>18.025706956648825</v>
      </c>
      <c r="F323" s="55">
        <f t="shared" si="25"/>
        <v>0</v>
      </c>
      <c r="G323" s="55">
        <f t="shared" si="25"/>
        <v>0</v>
      </c>
      <c r="H323" s="55">
        <f t="shared" si="25"/>
        <v>1.6581911967728062</v>
      </c>
      <c r="I323" s="1"/>
    </row>
    <row r="324" spans="2:9" x14ac:dyDescent="0.2">
      <c r="B324" s="9" t="str">
        <f>$B$38</f>
        <v>Home Economics</v>
      </c>
      <c r="C324" s="55">
        <f t="shared" si="25"/>
        <v>0</v>
      </c>
      <c r="D324" s="55">
        <f t="shared" si="25"/>
        <v>0</v>
      </c>
      <c r="E324" s="55">
        <f t="shared" si="25"/>
        <v>2.0596473087315106</v>
      </c>
      <c r="F324" s="55">
        <f t="shared" si="25"/>
        <v>0</v>
      </c>
      <c r="G324" s="55">
        <f t="shared" si="25"/>
        <v>0</v>
      </c>
      <c r="H324" s="55">
        <f t="shared" si="25"/>
        <v>2.0596473087315106</v>
      </c>
      <c r="I324" s="1"/>
    </row>
    <row r="325" spans="2:9" x14ac:dyDescent="0.2">
      <c r="B325" s="9" t="str">
        <f>$B$39</f>
        <v>Law</v>
      </c>
      <c r="C325" s="55">
        <f t="shared" si="25"/>
        <v>0</v>
      </c>
      <c r="D325" s="55">
        <f t="shared" si="25"/>
        <v>0</v>
      </c>
      <c r="E325" s="55">
        <f t="shared" si="25"/>
        <v>0</v>
      </c>
      <c r="F325" s="55">
        <f t="shared" si="25"/>
        <v>0</v>
      </c>
      <c r="G325" s="55">
        <f t="shared" si="25"/>
        <v>0</v>
      </c>
      <c r="H325" s="55">
        <f t="shared" si="25"/>
        <v>0</v>
      </c>
      <c r="I325" s="1"/>
    </row>
    <row r="326" spans="2:9" x14ac:dyDescent="0.2">
      <c r="B326" s="9" t="str">
        <f>$B$40</f>
        <v>Social Service</v>
      </c>
      <c r="C326" s="55">
        <f t="shared" si="25"/>
        <v>0</v>
      </c>
      <c r="D326" s="55">
        <f t="shared" si="25"/>
        <v>0</v>
      </c>
      <c r="E326" s="55">
        <f t="shared" si="25"/>
        <v>0</v>
      </c>
      <c r="F326" s="55">
        <f t="shared" si="25"/>
        <v>0</v>
      </c>
      <c r="G326" s="55">
        <f t="shared" si="25"/>
        <v>0</v>
      </c>
      <c r="H326" s="55">
        <f t="shared" si="25"/>
        <v>0</v>
      </c>
      <c r="I326" s="1"/>
    </row>
    <row r="327" spans="2:9" x14ac:dyDescent="0.2">
      <c r="B327" s="9" t="str">
        <f>$B$41</f>
        <v>Library Science</v>
      </c>
      <c r="C327" s="55">
        <f t="shared" si="25"/>
        <v>0</v>
      </c>
      <c r="D327" s="55">
        <f t="shared" si="25"/>
        <v>0</v>
      </c>
      <c r="E327" s="55">
        <f t="shared" si="25"/>
        <v>0</v>
      </c>
      <c r="F327" s="55">
        <f t="shared" si="25"/>
        <v>0</v>
      </c>
      <c r="G327" s="55">
        <f t="shared" si="25"/>
        <v>0</v>
      </c>
      <c r="H327" s="55">
        <f t="shared" si="25"/>
        <v>0</v>
      </c>
      <c r="I327" s="1"/>
    </row>
    <row r="328" spans="2:9" x14ac:dyDescent="0.2">
      <c r="B328" s="9" t="str">
        <f>$B$42</f>
        <v>Veterinary Science</v>
      </c>
      <c r="C328" s="55">
        <f t="shared" si="25"/>
        <v>0</v>
      </c>
      <c r="D328" s="55">
        <f t="shared" si="25"/>
        <v>0</v>
      </c>
      <c r="E328" s="55">
        <f t="shared" si="25"/>
        <v>0</v>
      </c>
      <c r="F328" s="55">
        <f t="shared" si="25"/>
        <v>0</v>
      </c>
      <c r="G328" s="55">
        <f t="shared" si="25"/>
        <v>0</v>
      </c>
      <c r="H328" s="55">
        <f t="shared" si="25"/>
        <v>0</v>
      </c>
      <c r="I328" s="1"/>
    </row>
    <row r="329" spans="2:9" x14ac:dyDescent="0.2">
      <c r="B329" s="9" t="str">
        <f>$B$43</f>
        <v>Vocational Training</v>
      </c>
      <c r="C329" s="55">
        <f t="shared" si="25"/>
        <v>0</v>
      </c>
      <c r="D329" s="55">
        <f t="shared" si="25"/>
        <v>0</v>
      </c>
      <c r="E329" s="55">
        <f t="shared" si="25"/>
        <v>0</v>
      </c>
      <c r="F329" s="55">
        <f t="shared" si="25"/>
        <v>0</v>
      </c>
      <c r="G329" s="55">
        <f t="shared" si="25"/>
        <v>0</v>
      </c>
      <c r="H329" s="55">
        <f t="shared" si="25"/>
        <v>0</v>
      </c>
      <c r="I329" s="1"/>
    </row>
    <row r="330" spans="2:9" x14ac:dyDescent="0.2">
      <c r="B330" s="9" t="str">
        <f>$B$44</f>
        <v>Physical Training</v>
      </c>
      <c r="C330" s="55">
        <f t="shared" si="25"/>
        <v>1.0364111887306668</v>
      </c>
      <c r="D330" s="55">
        <f t="shared" si="25"/>
        <v>0</v>
      </c>
      <c r="E330" s="55">
        <f t="shared" si="25"/>
        <v>0</v>
      </c>
      <c r="F330" s="55">
        <f t="shared" si="25"/>
        <v>0</v>
      </c>
      <c r="G330" s="55">
        <f t="shared" si="25"/>
        <v>0</v>
      </c>
      <c r="H330" s="55">
        <f t="shared" si="25"/>
        <v>1.0364111887306668</v>
      </c>
      <c r="I330" s="1"/>
    </row>
    <row r="331" spans="2:9" x14ac:dyDescent="0.2">
      <c r="B331" s="9" t="str">
        <f>$B$45</f>
        <v>Health Services</v>
      </c>
      <c r="C331" s="55">
        <f t="shared" si="25"/>
        <v>0.84314476903946312</v>
      </c>
      <c r="D331" s="55">
        <f t="shared" si="25"/>
        <v>1.4220968840935662</v>
      </c>
      <c r="E331" s="55">
        <f t="shared" si="25"/>
        <v>0</v>
      </c>
      <c r="F331" s="55">
        <f t="shared" si="25"/>
        <v>0</v>
      </c>
      <c r="G331" s="55">
        <f t="shared" si="25"/>
        <v>0</v>
      </c>
      <c r="H331" s="55">
        <f t="shared" si="25"/>
        <v>1.0459513482650022</v>
      </c>
      <c r="I331" s="1"/>
    </row>
    <row r="332" spans="2:9" x14ac:dyDescent="0.2">
      <c r="B332" s="9" t="str">
        <f>$B$46</f>
        <v>Pharmacy</v>
      </c>
      <c r="C332" s="55">
        <f t="shared" si="25"/>
        <v>0</v>
      </c>
      <c r="D332" s="55">
        <f t="shared" si="25"/>
        <v>0</v>
      </c>
      <c r="E332" s="55">
        <f t="shared" si="25"/>
        <v>0</v>
      </c>
      <c r="F332" s="55">
        <f t="shared" si="25"/>
        <v>0</v>
      </c>
      <c r="G332" s="55">
        <f t="shared" si="25"/>
        <v>0</v>
      </c>
      <c r="H332" s="55">
        <f t="shared" si="25"/>
        <v>0</v>
      </c>
      <c r="I332" s="1"/>
    </row>
    <row r="333" spans="2:9" x14ac:dyDescent="0.2">
      <c r="B333" s="9" t="str">
        <f>$B$47</f>
        <v>Business Administration</v>
      </c>
      <c r="C333" s="55">
        <f t="shared" si="25"/>
        <v>0.96098250605536251</v>
      </c>
      <c r="D333" s="55">
        <f t="shared" si="25"/>
        <v>1.61174694188742</v>
      </c>
      <c r="E333" s="55">
        <f t="shared" si="25"/>
        <v>2.1806979776825264</v>
      </c>
      <c r="F333" s="55">
        <f t="shared" si="25"/>
        <v>0</v>
      </c>
      <c r="G333" s="55">
        <f t="shared" si="25"/>
        <v>0</v>
      </c>
      <c r="H333" s="55">
        <f t="shared" si="25"/>
        <v>1.5717155743054587</v>
      </c>
      <c r="I333" s="1"/>
    </row>
    <row r="334" spans="2:9" x14ac:dyDescent="0.2">
      <c r="B334" s="9" t="str">
        <f>$B$48</f>
        <v>Optometry</v>
      </c>
      <c r="C334" s="55">
        <f t="shared" ref="C334:H338" si="26">IF($C$293=0,"",C309/$C$293)</f>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si="26"/>
        <v>0.69291690849598886</v>
      </c>
      <c r="D335" s="55">
        <f t="shared" si="26"/>
        <v>2.1297708100110704</v>
      </c>
      <c r="E335" s="55">
        <f t="shared" si="26"/>
        <v>0</v>
      </c>
      <c r="F335" s="55">
        <f t="shared" si="26"/>
        <v>0</v>
      </c>
      <c r="G335" s="55">
        <f t="shared" si="26"/>
        <v>0</v>
      </c>
      <c r="H335" s="55">
        <f t="shared" si="26"/>
        <v>2.1289256018337079</v>
      </c>
      <c r="I335" s="1"/>
    </row>
    <row r="336" spans="2:9" x14ac:dyDescent="0.2">
      <c r="B336" s="9" t="str">
        <f>$B$50</f>
        <v>Technology</v>
      </c>
      <c r="C336" s="55">
        <f t="shared" si="26"/>
        <v>0.71537540708132774</v>
      </c>
      <c r="D336" s="55">
        <f t="shared" si="26"/>
        <v>1.2613924622198265</v>
      </c>
      <c r="E336" s="55">
        <f t="shared" si="26"/>
        <v>0</v>
      </c>
      <c r="F336" s="55">
        <f t="shared" si="26"/>
        <v>0</v>
      </c>
      <c r="G336" s="55">
        <f t="shared" si="26"/>
        <v>0</v>
      </c>
      <c r="H336" s="55">
        <f t="shared" si="26"/>
        <v>1.1369864024161134</v>
      </c>
      <c r="I336" s="1"/>
    </row>
    <row r="337" spans="2:10" x14ac:dyDescent="0.2">
      <c r="B337" s="9" t="str">
        <f>$B$51</f>
        <v>Nursing</v>
      </c>
      <c r="C337" s="55">
        <f t="shared" si="26"/>
        <v>0</v>
      </c>
      <c r="D337" s="55">
        <f t="shared" si="26"/>
        <v>0</v>
      </c>
      <c r="E337" s="55">
        <f t="shared" si="26"/>
        <v>0</v>
      </c>
      <c r="F337" s="55">
        <f t="shared" si="26"/>
        <v>0</v>
      </c>
      <c r="G337" s="55">
        <f t="shared" si="26"/>
        <v>0</v>
      </c>
      <c r="H337" s="55">
        <f t="shared" si="26"/>
        <v>0</v>
      </c>
      <c r="I337" s="1"/>
    </row>
    <row r="338" spans="2:10" x14ac:dyDescent="0.2">
      <c r="B338" s="35" t="str">
        <f>$B$52</f>
        <v>Totals</v>
      </c>
      <c r="C338" s="55">
        <f t="shared" si="26"/>
        <v>0.99928314607700131</v>
      </c>
      <c r="D338" s="55">
        <f t="shared" si="26"/>
        <v>1.6110433762673781</v>
      </c>
      <c r="E338" s="55">
        <f t="shared" si="26"/>
        <v>2.7338544023293077</v>
      </c>
      <c r="F338" s="55">
        <f t="shared" si="26"/>
        <v>0</v>
      </c>
      <c r="G338" s="55">
        <f t="shared" si="26"/>
        <v>0</v>
      </c>
      <c r="H338" s="55">
        <f t="shared" si="26"/>
        <v>1.45356928731739</v>
      </c>
      <c r="I338" s="50"/>
    </row>
    <row r="340" spans="2:10" x14ac:dyDescent="0.2">
      <c r="B340" s="277"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7">C293*30</f>
        <v>9152.8766635227294</v>
      </c>
      <c r="D343" s="38">
        <f t="shared" si="27"/>
        <v>14273.14634952808</v>
      </c>
      <c r="E343" s="38">
        <f>E293*24</f>
        <v>23965.601242081131</v>
      </c>
      <c r="F343" s="38">
        <f>F293*18</f>
        <v>0</v>
      </c>
      <c r="G343" s="38">
        <f>G293*24</f>
        <v>0</v>
      </c>
      <c r="H343" s="38">
        <f>IF((C32/30+D32/30+E32/24+F32/18+G32/24)=0,0,H268/(C32/30+D32/30+E32/24+F32/18+G32/24))</f>
        <v>11664.542877233322</v>
      </c>
      <c r="I343" s="1"/>
    </row>
    <row r="344" spans="2:10" x14ac:dyDescent="0.2">
      <c r="B344" s="9" t="str">
        <f>$B$33</f>
        <v>Science</v>
      </c>
      <c r="C344" s="39">
        <f t="shared" si="27"/>
        <v>9106.2957326770265</v>
      </c>
      <c r="D344" s="39">
        <f t="shared" si="27"/>
        <v>17780.277057889867</v>
      </c>
      <c r="E344" s="39">
        <f>E294*24</f>
        <v>20857.091665885855</v>
      </c>
      <c r="F344" s="39">
        <f>F294*18</f>
        <v>0</v>
      </c>
      <c r="G344" s="39">
        <f>G294*24</f>
        <v>0</v>
      </c>
      <c r="H344" s="39">
        <f t="shared" ref="H344:H363" si="28">IF((C33/30+D33/30+E33/24+F33/18+G33/24)=0,0,H269/(C33/30+D33/30+E33/24+F33/18+G33/24))</f>
        <v>12224.660189067283</v>
      </c>
      <c r="I344" s="1"/>
    </row>
    <row r="345" spans="2:10" x14ac:dyDescent="0.2">
      <c r="B345" s="9" t="str">
        <f>$B$34</f>
        <v>Fine Arts</v>
      </c>
      <c r="C345" s="39">
        <f t="shared" si="27"/>
        <v>8276.5680085435961</v>
      </c>
      <c r="D345" s="39">
        <f t="shared" si="27"/>
        <v>17780.0904364118</v>
      </c>
      <c r="E345" s="39">
        <f t="shared" ref="E345:E363" si="29">E295*24</f>
        <v>0</v>
      </c>
      <c r="F345" s="39">
        <f t="shared" ref="F345:F363" si="30">F295*18</f>
        <v>0</v>
      </c>
      <c r="G345" s="39">
        <f t="shared" ref="G345:G363" si="31">G295*24</f>
        <v>0</v>
      </c>
      <c r="H345" s="39">
        <f t="shared" si="28"/>
        <v>8882.1846338489213</v>
      </c>
      <c r="I345" s="1"/>
    </row>
    <row r="346" spans="2:10" x14ac:dyDescent="0.2">
      <c r="B346" s="9" t="str">
        <f>$B$35</f>
        <v>Teacher Education</v>
      </c>
      <c r="C346" s="39">
        <f t="shared" si="27"/>
        <v>9794.630442091724</v>
      </c>
      <c r="D346" s="39">
        <f t="shared" si="27"/>
        <v>13998.861195168156</v>
      </c>
      <c r="E346" s="39">
        <f t="shared" si="29"/>
        <v>22738.416439971952</v>
      </c>
      <c r="F346" s="39">
        <f t="shared" si="30"/>
        <v>0</v>
      </c>
      <c r="G346" s="39">
        <f t="shared" si="31"/>
        <v>0</v>
      </c>
      <c r="H346" s="39">
        <f t="shared" si="28"/>
        <v>15358.291009337037</v>
      </c>
      <c r="I346" s="1"/>
    </row>
    <row r="347" spans="2:10" x14ac:dyDescent="0.2">
      <c r="B347" s="9" t="str">
        <f>$B$36</f>
        <v>Agriculture</v>
      </c>
      <c r="C347" s="39">
        <f t="shared" si="27"/>
        <v>0</v>
      </c>
      <c r="D347" s="39">
        <f t="shared" si="27"/>
        <v>0</v>
      </c>
      <c r="E347" s="39">
        <f t="shared" si="29"/>
        <v>0</v>
      </c>
      <c r="F347" s="39">
        <f t="shared" si="30"/>
        <v>0</v>
      </c>
      <c r="G347" s="39">
        <f t="shared" si="31"/>
        <v>0</v>
      </c>
      <c r="H347" s="39">
        <f t="shared" si="28"/>
        <v>0</v>
      </c>
      <c r="I347" s="1"/>
    </row>
    <row r="348" spans="2:10" x14ac:dyDescent="0.2">
      <c r="B348" s="9" t="str">
        <f>$B$37</f>
        <v>Engineering</v>
      </c>
      <c r="C348" s="39">
        <f t="shared" si="27"/>
        <v>11026.337421101782</v>
      </c>
      <c r="D348" s="39">
        <f t="shared" si="27"/>
        <v>17529.235400572805</v>
      </c>
      <c r="E348" s="39">
        <f t="shared" si="29"/>
        <v>131989.65803760829</v>
      </c>
      <c r="F348" s="39">
        <f t="shared" si="30"/>
        <v>0</v>
      </c>
      <c r="G348" s="39">
        <f t="shared" si="31"/>
        <v>0</v>
      </c>
      <c r="H348" s="39">
        <f t="shared" si="28"/>
        <v>15155.650745679846</v>
      </c>
      <c r="I348" s="1"/>
    </row>
    <row r="349" spans="2:10" x14ac:dyDescent="0.2">
      <c r="B349" s="9" t="str">
        <f>$B$38</f>
        <v>Home Economics</v>
      </c>
      <c r="C349" s="39">
        <f t="shared" si="27"/>
        <v>0</v>
      </c>
      <c r="D349" s="39">
        <f t="shared" si="27"/>
        <v>0</v>
      </c>
      <c r="E349" s="39">
        <f t="shared" si="29"/>
        <v>15081.358229740828</v>
      </c>
      <c r="F349" s="39">
        <f t="shared" si="30"/>
        <v>0</v>
      </c>
      <c r="G349" s="39">
        <f t="shared" si="31"/>
        <v>0</v>
      </c>
      <c r="H349" s="39">
        <f t="shared" si="28"/>
        <v>15081.358229740828</v>
      </c>
      <c r="I349" s="1"/>
    </row>
    <row r="350" spans="2:10" x14ac:dyDescent="0.2">
      <c r="B350" s="9" t="str">
        <f>$B$39</f>
        <v>Law</v>
      </c>
      <c r="C350" s="39">
        <f t="shared" si="27"/>
        <v>0</v>
      </c>
      <c r="D350" s="39">
        <f t="shared" si="27"/>
        <v>0</v>
      </c>
      <c r="E350" s="39">
        <f t="shared" si="29"/>
        <v>0</v>
      </c>
      <c r="F350" s="39">
        <f t="shared" si="30"/>
        <v>0</v>
      </c>
      <c r="G350" s="39">
        <f t="shared" si="31"/>
        <v>0</v>
      </c>
      <c r="H350" s="39">
        <f t="shared" si="28"/>
        <v>0</v>
      </c>
      <c r="I350" s="1"/>
    </row>
    <row r="351" spans="2:10" x14ac:dyDescent="0.2">
      <c r="B351" s="9" t="str">
        <f>$B$40</f>
        <v>Social Service</v>
      </c>
      <c r="C351" s="39">
        <f t="shared" si="27"/>
        <v>0</v>
      </c>
      <c r="D351" s="39">
        <f t="shared" si="27"/>
        <v>0</v>
      </c>
      <c r="E351" s="39">
        <f t="shared" si="29"/>
        <v>0</v>
      </c>
      <c r="F351" s="39">
        <f t="shared" si="30"/>
        <v>0</v>
      </c>
      <c r="G351" s="39">
        <f t="shared" si="31"/>
        <v>0</v>
      </c>
      <c r="H351" s="39">
        <f t="shared" si="28"/>
        <v>0</v>
      </c>
      <c r="I351" s="1"/>
    </row>
    <row r="352" spans="2:10" x14ac:dyDescent="0.2">
      <c r="B352" s="9" t="str">
        <f>$B$41</f>
        <v>Library Science</v>
      </c>
      <c r="C352" s="39">
        <f t="shared" si="27"/>
        <v>0</v>
      </c>
      <c r="D352" s="39">
        <f t="shared" si="27"/>
        <v>0</v>
      </c>
      <c r="E352" s="39">
        <f t="shared" si="29"/>
        <v>0</v>
      </c>
      <c r="F352" s="39">
        <f t="shared" si="30"/>
        <v>0</v>
      </c>
      <c r="G352" s="39">
        <f t="shared" si="31"/>
        <v>0</v>
      </c>
      <c r="H352" s="39">
        <f t="shared" si="28"/>
        <v>0</v>
      </c>
      <c r="I352" s="1"/>
    </row>
    <row r="353" spans="2:9" x14ac:dyDescent="0.2">
      <c r="B353" s="9" t="str">
        <f>$B$42</f>
        <v>Veterinary Science</v>
      </c>
      <c r="C353" s="39">
        <f t="shared" si="27"/>
        <v>0</v>
      </c>
      <c r="D353" s="39">
        <f t="shared" si="27"/>
        <v>0</v>
      </c>
      <c r="E353" s="39">
        <f t="shared" si="29"/>
        <v>0</v>
      </c>
      <c r="F353" s="39">
        <f t="shared" si="30"/>
        <v>0</v>
      </c>
      <c r="G353" s="39">
        <f t="shared" si="31"/>
        <v>0</v>
      </c>
      <c r="H353" s="39">
        <f t="shared" si="28"/>
        <v>0</v>
      </c>
      <c r="I353" s="1"/>
    </row>
    <row r="354" spans="2:9" x14ac:dyDescent="0.2">
      <c r="B354" s="9" t="str">
        <f>$B$43</f>
        <v>Vocational Training</v>
      </c>
      <c r="C354" s="39">
        <f t="shared" si="27"/>
        <v>0</v>
      </c>
      <c r="D354" s="39">
        <f t="shared" si="27"/>
        <v>0</v>
      </c>
      <c r="E354" s="39">
        <f t="shared" si="29"/>
        <v>0</v>
      </c>
      <c r="F354" s="39">
        <f t="shared" si="30"/>
        <v>0</v>
      </c>
      <c r="G354" s="39">
        <f t="shared" si="31"/>
        <v>0</v>
      </c>
      <c r="H354" s="39">
        <f t="shared" si="28"/>
        <v>0</v>
      </c>
      <c r="I354" s="1"/>
    </row>
    <row r="355" spans="2:9" x14ac:dyDescent="0.2">
      <c r="B355" s="9" t="str">
        <f>$B$44</f>
        <v>Physical Training</v>
      </c>
      <c r="C355" s="39">
        <f t="shared" si="27"/>
        <v>9486.1437831467701</v>
      </c>
      <c r="D355" s="39">
        <f t="shared" si="27"/>
        <v>0</v>
      </c>
      <c r="E355" s="39">
        <f t="shared" si="29"/>
        <v>0</v>
      </c>
      <c r="F355" s="39">
        <f t="shared" si="30"/>
        <v>0</v>
      </c>
      <c r="G355" s="39">
        <f t="shared" si="31"/>
        <v>0</v>
      </c>
      <c r="H355" s="39">
        <f t="shared" si="28"/>
        <v>9486.1437831467701</v>
      </c>
      <c r="I355" s="1"/>
    </row>
    <row r="356" spans="2:9" x14ac:dyDescent="0.2">
      <c r="B356" s="9" t="str">
        <f>$B$45</f>
        <v>Health Services</v>
      </c>
      <c r="C356" s="39">
        <f t="shared" si="27"/>
        <v>7717.2000805125626</v>
      </c>
      <c r="D356" s="39">
        <f t="shared" si="27"/>
        <v>13016.27738368839</v>
      </c>
      <c r="E356" s="39">
        <f t="shared" si="29"/>
        <v>0</v>
      </c>
      <c r="F356" s="39">
        <f t="shared" si="30"/>
        <v>0</v>
      </c>
      <c r="G356" s="39">
        <f t="shared" si="31"/>
        <v>0</v>
      </c>
      <c r="H356" s="39">
        <f t="shared" si="28"/>
        <v>9573.4636867148729</v>
      </c>
      <c r="I356" s="1"/>
    </row>
    <row r="357" spans="2:9" x14ac:dyDescent="0.2">
      <c r="B357" s="9" t="str">
        <f>$B$46</f>
        <v>Pharmacy</v>
      </c>
      <c r="C357" s="39">
        <f t="shared" si="27"/>
        <v>0</v>
      </c>
      <c r="D357" s="39">
        <f t="shared" si="27"/>
        <v>0</v>
      </c>
      <c r="E357" s="39">
        <f t="shared" si="29"/>
        <v>0</v>
      </c>
      <c r="F357" s="39">
        <f t="shared" si="30"/>
        <v>0</v>
      </c>
      <c r="G357" s="39">
        <f t="shared" si="31"/>
        <v>0</v>
      </c>
      <c r="H357" s="39">
        <f t="shared" si="28"/>
        <v>0</v>
      </c>
      <c r="I357" s="1"/>
    </row>
    <row r="358" spans="2:9" x14ac:dyDescent="0.2">
      <c r="B358" s="9" t="str">
        <f>$B$47</f>
        <v>Business Administration</v>
      </c>
      <c r="C358" s="39">
        <f t="shared" si="27"/>
        <v>8795.7543537277179</v>
      </c>
      <c r="D358" s="39">
        <f t="shared" si="27"/>
        <v>14752.12097190549</v>
      </c>
      <c r="E358" s="39">
        <f t="shared" si="29"/>
        <v>15967.727704097284</v>
      </c>
      <c r="F358" s="39">
        <f t="shared" si="30"/>
        <v>0</v>
      </c>
      <c r="G358" s="39">
        <f t="shared" si="31"/>
        <v>0</v>
      </c>
      <c r="H358" s="39">
        <f t="shared" si="28"/>
        <v>13893.405831354938</v>
      </c>
      <c r="I358" s="1"/>
    </row>
    <row r="359" spans="2:9" x14ac:dyDescent="0.2">
      <c r="B359" s="9" t="str">
        <f>$B$48</f>
        <v>Optometry</v>
      </c>
      <c r="C359" s="39">
        <f t="shared" ref="C359:D363" si="32">C309*30</f>
        <v>0</v>
      </c>
      <c r="D359" s="39">
        <f t="shared" si="32"/>
        <v>0</v>
      </c>
      <c r="E359" s="39">
        <f t="shared" si="29"/>
        <v>0</v>
      </c>
      <c r="F359" s="39">
        <f t="shared" si="30"/>
        <v>0</v>
      </c>
      <c r="G359" s="39">
        <f t="shared" si="31"/>
        <v>0</v>
      </c>
      <c r="H359" s="39">
        <f t="shared" si="28"/>
        <v>0</v>
      </c>
      <c r="I359" s="1"/>
    </row>
    <row r="360" spans="2:9" x14ac:dyDescent="0.2">
      <c r="B360" s="9" t="str">
        <f>$B$49</f>
        <v>Teacher Ed-Practice Teaching</v>
      </c>
      <c r="C360" s="39">
        <f t="shared" si="32"/>
        <v>6342.1830015332507</v>
      </c>
      <c r="D360" s="39">
        <f t="shared" si="32"/>
        <v>19493.529545602225</v>
      </c>
      <c r="E360" s="39">
        <f t="shared" si="29"/>
        <v>0</v>
      </c>
      <c r="F360" s="39">
        <f t="shared" si="30"/>
        <v>0</v>
      </c>
      <c r="G360" s="39">
        <f t="shared" si="31"/>
        <v>0</v>
      </c>
      <c r="H360" s="39">
        <f t="shared" si="28"/>
        <v>19485.793459399829</v>
      </c>
      <c r="I360" s="1"/>
    </row>
    <row r="361" spans="2:9" x14ac:dyDescent="0.2">
      <c r="B361" s="9" t="str">
        <f>$B$50</f>
        <v>Technology</v>
      </c>
      <c r="C361" s="39">
        <f t="shared" si="32"/>
        <v>6547.7428691327568</v>
      </c>
      <c r="D361" s="39">
        <f t="shared" si="32"/>
        <v>11545.369630995325</v>
      </c>
      <c r="E361" s="39">
        <f t="shared" si="29"/>
        <v>0</v>
      </c>
      <c r="F361" s="39">
        <f t="shared" si="30"/>
        <v>0</v>
      </c>
      <c r="G361" s="39">
        <f t="shared" si="31"/>
        <v>0</v>
      </c>
      <c r="H361" s="39">
        <f t="shared" si="28"/>
        <v>10406.696309417104</v>
      </c>
      <c r="I361" s="1"/>
    </row>
    <row r="362" spans="2:9" x14ac:dyDescent="0.2">
      <c r="B362" s="9" t="str">
        <f>$B$51</f>
        <v>Nursing</v>
      </c>
      <c r="C362" s="39">
        <f t="shared" si="32"/>
        <v>0</v>
      </c>
      <c r="D362" s="39">
        <f t="shared" si="32"/>
        <v>0</v>
      </c>
      <c r="E362" s="39">
        <f t="shared" si="29"/>
        <v>0</v>
      </c>
      <c r="F362" s="39">
        <f t="shared" si="30"/>
        <v>0</v>
      </c>
      <c r="G362" s="39">
        <f t="shared" si="31"/>
        <v>0</v>
      </c>
      <c r="H362" s="39">
        <f t="shared" si="28"/>
        <v>0</v>
      </c>
      <c r="I362" s="1"/>
    </row>
    <row r="363" spans="2:9" x14ac:dyDescent="0.2">
      <c r="B363" s="35" t="str">
        <f>$B$52</f>
        <v>Totals</v>
      </c>
      <c r="C363" s="38">
        <f t="shared" si="32"/>
        <v>9146.3153879797592</v>
      </c>
      <c r="D363" s="38">
        <f t="shared" si="32"/>
        <v>14745.681322560553</v>
      </c>
      <c r="E363" s="38">
        <f t="shared" si="29"/>
        <v>20018.105728439041</v>
      </c>
      <c r="F363" s="38">
        <f t="shared" si="30"/>
        <v>0</v>
      </c>
      <c r="G363" s="38">
        <f t="shared" si="31"/>
        <v>0</v>
      </c>
      <c r="H363" s="38">
        <f t="shared" si="28"/>
        <v>13063.48777070904</v>
      </c>
      <c r="I363" s="50"/>
    </row>
  </sheetData>
  <mergeCells count="45">
    <mergeCell ref="B17:E17"/>
    <mergeCell ref="B1:H1"/>
    <mergeCell ref="B2:H2"/>
    <mergeCell ref="B8:H8"/>
    <mergeCell ref="B9:G9"/>
    <mergeCell ref="B10:G10"/>
    <mergeCell ref="B11:H11"/>
    <mergeCell ref="B12:E12"/>
    <mergeCell ref="B13:E13"/>
    <mergeCell ref="B14:E14"/>
    <mergeCell ref="B15:E15"/>
    <mergeCell ref="B16:E16"/>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87:G87"/>
    <mergeCell ref="B89:G89"/>
    <mergeCell ref="B113:H113"/>
    <mergeCell ref="B114:G114"/>
    <mergeCell ref="B139:G139"/>
    <mergeCell ref="I140:I141"/>
    <mergeCell ref="B165:G165"/>
    <mergeCell ref="B166:G166"/>
    <mergeCell ref="B190:G190"/>
    <mergeCell ref="B316:H316"/>
    <mergeCell ref="B191:H191"/>
    <mergeCell ref="B140:F141"/>
    <mergeCell ref="B341:H341"/>
    <mergeCell ref="B215:G215"/>
    <mergeCell ref="B216:H216"/>
    <mergeCell ref="B241:G241"/>
    <mergeCell ref="B264:H264"/>
    <mergeCell ref="B266:H266"/>
    <mergeCell ref="B291:H291"/>
  </mergeCells>
  <conditionalFormatting sqref="C61:G80">
    <cfRule type="expression" dxfId="182" priority="6" stopIfTrue="1">
      <formula>C32=0</formula>
    </cfRule>
  </conditionalFormatting>
  <conditionalFormatting sqref="C91:G110">
    <cfRule type="expression" dxfId="181" priority="5" stopIfTrue="1">
      <formula>C32=0</formula>
    </cfRule>
  </conditionalFormatting>
  <conditionalFormatting sqref="C143:H162">
    <cfRule type="expression" dxfId="180" priority="3" stopIfTrue="1">
      <formula>C32=0</formula>
    </cfRule>
  </conditionalFormatting>
  <conditionalFormatting sqref="H143:H162">
    <cfRule type="expression" dxfId="179" priority="4" stopIfTrue="1">
      <formula>OR(AND(#REF!&gt;0,H143&gt;0,H61=0),AND(#REF!&gt;0,H143&gt;0,H32=0))</formula>
    </cfRule>
  </conditionalFormatting>
  <conditionalFormatting sqref="H143:H162">
    <cfRule type="expression" dxfId="178" priority="2" stopIfTrue="1">
      <formula>OR(AND(#REF!&gt;0,H143&gt;0,H61=0),AND(#REF!&gt;0,H143&gt;0,H32=0))</formula>
    </cfRule>
  </conditionalFormatting>
  <conditionalFormatting sqref="H143:H162">
    <cfRule type="expression" dxfId="177"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pageSetUpPr fitToPage="1"/>
  </sheetPr>
  <dimension ref="B1:W363"/>
  <sheetViews>
    <sheetView showGridLines="0" showZeros="0" topLeftCell="A25"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128</v>
      </c>
      <c r="C3" s="6"/>
      <c r="D3" s="6"/>
      <c r="E3" s="6"/>
      <c r="F3" s="6"/>
      <c r="G3" s="6"/>
      <c r="H3" s="6"/>
    </row>
    <row r="4" spans="2:8" x14ac:dyDescent="0.2">
      <c r="B4" s="83" t="s">
        <v>149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Data!$G18</f>
        <v>32408444</v>
      </c>
    </row>
    <row r="14" spans="2:8" x14ac:dyDescent="0.2">
      <c r="B14" s="372" t="s">
        <v>14</v>
      </c>
      <c r="C14" s="372"/>
      <c r="D14" s="372"/>
      <c r="E14" s="372"/>
      <c r="F14" s="341"/>
      <c r="G14" s="339"/>
      <c r="H14" s="345">
        <f>Data!$H18</f>
        <v>2653424</v>
      </c>
    </row>
    <row r="15" spans="2:8" x14ac:dyDescent="0.2">
      <c r="B15" s="372" t="s">
        <v>15</v>
      </c>
      <c r="C15" s="372"/>
      <c r="D15" s="372"/>
      <c r="E15" s="372"/>
      <c r="F15" s="341"/>
      <c r="G15" s="339"/>
      <c r="H15" s="345">
        <f>Data!$I18</f>
        <v>19437948</v>
      </c>
    </row>
    <row r="16" spans="2:8" x14ac:dyDescent="0.2">
      <c r="B16" s="372" t="s">
        <v>19</v>
      </c>
      <c r="C16" s="372"/>
      <c r="D16" s="372"/>
      <c r="E16" s="372"/>
      <c r="F16" s="341"/>
      <c r="G16" s="339"/>
      <c r="H16" s="345">
        <f>Data!$J18</f>
        <v>8273633</v>
      </c>
    </row>
    <row r="17" spans="2:23" x14ac:dyDescent="0.2">
      <c r="B17" s="372" t="s">
        <v>16</v>
      </c>
      <c r="C17" s="372"/>
      <c r="D17" s="372"/>
      <c r="E17" s="372"/>
      <c r="F17" s="341"/>
      <c r="G17" s="339"/>
      <c r="H17" s="345">
        <f>Data!$K18</f>
        <v>8077914</v>
      </c>
    </row>
    <row r="18" spans="2:23" x14ac:dyDescent="0.2">
      <c r="B18" s="372" t="s">
        <v>1</v>
      </c>
      <c r="C18" s="372"/>
      <c r="D18" s="372"/>
      <c r="E18" s="372"/>
      <c r="F18" s="342"/>
      <c r="G18" s="339"/>
      <c r="H18" s="343">
        <f>SUM(H13:H17)</f>
        <v>70851363</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Data!L18</f>
        <v>Monica Poehl</v>
      </c>
      <c r="E21" s="385"/>
      <c r="F21" s="385"/>
      <c r="G21" s="87" t="str">
        <f>Data!M18</f>
        <v>979-458-6090</v>
      </c>
      <c r="H21" s="78" t="str">
        <f>Data!N18</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Data!O18</f>
        <v>3277</v>
      </c>
      <c r="D25" s="80">
        <f>Data!P18</f>
        <v>3943</v>
      </c>
      <c r="E25" s="80">
        <f>Data!Q18</f>
        <v>1072</v>
      </c>
      <c r="F25" s="80">
        <f>Data!R18</f>
        <v>13</v>
      </c>
      <c r="G25" s="80">
        <f>Data!S18</f>
        <v>0</v>
      </c>
      <c r="H25" s="68">
        <f>SUM(C25:G25)</f>
        <v>8305</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x14ac:dyDescent="0.2">
      <c r="B28" s="386" t="s">
        <v>39</v>
      </c>
      <c r="C28" s="387"/>
      <c r="D28" s="385" t="str">
        <f>Data!T18</f>
        <v>Trevino, Mary</v>
      </c>
      <c r="E28" s="385"/>
      <c r="F28" s="385"/>
      <c r="G28" s="87" t="str">
        <f>Data!U18</f>
        <v>(956) 326-2277</v>
      </c>
      <c r="H28" s="78" t="str">
        <f>Data!V18</f>
        <v>maryt@tamiu.edu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Data!W18</f>
        <v>68108</v>
      </c>
      <c r="D32" s="81">
        <f>Data!AQ18</f>
        <v>31776</v>
      </c>
      <c r="E32" s="81">
        <f>Data!BK18</f>
        <v>5974</v>
      </c>
      <c r="F32" s="81">
        <f>Data!CE18</f>
        <v>0</v>
      </c>
      <c r="G32" s="81">
        <f>Data!CY18</f>
        <v>0</v>
      </c>
      <c r="H32" s="22">
        <f>SUM(C32:G32)</f>
        <v>105858</v>
      </c>
      <c r="I32" s="1"/>
      <c r="W32" s="18"/>
    </row>
    <row r="33" spans="2:23" x14ac:dyDescent="0.2">
      <c r="B33" s="7" t="s">
        <v>46</v>
      </c>
      <c r="C33" s="81">
        <f>Data!X18</f>
        <v>21499</v>
      </c>
      <c r="D33" s="81">
        <f>Data!AR18</f>
        <v>9030</v>
      </c>
      <c r="E33" s="81">
        <f>Data!BL18</f>
        <v>435</v>
      </c>
      <c r="F33" s="81">
        <f>Data!CF18</f>
        <v>0</v>
      </c>
      <c r="G33" s="81">
        <f>Data!CZ18</f>
        <v>0</v>
      </c>
      <c r="H33" s="22">
        <f t="shared" ref="H33:H52" si="0">SUM(C33:G33)</f>
        <v>30964</v>
      </c>
      <c r="I33" s="1"/>
      <c r="W33" s="18"/>
    </row>
    <row r="34" spans="2:23" x14ac:dyDescent="0.2">
      <c r="B34" s="7" t="s">
        <v>47</v>
      </c>
      <c r="C34" s="81">
        <f>Data!Y18</f>
        <v>6102</v>
      </c>
      <c r="D34" s="81">
        <f>Data!AS18</f>
        <v>2084</v>
      </c>
      <c r="E34" s="81">
        <f>Data!BM18</f>
        <v>0</v>
      </c>
      <c r="F34" s="81">
        <f>Data!CG18</f>
        <v>0</v>
      </c>
      <c r="G34" s="81">
        <f>Data!DA18</f>
        <v>0</v>
      </c>
      <c r="H34" s="22">
        <f t="shared" si="0"/>
        <v>8186</v>
      </c>
      <c r="I34" s="1"/>
      <c r="W34" s="18"/>
    </row>
    <row r="35" spans="2:23" x14ac:dyDescent="0.2">
      <c r="B35" s="7" t="s">
        <v>48</v>
      </c>
      <c r="C35" s="81">
        <f>Data!Z18</f>
        <v>1083</v>
      </c>
      <c r="D35" s="81">
        <f>Data!AT18</f>
        <v>4286</v>
      </c>
      <c r="E35" s="81">
        <f>Data!BN18</f>
        <v>6153</v>
      </c>
      <c r="F35" s="81">
        <f>Data!CH18</f>
        <v>0</v>
      </c>
      <c r="G35" s="81">
        <f>Data!DB18</f>
        <v>0</v>
      </c>
      <c r="H35" s="22">
        <f t="shared" si="0"/>
        <v>11522</v>
      </c>
      <c r="I35" s="1"/>
      <c r="W35" s="18"/>
    </row>
    <row r="36" spans="2:23" x14ac:dyDescent="0.2">
      <c r="B36" s="7" t="s">
        <v>49</v>
      </c>
      <c r="C36" s="81">
        <f>Data!AA18</f>
        <v>0</v>
      </c>
      <c r="D36" s="81">
        <f>Data!AU18</f>
        <v>0</v>
      </c>
      <c r="E36" s="81">
        <f>Data!BO18</f>
        <v>0</v>
      </c>
      <c r="F36" s="81">
        <f>Data!CI18</f>
        <v>0</v>
      </c>
      <c r="G36" s="81">
        <f>Data!DC18</f>
        <v>0</v>
      </c>
      <c r="H36" s="22">
        <f t="shared" si="0"/>
        <v>0</v>
      </c>
      <c r="I36" s="1"/>
      <c r="W36" s="18"/>
    </row>
    <row r="37" spans="2:23" x14ac:dyDescent="0.2">
      <c r="B37" s="7" t="s">
        <v>50</v>
      </c>
      <c r="C37" s="81">
        <f>Data!AB18</f>
        <v>1685</v>
      </c>
      <c r="D37" s="81">
        <f>Data!AV18</f>
        <v>1749</v>
      </c>
      <c r="E37" s="81">
        <f>Data!BP18</f>
        <v>33</v>
      </c>
      <c r="F37" s="81">
        <f>Data!CJ18</f>
        <v>0</v>
      </c>
      <c r="G37" s="81">
        <f>Data!DD18</f>
        <v>0</v>
      </c>
      <c r="H37" s="22">
        <f t="shared" si="0"/>
        <v>3467</v>
      </c>
      <c r="I37" s="1"/>
      <c r="W37" s="18"/>
    </row>
    <row r="38" spans="2:23" x14ac:dyDescent="0.2">
      <c r="B38" s="7" t="s">
        <v>51</v>
      </c>
      <c r="C38" s="81">
        <f>Data!AC18</f>
        <v>30</v>
      </c>
      <c r="D38" s="81">
        <f>Data!AW18</f>
        <v>726</v>
      </c>
      <c r="E38" s="81">
        <f>Data!BQ18</f>
        <v>0</v>
      </c>
      <c r="F38" s="81">
        <f>Data!CK18</f>
        <v>0</v>
      </c>
      <c r="G38" s="81">
        <f>Data!DE18</f>
        <v>0</v>
      </c>
      <c r="H38" s="22">
        <f t="shared" si="0"/>
        <v>756</v>
      </c>
      <c r="I38" s="1"/>
      <c r="W38" s="18"/>
    </row>
    <row r="39" spans="2:23" x14ac:dyDescent="0.2">
      <c r="B39" s="7" t="s">
        <v>52</v>
      </c>
      <c r="C39" s="81">
        <f>Data!AD18</f>
        <v>0</v>
      </c>
      <c r="D39" s="81">
        <f>Data!AX18</f>
        <v>0</v>
      </c>
      <c r="E39" s="81">
        <f>Data!BR18</f>
        <v>0</v>
      </c>
      <c r="F39" s="81">
        <f>Data!CL18</f>
        <v>0</v>
      </c>
      <c r="G39" s="81">
        <f>Data!DF18</f>
        <v>0</v>
      </c>
      <c r="H39" s="22">
        <f t="shared" si="0"/>
        <v>0</v>
      </c>
      <c r="I39" s="1"/>
      <c r="W39" s="18"/>
    </row>
    <row r="40" spans="2:23" x14ac:dyDescent="0.2">
      <c r="B40" s="7" t="s">
        <v>53</v>
      </c>
      <c r="C40" s="81">
        <f>Data!AE18</f>
        <v>0</v>
      </c>
      <c r="D40" s="81">
        <f>Data!AY18</f>
        <v>78</v>
      </c>
      <c r="E40" s="81">
        <f>Data!BS18</f>
        <v>0</v>
      </c>
      <c r="F40" s="81">
        <f>Data!CM18</f>
        <v>0</v>
      </c>
      <c r="G40" s="81">
        <f>Data!DG18</f>
        <v>0</v>
      </c>
      <c r="H40" s="22">
        <f t="shared" si="0"/>
        <v>78</v>
      </c>
      <c r="I40" s="1"/>
      <c r="W40" s="18"/>
    </row>
    <row r="41" spans="2:23" x14ac:dyDescent="0.2">
      <c r="B41" s="7" t="s">
        <v>54</v>
      </c>
      <c r="C41" s="81">
        <f>Data!AF18</f>
        <v>0</v>
      </c>
      <c r="D41" s="81">
        <f>Data!AZ18</f>
        <v>0</v>
      </c>
      <c r="E41" s="81">
        <f>Data!BT18</f>
        <v>0</v>
      </c>
      <c r="F41" s="81">
        <f>Data!CN18</f>
        <v>0</v>
      </c>
      <c r="G41" s="81">
        <f>Data!DH18</f>
        <v>0</v>
      </c>
      <c r="H41" s="22">
        <f t="shared" si="0"/>
        <v>0</v>
      </c>
      <c r="I41" s="1"/>
      <c r="W41" s="18"/>
    </row>
    <row r="42" spans="2:23" x14ac:dyDescent="0.2">
      <c r="B42" s="7" t="s">
        <v>55</v>
      </c>
      <c r="C42" s="81">
        <f>Data!AG18</f>
        <v>0</v>
      </c>
      <c r="D42" s="81">
        <f>Data!BA18</f>
        <v>0</v>
      </c>
      <c r="E42" s="81">
        <f>Data!BU18</f>
        <v>0</v>
      </c>
      <c r="F42" s="81">
        <f>Data!CO18</f>
        <v>0</v>
      </c>
      <c r="G42" s="81">
        <f>Data!DI18</f>
        <v>0</v>
      </c>
      <c r="H42" s="22">
        <f t="shared" si="0"/>
        <v>0</v>
      </c>
      <c r="I42" s="1"/>
      <c r="W42" s="18"/>
    </row>
    <row r="43" spans="2:23" x14ac:dyDescent="0.2">
      <c r="B43" s="7" t="s">
        <v>56</v>
      </c>
      <c r="C43" s="81">
        <f>Data!AH18</f>
        <v>0</v>
      </c>
      <c r="D43" s="81">
        <f>Data!BB18</f>
        <v>0</v>
      </c>
      <c r="E43" s="81">
        <f>Data!BV18</f>
        <v>0</v>
      </c>
      <c r="F43" s="81">
        <f>Data!CP18</f>
        <v>0</v>
      </c>
      <c r="G43" s="81">
        <f>Data!DJ18</f>
        <v>0</v>
      </c>
      <c r="H43" s="22">
        <f t="shared" si="0"/>
        <v>0</v>
      </c>
      <c r="I43" s="1"/>
      <c r="W43" s="18"/>
    </row>
    <row r="44" spans="2:23" x14ac:dyDescent="0.2">
      <c r="B44" s="7" t="s">
        <v>57</v>
      </c>
      <c r="C44" s="81">
        <f>Data!AI18</f>
        <v>389</v>
      </c>
      <c r="D44" s="81">
        <f>Data!BC18</f>
        <v>78</v>
      </c>
      <c r="E44" s="81">
        <f>Data!BW18</f>
        <v>0</v>
      </c>
      <c r="F44" s="81">
        <f>Data!CQ18</f>
        <v>0</v>
      </c>
      <c r="G44" s="81">
        <f>Data!DK18</f>
        <v>0</v>
      </c>
      <c r="H44" s="22">
        <f t="shared" si="0"/>
        <v>467</v>
      </c>
      <c r="I44" s="1"/>
      <c r="W44" s="18"/>
    </row>
    <row r="45" spans="2:23" x14ac:dyDescent="0.2">
      <c r="B45" s="7" t="s">
        <v>58</v>
      </c>
      <c r="C45" s="81">
        <f>Data!AJ18</f>
        <v>826</v>
      </c>
      <c r="D45" s="81">
        <f>Data!BD18</f>
        <v>3583</v>
      </c>
      <c r="E45" s="81">
        <f>Data!BX18</f>
        <v>0</v>
      </c>
      <c r="F45" s="81">
        <f>Data!CR18</f>
        <v>0</v>
      </c>
      <c r="G45" s="81">
        <f>Data!DL18</f>
        <v>0</v>
      </c>
      <c r="H45" s="22">
        <f t="shared" si="0"/>
        <v>4409</v>
      </c>
      <c r="I45" s="1"/>
      <c r="W45" s="18"/>
    </row>
    <row r="46" spans="2:23" x14ac:dyDescent="0.2">
      <c r="B46" s="7" t="s">
        <v>59</v>
      </c>
      <c r="C46" s="81">
        <f>Data!AK18</f>
        <v>0</v>
      </c>
      <c r="D46" s="81">
        <f>Data!BE18</f>
        <v>0</v>
      </c>
      <c r="E46" s="81">
        <f>Data!BY18</f>
        <v>0</v>
      </c>
      <c r="F46" s="81">
        <f>Data!CS18</f>
        <v>0</v>
      </c>
      <c r="G46" s="81">
        <f>Data!DM18</f>
        <v>0</v>
      </c>
      <c r="H46" s="22">
        <f t="shared" si="0"/>
        <v>0</v>
      </c>
      <c r="I46" s="1"/>
      <c r="W46" s="18"/>
    </row>
    <row r="47" spans="2:23" x14ac:dyDescent="0.2">
      <c r="B47" s="7" t="s">
        <v>60</v>
      </c>
      <c r="C47" s="81">
        <f>Data!AL18</f>
        <v>3420</v>
      </c>
      <c r="D47" s="81">
        <f>Data!BF18</f>
        <v>15110</v>
      </c>
      <c r="E47" s="81">
        <f>Data!BZ18</f>
        <v>5857</v>
      </c>
      <c r="F47" s="81">
        <f>Data!CT18</f>
        <v>150</v>
      </c>
      <c r="G47" s="81">
        <f>Data!DN18</f>
        <v>0</v>
      </c>
      <c r="H47" s="22">
        <f t="shared" si="0"/>
        <v>24537</v>
      </c>
      <c r="I47" s="1"/>
      <c r="W47" s="18"/>
    </row>
    <row r="48" spans="2:23" x14ac:dyDescent="0.2">
      <c r="B48" s="7" t="s">
        <v>61</v>
      </c>
      <c r="C48" s="81">
        <f>Data!AM18</f>
        <v>0</v>
      </c>
      <c r="D48" s="81">
        <f>Data!BG18</f>
        <v>0</v>
      </c>
      <c r="E48" s="81">
        <f>Data!CA18</f>
        <v>0</v>
      </c>
      <c r="F48" s="81">
        <f>Data!CU18</f>
        <v>0</v>
      </c>
      <c r="G48" s="81">
        <f>Data!DO18</f>
        <v>0</v>
      </c>
      <c r="H48" s="22">
        <f t="shared" si="0"/>
        <v>0</v>
      </c>
      <c r="I48" s="1"/>
      <c r="W48" s="18"/>
    </row>
    <row r="49" spans="2:23" x14ac:dyDescent="0.2">
      <c r="B49" s="7" t="s">
        <v>62</v>
      </c>
      <c r="C49" s="81">
        <f>Data!AN18</f>
        <v>9</v>
      </c>
      <c r="D49" s="81">
        <f>Data!BH18</f>
        <v>1629</v>
      </c>
      <c r="E49" s="81">
        <f>Data!CB18</f>
        <v>0</v>
      </c>
      <c r="F49" s="81">
        <f>Data!CV18</f>
        <v>0</v>
      </c>
      <c r="G49" s="81">
        <f>Data!DP18</f>
        <v>0</v>
      </c>
      <c r="H49" s="22">
        <f t="shared" si="0"/>
        <v>1638</v>
      </c>
      <c r="I49" s="1"/>
      <c r="W49" s="18"/>
    </row>
    <row r="50" spans="2:23" x14ac:dyDescent="0.2">
      <c r="B50" s="7" t="s">
        <v>63</v>
      </c>
      <c r="C50" s="81">
        <f>Data!AO18</f>
        <v>192</v>
      </c>
      <c r="D50" s="81">
        <f>Data!BI18</f>
        <v>0</v>
      </c>
      <c r="E50" s="81">
        <f>Data!CC18</f>
        <v>0</v>
      </c>
      <c r="F50" s="81">
        <f>Data!CW18</f>
        <v>0</v>
      </c>
      <c r="G50" s="81">
        <f>Data!DQ18</f>
        <v>0</v>
      </c>
      <c r="H50" s="22">
        <f t="shared" si="0"/>
        <v>192</v>
      </c>
      <c r="I50" s="1"/>
      <c r="W50" s="18"/>
    </row>
    <row r="51" spans="2:23" x14ac:dyDescent="0.2">
      <c r="B51" s="7" t="s">
        <v>0</v>
      </c>
      <c r="C51" s="81">
        <f>Data!AP18</f>
        <v>1772</v>
      </c>
      <c r="D51" s="81">
        <f>Data!BJ18</f>
        <v>6407</v>
      </c>
      <c r="E51" s="81">
        <f>Data!CD18</f>
        <v>1329</v>
      </c>
      <c r="F51" s="81">
        <f>Data!CX18</f>
        <v>0</v>
      </c>
      <c r="G51" s="81">
        <f>Data!DR18</f>
        <v>0</v>
      </c>
      <c r="H51" s="22">
        <f t="shared" si="0"/>
        <v>9508</v>
      </c>
      <c r="I51" s="1"/>
      <c r="W51" s="18"/>
    </row>
    <row r="52" spans="2:23" x14ac:dyDescent="0.2">
      <c r="B52" s="8" t="s">
        <v>34</v>
      </c>
      <c r="C52" s="22">
        <f>SUM(C32:C51)</f>
        <v>105115</v>
      </c>
      <c r="D52" s="22">
        <f>SUM(D32:D51)</f>
        <v>76536</v>
      </c>
      <c r="E52" s="22">
        <f>SUM(E32:E51)</f>
        <v>19781</v>
      </c>
      <c r="F52" s="22">
        <f>SUM(F32:F51)</f>
        <v>150</v>
      </c>
      <c r="G52" s="22">
        <f>SUM(G32:G51)</f>
        <v>0</v>
      </c>
      <c r="H52" s="22">
        <f t="shared" si="0"/>
        <v>201582</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x14ac:dyDescent="0.2">
      <c r="B55" s="386" t="s">
        <v>40</v>
      </c>
      <c r="C55" s="387"/>
      <c r="D55" s="385" t="str">
        <f>Data!T18</f>
        <v>Trevino, Mary</v>
      </c>
      <c r="E55" s="385"/>
      <c r="F55" s="385"/>
      <c r="G55" s="87" t="str">
        <f>Data!U18</f>
        <v>(956) 326-2277</v>
      </c>
      <c r="H55" s="78" t="str">
        <f>Data!V18</f>
        <v>maryt@tamiu.edu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Data!DS18</f>
        <v>2848131.9735248098</v>
      </c>
      <c r="D61" s="82">
        <f>Data!EM18</f>
        <v>1973243.7082132101</v>
      </c>
      <c r="E61" s="82">
        <f>Data!FG18</f>
        <v>836227.92373598705</v>
      </c>
      <c r="F61" s="82">
        <f>Data!GA18</f>
        <v>0</v>
      </c>
      <c r="G61" s="82">
        <f>Data!GU18</f>
        <v>0</v>
      </c>
      <c r="H61" s="21">
        <f>SUM(C61:G61)</f>
        <v>5657603.6054740073</v>
      </c>
      <c r="I61" s="1"/>
    </row>
    <row r="62" spans="2:23" x14ac:dyDescent="0.2">
      <c r="B62" s="9" t="str">
        <f>$B$33</f>
        <v>Science</v>
      </c>
      <c r="C62" s="82">
        <f>Data!DT18</f>
        <v>1037268.6473529</v>
      </c>
      <c r="D62" s="82">
        <f>Data!EN18</f>
        <v>766429.226689982</v>
      </c>
      <c r="E62" s="82">
        <f>Data!FH18</f>
        <v>174352.100868726</v>
      </c>
      <c r="F62" s="82">
        <f>Data!GB18</f>
        <v>0</v>
      </c>
      <c r="G62" s="82">
        <f>Data!GV18</f>
        <v>0</v>
      </c>
      <c r="H62" s="22">
        <f t="shared" ref="H62:H81" si="1">SUM(C62:G62)</f>
        <v>1978049.974911608</v>
      </c>
      <c r="I62" s="1"/>
    </row>
    <row r="63" spans="2:23" x14ac:dyDescent="0.2">
      <c r="B63" s="9" t="str">
        <f>$B$34</f>
        <v>Fine Arts</v>
      </c>
      <c r="C63" s="82">
        <f>Data!DU18</f>
        <v>702816.374938717</v>
      </c>
      <c r="D63" s="82">
        <f>Data!EO18</f>
        <v>515984.76845955098</v>
      </c>
      <c r="E63" s="82">
        <f>Data!FI18</f>
        <v>0</v>
      </c>
      <c r="F63" s="82">
        <f>Data!GC18</f>
        <v>0</v>
      </c>
      <c r="G63" s="82">
        <f>Data!GW18</f>
        <v>0</v>
      </c>
      <c r="H63" s="22">
        <f t="shared" si="1"/>
        <v>1218801.1433982679</v>
      </c>
      <c r="I63" s="1"/>
    </row>
    <row r="64" spans="2:23" x14ac:dyDescent="0.2">
      <c r="B64" s="9" t="str">
        <f>$B$35</f>
        <v>Teacher Education</v>
      </c>
      <c r="C64" s="82">
        <f>Data!DV18</f>
        <v>109314.01939524</v>
      </c>
      <c r="D64" s="82">
        <f>Data!EP18</f>
        <v>416240.94840279501</v>
      </c>
      <c r="E64" s="82">
        <f>Data!FJ18</f>
        <v>629069.66818181798</v>
      </c>
      <c r="F64" s="82">
        <f>Data!GD18</f>
        <v>0</v>
      </c>
      <c r="G64" s="82">
        <f>Data!GX18</f>
        <v>0</v>
      </c>
      <c r="H64" s="22">
        <f t="shared" si="1"/>
        <v>1154624.6359798531</v>
      </c>
      <c r="I64" s="1"/>
    </row>
    <row r="65" spans="2:9" x14ac:dyDescent="0.2">
      <c r="B65" s="9" t="str">
        <f>$B$36</f>
        <v>Agriculture</v>
      </c>
      <c r="C65" s="82">
        <f>Data!DW18</f>
        <v>0</v>
      </c>
      <c r="D65" s="82">
        <f>Data!EQ18</f>
        <v>0</v>
      </c>
      <c r="E65" s="82">
        <f>Data!FK18</f>
        <v>0</v>
      </c>
      <c r="F65" s="82">
        <f>Data!GE18</f>
        <v>0</v>
      </c>
      <c r="G65" s="82">
        <f>Data!GY18</f>
        <v>0</v>
      </c>
      <c r="H65" s="22">
        <f t="shared" si="1"/>
        <v>0</v>
      </c>
      <c r="I65" s="1"/>
    </row>
    <row r="66" spans="2:9" x14ac:dyDescent="0.2">
      <c r="B66" s="9" t="str">
        <f>$B$37</f>
        <v>Engineering</v>
      </c>
      <c r="C66" s="82">
        <f>Data!DX18</f>
        <v>212339.77783613501</v>
      </c>
      <c r="D66" s="82">
        <f>Data!ER18</f>
        <v>318325.56944444502</v>
      </c>
      <c r="E66" s="82">
        <f>Data!FL18</f>
        <v>30875</v>
      </c>
      <c r="F66" s="82">
        <f>Data!GF18</f>
        <v>0</v>
      </c>
      <c r="G66" s="82">
        <f>Data!GZ18</f>
        <v>0</v>
      </c>
      <c r="H66" s="22">
        <f t="shared" si="1"/>
        <v>561540.34728058008</v>
      </c>
      <c r="I66" s="1"/>
    </row>
    <row r="67" spans="2:9" x14ac:dyDescent="0.2">
      <c r="B67" s="9" t="str">
        <f>$B$38</f>
        <v>Home Economics</v>
      </c>
      <c r="C67" s="82">
        <f>Data!DY18</f>
        <v>1758.16836227572</v>
      </c>
      <c r="D67" s="82">
        <f>Data!ES18</f>
        <v>39705.331637724303</v>
      </c>
      <c r="E67" s="82">
        <f>Data!FM18</f>
        <v>0</v>
      </c>
      <c r="F67" s="82">
        <f>Data!GG18</f>
        <v>0</v>
      </c>
      <c r="G67" s="82">
        <f>Data!HA18</f>
        <v>0</v>
      </c>
      <c r="H67" s="22">
        <f t="shared" si="1"/>
        <v>41463.500000000022</v>
      </c>
      <c r="I67" s="1"/>
    </row>
    <row r="68" spans="2:9" x14ac:dyDescent="0.2">
      <c r="B68" s="9" t="str">
        <f>$B$39</f>
        <v>Law</v>
      </c>
      <c r="C68" s="82">
        <f>Data!DZ18</f>
        <v>0</v>
      </c>
      <c r="D68" s="82">
        <f>Data!ET18</f>
        <v>0</v>
      </c>
      <c r="E68" s="82">
        <f>Data!FN18</f>
        <v>0</v>
      </c>
      <c r="F68" s="82">
        <f>Data!GH18</f>
        <v>0</v>
      </c>
      <c r="G68" s="82">
        <f>Data!HB18</f>
        <v>0</v>
      </c>
      <c r="H68" s="22">
        <f t="shared" si="1"/>
        <v>0</v>
      </c>
      <c r="I68" s="1"/>
    </row>
    <row r="69" spans="2:9" x14ac:dyDescent="0.2">
      <c r="B69" s="9" t="str">
        <f>$B$40</f>
        <v>Social Service</v>
      </c>
      <c r="C69" s="82">
        <f>Data!EA18</f>
        <v>0</v>
      </c>
      <c r="D69" s="82">
        <f>Data!EU18</f>
        <v>4800</v>
      </c>
      <c r="E69" s="82">
        <f>Data!FO18</f>
        <v>0</v>
      </c>
      <c r="F69" s="82">
        <f>Data!GI18</f>
        <v>0</v>
      </c>
      <c r="G69" s="82">
        <f>Data!HC18</f>
        <v>0</v>
      </c>
      <c r="H69" s="22">
        <f t="shared" si="1"/>
        <v>4800</v>
      </c>
      <c r="I69" s="1"/>
    </row>
    <row r="70" spans="2:9" x14ac:dyDescent="0.2">
      <c r="B70" s="9" t="str">
        <f>$B$41</f>
        <v>Library Science</v>
      </c>
      <c r="C70" s="82">
        <f>Data!EB18</f>
        <v>0</v>
      </c>
      <c r="D70" s="82">
        <f>Data!EV18</f>
        <v>0</v>
      </c>
      <c r="E70" s="82">
        <f>Data!FP18</f>
        <v>0</v>
      </c>
      <c r="F70" s="82">
        <f>Data!GJ18</f>
        <v>0</v>
      </c>
      <c r="G70" s="82">
        <f>Data!HD18</f>
        <v>0</v>
      </c>
      <c r="H70" s="22">
        <f t="shared" si="1"/>
        <v>0</v>
      </c>
      <c r="I70" s="1"/>
    </row>
    <row r="71" spans="2:9" x14ac:dyDescent="0.2">
      <c r="B71" s="9" t="str">
        <f>$B$42</f>
        <v>Veterinary Science</v>
      </c>
      <c r="C71" s="82">
        <f>Data!EC18</f>
        <v>0</v>
      </c>
      <c r="D71" s="82">
        <f>Data!EW18</f>
        <v>0</v>
      </c>
      <c r="E71" s="82">
        <f>Data!FQ18</f>
        <v>0</v>
      </c>
      <c r="F71" s="82">
        <f>Data!GK18</f>
        <v>0</v>
      </c>
      <c r="G71" s="82">
        <f>Data!HE18</f>
        <v>0</v>
      </c>
      <c r="H71" s="22">
        <f t="shared" si="1"/>
        <v>0</v>
      </c>
      <c r="I71" s="1"/>
    </row>
    <row r="72" spans="2:9" x14ac:dyDescent="0.2">
      <c r="B72" s="9" t="str">
        <f>$B$43</f>
        <v>Vocational Training</v>
      </c>
      <c r="C72" s="82">
        <f>Data!ED18</f>
        <v>0</v>
      </c>
      <c r="D72" s="82">
        <f>Data!EX18</f>
        <v>0</v>
      </c>
      <c r="E72" s="82">
        <f>Data!FR18</f>
        <v>0</v>
      </c>
      <c r="F72" s="82">
        <f>Data!GL18</f>
        <v>0</v>
      </c>
      <c r="G72" s="82">
        <f>Data!HF18</f>
        <v>0</v>
      </c>
      <c r="H72" s="22">
        <f t="shared" si="1"/>
        <v>0</v>
      </c>
      <c r="I72" s="1"/>
    </row>
    <row r="73" spans="2:9" x14ac:dyDescent="0.2">
      <c r="B73" s="9" t="str">
        <f>$B$44</f>
        <v>Physical Training</v>
      </c>
      <c r="C73" s="82">
        <f>Data!EE18</f>
        <v>29251.307486631002</v>
      </c>
      <c r="D73" s="82">
        <f>Data!EY18</f>
        <v>3000</v>
      </c>
      <c r="E73" s="82">
        <f>Data!FS18</f>
        <v>0</v>
      </c>
      <c r="F73" s="82">
        <f>Data!GM18</f>
        <v>0</v>
      </c>
      <c r="G73" s="82">
        <f>Data!HG18</f>
        <v>0</v>
      </c>
      <c r="H73" s="22">
        <f t="shared" si="1"/>
        <v>32251.307486631002</v>
      </c>
      <c r="I73" s="1"/>
    </row>
    <row r="74" spans="2:9" x14ac:dyDescent="0.2">
      <c r="B74" s="9" t="str">
        <f>$B$45</f>
        <v>Health Services</v>
      </c>
      <c r="C74" s="82">
        <f>Data!EF18</f>
        <v>120094.653305913</v>
      </c>
      <c r="D74" s="82">
        <f>Data!EZ18</f>
        <v>387297.88766522403</v>
      </c>
      <c r="E74" s="82">
        <f>Data!FT18</f>
        <v>0</v>
      </c>
      <c r="F74" s="82">
        <f>Data!GN18</f>
        <v>0</v>
      </c>
      <c r="G74" s="82">
        <f>Data!HH18</f>
        <v>0</v>
      </c>
      <c r="H74" s="22">
        <f t="shared" si="1"/>
        <v>507392.540971137</v>
      </c>
      <c r="I74" s="1"/>
    </row>
    <row r="75" spans="2:9" x14ac:dyDescent="0.2">
      <c r="B75" s="9" t="str">
        <f>$B$46</f>
        <v>Pharmacy</v>
      </c>
      <c r="C75" s="82">
        <f>Data!EG18</f>
        <v>0</v>
      </c>
      <c r="D75" s="82">
        <f>Data!FA18</f>
        <v>0</v>
      </c>
      <c r="E75" s="82">
        <f>Data!FU18</f>
        <v>0</v>
      </c>
      <c r="F75" s="82">
        <f>Data!GO18</f>
        <v>0</v>
      </c>
      <c r="G75" s="82">
        <f>Data!HI18</f>
        <v>0</v>
      </c>
      <c r="H75" s="22">
        <f t="shared" si="1"/>
        <v>0</v>
      </c>
      <c r="I75" s="1"/>
    </row>
    <row r="76" spans="2:9" x14ac:dyDescent="0.2">
      <c r="B76" s="9" t="str">
        <f>$B$47</f>
        <v>Business Administration</v>
      </c>
      <c r="C76" s="82">
        <f>Data!EH18</f>
        <v>313430.53028613201</v>
      </c>
      <c r="D76" s="82">
        <f>Data!FB18</f>
        <v>1239183.05660254</v>
      </c>
      <c r="E76" s="82">
        <f>Data!FV18</f>
        <v>460851.05622804799</v>
      </c>
      <c r="F76" s="82">
        <f>Data!GP18</f>
        <v>233543.70238095199</v>
      </c>
      <c r="G76" s="82">
        <f>Data!HJ18</f>
        <v>0</v>
      </c>
      <c r="H76" s="22">
        <f t="shared" si="1"/>
        <v>2247008.345497672</v>
      </c>
      <c r="I76" s="1"/>
    </row>
    <row r="77" spans="2:9" x14ac:dyDescent="0.2">
      <c r="B77" s="9" t="str">
        <f>$B$48</f>
        <v>Optometry</v>
      </c>
      <c r="C77" s="82">
        <f>Data!EI18</f>
        <v>0</v>
      </c>
      <c r="D77" s="82">
        <f>Data!FC18</f>
        <v>0</v>
      </c>
      <c r="E77" s="82">
        <f>Data!FW18</f>
        <v>0</v>
      </c>
      <c r="F77" s="82">
        <f>Data!GQ18</f>
        <v>0</v>
      </c>
      <c r="G77" s="82">
        <f>Data!HK18</f>
        <v>0</v>
      </c>
      <c r="H77" s="22">
        <f t="shared" si="1"/>
        <v>0</v>
      </c>
      <c r="I77" s="1"/>
    </row>
    <row r="78" spans="2:9" x14ac:dyDescent="0.2">
      <c r="B78" s="9" t="str">
        <f>$B$49</f>
        <v>Teacher Ed-Practice Teaching</v>
      </c>
      <c r="C78" s="82">
        <f>Data!EJ18</f>
        <v>714.83928571428601</v>
      </c>
      <c r="D78" s="82">
        <f>Data!FD18</f>
        <v>121345.827380952</v>
      </c>
      <c r="E78" s="82">
        <f>Data!FX18</f>
        <v>0</v>
      </c>
      <c r="F78" s="82">
        <f>Data!GR18</f>
        <v>0</v>
      </c>
      <c r="G78" s="82">
        <f>Data!HL18</f>
        <v>0</v>
      </c>
      <c r="H78" s="22">
        <f t="shared" si="1"/>
        <v>122060.66666666629</v>
      </c>
      <c r="I78" s="1"/>
    </row>
    <row r="79" spans="2:9" x14ac:dyDescent="0.2">
      <c r="B79" s="9" t="str">
        <f>$B$50</f>
        <v>Technology</v>
      </c>
      <c r="C79" s="82">
        <f>Data!EK18</f>
        <v>16264.222222222201</v>
      </c>
      <c r="D79" s="82">
        <f>Data!FE18</f>
        <v>0</v>
      </c>
      <c r="E79" s="82">
        <f>Data!FY18</f>
        <v>0</v>
      </c>
      <c r="F79" s="82">
        <f>Data!GS18</f>
        <v>0</v>
      </c>
      <c r="G79" s="82">
        <f>Data!HM18</f>
        <v>0</v>
      </c>
      <c r="H79" s="22">
        <f t="shared" si="1"/>
        <v>16264.222222222201</v>
      </c>
      <c r="I79" s="1"/>
    </row>
    <row r="80" spans="2:9" x14ac:dyDescent="0.2">
      <c r="B80" s="9" t="str">
        <f>$B$51</f>
        <v>Nursing</v>
      </c>
      <c r="C80" s="82">
        <f>Data!EL18</f>
        <v>161431.70756138599</v>
      </c>
      <c r="D80" s="82">
        <f>Data!FF18</f>
        <v>986050.88043360098</v>
      </c>
      <c r="E80" s="82">
        <f>Data!FZ18</f>
        <v>239898.80200501301</v>
      </c>
      <c r="F80" s="82">
        <f>Data!GT18</f>
        <v>0</v>
      </c>
      <c r="G80" s="82">
        <f>Data!HN18</f>
        <v>0</v>
      </c>
      <c r="H80" s="22">
        <f t="shared" si="1"/>
        <v>1387381.39</v>
      </c>
      <c r="I80" s="1"/>
    </row>
    <row r="81" spans="2:9" x14ac:dyDescent="0.2">
      <c r="B81" s="35" t="str">
        <f>$B$52</f>
        <v>Totals</v>
      </c>
      <c r="C81" s="21">
        <f>SUM(C61:C80)</f>
        <v>5552816.2215580754</v>
      </c>
      <c r="D81" s="21">
        <f>SUM(D61:D80)</f>
        <v>6771607.2049300261</v>
      </c>
      <c r="E81" s="21">
        <f>SUM(E61:E80)</f>
        <v>2371274.5510195922</v>
      </c>
      <c r="F81" s="21">
        <f>SUM(F61:F80)</f>
        <v>233543.70238095199</v>
      </c>
      <c r="G81" s="21">
        <f>SUM(G61:G80)</f>
        <v>0</v>
      </c>
      <c r="H81" s="21">
        <f t="shared" si="1"/>
        <v>14929241.679888645</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Data!T18</f>
        <v>Trevino, Mary</v>
      </c>
      <c r="E84" s="385"/>
      <c r="F84" s="385"/>
      <c r="G84" s="87" t="str">
        <f>Data!U18</f>
        <v>(956) 326-2277</v>
      </c>
      <c r="H84" s="78" t="str">
        <f>Data!V18</f>
        <v>maryt@tamiu.edu</v>
      </c>
    </row>
    <row r="85" spans="2:9" ht="13.5" customHeight="1" x14ac:dyDescent="0.2">
      <c r="B85" s="27"/>
      <c r="C85" s="27"/>
      <c r="D85" s="27"/>
      <c r="E85" s="27"/>
      <c r="F85" s="27"/>
      <c r="G85" s="27"/>
      <c r="H85" s="5"/>
    </row>
    <row r="86" spans="2:9" x14ac:dyDescent="0.2">
      <c r="B86" s="28" t="s">
        <v>33</v>
      </c>
      <c r="C86" s="13"/>
      <c r="D86" s="13"/>
      <c r="E86" s="13"/>
      <c r="F86" s="13"/>
      <c r="G86" s="13"/>
      <c r="H86" s="17">
        <f>H13+H14</f>
        <v>35061868</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Data!HR18</f>
        <v>154153</v>
      </c>
      <c r="D91" s="159">
        <f>Data!IL18</f>
        <v>0</v>
      </c>
      <c r="E91" s="159">
        <f>Data!JF18</f>
        <v>0</v>
      </c>
      <c r="F91" s="159">
        <f>Data!JZ18</f>
        <v>0</v>
      </c>
      <c r="G91" s="159">
        <f>Data!KT18</f>
        <v>0</v>
      </c>
      <c r="H91" s="36">
        <f t="shared" ref="H91:H111" si="2">SUM(C91:G91)</f>
        <v>154153</v>
      </c>
    </row>
    <row r="92" spans="2:9" x14ac:dyDescent="0.2">
      <c r="B92" s="9" t="str">
        <f>$B$33</f>
        <v>Science</v>
      </c>
      <c r="C92" s="159">
        <f>Data!HS18</f>
        <v>41675</v>
      </c>
      <c r="D92" s="159">
        <f>Data!IM18</f>
        <v>0</v>
      </c>
      <c r="E92" s="159">
        <f>Data!JG18</f>
        <v>0</v>
      </c>
      <c r="F92" s="159">
        <f>Data!KA18</f>
        <v>0</v>
      </c>
      <c r="G92" s="159">
        <f>Data!KU18</f>
        <v>0</v>
      </c>
      <c r="H92" s="69">
        <f t="shared" si="2"/>
        <v>41675</v>
      </c>
    </row>
    <row r="93" spans="2:9" x14ac:dyDescent="0.2">
      <c r="B93" s="9" t="str">
        <f>$B$34</f>
        <v>Fine Arts</v>
      </c>
      <c r="C93" s="159">
        <f>Data!HT18</f>
        <v>0</v>
      </c>
      <c r="D93" s="159">
        <f>Data!IN18</f>
        <v>0</v>
      </c>
      <c r="E93" s="159">
        <f>Data!JH18</f>
        <v>0</v>
      </c>
      <c r="F93" s="159">
        <f>Data!KB18</f>
        <v>0</v>
      </c>
      <c r="G93" s="159">
        <f>Data!KV18</f>
        <v>0</v>
      </c>
      <c r="H93" s="69">
        <f t="shared" si="2"/>
        <v>0</v>
      </c>
    </row>
    <row r="94" spans="2:9" x14ac:dyDescent="0.2">
      <c r="B94" s="9" t="str">
        <f>$B$35</f>
        <v>Teacher Education</v>
      </c>
      <c r="C94" s="159">
        <f>Data!HU18</f>
        <v>0</v>
      </c>
      <c r="D94" s="159">
        <f>Data!IO18</f>
        <v>0</v>
      </c>
      <c r="E94" s="159">
        <f>Data!JI18</f>
        <v>0</v>
      </c>
      <c r="F94" s="159">
        <f>Data!KC18</f>
        <v>0</v>
      </c>
      <c r="G94" s="159">
        <f>Data!KW18</f>
        <v>0</v>
      </c>
      <c r="H94" s="69">
        <f t="shared" si="2"/>
        <v>0</v>
      </c>
    </row>
    <row r="95" spans="2:9" x14ac:dyDescent="0.2">
      <c r="B95" s="9" t="str">
        <f>$B$36</f>
        <v>Agriculture</v>
      </c>
      <c r="C95" s="159">
        <f>Data!HV18</f>
        <v>0</v>
      </c>
      <c r="D95" s="159">
        <f>Data!IP18</f>
        <v>0</v>
      </c>
      <c r="E95" s="159">
        <f>Data!JJ18</f>
        <v>0</v>
      </c>
      <c r="F95" s="159">
        <f>Data!KD18</f>
        <v>0</v>
      </c>
      <c r="G95" s="159">
        <f>Data!KX18</f>
        <v>0</v>
      </c>
      <c r="H95" s="69">
        <f t="shared" si="2"/>
        <v>0</v>
      </c>
    </row>
    <row r="96" spans="2:9" x14ac:dyDescent="0.2">
      <c r="B96" s="9" t="str">
        <f>$B$37</f>
        <v>Engineering</v>
      </c>
      <c r="C96" s="159">
        <f>Data!HW18</f>
        <v>0</v>
      </c>
      <c r="D96" s="159">
        <f>Data!IQ18</f>
        <v>0</v>
      </c>
      <c r="E96" s="159">
        <f>Data!JK18</f>
        <v>0</v>
      </c>
      <c r="F96" s="159">
        <f>Data!KE18</f>
        <v>0</v>
      </c>
      <c r="G96" s="159">
        <f>Data!KY18</f>
        <v>0</v>
      </c>
      <c r="H96" s="69">
        <f t="shared" si="2"/>
        <v>0</v>
      </c>
    </row>
    <row r="97" spans="2:8" x14ac:dyDescent="0.2">
      <c r="B97" s="9" t="str">
        <f>$B$38</f>
        <v>Home Economics</v>
      </c>
      <c r="C97" s="159">
        <f>Data!HX18</f>
        <v>0</v>
      </c>
      <c r="D97" s="159">
        <f>Data!IR18</f>
        <v>0</v>
      </c>
      <c r="E97" s="159">
        <f>Data!JL18</f>
        <v>0</v>
      </c>
      <c r="F97" s="159">
        <f>Data!KF18</f>
        <v>0</v>
      </c>
      <c r="G97" s="159">
        <f>Data!KZ18</f>
        <v>0</v>
      </c>
      <c r="H97" s="69">
        <f t="shared" si="2"/>
        <v>0</v>
      </c>
    </row>
    <row r="98" spans="2:8" x14ac:dyDescent="0.2">
      <c r="B98" s="9" t="str">
        <f>$B$39</f>
        <v>Law</v>
      </c>
      <c r="C98" s="159">
        <f>Data!HY18</f>
        <v>0</v>
      </c>
      <c r="D98" s="159">
        <f>Data!IS18</f>
        <v>0</v>
      </c>
      <c r="E98" s="159">
        <f>Data!JM18</f>
        <v>0</v>
      </c>
      <c r="F98" s="159">
        <f>Data!KG18</f>
        <v>0</v>
      </c>
      <c r="G98" s="159">
        <f>Data!LA18</f>
        <v>0</v>
      </c>
      <c r="H98" s="69">
        <f t="shared" si="2"/>
        <v>0</v>
      </c>
    </row>
    <row r="99" spans="2:8" x14ac:dyDescent="0.2">
      <c r="B99" s="9" t="str">
        <f>$B$40</f>
        <v>Social Service</v>
      </c>
      <c r="C99" s="159">
        <f>Data!HZ18</f>
        <v>0</v>
      </c>
      <c r="D99" s="159">
        <f>Data!IT18</f>
        <v>0</v>
      </c>
      <c r="E99" s="159">
        <f>Data!JN18</f>
        <v>0</v>
      </c>
      <c r="F99" s="159">
        <f>Data!KH18</f>
        <v>0</v>
      </c>
      <c r="G99" s="159">
        <f>Data!LB18</f>
        <v>0</v>
      </c>
      <c r="H99" s="69">
        <f t="shared" si="2"/>
        <v>0</v>
      </c>
    </row>
    <row r="100" spans="2:8" x14ac:dyDescent="0.2">
      <c r="B100" s="9" t="str">
        <f>$B$41</f>
        <v>Library Science</v>
      </c>
      <c r="C100" s="159">
        <f>Data!IA18</f>
        <v>0</v>
      </c>
      <c r="D100" s="159">
        <f>Data!IU18</f>
        <v>0</v>
      </c>
      <c r="E100" s="159">
        <f>Data!JO18</f>
        <v>0</v>
      </c>
      <c r="F100" s="159">
        <f>Data!KI18</f>
        <v>0</v>
      </c>
      <c r="G100" s="159">
        <f>Data!LC18</f>
        <v>0</v>
      </c>
      <c r="H100" s="69">
        <f t="shared" si="2"/>
        <v>0</v>
      </c>
    </row>
    <row r="101" spans="2:8" x14ac:dyDescent="0.2">
      <c r="B101" s="9" t="str">
        <f>$B$42</f>
        <v>Veterinary Science</v>
      </c>
      <c r="C101" s="159">
        <f>Data!IB18</f>
        <v>0</v>
      </c>
      <c r="D101" s="159">
        <f>Data!IV18</f>
        <v>0</v>
      </c>
      <c r="E101" s="159">
        <f>Data!JP18</f>
        <v>0</v>
      </c>
      <c r="F101" s="159">
        <f>Data!KJ18</f>
        <v>0</v>
      </c>
      <c r="G101" s="159">
        <f>Data!LD18</f>
        <v>0</v>
      </c>
      <c r="H101" s="69">
        <f t="shared" si="2"/>
        <v>0</v>
      </c>
    </row>
    <row r="102" spans="2:8" x14ac:dyDescent="0.2">
      <c r="B102" s="9" t="str">
        <f>$B$43</f>
        <v>Vocational Training</v>
      </c>
      <c r="C102" s="159">
        <f>Data!IC18</f>
        <v>0</v>
      </c>
      <c r="D102" s="159">
        <f>Data!IW18</f>
        <v>0</v>
      </c>
      <c r="E102" s="159">
        <f>Data!JQ18</f>
        <v>0</v>
      </c>
      <c r="F102" s="159">
        <f>Data!KK18</f>
        <v>0</v>
      </c>
      <c r="G102" s="159">
        <f>Data!LE18</f>
        <v>0</v>
      </c>
      <c r="H102" s="69">
        <f t="shared" si="2"/>
        <v>0</v>
      </c>
    </row>
    <row r="103" spans="2:8" x14ac:dyDescent="0.2">
      <c r="B103" s="9" t="str">
        <f>$B$44</f>
        <v>Physical Training</v>
      </c>
      <c r="C103" s="159">
        <f>Data!ID18</f>
        <v>0</v>
      </c>
      <c r="D103" s="159">
        <f>Data!IX18</f>
        <v>0</v>
      </c>
      <c r="E103" s="159">
        <f>Data!JR18</f>
        <v>0</v>
      </c>
      <c r="F103" s="159">
        <f>Data!KL18</f>
        <v>0</v>
      </c>
      <c r="G103" s="159">
        <f>Data!LF18</f>
        <v>0</v>
      </c>
      <c r="H103" s="69">
        <f t="shared" si="2"/>
        <v>0</v>
      </c>
    </row>
    <row r="104" spans="2:8" x14ac:dyDescent="0.2">
      <c r="B104" s="9" t="str">
        <f>$B$45</f>
        <v>Health Services</v>
      </c>
      <c r="C104" s="159">
        <f>Data!IE18</f>
        <v>0</v>
      </c>
      <c r="D104" s="159">
        <f>Data!IY18</f>
        <v>0</v>
      </c>
      <c r="E104" s="159">
        <f>Data!JS18</f>
        <v>0</v>
      </c>
      <c r="F104" s="159">
        <f>Data!KM18</f>
        <v>0</v>
      </c>
      <c r="G104" s="159">
        <f>Data!LG18</f>
        <v>0</v>
      </c>
      <c r="H104" s="69">
        <f t="shared" si="2"/>
        <v>0</v>
      </c>
    </row>
    <row r="105" spans="2:8" x14ac:dyDescent="0.2">
      <c r="B105" s="9" t="str">
        <f>$B$46</f>
        <v>Pharmacy</v>
      </c>
      <c r="C105" s="159">
        <f>Data!IF18</f>
        <v>0</v>
      </c>
      <c r="D105" s="159">
        <f>Data!IZ18</f>
        <v>0</v>
      </c>
      <c r="E105" s="159">
        <f>Data!JT18</f>
        <v>0</v>
      </c>
      <c r="F105" s="159">
        <f>Data!KN18</f>
        <v>0</v>
      </c>
      <c r="G105" s="159">
        <f>Data!LH18</f>
        <v>0</v>
      </c>
      <c r="H105" s="69">
        <f t="shared" si="2"/>
        <v>0</v>
      </c>
    </row>
    <row r="106" spans="2:8" x14ac:dyDescent="0.2">
      <c r="B106" s="9" t="str">
        <f>$B$47</f>
        <v>Business Administration</v>
      </c>
      <c r="C106" s="159">
        <f>Data!IG18</f>
        <v>6003</v>
      </c>
      <c r="D106" s="159">
        <f>Data!JA18</f>
        <v>22200</v>
      </c>
      <c r="E106" s="159">
        <f>Data!JU18</f>
        <v>0</v>
      </c>
      <c r="F106" s="159">
        <f>Data!KO18</f>
        <v>0</v>
      </c>
      <c r="G106" s="159">
        <f>Data!LI18</f>
        <v>0</v>
      </c>
      <c r="H106" s="69">
        <f t="shared" si="2"/>
        <v>28203</v>
      </c>
    </row>
    <row r="107" spans="2:8" x14ac:dyDescent="0.2">
      <c r="B107" s="9" t="str">
        <f>$B$48</f>
        <v>Optometry</v>
      </c>
      <c r="C107" s="159">
        <f>Data!IH18</f>
        <v>0</v>
      </c>
      <c r="D107" s="159">
        <f>Data!JB18</f>
        <v>0</v>
      </c>
      <c r="E107" s="159">
        <f>Data!JV18</f>
        <v>0</v>
      </c>
      <c r="F107" s="159">
        <f>Data!KP18</f>
        <v>0</v>
      </c>
      <c r="G107" s="159">
        <f>Data!LJ18</f>
        <v>0</v>
      </c>
      <c r="H107" s="69">
        <f t="shared" si="2"/>
        <v>0</v>
      </c>
    </row>
    <row r="108" spans="2:8" x14ac:dyDescent="0.2">
      <c r="B108" s="9" t="str">
        <f>$B$49</f>
        <v>Teacher Ed-Practice Teaching</v>
      </c>
      <c r="C108" s="159">
        <f>Data!II18</f>
        <v>0</v>
      </c>
      <c r="D108" s="159">
        <f>Data!JC18</f>
        <v>0</v>
      </c>
      <c r="E108" s="159">
        <f>Data!JW18</f>
        <v>0</v>
      </c>
      <c r="F108" s="159">
        <f>Data!KQ18</f>
        <v>0</v>
      </c>
      <c r="G108" s="159">
        <f>Data!LK18</f>
        <v>0</v>
      </c>
      <c r="H108" s="69">
        <f t="shared" si="2"/>
        <v>0</v>
      </c>
    </row>
    <row r="109" spans="2:8" x14ac:dyDescent="0.2">
      <c r="B109" s="9" t="str">
        <f>$B$50</f>
        <v>Technology</v>
      </c>
      <c r="C109" s="159">
        <f>Data!IJ18</f>
        <v>0</v>
      </c>
      <c r="D109" s="159">
        <f>Data!JD18</f>
        <v>0</v>
      </c>
      <c r="E109" s="159">
        <f>Data!JX18</f>
        <v>0</v>
      </c>
      <c r="F109" s="159">
        <f>Data!KR18</f>
        <v>0</v>
      </c>
      <c r="G109" s="159">
        <f>Data!LL18</f>
        <v>0</v>
      </c>
      <c r="H109" s="69">
        <f t="shared" si="2"/>
        <v>0</v>
      </c>
    </row>
    <row r="110" spans="2:8" x14ac:dyDescent="0.2">
      <c r="B110" s="9" t="str">
        <f>$B$51</f>
        <v>Nursing</v>
      </c>
      <c r="C110" s="159">
        <f>Data!IK18</f>
        <v>0</v>
      </c>
      <c r="D110" s="159">
        <f>Data!JE18</f>
        <v>0</v>
      </c>
      <c r="E110" s="159">
        <f>Data!JY18</f>
        <v>0</v>
      </c>
      <c r="F110" s="159">
        <f>Data!KS18</f>
        <v>0</v>
      </c>
      <c r="G110" s="159">
        <f>Data!HPM18</f>
        <v>0</v>
      </c>
      <c r="H110" s="69">
        <f t="shared" si="2"/>
        <v>0</v>
      </c>
    </row>
    <row r="111" spans="2:8" x14ac:dyDescent="0.2">
      <c r="B111" s="35" t="str">
        <f>$B$52</f>
        <v>Totals</v>
      </c>
      <c r="C111" s="36">
        <f>SUM(C91:C110)</f>
        <v>201831</v>
      </c>
      <c r="D111" s="36">
        <f>SUM(D91:D110)</f>
        <v>22200</v>
      </c>
      <c r="E111" s="36">
        <f>SUM(E91:E110)</f>
        <v>0</v>
      </c>
      <c r="F111" s="36">
        <f>SUM(F91:F110)</f>
        <v>0</v>
      </c>
      <c r="G111" s="36">
        <f>SUM(G91:G110)</f>
        <v>0</v>
      </c>
      <c r="H111" s="36">
        <f t="shared" si="2"/>
        <v>224031</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3002284.9735248098</v>
      </c>
      <c r="D116" s="21">
        <f t="shared" si="3"/>
        <v>1973243.7082132101</v>
      </c>
      <c r="E116" s="21">
        <f t="shared" si="3"/>
        <v>836227.92373598705</v>
      </c>
      <c r="F116" s="21">
        <f t="shared" si="3"/>
        <v>0</v>
      </c>
      <c r="G116" s="21">
        <f t="shared" si="3"/>
        <v>0</v>
      </c>
      <c r="H116" s="36">
        <f t="shared" ref="H116:H136" si="4">SUM(C116:G116)</f>
        <v>5811756.6054740073</v>
      </c>
      <c r="I116" s="1"/>
    </row>
    <row r="117" spans="2:9" x14ac:dyDescent="0.2">
      <c r="B117" s="9" t="str">
        <f>$B$33</f>
        <v>Science</v>
      </c>
      <c r="C117" s="22">
        <f t="shared" si="3"/>
        <v>1078943.6473528999</v>
      </c>
      <c r="D117" s="22">
        <f t="shared" si="3"/>
        <v>766429.226689982</v>
      </c>
      <c r="E117" s="22">
        <f t="shared" si="3"/>
        <v>174352.100868726</v>
      </c>
      <c r="F117" s="22">
        <f t="shared" si="3"/>
        <v>0</v>
      </c>
      <c r="G117" s="22">
        <f t="shared" si="3"/>
        <v>0</v>
      </c>
      <c r="H117" s="69">
        <f t="shared" si="4"/>
        <v>2019724.9749116078</v>
      </c>
      <c r="I117" s="1"/>
    </row>
    <row r="118" spans="2:9" x14ac:dyDescent="0.2">
      <c r="B118" s="9" t="str">
        <f>$B$34</f>
        <v>Fine Arts</v>
      </c>
      <c r="C118" s="22">
        <f t="shared" si="3"/>
        <v>702816.374938717</v>
      </c>
      <c r="D118" s="22">
        <f t="shared" si="3"/>
        <v>515984.76845955098</v>
      </c>
      <c r="E118" s="22">
        <f t="shared" si="3"/>
        <v>0</v>
      </c>
      <c r="F118" s="22">
        <f t="shared" si="3"/>
        <v>0</v>
      </c>
      <c r="G118" s="22">
        <f t="shared" si="3"/>
        <v>0</v>
      </c>
      <c r="H118" s="69">
        <f t="shared" si="4"/>
        <v>1218801.1433982679</v>
      </c>
      <c r="I118" s="1"/>
    </row>
    <row r="119" spans="2:9" x14ac:dyDescent="0.2">
      <c r="B119" s="9" t="str">
        <f>$B$35</f>
        <v>Teacher Education</v>
      </c>
      <c r="C119" s="22">
        <f t="shared" si="3"/>
        <v>109314.01939524</v>
      </c>
      <c r="D119" s="22">
        <f t="shared" si="3"/>
        <v>416240.94840279501</v>
      </c>
      <c r="E119" s="22">
        <f t="shared" si="3"/>
        <v>629069.66818181798</v>
      </c>
      <c r="F119" s="22">
        <f t="shared" si="3"/>
        <v>0</v>
      </c>
      <c r="G119" s="22">
        <f t="shared" si="3"/>
        <v>0</v>
      </c>
      <c r="H119" s="69">
        <f t="shared" si="4"/>
        <v>1154624.6359798531</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212339.77783613501</v>
      </c>
      <c r="D121" s="22">
        <f t="shared" si="3"/>
        <v>318325.56944444502</v>
      </c>
      <c r="E121" s="22">
        <f t="shared" si="3"/>
        <v>30875</v>
      </c>
      <c r="F121" s="22">
        <f t="shared" si="3"/>
        <v>0</v>
      </c>
      <c r="G121" s="22">
        <f t="shared" si="3"/>
        <v>0</v>
      </c>
      <c r="H121" s="69">
        <f t="shared" si="4"/>
        <v>561540.34728058008</v>
      </c>
      <c r="I121" s="1"/>
    </row>
    <row r="122" spans="2:9" x14ac:dyDescent="0.2">
      <c r="B122" s="9" t="str">
        <f>$B$38</f>
        <v>Home Economics</v>
      </c>
      <c r="C122" s="22">
        <f t="shared" si="3"/>
        <v>1758.16836227572</v>
      </c>
      <c r="D122" s="22">
        <f t="shared" si="3"/>
        <v>39705.331637724303</v>
      </c>
      <c r="E122" s="22">
        <f t="shared" si="3"/>
        <v>0</v>
      </c>
      <c r="F122" s="22">
        <f t="shared" si="3"/>
        <v>0</v>
      </c>
      <c r="G122" s="22">
        <f t="shared" si="3"/>
        <v>0</v>
      </c>
      <c r="H122" s="69">
        <f t="shared" si="4"/>
        <v>41463.500000000022</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4800</v>
      </c>
      <c r="E124" s="22">
        <f t="shared" si="3"/>
        <v>0</v>
      </c>
      <c r="F124" s="22">
        <f t="shared" si="3"/>
        <v>0</v>
      </c>
      <c r="G124" s="22">
        <f t="shared" si="3"/>
        <v>0</v>
      </c>
      <c r="H124" s="69">
        <f t="shared" si="4"/>
        <v>4800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29251.307486631002</v>
      </c>
      <c r="D128" s="22">
        <f t="shared" si="3"/>
        <v>3000</v>
      </c>
      <c r="E128" s="22">
        <f t="shared" si="3"/>
        <v>0</v>
      </c>
      <c r="F128" s="22">
        <f t="shared" si="3"/>
        <v>0</v>
      </c>
      <c r="G128" s="22">
        <f t="shared" si="3"/>
        <v>0</v>
      </c>
      <c r="H128" s="69">
        <f t="shared" si="4"/>
        <v>32251.307486631002</v>
      </c>
      <c r="I128" s="1"/>
    </row>
    <row r="129" spans="2:12" x14ac:dyDescent="0.2">
      <c r="B129" s="9" t="str">
        <f>$B$45</f>
        <v>Health Services</v>
      </c>
      <c r="C129" s="22">
        <f t="shared" si="3"/>
        <v>120094.653305913</v>
      </c>
      <c r="D129" s="22">
        <f t="shared" si="3"/>
        <v>387297.88766522403</v>
      </c>
      <c r="E129" s="22">
        <f t="shared" si="3"/>
        <v>0</v>
      </c>
      <c r="F129" s="22">
        <f t="shared" si="3"/>
        <v>0</v>
      </c>
      <c r="G129" s="22">
        <f t="shared" si="3"/>
        <v>0</v>
      </c>
      <c r="H129" s="69">
        <f t="shared" si="4"/>
        <v>507392.540971137</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319433.53028613201</v>
      </c>
      <c r="D131" s="22">
        <f t="shared" si="3"/>
        <v>1261383.05660254</v>
      </c>
      <c r="E131" s="22">
        <f t="shared" si="3"/>
        <v>460851.05622804799</v>
      </c>
      <c r="F131" s="22">
        <f t="shared" si="3"/>
        <v>233543.70238095199</v>
      </c>
      <c r="G131" s="22">
        <f t="shared" si="3"/>
        <v>0</v>
      </c>
      <c r="H131" s="69">
        <f t="shared" si="4"/>
        <v>2275211.345497672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714.83928571428601</v>
      </c>
      <c r="D133" s="22">
        <f t="shared" si="5"/>
        <v>121345.827380952</v>
      </c>
      <c r="E133" s="22">
        <f t="shared" si="5"/>
        <v>0</v>
      </c>
      <c r="F133" s="22">
        <f t="shared" si="5"/>
        <v>0</v>
      </c>
      <c r="G133" s="22">
        <f t="shared" si="5"/>
        <v>0</v>
      </c>
      <c r="H133" s="69">
        <f t="shared" si="4"/>
        <v>122060.66666666629</v>
      </c>
      <c r="I133" s="1"/>
    </row>
    <row r="134" spans="2:12" x14ac:dyDescent="0.2">
      <c r="B134" s="9" t="str">
        <f>$B$50</f>
        <v>Technology</v>
      </c>
      <c r="C134" s="22">
        <f t="shared" si="5"/>
        <v>16264.222222222201</v>
      </c>
      <c r="D134" s="22">
        <f t="shared" si="5"/>
        <v>0</v>
      </c>
      <c r="E134" s="22">
        <f t="shared" si="5"/>
        <v>0</v>
      </c>
      <c r="F134" s="22">
        <f t="shared" si="5"/>
        <v>0</v>
      </c>
      <c r="G134" s="22">
        <f t="shared" si="5"/>
        <v>0</v>
      </c>
      <c r="H134" s="69">
        <f t="shared" si="4"/>
        <v>16264.222222222201</v>
      </c>
      <c r="I134" s="1"/>
    </row>
    <row r="135" spans="2:12" x14ac:dyDescent="0.2">
      <c r="B135" s="9" t="str">
        <f>$B$51</f>
        <v>Nursing</v>
      </c>
      <c r="C135" s="22">
        <f t="shared" si="5"/>
        <v>161431.70756138599</v>
      </c>
      <c r="D135" s="22">
        <f t="shared" si="5"/>
        <v>986050.88043360098</v>
      </c>
      <c r="E135" s="22">
        <f t="shared" si="5"/>
        <v>239898.80200501301</v>
      </c>
      <c r="F135" s="22">
        <f t="shared" si="5"/>
        <v>0</v>
      </c>
      <c r="G135" s="22">
        <f t="shared" si="5"/>
        <v>0</v>
      </c>
      <c r="H135" s="69">
        <f t="shared" si="4"/>
        <v>1387381.39</v>
      </c>
      <c r="I135" s="1"/>
    </row>
    <row r="136" spans="2:12" x14ac:dyDescent="0.2">
      <c r="B136" s="35" t="str">
        <f>$B$52</f>
        <v>Totals</v>
      </c>
      <c r="C136" s="36">
        <f>SUM(C116:C135)</f>
        <v>5754647.2215580754</v>
      </c>
      <c r="D136" s="36">
        <f>SUM(D116:D135)</f>
        <v>6793807.2049300261</v>
      </c>
      <c r="E136" s="36">
        <f>SUM(E116:E135)</f>
        <v>2371274.5510195922</v>
      </c>
      <c r="F136" s="36">
        <f>SUM(F116:F135)</f>
        <v>233543.70238095199</v>
      </c>
      <c r="G136" s="36">
        <f>SUM(G116:G135)</f>
        <v>0</v>
      </c>
      <c r="H136" s="36">
        <f t="shared" si="4"/>
        <v>15153272.679888645</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19908595.320111357</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Data!LN18</f>
        <v>3944446.7189258379</v>
      </c>
      <c r="D143" s="159">
        <f>Data!MH18</f>
        <v>2592476.9677809407</v>
      </c>
      <c r="E143" s="159">
        <f>Data!NB18</f>
        <v>1098648.6986262219</v>
      </c>
      <c r="F143" s="159">
        <f>Data!NV18</f>
        <v>0</v>
      </c>
      <c r="G143" s="159">
        <f>Data!OP18</f>
        <v>0</v>
      </c>
      <c r="H143" s="160">
        <f>Data!PJ18</f>
        <v>0</v>
      </c>
      <c r="I143" s="70">
        <f t="shared" ref="I143:I162" si="6">SUM(C143:H143)</f>
        <v>7635572.3853330007</v>
      </c>
    </row>
    <row r="144" spans="2:12" x14ac:dyDescent="0.2">
      <c r="B144" s="9" t="str">
        <f>$B$33</f>
        <v>Science</v>
      </c>
      <c r="C144" s="159">
        <f>Data!LO18</f>
        <v>1417532.2306380426</v>
      </c>
      <c r="D144" s="159">
        <f>Data!MI18</f>
        <v>1006946.1310621063</v>
      </c>
      <c r="E144" s="159">
        <f>Data!NC18</f>
        <v>229066.38643013083</v>
      </c>
      <c r="F144" s="159">
        <f>Data!NW18</f>
        <v>0</v>
      </c>
      <c r="G144" s="159">
        <f>Data!OQ18</f>
        <v>0</v>
      </c>
      <c r="H144" s="160">
        <f>Data!PK18</f>
        <v>0</v>
      </c>
      <c r="I144" s="70">
        <f t="shared" si="6"/>
        <v>2653544.7481302796</v>
      </c>
    </row>
    <row r="145" spans="2:9" x14ac:dyDescent="0.2">
      <c r="B145" s="9" t="str">
        <f>$B$34</f>
        <v>Fine Arts</v>
      </c>
      <c r="C145" s="159">
        <f>Data!LP18</f>
        <v>923370.61916076601</v>
      </c>
      <c r="D145" s="159">
        <f>Data!MJ18</f>
        <v>677908.47242505464</v>
      </c>
      <c r="E145" s="159">
        <f>Data!ND18</f>
        <v>0</v>
      </c>
      <c r="F145" s="159">
        <f>Data!NX18</f>
        <v>0</v>
      </c>
      <c r="G145" s="159">
        <f>Data!OR18</f>
        <v>0</v>
      </c>
      <c r="H145" s="160">
        <f>Data!PL18</f>
        <v>0</v>
      </c>
      <c r="I145" s="70">
        <f t="shared" si="6"/>
        <v>1601279.0915858205</v>
      </c>
    </row>
    <row r="146" spans="2:9" x14ac:dyDescent="0.2">
      <c r="B146" s="9" t="str">
        <f>$B$35</f>
        <v>Teacher Education</v>
      </c>
      <c r="C146" s="159">
        <f>Data!LQ18</f>
        <v>143618.38649638195</v>
      </c>
      <c r="D146" s="159">
        <f>Data!MK18</f>
        <v>546863.55633114942</v>
      </c>
      <c r="E146" s="159">
        <f>Data!NE18</f>
        <v>826481.09764794842</v>
      </c>
      <c r="F146" s="159">
        <f>Data!NY18</f>
        <v>0</v>
      </c>
      <c r="G146" s="159">
        <f>Data!OS18</f>
        <v>0</v>
      </c>
      <c r="H146" s="160">
        <f>Data!PN18</f>
        <v>0</v>
      </c>
      <c r="I146" s="70">
        <f t="shared" si="6"/>
        <v>1516963.0404754798</v>
      </c>
    </row>
    <row r="147" spans="2:9" x14ac:dyDescent="0.2">
      <c r="B147" s="9" t="str">
        <f>$B$36</f>
        <v>Agriculture</v>
      </c>
      <c r="C147" s="159">
        <f>Data!LR18</f>
        <v>0</v>
      </c>
      <c r="D147" s="159">
        <f>Data!ML18</f>
        <v>0</v>
      </c>
      <c r="E147" s="159">
        <f>Data!NF18</f>
        <v>0</v>
      </c>
      <c r="F147" s="159">
        <f>Data!NZ18</f>
        <v>0</v>
      </c>
      <c r="G147" s="159">
        <f>Data!OT18</f>
        <v>0</v>
      </c>
      <c r="H147" s="160">
        <f>Data!PM18</f>
        <v>0</v>
      </c>
      <c r="I147" s="70">
        <f t="shared" si="6"/>
        <v>0</v>
      </c>
    </row>
    <row r="148" spans="2:9" x14ac:dyDescent="0.2">
      <c r="B148" s="9" t="str">
        <f>$B$37</f>
        <v>Engineering</v>
      </c>
      <c r="C148" s="159">
        <f>Data!LS18</f>
        <v>278975.16211130953</v>
      </c>
      <c r="D148" s="159">
        <f>Data!MM18</f>
        <v>418220.87337997847</v>
      </c>
      <c r="E148" s="159">
        <f>Data!NG18</f>
        <v>40564.034765232289</v>
      </c>
      <c r="F148" s="159">
        <f>Data!OA18</f>
        <v>0</v>
      </c>
      <c r="G148" s="159">
        <f>Data!OU18</f>
        <v>0</v>
      </c>
      <c r="H148" s="160">
        <f>Data!PO18</f>
        <v>0</v>
      </c>
      <c r="I148" s="70">
        <f t="shared" si="6"/>
        <v>737760.07025652018</v>
      </c>
    </row>
    <row r="149" spans="2:9" x14ac:dyDescent="0.2">
      <c r="B149" s="9" t="str">
        <f>$B$38</f>
        <v>Home Economics</v>
      </c>
      <c r="C149" s="159">
        <f>Data!LT18</f>
        <v>2309.9077755622297</v>
      </c>
      <c r="D149" s="159">
        <f>Data!MN18</f>
        <v>52165.455964946603</v>
      </c>
      <c r="E149" s="159">
        <f>Data!NH18</f>
        <v>0</v>
      </c>
      <c r="F149" s="159">
        <f>Data!OB18</f>
        <v>0</v>
      </c>
      <c r="G149" s="159">
        <f>Data!OV18</f>
        <v>0</v>
      </c>
      <c r="H149" s="160">
        <f>Data!PP18</f>
        <v>0</v>
      </c>
      <c r="I149" s="70">
        <f t="shared" si="6"/>
        <v>54475.36374050883</v>
      </c>
    </row>
    <row r="150" spans="2:9" x14ac:dyDescent="0.2">
      <c r="B150" s="9" t="str">
        <f>$B$39</f>
        <v>Law</v>
      </c>
      <c r="C150" s="159">
        <f>Data!LU18</f>
        <v>0</v>
      </c>
      <c r="D150" s="159">
        <f>Data!MO18</f>
        <v>0</v>
      </c>
      <c r="E150" s="159">
        <f>Data!NI18</f>
        <v>0</v>
      </c>
      <c r="F150" s="159">
        <f>Data!OC18</f>
        <v>0</v>
      </c>
      <c r="G150" s="159">
        <f>Data!OW18</f>
        <v>0</v>
      </c>
      <c r="H150" s="160">
        <f>Data!PQ18</f>
        <v>0</v>
      </c>
      <c r="I150" s="70">
        <f t="shared" si="6"/>
        <v>0</v>
      </c>
    </row>
    <row r="151" spans="2:9" x14ac:dyDescent="0.2">
      <c r="B151" s="9" t="str">
        <f>$B$40</f>
        <v>Social Service</v>
      </c>
      <c r="C151" s="159">
        <f>Data!LV18</f>
        <v>0</v>
      </c>
      <c r="D151" s="159">
        <f>Data!MP18</f>
        <v>6306.3114776717421</v>
      </c>
      <c r="E151" s="159">
        <f>Data!NJ18</f>
        <v>0</v>
      </c>
      <c r="F151" s="159">
        <f>Data!OD18</f>
        <v>0</v>
      </c>
      <c r="G151" s="159">
        <f>Data!OX18</f>
        <v>0</v>
      </c>
      <c r="H151" s="160">
        <f>Data!PR18</f>
        <v>0</v>
      </c>
      <c r="I151" s="70">
        <f t="shared" si="6"/>
        <v>6306.3114776717421</v>
      </c>
    </row>
    <row r="152" spans="2:9" x14ac:dyDescent="0.2">
      <c r="B152" s="9" t="str">
        <f>$B$41</f>
        <v>Library Science</v>
      </c>
      <c r="C152" s="159">
        <f>Data!LW18</f>
        <v>0</v>
      </c>
      <c r="D152" s="159">
        <f>Data!MQ18</f>
        <v>0</v>
      </c>
      <c r="E152" s="159">
        <f>Data!NK18</f>
        <v>0</v>
      </c>
      <c r="F152" s="159">
        <f>Data!OE18</f>
        <v>0</v>
      </c>
      <c r="G152" s="159">
        <f>Data!OY18</f>
        <v>0</v>
      </c>
      <c r="H152" s="160">
        <f>Data!PS18</f>
        <v>0</v>
      </c>
      <c r="I152" s="70">
        <f t="shared" si="6"/>
        <v>0</v>
      </c>
    </row>
    <row r="153" spans="2:9" x14ac:dyDescent="0.2">
      <c r="B153" s="9" t="str">
        <f>$B$42</f>
        <v>Veterinary Science</v>
      </c>
      <c r="C153" s="159">
        <f>Data!LX18</f>
        <v>0</v>
      </c>
      <c r="D153" s="159">
        <f>Data!MR18</f>
        <v>0</v>
      </c>
      <c r="E153" s="159">
        <f>Data!NL18</f>
        <v>0</v>
      </c>
      <c r="F153" s="159">
        <f>Data!OF18</f>
        <v>0</v>
      </c>
      <c r="G153" s="159">
        <f>Data!OZ18</f>
        <v>0</v>
      </c>
      <c r="H153" s="160">
        <f>Data!PT18</f>
        <v>0</v>
      </c>
      <c r="I153" s="70">
        <f t="shared" si="6"/>
        <v>0</v>
      </c>
    </row>
    <row r="154" spans="2:9" x14ac:dyDescent="0.2">
      <c r="B154" s="9" t="str">
        <f>$B$43</f>
        <v>Vocational Training</v>
      </c>
      <c r="C154" s="159">
        <f>Data!LY18</f>
        <v>0</v>
      </c>
      <c r="D154" s="159">
        <f>Data!MS18</f>
        <v>0</v>
      </c>
      <c r="E154" s="159">
        <f>Data!NM18</f>
        <v>0</v>
      </c>
      <c r="F154" s="159">
        <f>Data!OG18</f>
        <v>0</v>
      </c>
      <c r="G154" s="159">
        <f>Data!PA18</f>
        <v>0</v>
      </c>
      <c r="H154" s="160">
        <f>Data!PU18</f>
        <v>0</v>
      </c>
      <c r="I154" s="70">
        <f t="shared" si="6"/>
        <v>0</v>
      </c>
    </row>
    <row r="155" spans="2:9" x14ac:dyDescent="0.2">
      <c r="B155" s="9" t="str">
        <f>$B$44</f>
        <v>Physical Training</v>
      </c>
      <c r="C155" s="159">
        <f>Data!LZ18</f>
        <v>38430.803362468003</v>
      </c>
      <c r="D155" s="159">
        <f>Data!MT18</f>
        <v>3941.4446735448387</v>
      </c>
      <c r="E155" s="159">
        <f>Data!NN18</f>
        <v>0</v>
      </c>
      <c r="F155" s="159">
        <f>Data!OH18</f>
        <v>0</v>
      </c>
      <c r="G155" s="159">
        <f>Data!PB18</f>
        <v>0</v>
      </c>
      <c r="H155" s="160">
        <f>Data!PV18</f>
        <v>0</v>
      </c>
      <c r="I155" s="70">
        <f t="shared" si="6"/>
        <v>42372.248036012839</v>
      </c>
    </row>
    <row r="156" spans="2:9" x14ac:dyDescent="0.2">
      <c r="B156" s="9" t="str">
        <f>$B$45</f>
        <v>Health Services</v>
      </c>
      <c r="C156" s="159">
        <f>Data!MA18</f>
        <v>157782.14386460159</v>
      </c>
      <c r="D156" s="159">
        <f>Data!MU18</f>
        <v>508837.73213775479</v>
      </c>
      <c r="E156" s="159">
        <f>Data!NO18</f>
        <v>0</v>
      </c>
      <c r="F156" s="159">
        <f>Data!OI18</f>
        <v>0</v>
      </c>
      <c r="G156" s="159">
        <f>Data!PC18</f>
        <v>0</v>
      </c>
      <c r="H156" s="160">
        <f>Data!PW18</f>
        <v>0</v>
      </c>
      <c r="I156" s="70">
        <f t="shared" si="6"/>
        <v>666619.87600235641</v>
      </c>
    </row>
    <row r="157" spans="2:9" x14ac:dyDescent="0.2">
      <c r="B157" s="9" t="str">
        <f>$B$46</f>
        <v>Pharmacy</v>
      </c>
      <c r="C157" s="159">
        <f>Data!MB18</f>
        <v>0</v>
      </c>
      <c r="D157" s="159">
        <f>Data!MV18</f>
        <v>0</v>
      </c>
      <c r="E157" s="159">
        <f>Data!NP18</f>
        <v>0</v>
      </c>
      <c r="F157" s="159">
        <f>Data!OJ18</f>
        <v>0</v>
      </c>
      <c r="G157" s="159">
        <f>Data!PD18</f>
        <v>0</v>
      </c>
      <c r="H157" s="160">
        <f>Data!PX18</f>
        <v>0</v>
      </c>
      <c r="I157" s="70">
        <f t="shared" si="6"/>
        <v>0</v>
      </c>
    </row>
    <row r="158" spans="2:9" x14ac:dyDescent="0.2">
      <c r="B158" s="9" t="str">
        <f>$B$47</f>
        <v>Business Administration</v>
      </c>
      <c r="C158" s="159">
        <f>Data!MC18</f>
        <v>419676.52883263293</v>
      </c>
      <c r="D158" s="159">
        <f>Data!MW18</f>
        <v>1657223.8432485959</v>
      </c>
      <c r="E158" s="159">
        <f>Data!NQ18</f>
        <v>605472.98028918414</v>
      </c>
      <c r="F158" s="159">
        <f>Data!OK18</f>
        <v>306833.19392978138</v>
      </c>
      <c r="G158" s="159">
        <f>Data!PE18</f>
        <v>0</v>
      </c>
      <c r="H158" s="160">
        <f>Data!PY18</f>
        <v>0</v>
      </c>
      <c r="I158" s="70">
        <f t="shared" si="6"/>
        <v>2989206.5463001942</v>
      </c>
    </row>
    <row r="159" spans="2:9" x14ac:dyDescent="0.2">
      <c r="B159" s="9" t="str">
        <f>$B$48</f>
        <v>Optometry</v>
      </c>
      <c r="C159" s="159">
        <f>Data!MD18</f>
        <v>0</v>
      </c>
      <c r="D159" s="159">
        <f>Data!MX18</f>
        <v>0</v>
      </c>
      <c r="E159" s="159">
        <f>Data!NR18</f>
        <v>0</v>
      </c>
      <c r="F159" s="159">
        <f>Data!OL18</f>
        <v>0</v>
      </c>
      <c r="G159" s="159">
        <f>Data!PF18</f>
        <v>0</v>
      </c>
      <c r="H159" s="160">
        <f>Data!PZ18</f>
        <v>0</v>
      </c>
      <c r="I159" s="70">
        <f t="shared" si="6"/>
        <v>0</v>
      </c>
    </row>
    <row r="160" spans="2:9" x14ac:dyDescent="0.2">
      <c r="B160" s="9" t="str">
        <f>$B$49</f>
        <v>Teacher Ed-Practice Teaching</v>
      </c>
      <c r="C160" s="159">
        <f>Data!ME18</f>
        <v>939.16649837305647</v>
      </c>
      <c r="D160" s="159">
        <f>Data!MY18</f>
        <v>159425.95499584821</v>
      </c>
      <c r="E160" s="159">
        <f>Data!NS18</f>
        <v>0</v>
      </c>
      <c r="F160" s="159">
        <f>Data!OM18</f>
        <v>0</v>
      </c>
      <c r="G160" s="159">
        <f>Data!PG18</f>
        <v>0</v>
      </c>
      <c r="H160" s="160">
        <f>Data!QA18</f>
        <v>0</v>
      </c>
      <c r="I160" s="70">
        <f t="shared" si="6"/>
        <v>160365.12149422127</v>
      </c>
    </row>
    <row r="161" spans="2:10" x14ac:dyDescent="0.2">
      <c r="B161" s="9" t="str">
        <f>$B$50</f>
        <v>Technology</v>
      </c>
      <c r="C161" s="159">
        <f>Data!MF18</f>
        <v>21368.177349042431</v>
      </c>
      <c r="D161" s="159">
        <f>Data!MZ18</f>
        <v>0</v>
      </c>
      <c r="E161" s="159">
        <f>Data!NT18</f>
        <v>0</v>
      </c>
      <c r="F161" s="159">
        <f>Data!ON18</f>
        <v>0</v>
      </c>
      <c r="G161" s="159">
        <f>Data!PH18</f>
        <v>0</v>
      </c>
      <c r="H161" s="160">
        <f>Data!QB18</f>
        <v>0</v>
      </c>
      <c r="I161" s="70">
        <f t="shared" si="6"/>
        <v>21368.177349042431</v>
      </c>
    </row>
    <row r="162" spans="2:10" x14ac:dyDescent="0.2">
      <c r="B162" s="9" t="str">
        <f>$B$51</f>
        <v>Nursing</v>
      </c>
      <c r="C162" s="159">
        <f>Data!MG18</f>
        <v>212091.38130302427</v>
      </c>
      <c r="D162" s="159">
        <f>Data!NA18</f>
        <v>1295488.3301764051</v>
      </c>
      <c r="E162" s="159">
        <f>Data!NU18</f>
        <v>315182.6184508155</v>
      </c>
      <c r="F162" s="159">
        <f>Data!OO18</f>
        <v>0</v>
      </c>
      <c r="G162" s="159">
        <f>Data!PI18</f>
        <v>0</v>
      </c>
      <c r="H162" s="160">
        <f>Data!QC18</f>
        <v>0</v>
      </c>
      <c r="I162" s="70">
        <f t="shared" si="6"/>
        <v>1822762.3299302449</v>
      </c>
    </row>
    <row r="163" spans="2:10" ht="15" thickBot="1" x14ac:dyDescent="0.25">
      <c r="B163" s="35" t="str">
        <f>$B$52</f>
        <v>Totals</v>
      </c>
      <c r="C163" s="36">
        <f t="shared" ref="C163:H163" si="7">SUM(C143:C162)</f>
        <v>7560541.2263180427</v>
      </c>
      <c r="D163" s="36">
        <f t="shared" si="7"/>
        <v>8925805.073653996</v>
      </c>
      <c r="E163" s="36">
        <f t="shared" si="7"/>
        <v>3115415.8162095328</v>
      </c>
      <c r="F163" s="36">
        <f t="shared" si="7"/>
        <v>306833.19392978138</v>
      </c>
      <c r="G163" s="37">
        <f t="shared" si="7"/>
        <v>0</v>
      </c>
      <c r="H163" s="71">
        <f t="shared" si="7"/>
        <v>0</v>
      </c>
      <c r="I163" s="70">
        <f>SUM(I143:I162)</f>
        <v>19908595.310111355</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3944446.7189258379</v>
      </c>
      <c r="D168" s="21">
        <f t="shared" si="8"/>
        <v>2592476.9677809407</v>
      </c>
      <c r="E168" s="21">
        <f t="shared" si="8"/>
        <v>1098648.6986262219</v>
      </c>
      <c r="F168" s="21">
        <f t="shared" si="8"/>
        <v>0</v>
      </c>
      <c r="G168" s="21">
        <f t="shared" si="8"/>
        <v>0</v>
      </c>
      <c r="H168" s="36">
        <f t="shared" ref="H168:H188" si="9">SUM(C168:G168)</f>
        <v>7635572.3853330007</v>
      </c>
      <c r="I168" s="52"/>
      <c r="J168" s="53"/>
    </row>
    <row r="169" spans="2:10" x14ac:dyDescent="0.2">
      <c r="B169" s="9" t="str">
        <f>$B$33</f>
        <v>Science</v>
      </c>
      <c r="C169" s="22">
        <f t="shared" si="8"/>
        <v>1417532.2306380426</v>
      </c>
      <c r="D169" s="22">
        <f t="shared" si="8"/>
        <v>1006946.1310621063</v>
      </c>
      <c r="E169" s="22">
        <f t="shared" si="8"/>
        <v>229066.38643013083</v>
      </c>
      <c r="F169" s="22">
        <f t="shared" si="8"/>
        <v>0</v>
      </c>
      <c r="G169" s="22">
        <f t="shared" si="8"/>
        <v>0</v>
      </c>
      <c r="H169" s="69">
        <f t="shared" si="9"/>
        <v>2653544.7481302796</v>
      </c>
      <c r="I169" s="52"/>
      <c r="J169" s="53"/>
    </row>
    <row r="170" spans="2:10" x14ac:dyDescent="0.2">
      <c r="B170" s="9" t="str">
        <f>$B$34</f>
        <v>Fine Arts</v>
      </c>
      <c r="C170" s="22">
        <f t="shared" si="8"/>
        <v>923370.61916076601</v>
      </c>
      <c r="D170" s="22">
        <f t="shared" si="8"/>
        <v>677908.47242505464</v>
      </c>
      <c r="E170" s="22">
        <f t="shared" si="8"/>
        <v>0</v>
      </c>
      <c r="F170" s="22">
        <f t="shared" si="8"/>
        <v>0</v>
      </c>
      <c r="G170" s="22">
        <f t="shared" si="8"/>
        <v>0</v>
      </c>
      <c r="H170" s="69">
        <f t="shared" si="9"/>
        <v>1601279.0915858205</v>
      </c>
      <c r="I170" s="52"/>
      <c r="J170" s="53"/>
    </row>
    <row r="171" spans="2:10" x14ac:dyDescent="0.2">
      <c r="B171" s="9" t="str">
        <f>$B$35</f>
        <v>Teacher Education</v>
      </c>
      <c r="C171" s="22">
        <f t="shared" si="8"/>
        <v>143618.38649638195</v>
      </c>
      <c r="D171" s="22">
        <f t="shared" si="8"/>
        <v>546863.55633114942</v>
      </c>
      <c r="E171" s="22">
        <f t="shared" si="8"/>
        <v>826481.09764794842</v>
      </c>
      <c r="F171" s="22">
        <f t="shared" si="8"/>
        <v>0</v>
      </c>
      <c r="G171" s="22">
        <f t="shared" si="8"/>
        <v>0</v>
      </c>
      <c r="H171" s="69">
        <f t="shared" si="9"/>
        <v>1516963.0404754798</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278975.16211130953</v>
      </c>
      <c r="D173" s="22">
        <f t="shared" si="8"/>
        <v>418220.87337997847</v>
      </c>
      <c r="E173" s="22">
        <f t="shared" si="8"/>
        <v>40564.034765232289</v>
      </c>
      <c r="F173" s="22">
        <f t="shared" si="8"/>
        <v>0</v>
      </c>
      <c r="G173" s="22">
        <f t="shared" si="8"/>
        <v>0</v>
      </c>
      <c r="H173" s="69">
        <f t="shared" si="9"/>
        <v>737760.07025652018</v>
      </c>
      <c r="I173" s="52"/>
      <c r="J173" s="53"/>
    </row>
    <row r="174" spans="2:10" x14ac:dyDescent="0.2">
      <c r="B174" s="9" t="str">
        <f>$B$38</f>
        <v>Home Economics</v>
      </c>
      <c r="C174" s="22">
        <f t="shared" si="8"/>
        <v>2309.9077755622297</v>
      </c>
      <c r="D174" s="22">
        <f t="shared" si="8"/>
        <v>52165.455964946603</v>
      </c>
      <c r="E174" s="22">
        <f t="shared" si="8"/>
        <v>0</v>
      </c>
      <c r="F174" s="22">
        <f t="shared" si="8"/>
        <v>0</v>
      </c>
      <c r="G174" s="22">
        <f t="shared" si="8"/>
        <v>0</v>
      </c>
      <c r="H174" s="69">
        <f t="shared" si="9"/>
        <v>54475.36374050883</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6306.3114776717421</v>
      </c>
      <c r="E176" s="22">
        <f t="shared" si="8"/>
        <v>0</v>
      </c>
      <c r="F176" s="22">
        <f t="shared" si="8"/>
        <v>0</v>
      </c>
      <c r="G176" s="22">
        <f t="shared" si="8"/>
        <v>0</v>
      </c>
      <c r="H176" s="69">
        <f t="shared" si="9"/>
        <v>6306.3114776717421</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38430.803362468003</v>
      </c>
      <c r="D180" s="22">
        <f t="shared" si="8"/>
        <v>3941.4446735448387</v>
      </c>
      <c r="E180" s="22">
        <f t="shared" si="8"/>
        <v>0</v>
      </c>
      <c r="F180" s="22">
        <f t="shared" si="8"/>
        <v>0</v>
      </c>
      <c r="G180" s="22">
        <f t="shared" si="8"/>
        <v>0</v>
      </c>
      <c r="H180" s="69">
        <f t="shared" si="9"/>
        <v>42372.248036012839</v>
      </c>
      <c r="I180" s="52"/>
      <c r="J180" s="53"/>
    </row>
    <row r="181" spans="2:10" x14ac:dyDescent="0.2">
      <c r="B181" s="9" t="str">
        <f>$B$45</f>
        <v>Health Services</v>
      </c>
      <c r="C181" s="22">
        <f t="shared" si="8"/>
        <v>157782.14386460159</v>
      </c>
      <c r="D181" s="22">
        <f t="shared" si="8"/>
        <v>508837.73213775479</v>
      </c>
      <c r="E181" s="22">
        <f t="shared" si="8"/>
        <v>0</v>
      </c>
      <c r="F181" s="22">
        <f t="shared" si="8"/>
        <v>0</v>
      </c>
      <c r="G181" s="22">
        <f t="shared" si="8"/>
        <v>0</v>
      </c>
      <c r="H181" s="69">
        <f t="shared" si="9"/>
        <v>666619.87600235641</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419676.52883263293</v>
      </c>
      <c r="D183" s="22">
        <f t="shared" si="8"/>
        <v>1657223.8432485959</v>
      </c>
      <c r="E183" s="22">
        <f t="shared" si="8"/>
        <v>605472.98028918414</v>
      </c>
      <c r="F183" s="22">
        <f t="shared" si="8"/>
        <v>306833.19392978138</v>
      </c>
      <c r="G183" s="22">
        <f t="shared" si="8"/>
        <v>0</v>
      </c>
      <c r="H183" s="69">
        <f t="shared" si="9"/>
        <v>2989206.5463001942</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939.16649837305647</v>
      </c>
      <c r="D185" s="22">
        <f t="shared" si="10"/>
        <v>159425.95499584821</v>
      </c>
      <c r="E185" s="22">
        <f t="shared" si="10"/>
        <v>0</v>
      </c>
      <c r="F185" s="22">
        <f t="shared" si="10"/>
        <v>0</v>
      </c>
      <c r="G185" s="22">
        <f t="shared" si="10"/>
        <v>0</v>
      </c>
      <c r="H185" s="69">
        <f t="shared" si="9"/>
        <v>160365.12149422127</v>
      </c>
      <c r="I185" s="52"/>
      <c r="J185" s="53"/>
    </row>
    <row r="186" spans="2:10" x14ac:dyDescent="0.2">
      <c r="B186" s="9" t="str">
        <f>$B$50</f>
        <v>Technology</v>
      </c>
      <c r="C186" s="22">
        <f t="shared" si="10"/>
        <v>21368.177349042431</v>
      </c>
      <c r="D186" s="22">
        <f t="shared" si="10"/>
        <v>0</v>
      </c>
      <c r="E186" s="22">
        <f t="shared" si="10"/>
        <v>0</v>
      </c>
      <c r="F186" s="22">
        <f t="shared" si="10"/>
        <v>0</v>
      </c>
      <c r="G186" s="22">
        <f t="shared" si="10"/>
        <v>0</v>
      </c>
      <c r="H186" s="69">
        <f t="shared" si="9"/>
        <v>21368.177349042431</v>
      </c>
      <c r="I186" s="52"/>
      <c r="J186" s="53"/>
    </row>
    <row r="187" spans="2:10" x14ac:dyDescent="0.2">
      <c r="B187" s="9" t="str">
        <f>$B$51</f>
        <v>Nursing</v>
      </c>
      <c r="C187" s="22">
        <f t="shared" si="10"/>
        <v>212091.38130302427</v>
      </c>
      <c r="D187" s="22">
        <f t="shared" si="10"/>
        <v>1295488.3301764051</v>
      </c>
      <c r="E187" s="22">
        <f t="shared" si="10"/>
        <v>315182.6184508155</v>
      </c>
      <c r="F187" s="22">
        <f t="shared" si="10"/>
        <v>0</v>
      </c>
      <c r="G187" s="22">
        <f t="shared" si="10"/>
        <v>0</v>
      </c>
      <c r="H187" s="69">
        <f t="shared" si="9"/>
        <v>1822762.3299302449</v>
      </c>
      <c r="I187" s="52"/>
      <c r="J187" s="53"/>
    </row>
    <row r="188" spans="2:10" x14ac:dyDescent="0.2">
      <c r="B188" s="35" t="str">
        <f>$B$52</f>
        <v>Totals</v>
      </c>
      <c r="C188" s="36">
        <f>SUM(C168:C187)</f>
        <v>7560541.2263180427</v>
      </c>
      <c r="D188" s="36">
        <f>SUM(D168:D187)</f>
        <v>8925805.073653996</v>
      </c>
      <c r="E188" s="36">
        <f>SUM(E168:E187)</f>
        <v>3115415.8162095328</v>
      </c>
      <c r="F188" s="36">
        <f>SUM(F168:F187)</f>
        <v>306833.19392978138</v>
      </c>
      <c r="G188" s="36">
        <f>SUM(G168:G187)</f>
        <v>0</v>
      </c>
      <c r="H188" s="36">
        <f t="shared" si="9"/>
        <v>19908595.310111351</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19437948</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3851198.3800047003</v>
      </c>
      <c r="D193" s="38">
        <f t="shared" si="11"/>
        <v>2531189.7569480953</v>
      </c>
      <c r="E193" s="38">
        <f t="shared" si="11"/>
        <v>1072676.1961659314</v>
      </c>
      <c r="F193" s="38">
        <f t="shared" si="11"/>
        <v>0</v>
      </c>
      <c r="G193" s="38">
        <f t="shared" si="11"/>
        <v>0</v>
      </c>
      <c r="H193" s="38">
        <f>SUM(C193:G193)</f>
        <v>7455064.3331187265</v>
      </c>
      <c r="I193" s="1"/>
    </row>
    <row r="194" spans="2:9" x14ac:dyDescent="0.2">
      <c r="B194" s="9" t="str">
        <f>$B$33</f>
        <v>Science</v>
      </c>
      <c r="C194" s="39">
        <f t="shared" si="11"/>
        <v>1384021.1916737</v>
      </c>
      <c r="D194" s="39">
        <f t="shared" si="11"/>
        <v>983141.51462821558</v>
      </c>
      <c r="E194" s="39">
        <f t="shared" si="11"/>
        <v>223651.16380931879</v>
      </c>
      <c r="F194" s="39">
        <f t="shared" si="11"/>
        <v>0</v>
      </c>
      <c r="G194" s="39">
        <f t="shared" si="11"/>
        <v>0</v>
      </c>
      <c r="H194" s="39">
        <f t="shared" ref="H194:H213" si="12">SUM(C194:G194)</f>
        <v>2590813.8701112345</v>
      </c>
      <c r="I194" s="1"/>
    </row>
    <row r="195" spans="2:9" x14ac:dyDescent="0.2">
      <c r="B195" s="9" t="str">
        <f>$B$34</f>
        <v>Fine Arts</v>
      </c>
      <c r="C195" s="39">
        <f t="shared" si="11"/>
        <v>901541.76184914226</v>
      </c>
      <c r="D195" s="39">
        <f t="shared" si="11"/>
        <v>661882.44018205686</v>
      </c>
      <c r="E195" s="39">
        <f t="shared" si="11"/>
        <v>0</v>
      </c>
      <c r="F195" s="39">
        <f t="shared" si="11"/>
        <v>0</v>
      </c>
      <c r="G195" s="39">
        <f t="shared" si="11"/>
        <v>0</v>
      </c>
      <c r="H195" s="39">
        <f t="shared" si="12"/>
        <v>1563424.2020311991</v>
      </c>
      <c r="I195" s="1"/>
    </row>
    <row r="196" spans="2:9" x14ac:dyDescent="0.2">
      <c r="B196" s="9" t="str">
        <f>$B$35</f>
        <v>Teacher Education</v>
      </c>
      <c r="C196" s="39">
        <f t="shared" si="11"/>
        <v>140223.18937715315</v>
      </c>
      <c r="D196" s="39">
        <f t="shared" si="11"/>
        <v>533935.479248808</v>
      </c>
      <c r="E196" s="39">
        <f t="shared" si="11"/>
        <v>806942.74806551484</v>
      </c>
      <c r="F196" s="39">
        <f t="shared" si="11"/>
        <v>0</v>
      </c>
      <c r="G196" s="39">
        <f t="shared" si="11"/>
        <v>0</v>
      </c>
      <c r="H196" s="39">
        <f t="shared" si="12"/>
        <v>1481101.416691476</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272380.07571712724</v>
      </c>
      <c r="D198" s="39">
        <f t="shared" si="11"/>
        <v>408333.96168892679</v>
      </c>
      <c r="E198" s="39">
        <f t="shared" si="11"/>
        <v>39605.084471060298</v>
      </c>
      <c r="F198" s="39">
        <f t="shared" si="11"/>
        <v>0</v>
      </c>
      <c r="G198" s="39">
        <f t="shared" si="11"/>
        <v>0</v>
      </c>
      <c r="H198" s="39">
        <f t="shared" si="12"/>
        <v>720319.1218771144</v>
      </c>
      <c r="I198" s="1"/>
    </row>
    <row r="199" spans="2:9" x14ac:dyDescent="0.2">
      <c r="B199" s="9" t="str">
        <f>$B$38</f>
        <v>Home Economics</v>
      </c>
      <c r="C199" s="39">
        <f t="shared" si="11"/>
        <v>2255.30061545832</v>
      </c>
      <c r="D199" s="39">
        <f t="shared" si="11"/>
        <v>50932.243351045632</v>
      </c>
      <c r="E199" s="39">
        <f t="shared" si="11"/>
        <v>0</v>
      </c>
      <c r="F199" s="39">
        <f t="shared" si="11"/>
        <v>0</v>
      </c>
      <c r="G199" s="39">
        <f t="shared" si="11"/>
        <v>0</v>
      </c>
      <c r="H199" s="39">
        <f t="shared" si="12"/>
        <v>53187.543966503952</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6157.2277072417628</v>
      </c>
      <c r="E201" s="39">
        <f t="shared" si="11"/>
        <v>0</v>
      </c>
      <c r="F201" s="39">
        <f t="shared" si="11"/>
        <v>0</v>
      </c>
      <c r="G201" s="39">
        <f t="shared" si="11"/>
        <v>0</v>
      </c>
      <c r="H201" s="39">
        <f t="shared" si="12"/>
        <v>6157.2277072417628</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37522.28352702767</v>
      </c>
      <c r="D205" s="39">
        <f t="shared" si="11"/>
        <v>3848.2673170261014</v>
      </c>
      <c r="E205" s="39">
        <f t="shared" si="11"/>
        <v>0</v>
      </c>
      <c r="F205" s="39">
        <f t="shared" si="11"/>
        <v>0</v>
      </c>
      <c r="G205" s="39">
        <f t="shared" si="11"/>
        <v>0</v>
      </c>
      <c r="H205" s="39">
        <f t="shared" si="12"/>
        <v>41370.550844053774</v>
      </c>
      <c r="I205" s="1"/>
    </row>
    <row r="206" spans="2:9" x14ac:dyDescent="0.2">
      <c r="B206" s="9" t="str">
        <f>$B$45</f>
        <v>Health Services</v>
      </c>
      <c r="C206" s="39">
        <f t="shared" si="11"/>
        <v>154052.10975557522</v>
      </c>
      <c r="D206" s="39">
        <f t="shared" si="11"/>
        <v>496808.60101844271</v>
      </c>
      <c r="E206" s="39">
        <f t="shared" si="11"/>
        <v>0</v>
      </c>
      <c r="F206" s="39">
        <f t="shared" si="11"/>
        <v>0</v>
      </c>
      <c r="G206" s="39">
        <f t="shared" si="11"/>
        <v>0</v>
      </c>
      <c r="H206" s="39">
        <f t="shared" si="12"/>
        <v>650860.71077401796</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409755.2048541297</v>
      </c>
      <c r="D208" s="39">
        <f t="shared" si="11"/>
        <v>1618046.3969913465</v>
      </c>
      <c r="E208" s="39">
        <f t="shared" si="11"/>
        <v>591159.35256645177</v>
      </c>
      <c r="F208" s="39">
        <f t="shared" si="11"/>
        <v>299579.53232329612</v>
      </c>
      <c r="G208" s="39">
        <f t="shared" si="11"/>
        <v>0</v>
      </c>
      <c r="H208" s="39">
        <f t="shared" si="12"/>
        <v>2918540.4867352243</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916.96422004685678</v>
      </c>
      <c r="D210" s="39">
        <f t="shared" si="13"/>
        <v>155657.06052253622</v>
      </c>
      <c r="E210" s="39">
        <f t="shared" si="13"/>
        <v>0</v>
      </c>
      <c r="F210" s="39">
        <f t="shared" si="13"/>
        <v>0</v>
      </c>
      <c r="G210" s="39">
        <f t="shared" si="13"/>
        <v>0</v>
      </c>
      <c r="H210" s="39">
        <f t="shared" si="12"/>
        <v>156574.02474258307</v>
      </c>
      <c r="I210" s="1"/>
    </row>
    <row r="211" spans="2:9" x14ac:dyDescent="0.2">
      <c r="B211" s="9" t="str">
        <f>$B$50</f>
        <v>Technology</v>
      </c>
      <c r="C211" s="39">
        <f t="shared" si="13"/>
        <v>20863.02493820911</v>
      </c>
      <c r="D211" s="39">
        <f t="shared" si="13"/>
        <v>0</v>
      </c>
      <c r="E211" s="39">
        <f t="shared" si="13"/>
        <v>0</v>
      </c>
      <c r="F211" s="39">
        <f t="shared" si="13"/>
        <v>0</v>
      </c>
      <c r="G211" s="39">
        <f t="shared" si="13"/>
        <v>0</v>
      </c>
      <c r="H211" s="39">
        <f t="shared" si="12"/>
        <v>20863.02493820911</v>
      </c>
      <c r="I211" s="1"/>
    </row>
    <row r="212" spans="2:9" x14ac:dyDescent="0.2">
      <c r="B212" s="9" t="str">
        <f>$B$51</f>
        <v>Nursing</v>
      </c>
      <c r="C212" s="39">
        <f t="shared" si="13"/>
        <v>207077.45471339903</v>
      </c>
      <c r="D212" s="39">
        <f t="shared" si="13"/>
        <v>1264862.4586991463</v>
      </c>
      <c r="E212" s="39">
        <f t="shared" si="13"/>
        <v>307731.5730498691</v>
      </c>
      <c r="F212" s="39">
        <f t="shared" si="13"/>
        <v>0</v>
      </c>
      <c r="G212" s="39">
        <f t="shared" si="13"/>
        <v>0</v>
      </c>
      <c r="H212" s="39">
        <f t="shared" si="12"/>
        <v>1779671.4864624145</v>
      </c>
      <c r="I212" s="1"/>
    </row>
    <row r="213" spans="2:9" x14ac:dyDescent="0.2">
      <c r="B213" s="35" t="str">
        <f>$B$52</f>
        <v>Totals</v>
      </c>
      <c r="C213" s="38">
        <f>SUM(C193:C212)</f>
        <v>7381806.9412456695</v>
      </c>
      <c r="D213" s="38">
        <f>SUM(D193:D212)</f>
        <v>8714795.4083028864</v>
      </c>
      <c r="E213" s="38">
        <f>SUM(E193:E212)</f>
        <v>3041766.118128146</v>
      </c>
      <c r="F213" s="38">
        <f>SUM(F193:F212)</f>
        <v>299579.53232329612</v>
      </c>
      <c r="G213" s="38">
        <f>SUM(G193:G212)</f>
        <v>0</v>
      </c>
      <c r="H213" s="38">
        <f t="shared" si="12"/>
        <v>19437948</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8077914</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2065234.933472249</v>
      </c>
      <c r="D218" s="38">
        <f t="shared" si="14"/>
        <v>1592281.4344027643</v>
      </c>
      <c r="E218" s="38">
        <f t="shared" si="14"/>
        <v>314899.04903602332</v>
      </c>
      <c r="F218" s="38">
        <f t="shared" si="14"/>
        <v>0</v>
      </c>
      <c r="G218" s="38">
        <f t="shared" si="14"/>
        <v>0</v>
      </c>
      <c r="H218" s="38">
        <f>SUM(C218:G218)</f>
        <v>3972415.4169110367</v>
      </c>
      <c r="I218" s="1"/>
    </row>
    <row r="219" spans="2:9" x14ac:dyDescent="0.2">
      <c r="B219" s="9" t="str">
        <f>$B$33</f>
        <v>Science</v>
      </c>
      <c r="C219" s="39">
        <f t="shared" si="14"/>
        <v>651912.92997474433</v>
      </c>
      <c r="D219" s="39">
        <f t="shared" si="14"/>
        <v>452489.34266921465</v>
      </c>
      <c r="E219" s="39">
        <f t="shared" si="14"/>
        <v>22929.542405535678</v>
      </c>
      <c r="F219" s="39">
        <f t="shared" si="14"/>
        <v>0</v>
      </c>
      <c r="G219" s="39">
        <f t="shared" si="14"/>
        <v>0</v>
      </c>
      <c r="H219" s="39">
        <f t="shared" ref="H219:H238" si="15">SUM(C219:G219)</f>
        <v>1127331.8150494946</v>
      </c>
      <c r="I219" s="1"/>
    </row>
    <row r="220" spans="2:9" x14ac:dyDescent="0.2">
      <c r="B220" s="9" t="str">
        <f>$B$34</f>
        <v>Fine Arts</v>
      </c>
      <c r="C220" s="39">
        <f t="shared" si="14"/>
        <v>185030.59206036976</v>
      </c>
      <c r="D220" s="39">
        <f t="shared" si="14"/>
        <v>104428.32670239681</v>
      </c>
      <c r="E220" s="39">
        <f t="shared" si="14"/>
        <v>0</v>
      </c>
      <c r="F220" s="39">
        <f t="shared" si="14"/>
        <v>0</v>
      </c>
      <c r="G220" s="39">
        <f t="shared" si="14"/>
        <v>0</v>
      </c>
      <c r="H220" s="39">
        <f t="shared" si="15"/>
        <v>289458.91876276658</v>
      </c>
      <c r="I220" s="1"/>
    </row>
    <row r="221" spans="2:9" x14ac:dyDescent="0.2">
      <c r="B221" s="9" t="str">
        <f>$B$35</f>
        <v>Teacher Education</v>
      </c>
      <c r="C221" s="39">
        <f t="shared" si="14"/>
        <v>32839.74618180604</v>
      </c>
      <c r="D221" s="39">
        <f t="shared" si="14"/>
        <v>214769.58169216543</v>
      </c>
      <c r="E221" s="39">
        <f t="shared" si="14"/>
        <v>324334.42395692196</v>
      </c>
      <c r="F221" s="39">
        <f t="shared" si="14"/>
        <v>0</v>
      </c>
      <c r="G221" s="39">
        <f t="shared" si="14"/>
        <v>0</v>
      </c>
      <c r="H221" s="39">
        <f t="shared" si="15"/>
        <v>571943.75183089345</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51094.157263474779</v>
      </c>
      <c r="D223" s="39">
        <f t="shared" si="14"/>
        <v>87641.623513671802</v>
      </c>
      <c r="E223" s="39">
        <f t="shared" si="14"/>
        <v>1739.4825273165</v>
      </c>
      <c r="F223" s="39">
        <f t="shared" si="14"/>
        <v>0</v>
      </c>
      <c r="G223" s="39">
        <f t="shared" si="14"/>
        <v>0</v>
      </c>
      <c r="H223" s="39">
        <f t="shared" si="15"/>
        <v>140475.26330446306</v>
      </c>
      <c r="I223" s="1"/>
    </row>
    <row r="224" spans="2:9" x14ac:dyDescent="0.2">
      <c r="B224" s="9" t="str">
        <f>$B$38</f>
        <v>Home Economics</v>
      </c>
      <c r="C224" s="39">
        <f t="shared" si="14"/>
        <v>909.68825988382389</v>
      </c>
      <c r="D224" s="39">
        <f t="shared" si="14"/>
        <v>36379.541835863769</v>
      </c>
      <c r="E224" s="39">
        <f t="shared" si="14"/>
        <v>0</v>
      </c>
      <c r="F224" s="39">
        <f t="shared" si="14"/>
        <v>0</v>
      </c>
      <c r="G224" s="39">
        <f t="shared" si="14"/>
        <v>0</v>
      </c>
      <c r="H224" s="39">
        <f t="shared" si="15"/>
        <v>37289.230095747596</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3908.5458170762722</v>
      </c>
      <c r="E226" s="39">
        <f t="shared" si="14"/>
        <v>0</v>
      </c>
      <c r="F226" s="39">
        <f t="shared" si="14"/>
        <v>0</v>
      </c>
      <c r="G226" s="39">
        <f t="shared" si="14"/>
        <v>0</v>
      </c>
      <c r="H226" s="39">
        <f t="shared" si="15"/>
        <v>3908.5458170762722</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11795.624436493583</v>
      </c>
      <c r="D230" s="39">
        <f t="shared" si="14"/>
        <v>3908.5458170762722</v>
      </c>
      <c r="E230" s="39">
        <f t="shared" si="14"/>
        <v>0</v>
      </c>
      <c r="F230" s="39">
        <f t="shared" si="14"/>
        <v>0</v>
      </c>
      <c r="G230" s="39">
        <f t="shared" si="14"/>
        <v>0</v>
      </c>
      <c r="H230" s="39">
        <f t="shared" si="15"/>
        <v>15704.170253569855</v>
      </c>
      <c r="I230" s="1"/>
    </row>
    <row r="231" spans="2:10" x14ac:dyDescent="0.2">
      <c r="B231" s="9" t="str">
        <f>$B$45</f>
        <v>Health Services</v>
      </c>
      <c r="C231" s="39">
        <f t="shared" si="14"/>
        <v>25046.750088801284</v>
      </c>
      <c r="D231" s="39">
        <f t="shared" si="14"/>
        <v>179542.55977672158</v>
      </c>
      <c r="E231" s="39">
        <f t="shared" si="14"/>
        <v>0</v>
      </c>
      <c r="F231" s="39">
        <f t="shared" si="14"/>
        <v>0</v>
      </c>
      <c r="G231" s="39">
        <f t="shared" si="14"/>
        <v>0</v>
      </c>
      <c r="H231" s="39">
        <f t="shared" si="15"/>
        <v>204589.30986552287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103704.46162675593</v>
      </c>
      <c r="D233" s="39">
        <f t="shared" si="14"/>
        <v>757155.47815413435</v>
      </c>
      <c r="E233" s="39">
        <f t="shared" si="14"/>
        <v>308731.79280281032</v>
      </c>
      <c r="F233" s="39">
        <f t="shared" si="14"/>
        <v>12644.537266706802</v>
      </c>
      <c r="G233" s="39">
        <f t="shared" si="14"/>
        <v>0</v>
      </c>
      <c r="H233" s="39">
        <f t="shared" si="15"/>
        <v>1182236.2698504075</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272.90647796514713</v>
      </c>
      <c r="D235" s="39">
        <f t="shared" si="16"/>
        <v>81628.476102785222</v>
      </c>
      <c r="E235" s="39">
        <f t="shared" si="16"/>
        <v>0</v>
      </c>
      <c r="F235" s="39">
        <f t="shared" si="16"/>
        <v>0</v>
      </c>
      <c r="G235" s="39">
        <f t="shared" si="16"/>
        <v>0</v>
      </c>
      <c r="H235" s="39">
        <f t="shared" si="15"/>
        <v>81901.382580750374</v>
      </c>
      <c r="I235" s="1"/>
    </row>
    <row r="236" spans="2:10" x14ac:dyDescent="0.2">
      <c r="B236" s="9" t="str">
        <f>$B$50</f>
        <v>Technology</v>
      </c>
      <c r="C236" s="39">
        <f t="shared" si="16"/>
        <v>5822.0048632564731</v>
      </c>
      <c r="D236" s="39">
        <f t="shared" si="16"/>
        <v>0</v>
      </c>
      <c r="E236" s="39">
        <f t="shared" si="16"/>
        <v>0</v>
      </c>
      <c r="F236" s="39">
        <f t="shared" si="16"/>
        <v>0</v>
      </c>
      <c r="G236" s="39">
        <f t="shared" si="16"/>
        <v>0</v>
      </c>
      <c r="H236" s="39">
        <f t="shared" si="15"/>
        <v>5822.0048632564731</v>
      </c>
      <c r="I236" s="1"/>
    </row>
    <row r="237" spans="2:10" x14ac:dyDescent="0.2">
      <c r="B237" s="9" t="str">
        <f>$B$51</f>
        <v>Nursing</v>
      </c>
      <c r="C237" s="39">
        <f t="shared" si="16"/>
        <v>53732.253217137863</v>
      </c>
      <c r="D237" s="39">
        <f t="shared" si="16"/>
        <v>321051.96217958559</v>
      </c>
      <c r="E237" s="39">
        <f t="shared" si="16"/>
        <v>70053.705418291764</v>
      </c>
      <c r="F237" s="39">
        <f t="shared" si="16"/>
        <v>0</v>
      </c>
      <c r="G237" s="39">
        <f t="shared" si="16"/>
        <v>0</v>
      </c>
      <c r="H237" s="39">
        <f t="shared" si="15"/>
        <v>444837.92081501521</v>
      </c>
      <c r="I237" s="1"/>
    </row>
    <row r="238" spans="2:10" x14ac:dyDescent="0.2">
      <c r="B238" s="35" t="str">
        <f>$B$52</f>
        <v>Totals</v>
      </c>
      <c r="C238" s="38">
        <f>SUM(C218:C237)</f>
        <v>3187396.0479229381</v>
      </c>
      <c r="D238" s="38">
        <f>SUM(D218:D237)</f>
        <v>3835185.4186634552</v>
      </c>
      <c r="E238" s="38">
        <f>SUM(E218:E237)</f>
        <v>1042687.9961468995</v>
      </c>
      <c r="F238" s="38">
        <f>SUM(F218:F237)</f>
        <v>12644.537266706802</v>
      </c>
      <c r="G238" s="38">
        <f>SUM(G218:G237)</f>
        <v>0</v>
      </c>
      <c r="H238" s="38">
        <f t="shared" si="15"/>
        <v>8077914</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8273633</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2115273.3116902215</v>
      </c>
      <c r="D243" s="38">
        <f t="shared" si="17"/>
        <v>1630860.6678607925</v>
      </c>
      <c r="E243" s="38">
        <f t="shared" si="17"/>
        <v>322528.70775463333</v>
      </c>
      <c r="F243" s="38">
        <f t="shared" si="17"/>
        <v>0</v>
      </c>
      <c r="G243" s="38">
        <f t="shared" si="17"/>
        <v>0</v>
      </c>
      <c r="H243" s="38">
        <f>SUM(C243:G243)</f>
        <v>4068662.6873056474</v>
      </c>
      <c r="I243" s="1"/>
    </row>
    <row r="244" spans="2:9" x14ac:dyDescent="0.2">
      <c r="B244" s="9" t="str">
        <f>$B$33</f>
        <v>Science</v>
      </c>
      <c r="C244" s="39">
        <f t="shared" si="17"/>
        <v>667708.06554337346</v>
      </c>
      <c r="D244" s="39">
        <f t="shared" si="17"/>
        <v>463452.66335545562</v>
      </c>
      <c r="E244" s="39">
        <f t="shared" si="17"/>
        <v>23485.100079220872</v>
      </c>
      <c r="F244" s="39">
        <f t="shared" si="17"/>
        <v>0</v>
      </c>
      <c r="G244" s="39">
        <f t="shared" si="17"/>
        <v>0</v>
      </c>
      <c r="H244" s="39">
        <f t="shared" ref="H244:H263" si="18">SUM(C244:G244)</f>
        <v>1154645.82897805</v>
      </c>
      <c r="I244" s="1"/>
    </row>
    <row r="245" spans="2:9" x14ac:dyDescent="0.2">
      <c r="B245" s="9" t="str">
        <f>$B$34</f>
        <v>Fine Arts</v>
      </c>
      <c r="C245" s="39">
        <f t="shared" si="17"/>
        <v>189513.68044772613</v>
      </c>
      <c r="D245" s="39">
        <f t="shared" si="17"/>
        <v>106958.51056841301</v>
      </c>
      <c r="E245" s="39">
        <f t="shared" si="17"/>
        <v>0</v>
      </c>
      <c r="F245" s="39">
        <f t="shared" si="17"/>
        <v>0</v>
      </c>
      <c r="G245" s="39">
        <f t="shared" si="17"/>
        <v>0</v>
      </c>
      <c r="H245" s="39">
        <f t="shared" si="18"/>
        <v>296472.19101613911</v>
      </c>
      <c r="I245" s="1"/>
    </row>
    <row r="246" spans="2:9" x14ac:dyDescent="0.2">
      <c r="B246" s="9" t="str">
        <f>$B$35</f>
        <v>Teacher Education</v>
      </c>
      <c r="C246" s="39">
        <f t="shared" si="17"/>
        <v>33635.417227939601</v>
      </c>
      <c r="D246" s="39">
        <f t="shared" si="17"/>
        <v>219973.21319396267</v>
      </c>
      <c r="E246" s="39">
        <f t="shared" si="17"/>
        <v>332192.69146539323</v>
      </c>
      <c r="F246" s="39">
        <f t="shared" si="17"/>
        <v>0</v>
      </c>
      <c r="G246" s="39">
        <f t="shared" si="17"/>
        <v>0</v>
      </c>
      <c r="H246" s="39">
        <f t="shared" si="18"/>
        <v>585801.32188729546</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52332.112676895871</v>
      </c>
      <c r="D248" s="39">
        <f t="shared" si="17"/>
        <v>89765.083965525118</v>
      </c>
      <c r="E248" s="39">
        <f t="shared" si="17"/>
        <v>1781.6282818719285</v>
      </c>
      <c r="F248" s="39">
        <f t="shared" si="17"/>
        <v>0</v>
      </c>
      <c r="G248" s="39">
        <f t="shared" si="17"/>
        <v>0</v>
      </c>
      <c r="H248" s="39">
        <f t="shared" si="18"/>
        <v>143878.82492429292</v>
      </c>
      <c r="I248" s="1"/>
    </row>
    <row r="249" spans="2:9" x14ac:dyDescent="0.2">
      <c r="B249" s="9" t="str">
        <f>$B$38</f>
        <v>Home Economics</v>
      </c>
      <c r="C249" s="39">
        <f t="shared" si="17"/>
        <v>931.72900908419945</v>
      </c>
      <c r="D249" s="39">
        <f t="shared" si="17"/>
        <v>37260.97824984062</v>
      </c>
      <c r="E249" s="39">
        <f t="shared" si="17"/>
        <v>0</v>
      </c>
      <c r="F249" s="39">
        <f t="shared" si="17"/>
        <v>0</v>
      </c>
      <c r="G249" s="39">
        <f t="shared" si="17"/>
        <v>0</v>
      </c>
      <c r="H249" s="39">
        <f t="shared" si="18"/>
        <v>38192.70725892482</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4003.2455970903143</v>
      </c>
      <c r="E251" s="39">
        <f t="shared" si="17"/>
        <v>0</v>
      </c>
      <c r="F251" s="39">
        <f t="shared" si="17"/>
        <v>0</v>
      </c>
      <c r="G251" s="39">
        <f t="shared" si="17"/>
        <v>0</v>
      </c>
      <c r="H251" s="39">
        <f t="shared" si="18"/>
        <v>4003.2455970903143</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12081.419484458451</v>
      </c>
      <c r="D255" s="39">
        <f t="shared" si="17"/>
        <v>4003.2455970903143</v>
      </c>
      <c r="E255" s="39">
        <f t="shared" si="17"/>
        <v>0</v>
      </c>
      <c r="F255" s="39">
        <f t="shared" si="17"/>
        <v>0</v>
      </c>
      <c r="G255" s="39">
        <f t="shared" si="17"/>
        <v>0</v>
      </c>
      <c r="H255" s="39">
        <f t="shared" si="18"/>
        <v>16084.665081548765</v>
      </c>
      <c r="I255" s="1"/>
    </row>
    <row r="256" spans="2:9" x14ac:dyDescent="0.2">
      <c r="B256" s="9" t="str">
        <f>$B$45</f>
        <v>Health Services</v>
      </c>
      <c r="C256" s="39">
        <f t="shared" si="17"/>
        <v>25653.605383451624</v>
      </c>
      <c r="D256" s="39">
        <f t="shared" si="17"/>
        <v>183892.67915864865</v>
      </c>
      <c r="E256" s="39">
        <f t="shared" si="17"/>
        <v>0</v>
      </c>
      <c r="F256" s="39">
        <f t="shared" si="17"/>
        <v>0</v>
      </c>
      <c r="G256" s="39">
        <f t="shared" si="17"/>
        <v>0</v>
      </c>
      <c r="H256" s="39">
        <f t="shared" si="18"/>
        <v>209546.28454210027</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106217.10703559873</v>
      </c>
      <c r="D258" s="39">
        <f t="shared" si="17"/>
        <v>775500.52528249554</v>
      </c>
      <c r="E258" s="39">
        <f t="shared" si="17"/>
        <v>316212.02566436015</v>
      </c>
      <c r="F258" s="39">
        <f t="shared" si="17"/>
        <v>12950.900541842264</v>
      </c>
      <c r="G258" s="39">
        <f t="shared" si="17"/>
        <v>0</v>
      </c>
      <c r="H258" s="39">
        <f t="shared" si="18"/>
        <v>1210880.5585242966</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279.5187027252598</v>
      </c>
      <c r="D260" s="39">
        <f t="shared" si="19"/>
        <v>83606.244585386172</v>
      </c>
      <c r="E260" s="39">
        <f t="shared" si="19"/>
        <v>0</v>
      </c>
      <c r="F260" s="39">
        <f t="shared" si="19"/>
        <v>0</v>
      </c>
      <c r="G260" s="39">
        <f t="shared" si="19"/>
        <v>0</v>
      </c>
      <c r="H260" s="39">
        <f t="shared" si="18"/>
        <v>83885.763288111426</v>
      </c>
      <c r="I260" s="1"/>
    </row>
    <row r="261" spans="2:10" x14ac:dyDescent="0.2">
      <c r="B261" s="9" t="str">
        <f>$B$50</f>
        <v>Technology</v>
      </c>
      <c r="C261" s="39">
        <f t="shared" si="19"/>
        <v>5963.0656581388766</v>
      </c>
      <c r="D261" s="39">
        <f t="shared" si="19"/>
        <v>0</v>
      </c>
      <c r="E261" s="39">
        <f t="shared" si="19"/>
        <v>0</v>
      </c>
      <c r="F261" s="39">
        <f t="shared" si="19"/>
        <v>0</v>
      </c>
      <c r="G261" s="39">
        <f t="shared" si="19"/>
        <v>0</v>
      </c>
      <c r="H261" s="39">
        <f t="shared" si="18"/>
        <v>5963.0656581388766</v>
      </c>
      <c r="I261" s="1"/>
    </row>
    <row r="262" spans="2:10" x14ac:dyDescent="0.2">
      <c r="B262" s="9" t="str">
        <f>$B$51</f>
        <v>Nursing</v>
      </c>
      <c r="C262" s="39">
        <f t="shared" si="19"/>
        <v>55034.12680324004</v>
      </c>
      <c r="D262" s="39">
        <f t="shared" si="19"/>
        <v>328830.69923791848</v>
      </c>
      <c r="E262" s="39">
        <f t="shared" si="19"/>
        <v>71751.029897205837</v>
      </c>
      <c r="F262" s="39">
        <f t="shared" si="19"/>
        <v>0</v>
      </c>
      <c r="G262" s="39">
        <f t="shared" si="19"/>
        <v>0</v>
      </c>
      <c r="H262" s="39">
        <f t="shared" si="18"/>
        <v>455615.85593836434</v>
      </c>
      <c r="I262" s="1"/>
    </row>
    <row r="263" spans="2:10" x14ac:dyDescent="0.2">
      <c r="B263" s="35" t="str">
        <f>$B$52</f>
        <v>Totals</v>
      </c>
      <c r="C263" s="38">
        <f>SUM(C243:C262)</f>
        <v>3264623.1596628539</v>
      </c>
      <c r="D263" s="38">
        <f>SUM(D243:D262)</f>
        <v>3928107.7566526183</v>
      </c>
      <c r="E263" s="38">
        <f>SUM(E243:E262)</f>
        <v>1067951.1831426853</v>
      </c>
      <c r="F263" s="38">
        <f>SUM(F243:F262)</f>
        <v>12950.900541842264</v>
      </c>
      <c r="G263" s="38">
        <f>SUM(G243:G262)</f>
        <v>0</v>
      </c>
      <c r="H263" s="38">
        <f t="shared" si="18"/>
        <v>8273632.9999999991</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14978438.317617819</v>
      </c>
      <c r="D268" s="38">
        <f t="shared" si="20"/>
        <v>10320052.535205802</v>
      </c>
      <c r="E268" s="38">
        <f t="shared" si="20"/>
        <v>3644980.575318797</v>
      </c>
      <c r="F268" s="38">
        <f t="shared" si="20"/>
        <v>0</v>
      </c>
      <c r="G268" s="38">
        <f t="shared" si="20"/>
        <v>0</v>
      </c>
      <c r="H268" s="38">
        <f>SUM(C268:G268)</f>
        <v>28943471.428142421</v>
      </c>
      <c r="I268" s="1"/>
    </row>
    <row r="269" spans="2:10" x14ac:dyDescent="0.2">
      <c r="B269" s="9" t="str">
        <f>$B$33</f>
        <v>Science</v>
      </c>
      <c r="C269" s="39">
        <f t="shared" si="20"/>
        <v>5200118.0651827604</v>
      </c>
      <c r="D269" s="39">
        <f t="shared" si="20"/>
        <v>3672458.878404974</v>
      </c>
      <c r="E269" s="39">
        <f t="shared" si="20"/>
        <v>673484.29359293217</v>
      </c>
      <c r="F269" s="39">
        <f t="shared" si="20"/>
        <v>0</v>
      </c>
      <c r="G269" s="39">
        <f t="shared" si="20"/>
        <v>0</v>
      </c>
      <c r="H269" s="39">
        <f t="shared" ref="H269:H288" si="21">SUM(C269:G269)</f>
        <v>9546061.237180667</v>
      </c>
      <c r="I269" s="1"/>
    </row>
    <row r="270" spans="2:10" x14ac:dyDescent="0.2">
      <c r="B270" s="9" t="str">
        <f>$B$34</f>
        <v>Fine Arts</v>
      </c>
      <c r="C270" s="39">
        <f t="shared" si="20"/>
        <v>2902273.0284567215</v>
      </c>
      <c r="D270" s="39">
        <f t="shared" si="20"/>
        <v>2067162.5183374723</v>
      </c>
      <c r="E270" s="39">
        <f t="shared" si="20"/>
        <v>0</v>
      </c>
      <c r="F270" s="39">
        <f t="shared" si="20"/>
        <v>0</v>
      </c>
      <c r="G270" s="39">
        <f t="shared" si="20"/>
        <v>0</v>
      </c>
      <c r="H270" s="39">
        <f t="shared" si="21"/>
        <v>4969435.5467941938</v>
      </c>
      <c r="I270" s="1"/>
    </row>
    <row r="271" spans="2:10" x14ac:dyDescent="0.2">
      <c r="B271" s="9" t="str">
        <f>$B$35</f>
        <v>Teacher Education</v>
      </c>
      <c r="C271" s="39">
        <f t="shared" si="20"/>
        <v>459630.75867852074</v>
      </c>
      <c r="D271" s="39">
        <f t="shared" si="20"/>
        <v>1931782.7788688806</v>
      </c>
      <c r="E271" s="39">
        <f t="shared" si="20"/>
        <v>2919020.6293175966</v>
      </c>
      <c r="F271" s="39">
        <f t="shared" si="20"/>
        <v>0</v>
      </c>
      <c r="G271" s="39">
        <f t="shared" si="20"/>
        <v>0</v>
      </c>
      <c r="H271" s="39">
        <f t="shared" si="21"/>
        <v>5310434.1668649977</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867121.28560494247</v>
      </c>
      <c r="D273" s="39">
        <f t="shared" si="20"/>
        <v>1322287.1119925473</v>
      </c>
      <c r="E273" s="39">
        <f t="shared" si="20"/>
        <v>114565.23004548102</v>
      </c>
      <c r="F273" s="39">
        <f t="shared" si="20"/>
        <v>0</v>
      </c>
      <c r="G273" s="39">
        <f t="shared" si="20"/>
        <v>0</v>
      </c>
      <c r="H273" s="39">
        <f t="shared" si="21"/>
        <v>2303973.627642971</v>
      </c>
      <c r="I273" s="1"/>
    </row>
    <row r="274" spans="2:10" x14ac:dyDescent="0.2">
      <c r="B274" s="9" t="str">
        <f>$B$38</f>
        <v>Home Economics</v>
      </c>
      <c r="C274" s="39">
        <f t="shared" si="20"/>
        <v>8164.7940222642928</v>
      </c>
      <c r="D274" s="39">
        <f t="shared" si="20"/>
        <v>216443.55103942094</v>
      </c>
      <c r="E274" s="39">
        <f t="shared" si="20"/>
        <v>0</v>
      </c>
      <c r="F274" s="39">
        <f t="shared" si="20"/>
        <v>0</v>
      </c>
      <c r="G274" s="39">
        <f t="shared" si="20"/>
        <v>0</v>
      </c>
      <c r="H274" s="39">
        <f t="shared" si="21"/>
        <v>224608.34506168522</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25175.330599080091</v>
      </c>
      <c r="E276" s="39">
        <f t="shared" si="20"/>
        <v>0</v>
      </c>
      <c r="F276" s="39">
        <f t="shared" si="20"/>
        <v>0</v>
      </c>
      <c r="G276" s="39">
        <f t="shared" si="20"/>
        <v>0</v>
      </c>
      <c r="H276" s="39">
        <f t="shared" si="21"/>
        <v>25175.330599080091</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129081.43829707871</v>
      </c>
      <c r="D280" s="39">
        <f t="shared" si="20"/>
        <v>18701.503404737523</v>
      </c>
      <c r="E280" s="39">
        <f t="shared" si="20"/>
        <v>0</v>
      </c>
      <c r="F280" s="39">
        <f t="shared" si="20"/>
        <v>0</v>
      </c>
      <c r="G280" s="39">
        <f t="shared" si="20"/>
        <v>0</v>
      </c>
      <c r="H280" s="39">
        <f t="shared" si="21"/>
        <v>147782.94170181622</v>
      </c>
      <c r="I280" s="1"/>
    </row>
    <row r="281" spans="2:10" x14ac:dyDescent="0.2">
      <c r="B281" s="9" t="str">
        <f>$B$45</f>
        <v>Health Services</v>
      </c>
      <c r="C281" s="39">
        <f t="shared" si="20"/>
        <v>482629.26239834272</v>
      </c>
      <c r="D281" s="39">
        <f t="shared" si="20"/>
        <v>1756379.4597567918</v>
      </c>
      <c r="E281" s="39">
        <f t="shared" si="20"/>
        <v>0</v>
      </c>
      <c r="F281" s="39">
        <f t="shared" si="20"/>
        <v>0</v>
      </c>
      <c r="G281" s="39">
        <f t="shared" si="20"/>
        <v>0</v>
      </c>
      <c r="H281" s="39">
        <f t="shared" si="21"/>
        <v>2239008.7221551347</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1358786.8326352492</v>
      </c>
      <c r="D283" s="39">
        <f t="shared" si="20"/>
        <v>6069309.3002791125</v>
      </c>
      <c r="E283" s="39">
        <f t="shared" si="20"/>
        <v>2282427.2075508544</v>
      </c>
      <c r="F283" s="39">
        <f t="shared" si="20"/>
        <v>865551.86644257861</v>
      </c>
      <c r="G283" s="39">
        <f t="shared" si="20"/>
        <v>0</v>
      </c>
      <c r="H283" s="39">
        <f t="shared" si="21"/>
        <v>10576075.206907794</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3123.3951848246061</v>
      </c>
      <c r="D285" s="39">
        <f t="shared" si="22"/>
        <v>601663.56358750782</v>
      </c>
      <c r="E285" s="39">
        <f t="shared" si="22"/>
        <v>0</v>
      </c>
      <c r="F285" s="39">
        <f t="shared" si="22"/>
        <v>0</v>
      </c>
      <c r="G285" s="39">
        <f t="shared" si="22"/>
        <v>0</v>
      </c>
      <c r="H285" s="39">
        <f t="shared" si="21"/>
        <v>604786.95877233241</v>
      </c>
      <c r="I285" s="1"/>
    </row>
    <row r="286" spans="2:10" x14ac:dyDescent="0.2">
      <c r="B286" s="9" t="str">
        <f>$B$50</f>
        <v>Technology</v>
      </c>
      <c r="C286" s="39">
        <f t="shared" si="22"/>
        <v>70280.49503086909</v>
      </c>
      <c r="D286" s="39">
        <f t="shared" si="22"/>
        <v>0</v>
      </c>
      <c r="E286" s="39">
        <f t="shared" si="22"/>
        <v>0</v>
      </c>
      <c r="F286" s="39">
        <f t="shared" si="22"/>
        <v>0</v>
      </c>
      <c r="G286" s="39">
        <f t="shared" si="22"/>
        <v>0</v>
      </c>
      <c r="H286" s="39">
        <f t="shared" si="21"/>
        <v>70280.49503086909</v>
      </c>
      <c r="I286" s="1"/>
    </row>
    <row r="287" spans="2:10" x14ac:dyDescent="0.2">
      <c r="B287" s="9" t="str">
        <f>$B$51</f>
        <v>Nursing</v>
      </c>
      <c r="C287" s="39">
        <f t="shared" si="22"/>
        <v>689366.92359818728</v>
      </c>
      <c r="D287" s="39">
        <f t="shared" si="22"/>
        <v>4196284.3307266571</v>
      </c>
      <c r="E287" s="39">
        <f t="shared" si="22"/>
        <v>1004617.7288211952</v>
      </c>
      <c r="F287" s="39">
        <f t="shared" si="22"/>
        <v>0</v>
      </c>
      <c r="G287" s="39">
        <f t="shared" si="22"/>
        <v>0</v>
      </c>
      <c r="H287" s="39">
        <f t="shared" si="21"/>
        <v>5890268.9831460398</v>
      </c>
      <c r="I287" s="1"/>
    </row>
    <row r="288" spans="2:10" x14ac:dyDescent="0.2">
      <c r="B288" s="35" t="str">
        <f>$B$52</f>
        <v>Totals</v>
      </c>
      <c r="C288" s="38">
        <f>SUM(C268:C287)</f>
        <v>27149014.596707586</v>
      </c>
      <c r="D288" s="38">
        <f>SUM(D268:D287)</f>
        <v>32197700.862202983</v>
      </c>
      <c r="E288" s="38">
        <f>SUM(E268:E287)</f>
        <v>10639095.664646856</v>
      </c>
      <c r="F288" s="38">
        <f>SUM(F268:F287)</f>
        <v>865551.86644257861</v>
      </c>
      <c r="G288" s="38">
        <f>SUM(G268:G287)</f>
        <v>0</v>
      </c>
      <c r="H288" s="38">
        <f t="shared" si="21"/>
        <v>70851362.989999995</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219.92186406322045</v>
      </c>
      <c r="D293" s="36">
        <f t="shared" si="23"/>
        <v>324.77506719555015</v>
      </c>
      <c r="E293" s="36">
        <f t="shared" si="23"/>
        <v>610.14070561077961</v>
      </c>
      <c r="F293" s="36">
        <f t="shared" si="23"/>
        <v>0</v>
      </c>
      <c r="G293" s="37">
        <f t="shared" si="23"/>
        <v>0</v>
      </c>
      <c r="H293" s="38">
        <f t="shared" si="23"/>
        <v>273.41789404808725</v>
      </c>
      <c r="I293" s="1"/>
    </row>
    <row r="294" spans="2:10" x14ac:dyDescent="0.2">
      <c r="B294" s="9" t="str">
        <f>$B$33</f>
        <v>Science</v>
      </c>
      <c r="C294" s="69">
        <f t="shared" si="23"/>
        <v>241.877206622762</v>
      </c>
      <c r="D294" s="69">
        <f t="shared" si="23"/>
        <v>406.69533537153643</v>
      </c>
      <c r="E294" s="69">
        <f t="shared" si="23"/>
        <v>1548.239755386051</v>
      </c>
      <c r="F294" s="69">
        <f t="shared" si="23"/>
        <v>0</v>
      </c>
      <c r="G294" s="88">
        <f t="shared" si="23"/>
        <v>0</v>
      </c>
      <c r="H294" s="39">
        <f t="shared" si="23"/>
        <v>308.2954798211041</v>
      </c>
      <c r="I294" s="1"/>
    </row>
    <row r="295" spans="2:10" x14ac:dyDescent="0.2">
      <c r="B295" s="9" t="str">
        <f>$B$34</f>
        <v>Fine Arts</v>
      </c>
      <c r="C295" s="69">
        <f t="shared" si="23"/>
        <v>475.6265205599347</v>
      </c>
      <c r="D295" s="69">
        <f t="shared" si="23"/>
        <v>991.92059421183899</v>
      </c>
      <c r="E295" s="69">
        <f t="shared" si="23"/>
        <v>0</v>
      </c>
      <c r="F295" s="69">
        <f t="shared" si="23"/>
        <v>0</v>
      </c>
      <c r="G295" s="88">
        <f t="shared" si="23"/>
        <v>0</v>
      </c>
      <c r="H295" s="39">
        <f t="shared" si="23"/>
        <v>607.06517796166554</v>
      </c>
      <c r="I295" s="1"/>
    </row>
    <row r="296" spans="2:10" x14ac:dyDescent="0.2">
      <c r="B296" s="9" t="str">
        <f>$B$35</f>
        <v>Teacher Education</v>
      </c>
      <c r="C296" s="69">
        <f t="shared" si="23"/>
        <v>424.40513266714748</v>
      </c>
      <c r="D296" s="69">
        <f t="shared" si="23"/>
        <v>450.71926711826427</v>
      </c>
      <c r="E296" s="69">
        <f t="shared" si="23"/>
        <v>474.40608310053574</v>
      </c>
      <c r="F296" s="69">
        <f t="shared" si="23"/>
        <v>0</v>
      </c>
      <c r="G296" s="88">
        <f t="shared" si="23"/>
        <v>0</v>
      </c>
      <c r="H296" s="39">
        <f t="shared" si="23"/>
        <v>460.89517157307739</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514.61203893468394</v>
      </c>
      <c r="D298" s="69">
        <f t="shared" si="23"/>
        <v>756.02464950974684</v>
      </c>
      <c r="E298" s="69">
        <f t="shared" si="23"/>
        <v>3471.6736377418492</v>
      </c>
      <c r="F298" s="69">
        <f t="shared" si="23"/>
        <v>0</v>
      </c>
      <c r="G298" s="88">
        <f t="shared" si="23"/>
        <v>0</v>
      </c>
      <c r="H298" s="39">
        <f t="shared" si="23"/>
        <v>664.54387875482291</v>
      </c>
      <c r="I298" s="1"/>
    </row>
    <row r="299" spans="2:10" x14ac:dyDescent="0.2">
      <c r="B299" s="9" t="str">
        <f>$B$38</f>
        <v>Home Economics</v>
      </c>
      <c r="C299" s="69">
        <f t="shared" si="23"/>
        <v>272.15980074214309</v>
      </c>
      <c r="D299" s="69">
        <f t="shared" si="23"/>
        <v>298.13161300195719</v>
      </c>
      <c r="E299" s="69">
        <f t="shared" si="23"/>
        <v>0</v>
      </c>
      <c r="F299" s="69">
        <f t="shared" si="23"/>
        <v>0</v>
      </c>
      <c r="G299" s="88">
        <f t="shared" si="23"/>
        <v>0</v>
      </c>
      <c r="H299" s="39">
        <f t="shared" si="23"/>
        <v>297.10098553132968</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322.760648706155</v>
      </c>
      <c r="E301" s="69">
        <f t="shared" si="23"/>
        <v>0</v>
      </c>
      <c r="F301" s="69">
        <f t="shared" si="23"/>
        <v>0</v>
      </c>
      <c r="G301" s="88">
        <f t="shared" si="23"/>
        <v>0</v>
      </c>
      <c r="H301" s="39">
        <f t="shared" si="23"/>
        <v>322.760648706155</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331.82889022385274</v>
      </c>
      <c r="D305" s="69">
        <f t="shared" si="23"/>
        <v>239.76286416330157</v>
      </c>
      <c r="E305" s="69">
        <f t="shared" si="23"/>
        <v>0</v>
      </c>
      <c r="F305" s="69">
        <f t="shared" si="23"/>
        <v>0</v>
      </c>
      <c r="G305" s="88">
        <f t="shared" si="23"/>
        <v>0</v>
      </c>
      <c r="H305" s="39">
        <f t="shared" si="23"/>
        <v>316.45169529296834</v>
      </c>
      <c r="I305" s="1"/>
    </row>
    <row r="306" spans="2:10" x14ac:dyDescent="0.2">
      <c r="B306" s="9" t="str">
        <f>$B$45</f>
        <v>Health Services</v>
      </c>
      <c r="C306" s="69">
        <f t="shared" si="23"/>
        <v>584.29692784302995</v>
      </c>
      <c r="D306" s="69">
        <f t="shared" si="23"/>
        <v>490.19800718861063</v>
      </c>
      <c r="E306" s="69">
        <f t="shared" si="23"/>
        <v>0</v>
      </c>
      <c r="F306" s="69">
        <f t="shared" si="23"/>
        <v>0</v>
      </c>
      <c r="G306" s="88">
        <f t="shared" si="23"/>
        <v>0</v>
      </c>
      <c r="H306" s="39">
        <f t="shared" si="23"/>
        <v>507.82688186780103</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397.30609141381558</v>
      </c>
      <c r="D308" s="69">
        <f t="shared" si="23"/>
        <v>401.67500332753889</v>
      </c>
      <c r="E308" s="69">
        <f t="shared" si="23"/>
        <v>389.69219865986929</v>
      </c>
      <c r="F308" s="69">
        <f t="shared" si="23"/>
        <v>5770.345776283857</v>
      </c>
      <c r="G308" s="88">
        <f t="shared" si="23"/>
        <v>0</v>
      </c>
      <c r="H308" s="39">
        <f t="shared" si="23"/>
        <v>431.02560243337791</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347.04390942495621</v>
      </c>
      <c r="D310" s="69">
        <f t="shared" si="24"/>
        <v>369.34534290209194</v>
      </c>
      <c r="E310" s="69">
        <f t="shared" si="24"/>
        <v>0</v>
      </c>
      <c r="F310" s="69">
        <f t="shared" si="24"/>
        <v>0</v>
      </c>
      <c r="G310" s="88">
        <f t="shared" si="24"/>
        <v>0</v>
      </c>
      <c r="H310" s="39">
        <f t="shared" si="24"/>
        <v>369.2228075533165</v>
      </c>
      <c r="I310" s="1"/>
    </row>
    <row r="311" spans="2:10" x14ac:dyDescent="0.2">
      <c r="B311" s="9" t="str">
        <f>$B$50</f>
        <v>Technology</v>
      </c>
      <c r="C311" s="69">
        <f t="shared" si="24"/>
        <v>366.04424495244319</v>
      </c>
      <c r="D311" s="69">
        <f t="shared" si="24"/>
        <v>0</v>
      </c>
      <c r="E311" s="69">
        <f t="shared" si="24"/>
        <v>0</v>
      </c>
      <c r="F311" s="69">
        <f t="shared" si="24"/>
        <v>0</v>
      </c>
      <c r="G311" s="88">
        <f t="shared" si="24"/>
        <v>0</v>
      </c>
      <c r="H311" s="39">
        <f t="shared" si="24"/>
        <v>366.04424495244319</v>
      </c>
      <c r="I311" s="1"/>
    </row>
    <row r="312" spans="2:10" x14ac:dyDescent="0.2">
      <c r="B312" s="9" t="str">
        <f>$B$51</f>
        <v>Nursing</v>
      </c>
      <c r="C312" s="69">
        <f t="shared" si="24"/>
        <v>389.03325259491379</v>
      </c>
      <c r="D312" s="69">
        <f t="shared" si="24"/>
        <v>654.95307175380947</v>
      </c>
      <c r="E312" s="69">
        <f t="shared" si="24"/>
        <v>755.92003673528609</v>
      </c>
      <c r="F312" s="69">
        <f t="shared" si="24"/>
        <v>0</v>
      </c>
      <c r="G312" s="88">
        <f t="shared" si="24"/>
        <v>0</v>
      </c>
      <c r="H312" s="39">
        <f t="shared" si="24"/>
        <v>619.50662422655023</v>
      </c>
      <c r="I312" s="1"/>
    </row>
    <row r="313" spans="2:10" x14ac:dyDescent="0.2">
      <c r="B313" s="35" t="str">
        <f>$B$52</f>
        <v>Totals</v>
      </c>
      <c r="C313" s="38">
        <f t="shared" si="24"/>
        <v>258.27916659570553</v>
      </c>
      <c r="D313" s="38">
        <f t="shared" si="24"/>
        <v>420.68700823407266</v>
      </c>
      <c r="E313" s="38">
        <f t="shared" si="24"/>
        <v>537.84417697016613</v>
      </c>
      <c r="F313" s="38">
        <f t="shared" si="24"/>
        <v>5770.345776283857</v>
      </c>
      <c r="G313" s="38">
        <f t="shared" si="24"/>
        <v>0</v>
      </c>
      <c r="H313" s="38">
        <f t="shared" si="24"/>
        <v>351.47663476897736</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1.4767748017186131</v>
      </c>
      <c r="E318" s="55">
        <f t="shared" si="25"/>
        <v>2.7743521919011371</v>
      </c>
      <c r="F318" s="55">
        <f t="shared" si="25"/>
        <v>0</v>
      </c>
      <c r="G318" s="55">
        <f t="shared" si="25"/>
        <v>0</v>
      </c>
      <c r="H318" s="55">
        <f t="shared" si="25"/>
        <v>1.243250166202158</v>
      </c>
      <c r="I318" s="1"/>
    </row>
    <row r="319" spans="2:10" x14ac:dyDescent="0.2">
      <c r="B319" s="9" t="str">
        <f>$B$33</f>
        <v>Science</v>
      </c>
      <c r="C319" s="55">
        <f t="shared" ref="C319:H334" si="26">IF($C$293=0,"",C294/$C$293)</f>
        <v>1.0998324684681196</v>
      </c>
      <c r="D319" s="55">
        <f t="shared" si="26"/>
        <v>1.8492719544002438</v>
      </c>
      <c r="E319" s="55">
        <f t="shared" si="26"/>
        <v>7.0399537671296839</v>
      </c>
      <c r="F319" s="55">
        <f t="shared" si="26"/>
        <v>0</v>
      </c>
      <c r="G319" s="55">
        <f t="shared" si="26"/>
        <v>0</v>
      </c>
      <c r="H319" s="55">
        <f t="shared" si="26"/>
        <v>1.4018409726305296</v>
      </c>
      <c r="I319" s="1"/>
    </row>
    <row r="320" spans="2:10" x14ac:dyDescent="0.2">
      <c r="B320" s="9" t="str">
        <f>$B$34</f>
        <v>Fine Arts</v>
      </c>
      <c r="C320" s="55">
        <f t="shared" si="26"/>
        <v>2.1627068440235093</v>
      </c>
      <c r="D320" s="55">
        <f t="shared" si="26"/>
        <v>4.5103318782651538</v>
      </c>
      <c r="E320" s="55">
        <f t="shared" si="26"/>
        <v>0</v>
      </c>
      <c r="F320" s="55">
        <f t="shared" si="26"/>
        <v>0</v>
      </c>
      <c r="G320" s="55">
        <f t="shared" si="26"/>
        <v>0</v>
      </c>
      <c r="H320" s="55">
        <f t="shared" si="26"/>
        <v>2.7603675539379471</v>
      </c>
      <c r="I320" s="1"/>
    </row>
    <row r="321" spans="2:9" x14ac:dyDescent="0.2">
      <c r="B321" s="9" t="str">
        <f>$B$35</f>
        <v>Teacher Education</v>
      </c>
      <c r="C321" s="55">
        <f t="shared" si="26"/>
        <v>1.9297996334968526</v>
      </c>
      <c r="D321" s="55">
        <f t="shared" si="26"/>
        <v>2.0494518316227848</v>
      </c>
      <c r="E321" s="55">
        <f t="shared" si="26"/>
        <v>2.1571574300777994</v>
      </c>
      <c r="F321" s="55">
        <f t="shared" si="26"/>
        <v>0</v>
      </c>
      <c r="G321" s="55">
        <f t="shared" si="26"/>
        <v>0</v>
      </c>
      <c r="H321" s="55">
        <f t="shared" si="26"/>
        <v>2.0957223763826631</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2.3399767054845877</v>
      </c>
      <c r="D323" s="55">
        <f t="shared" si="26"/>
        <v>3.4376966234353765</v>
      </c>
      <c r="E323" s="55">
        <f t="shared" si="26"/>
        <v>15.785941304789299</v>
      </c>
      <c r="F323" s="55">
        <f t="shared" si="26"/>
        <v>0</v>
      </c>
      <c r="G323" s="55">
        <f t="shared" si="26"/>
        <v>0</v>
      </c>
      <c r="H323" s="55">
        <f t="shared" si="26"/>
        <v>3.0217272010926024</v>
      </c>
      <c r="I323" s="1"/>
    </row>
    <row r="324" spans="2:9" x14ac:dyDescent="0.2">
      <c r="B324" s="9" t="str">
        <f>$B$38</f>
        <v>Home Economics</v>
      </c>
      <c r="C324" s="55">
        <f t="shared" si="26"/>
        <v>1.2375295285052055</v>
      </c>
      <c r="D324" s="55">
        <f t="shared" si="26"/>
        <v>1.3556251638366159</v>
      </c>
      <c r="E324" s="55">
        <f t="shared" si="26"/>
        <v>0</v>
      </c>
      <c r="F324" s="55">
        <f t="shared" si="26"/>
        <v>0</v>
      </c>
      <c r="G324" s="55">
        <f t="shared" si="26"/>
        <v>0</v>
      </c>
      <c r="H324" s="55">
        <f t="shared" si="26"/>
        <v>1.3509388291012425</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1.4676151008495075</v>
      </c>
      <c r="E326" s="55">
        <f t="shared" si="26"/>
        <v>0</v>
      </c>
      <c r="F326" s="55">
        <f t="shared" si="26"/>
        <v>0</v>
      </c>
      <c r="G326" s="55">
        <f t="shared" si="26"/>
        <v>0</v>
      </c>
      <c r="H326" s="55">
        <f t="shared" si="26"/>
        <v>1.4676151008495075</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1.5088490252540903</v>
      </c>
      <c r="D330" s="55">
        <f t="shared" si="26"/>
        <v>1.0902184063626228</v>
      </c>
      <c r="E330" s="55">
        <f t="shared" si="26"/>
        <v>0</v>
      </c>
      <c r="F330" s="55">
        <f t="shared" si="26"/>
        <v>0</v>
      </c>
      <c r="G330" s="55">
        <f t="shared" si="26"/>
        <v>0</v>
      </c>
      <c r="H330" s="55">
        <f t="shared" si="26"/>
        <v>1.4389278512208257</v>
      </c>
      <c r="I330" s="1"/>
    </row>
    <row r="331" spans="2:9" x14ac:dyDescent="0.2">
      <c r="B331" s="9" t="str">
        <f>$B$45</f>
        <v>Health Services</v>
      </c>
      <c r="C331" s="55">
        <f t="shared" si="26"/>
        <v>2.6568387383032701</v>
      </c>
      <c r="D331" s="55">
        <f t="shared" si="26"/>
        <v>2.2289644064116083</v>
      </c>
      <c r="E331" s="55">
        <f t="shared" si="26"/>
        <v>0</v>
      </c>
      <c r="F331" s="55">
        <f t="shared" si="26"/>
        <v>0</v>
      </c>
      <c r="G331" s="55">
        <f t="shared" si="26"/>
        <v>0</v>
      </c>
      <c r="H331" s="55">
        <f t="shared" si="26"/>
        <v>2.3091241247474019</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1.8065784095918851</v>
      </c>
      <c r="D333" s="55">
        <f t="shared" si="26"/>
        <v>1.8264441556937252</v>
      </c>
      <c r="E333" s="55">
        <f t="shared" si="26"/>
        <v>1.7719575100902443</v>
      </c>
      <c r="F333" s="55">
        <f t="shared" si="26"/>
        <v>26.238163271592988</v>
      </c>
      <c r="G333" s="55">
        <f t="shared" si="26"/>
        <v>0</v>
      </c>
      <c r="H333" s="55">
        <f t="shared" si="26"/>
        <v>1.9599033696325525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1.5780327749731708</v>
      </c>
      <c r="D335" s="55">
        <f t="shared" si="27"/>
        <v>1.679438942896178</v>
      </c>
      <c r="E335" s="55">
        <f t="shared" si="27"/>
        <v>0</v>
      </c>
      <c r="F335" s="55">
        <f t="shared" si="27"/>
        <v>0</v>
      </c>
      <c r="G335" s="55">
        <f t="shared" si="27"/>
        <v>0</v>
      </c>
      <c r="H335" s="55">
        <f t="shared" si="27"/>
        <v>1.6788817661493485</v>
      </c>
      <c r="I335" s="1"/>
    </row>
    <row r="336" spans="2:9" x14ac:dyDescent="0.2">
      <c r="B336" s="9" t="str">
        <f>$B$50</f>
        <v>Technology</v>
      </c>
      <c r="C336" s="55">
        <f t="shared" si="27"/>
        <v>1.6644286210997978</v>
      </c>
      <c r="D336" s="55">
        <f t="shared" si="27"/>
        <v>0</v>
      </c>
      <c r="E336" s="55">
        <f t="shared" si="27"/>
        <v>0</v>
      </c>
      <c r="F336" s="55">
        <f t="shared" si="27"/>
        <v>0</v>
      </c>
      <c r="G336" s="55">
        <f t="shared" si="27"/>
        <v>0</v>
      </c>
      <c r="H336" s="55">
        <f t="shared" si="27"/>
        <v>1.6644286210997978</v>
      </c>
      <c r="I336" s="1"/>
    </row>
    <row r="337" spans="2:10" x14ac:dyDescent="0.2">
      <c r="B337" s="9" t="str">
        <f>$B$51</f>
        <v>Nursing</v>
      </c>
      <c r="C337" s="55">
        <f t="shared" si="27"/>
        <v>1.7689612365375333</v>
      </c>
      <c r="D337" s="55">
        <f t="shared" si="27"/>
        <v>2.978117135118187</v>
      </c>
      <c r="E337" s="55">
        <f t="shared" si="27"/>
        <v>3.437220941879537</v>
      </c>
      <c r="F337" s="55">
        <f t="shared" si="27"/>
        <v>0</v>
      </c>
      <c r="G337" s="55">
        <f t="shared" si="27"/>
        <v>0</v>
      </c>
      <c r="H337" s="55">
        <f t="shared" si="27"/>
        <v>2.816939674758586</v>
      </c>
      <c r="I337" s="1"/>
    </row>
    <row r="338" spans="2:10" x14ac:dyDescent="0.2">
      <c r="B338" s="35" t="str">
        <f>$B$52</f>
        <v>Totals</v>
      </c>
      <c r="C338" s="55">
        <f t="shared" si="27"/>
        <v>1.1744133203666307</v>
      </c>
      <c r="D338" s="55">
        <f t="shared" si="27"/>
        <v>1.9128930632978751</v>
      </c>
      <c r="E338" s="55">
        <f t="shared" si="27"/>
        <v>2.4456148517163951</v>
      </c>
      <c r="F338" s="55">
        <f t="shared" si="27"/>
        <v>26.238163271592988</v>
      </c>
      <c r="G338" s="55">
        <f t="shared" si="27"/>
        <v>0</v>
      </c>
      <c r="H338" s="55">
        <f t="shared" si="27"/>
        <v>1.5981886851774736</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6597.655921896614</v>
      </c>
      <c r="D343" s="38">
        <f t="shared" si="28"/>
        <v>9743.2520158665047</v>
      </c>
      <c r="E343" s="38">
        <f>E293*24</f>
        <v>14643.376934658711</v>
      </c>
      <c r="F343" s="38">
        <f>F293*18</f>
        <v>0</v>
      </c>
      <c r="G343" s="38">
        <f>G293*24</f>
        <v>0</v>
      </c>
      <c r="H343" s="38">
        <f>IF((C32/30+D32/30+E32/24+F32/18+G32/24)=0,0,H268/(C32/30+D32/30+E32/24+F32/18+G32/24))</f>
        <v>8088.4211477647968</v>
      </c>
      <c r="I343" s="1"/>
    </row>
    <row r="344" spans="2:10" x14ac:dyDescent="0.2">
      <c r="B344" s="9" t="str">
        <f>$B$33</f>
        <v>Science</v>
      </c>
      <c r="C344" s="39">
        <f t="shared" si="28"/>
        <v>7256.31619868286</v>
      </c>
      <c r="D344" s="39">
        <f t="shared" si="28"/>
        <v>12200.860061146093</v>
      </c>
      <c r="E344" s="39">
        <f>E294*24</f>
        <v>37157.754129265224</v>
      </c>
      <c r="F344" s="39">
        <f>F294*18</f>
        <v>0</v>
      </c>
      <c r="G344" s="39">
        <f>G294*24</f>
        <v>0</v>
      </c>
      <c r="H344" s="39">
        <f t="shared" ref="H344:H363" si="29">IF((C33/30+D33/30+E33/24+F33/18+G33/24)=0,0,H269/(C33/30+D33/30+E33/24+F33/18+G33/24))</f>
        <v>9216.4947458921415</v>
      </c>
      <c r="I344" s="1"/>
    </row>
    <row r="345" spans="2:10" x14ac:dyDescent="0.2">
      <c r="B345" s="9" t="str">
        <f>$B$34</f>
        <v>Fine Arts</v>
      </c>
      <c r="C345" s="39">
        <f t="shared" si="28"/>
        <v>14268.795616798041</v>
      </c>
      <c r="D345" s="39">
        <f t="shared" si="28"/>
        <v>29757.61782635517</v>
      </c>
      <c r="E345" s="39">
        <f t="shared" ref="E345:E363" si="30">E295*24</f>
        <v>0</v>
      </c>
      <c r="F345" s="39">
        <f t="shared" ref="F345:F363" si="31">F295*18</f>
        <v>0</v>
      </c>
      <c r="G345" s="39">
        <f t="shared" ref="G345:G363" si="32">G295*24</f>
        <v>0</v>
      </c>
      <c r="H345" s="39">
        <f t="shared" si="29"/>
        <v>18211.955338849966</v>
      </c>
      <c r="I345" s="1"/>
    </row>
    <row r="346" spans="2:10" x14ac:dyDescent="0.2">
      <c r="B346" s="9" t="str">
        <f>$B$35</f>
        <v>Teacher Education</v>
      </c>
      <c r="C346" s="39">
        <f t="shared" si="28"/>
        <v>12732.153980014424</v>
      </c>
      <c r="D346" s="39">
        <f t="shared" si="28"/>
        <v>13521.578013547929</v>
      </c>
      <c r="E346" s="39">
        <f t="shared" si="30"/>
        <v>11385.745994412857</v>
      </c>
      <c r="F346" s="39">
        <f t="shared" si="31"/>
        <v>0</v>
      </c>
      <c r="G346" s="39">
        <f t="shared" si="32"/>
        <v>0</v>
      </c>
      <c r="H346" s="39">
        <f t="shared" si="29"/>
        <v>12198.313585570715</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15438.361168040517</v>
      </c>
      <c r="D348" s="39">
        <f t="shared" si="28"/>
        <v>22680.739485292404</v>
      </c>
      <c r="E348" s="39">
        <f t="shared" si="30"/>
        <v>83320.167305804382</v>
      </c>
      <c r="F348" s="39">
        <f t="shared" si="31"/>
        <v>0</v>
      </c>
      <c r="G348" s="39">
        <f t="shared" si="32"/>
        <v>0</v>
      </c>
      <c r="H348" s="39">
        <f t="shared" si="29"/>
        <v>19888.988944475685</v>
      </c>
      <c r="I348" s="1"/>
    </row>
    <row r="349" spans="2:10" x14ac:dyDescent="0.2">
      <c r="B349" s="9" t="str">
        <f>$B$38</f>
        <v>Home Economics</v>
      </c>
      <c r="C349" s="39">
        <f t="shared" si="28"/>
        <v>8164.7940222642928</v>
      </c>
      <c r="D349" s="39">
        <f t="shared" si="28"/>
        <v>8943.9483900587165</v>
      </c>
      <c r="E349" s="39">
        <f t="shared" si="30"/>
        <v>0</v>
      </c>
      <c r="F349" s="39">
        <f t="shared" si="31"/>
        <v>0</v>
      </c>
      <c r="G349" s="39">
        <f t="shared" si="32"/>
        <v>0</v>
      </c>
      <c r="H349" s="39">
        <f t="shared" si="29"/>
        <v>8913.0295659398907</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0</v>
      </c>
      <c r="D351" s="39">
        <f t="shared" si="28"/>
        <v>9682.8194611846502</v>
      </c>
      <c r="E351" s="39">
        <f t="shared" si="30"/>
        <v>0</v>
      </c>
      <c r="F351" s="39">
        <f t="shared" si="31"/>
        <v>0</v>
      </c>
      <c r="G351" s="39">
        <f t="shared" si="32"/>
        <v>0</v>
      </c>
      <c r="H351" s="39">
        <f t="shared" si="29"/>
        <v>9682.8194611846502</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9954.866706715582</v>
      </c>
      <c r="D355" s="39">
        <f t="shared" si="28"/>
        <v>7192.8859248990475</v>
      </c>
      <c r="E355" s="39">
        <f t="shared" si="30"/>
        <v>0</v>
      </c>
      <c r="F355" s="39">
        <f t="shared" si="31"/>
        <v>0</v>
      </c>
      <c r="G355" s="39">
        <f t="shared" si="32"/>
        <v>0</v>
      </c>
      <c r="H355" s="39">
        <f t="shared" si="29"/>
        <v>9493.5508587890508</v>
      </c>
      <c r="I355" s="1"/>
    </row>
    <row r="356" spans="2:9" x14ac:dyDescent="0.2">
      <c r="B356" s="9" t="str">
        <f>$B$45</f>
        <v>Health Services</v>
      </c>
      <c r="C356" s="39">
        <f t="shared" si="28"/>
        <v>17528.907835290898</v>
      </c>
      <c r="D356" s="39">
        <f t="shared" si="28"/>
        <v>14705.940215658318</v>
      </c>
      <c r="E356" s="39">
        <f t="shared" si="30"/>
        <v>0</v>
      </c>
      <c r="F356" s="39">
        <f t="shared" si="31"/>
        <v>0</v>
      </c>
      <c r="G356" s="39">
        <f t="shared" si="32"/>
        <v>0</v>
      </c>
      <c r="H356" s="39">
        <f t="shared" si="29"/>
        <v>15234.80645603403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11919.182742414467</v>
      </c>
      <c r="D358" s="39">
        <f t="shared" si="28"/>
        <v>12050.250099826168</v>
      </c>
      <c r="E358" s="39">
        <f t="shared" si="30"/>
        <v>9352.612767836863</v>
      </c>
      <c r="F358" s="39">
        <f t="shared" si="31"/>
        <v>103866.22397310943</v>
      </c>
      <c r="G358" s="39">
        <f t="shared" si="32"/>
        <v>0</v>
      </c>
      <c r="H358" s="39">
        <f t="shared" si="29"/>
        <v>12155.826108222165</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10411.317282748687</v>
      </c>
      <c r="D360" s="39">
        <f t="shared" si="33"/>
        <v>11080.360287062758</v>
      </c>
      <c r="E360" s="39">
        <f t="shared" si="30"/>
        <v>0</v>
      </c>
      <c r="F360" s="39">
        <f t="shared" si="31"/>
        <v>0</v>
      </c>
      <c r="G360" s="39">
        <f t="shared" si="32"/>
        <v>0</v>
      </c>
      <c r="H360" s="39">
        <f t="shared" si="29"/>
        <v>11076.684226599496</v>
      </c>
      <c r="I360" s="1"/>
    </row>
    <row r="361" spans="2:9" x14ac:dyDescent="0.2">
      <c r="B361" s="9" t="str">
        <f>$B$50</f>
        <v>Technology</v>
      </c>
      <c r="C361" s="39">
        <f t="shared" si="33"/>
        <v>10981.327348573295</v>
      </c>
      <c r="D361" s="39">
        <f t="shared" si="33"/>
        <v>0</v>
      </c>
      <c r="E361" s="39">
        <f t="shared" si="30"/>
        <v>0</v>
      </c>
      <c r="F361" s="39">
        <f t="shared" si="31"/>
        <v>0</v>
      </c>
      <c r="G361" s="39">
        <f t="shared" si="32"/>
        <v>0</v>
      </c>
      <c r="H361" s="39">
        <f t="shared" si="29"/>
        <v>10981.327348573295</v>
      </c>
      <c r="I361" s="1"/>
    </row>
    <row r="362" spans="2:9" x14ac:dyDescent="0.2">
      <c r="B362" s="9" t="str">
        <f>$B$51</f>
        <v>Nursing</v>
      </c>
      <c r="C362" s="39">
        <f t="shared" si="33"/>
        <v>11670.997577847415</v>
      </c>
      <c r="D362" s="39">
        <f t="shared" si="33"/>
        <v>19648.592152614285</v>
      </c>
      <c r="E362" s="39">
        <f t="shared" si="30"/>
        <v>18142.080881646867</v>
      </c>
      <c r="F362" s="39">
        <f t="shared" si="31"/>
        <v>0</v>
      </c>
      <c r="G362" s="39">
        <f t="shared" si="32"/>
        <v>0</v>
      </c>
      <c r="H362" s="39">
        <f t="shared" si="29"/>
        <v>17957.680901845095</v>
      </c>
      <c r="I362" s="1"/>
    </row>
    <row r="363" spans="2:9" x14ac:dyDescent="0.2">
      <c r="B363" s="35" t="str">
        <f>$B$52</f>
        <v>Totals</v>
      </c>
      <c r="C363" s="38">
        <f t="shared" si="33"/>
        <v>7748.3749978711658</v>
      </c>
      <c r="D363" s="38">
        <f t="shared" si="33"/>
        <v>12620.610247022179</v>
      </c>
      <c r="E363" s="38">
        <f t="shared" si="30"/>
        <v>12908.260247283986</v>
      </c>
      <c r="F363" s="38">
        <f t="shared" si="31"/>
        <v>103866.22397310943</v>
      </c>
      <c r="G363" s="38">
        <f t="shared" si="32"/>
        <v>0</v>
      </c>
      <c r="H363" s="38">
        <f t="shared" si="29"/>
        <v>10286.837238070004</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76" priority="6" stopIfTrue="1">
      <formula>C32=0</formula>
    </cfRule>
  </conditionalFormatting>
  <conditionalFormatting sqref="C91:G110">
    <cfRule type="expression" dxfId="175" priority="5" stopIfTrue="1">
      <formula>C32=0</formula>
    </cfRule>
  </conditionalFormatting>
  <conditionalFormatting sqref="C143:H162">
    <cfRule type="expression" dxfId="174" priority="3" stopIfTrue="1">
      <formula>C32=0</formula>
    </cfRule>
  </conditionalFormatting>
  <conditionalFormatting sqref="H143:H162">
    <cfRule type="expression" dxfId="173" priority="4" stopIfTrue="1">
      <formula>OR(AND(#REF!&gt;0,H143&gt;0,H61=0),AND(#REF!&gt;0,H143&gt;0,H32=0))</formula>
    </cfRule>
  </conditionalFormatting>
  <conditionalFormatting sqref="H143:H162">
    <cfRule type="expression" dxfId="172" priority="2" stopIfTrue="1">
      <formula>OR(AND(#REF!&gt;0,H143&gt;0,H61=0),AND(#REF!&gt;0,H143&gt;0,H32=0))</formula>
    </cfRule>
  </conditionalFormatting>
  <conditionalFormatting sqref="H143:H162">
    <cfRule type="expression" dxfId="171"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pageSetUpPr fitToPage="1"/>
  </sheetPr>
  <dimension ref="B1:W363"/>
  <sheetViews>
    <sheetView showGridLines="0" showZeros="0" topLeftCell="A25" zoomScale="70" zoomScaleNormal="70" workbookViewId="0">
      <selection activeCell="J72" sqref="J7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126</v>
      </c>
      <c r="C3" s="6"/>
      <c r="D3" s="6"/>
      <c r="E3" s="6"/>
      <c r="F3" s="6"/>
      <c r="G3" s="6"/>
      <c r="H3" s="6"/>
    </row>
    <row r="4" spans="2:8" x14ac:dyDescent="0.2">
      <c r="B4" s="83" t="s">
        <v>150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Data!$G19</f>
        <v>42864640</v>
      </c>
    </row>
    <row r="14" spans="2:8" x14ac:dyDescent="0.2">
      <c r="B14" s="372" t="s">
        <v>14</v>
      </c>
      <c r="C14" s="372"/>
      <c r="D14" s="372"/>
      <c r="E14" s="372"/>
      <c r="F14" s="341"/>
      <c r="G14" s="339"/>
      <c r="H14" s="345">
        <f>Data!$H19</f>
        <v>5430411</v>
      </c>
    </row>
    <row r="15" spans="2:8" x14ac:dyDescent="0.2">
      <c r="B15" s="372" t="s">
        <v>15</v>
      </c>
      <c r="C15" s="372"/>
      <c r="D15" s="372"/>
      <c r="E15" s="372"/>
      <c r="F15" s="341"/>
      <c r="G15" s="339"/>
      <c r="H15" s="345">
        <f>Data!$I19</f>
        <v>16635074</v>
      </c>
    </row>
    <row r="16" spans="2:8" x14ac:dyDescent="0.2">
      <c r="B16" s="372" t="s">
        <v>19</v>
      </c>
      <c r="C16" s="372"/>
      <c r="D16" s="372"/>
      <c r="E16" s="372"/>
      <c r="F16" s="341"/>
      <c r="G16" s="339"/>
      <c r="H16" s="345">
        <f>Data!$J19</f>
        <v>11460752</v>
      </c>
    </row>
    <row r="17" spans="2:23" x14ac:dyDescent="0.2">
      <c r="B17" s="372" t="s">
        <v>16</v>
      </c>
      <c r="C17" s="372"/>
      <c r="D17" s="372"/>
      <c r="E17" s="372"/>
      <c r="F17" s="341"/>
      <c r="G17" s="339"/>
      <c r="H17" s="345">
        <f>Data!$K19</f>
        <v>13346299</v>
      </c>
    </row>
    <row r="18" spans="2:23" x14ac:dyDescent="0.2">
      <c r="B18" s="372" t="s">
        <v>1</v>
      </c>
      <c r="C18" s="372"/>
      <c r="D18" s="372"/>
      <c r="E18" s="372"/>
      <c r="F18" s="342"/>
      <c r="G18" s="339"/>
      <c r="H18" s="343">
        <f>SUM(H13:H17)</f>
        <v>89737176</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Data!L19</f>
        <v>Monica Poehl</v>
      </c>
      <c r="E21" s="385"/>
      <c r="F21" s="385"/>
      <c r="G21" s="87" t="str">
        <f>Data!M19</f>
        <v>979-458-6090</v>
      </c>
      <c r="H21" s="78" t="str">
        <f>Data!N19</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Data!O19</f>
        <v>2713</v>
      </c>
      <c r="D25" s="80">
        <f>Data!P19</f>
        <v>4803</v>
      </c>
      <c r="E25" s="80">
        <f>Data!Q19</f>
        <v>2425</v>
      </c>
      <c r="F25" s="80">
        <f>Data!R19</f>
        <v>29</v>
      </c>
      <c r="G25" s="80">
        <f>Data!S19</f>
        <v>0</v>
      </c>
      <c r="H25" s="68">
        <f>SUM(C25:G25)</f>
        <v>9970</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Data!T19</f>
        <v>Hampton, Jarvis</v>
      </c>
      <c r="E28" s="385"/>
      <c r="F28" s="385"/>
      <c r="G28" s="87" t="str">
        <f>Data!U19</f>
        <v>(806) 651-3451</v>
      </c>
      <c r="H28" s="78" t="str">
        <f>Data!V19</f>
        <v>jhampton@wtamu.edu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Data!W19</f>
        <v>47649</v>
      </c>
      <c r="D32" s="81">
        <f>Data!AQ19</f>
        <v>19153</v>
      </c>
      <c r="E32" s="81">
        <f>Data!BK19</f>
        <v>6609</v>
      </c>
      <c r="F32" s="81">
        <f>Data!CE19</f>
        <v>0</v>
      </c>
      <c r="G32" s="81">
        <f>Data!CY19</f>
        <v>0</v>
      </c>
      <c r="H32" s="22">
        <f>SUM(C32:G32)</f>
        <v>73411</v>
      </c>
      <c r="I32" s="1"/>
      <c r="W32" s="18"/>
    </row>
    <row r="33" spans="2:23" x14ac:dyDescent="0.2">
      <c r="B33" s="7" t="s">
        <v>46</v>
      </c>
      <c r="C33" s="81">
        <f>Data!X19</f>
        <v>20869</v>
      </c>
      <c r="D33" s="81">
        <f>Data!AR19</f>
        <v>9839</v>
      </c>
      <c r="E33" s="81">
        <f>Data!BL19</f>
        <v>1158</v>
      </c>
      <c r="F33" s="81">
        <f>Data!CF19</f>
        <v>0</v>
      </c>
      <c r="G33" s="81">
        <f>Data!CZ19</f>
        <v>0</v>
      </c>
      <c r="H33" s="22">
        <f t="shared" ref="H33:H52" si="0">SUM(C33:G33)</f>
        <v>31866</v>
      </c>
      <c r="I33" s="1"/>
      <c r="W33" s="18"/>
    </row>
    <row r="34" spans="2:23" x14ac:dyDescent="0.2">
      <c r="B34" s="7" t="s">
        <v>47</v>
      </c>
      <c r="C34" s="81">
        <f>Data!Y19</f>
        <v>9986</v>
      </c>
      <c r="D34" s="81">
        <f>Data!AS19</f>
        <v>4324</v>
      </c>
      <c r="E34" s="81">
        <f>Data!BM19</f>
        <v>547</v>
      </c>
      <c r="F34" s="81">
        <f>Data!CG19</f>
        <v>0</v>
      </c>
      <c r="G34" s="81">
        <f>Data!DA19</f>
        <v>0</v>
      </c>
      <c r="H34" s="22">
        <f t="shared" si="0"/>
        <v>14857</v>
      </c>
      <c r="I34" s="1"/>
      <c r="W34" s="18"/>
    </row>
    <row r="35" spans="2:23" x14ac:dyDescent="0.2">
      <c r="B35" s="7" t="s">
        <v>48</v>
      </c>
      <c r="C35" s="81">
        <f>Data!Z19</f>
        <v>2046</v>
      </c>
      <c r="D35" s="81">
        <f>Data!AT19</f>
        <v>7186</v>
      </c>
      <c r="E35" s="81">
        <f>Data!BN19</f>
        <v>5185</v>
      </c>
      <c r="F35" s="81">
        <f>Data!CH19</f>
        <v>597</v>
      </c>
      <c r="G35" s="81">
        <f>Data!DB19</f>
        <v>0</v>
      </c>
      <c r="H35" s="22">
        <f t="shared" si="0"/>
        <v>15014</v>
      </c>
      <c r="I35" s="1"/>
      <c r="W35" s="18"/>
    </row>
    <row r="36" spans="2:23" x14ac:dyDescent="0.2">
      <c r="B36" s="7" t="s">
        <v>49</v>
      </c>
      <c r="C36" s="81">
        <f>Data!AA19</f>
        <v>7233</v>
      </c>
      <c r="D36" s="81">
        <f>Data!AU19</f>
        <v>5759</v>
      </c>
      <c r="E36" s="81">
        <f>Data!BO19</f>
        <v>601</v>
      </c>
      <c r="F36" s="81">
        <f>Data!CI19</f>
        <v>86</v>
      </c>
      <c r="G36" s="81">
        <f>Data!DC19</f>
        <v>0</v>
      </c>
      <c r="H36" s="22">
        <f t="shared" si="0"/>
        <v>13679</v>
      </c>
      <c r="I36" s="1"/>
      <c r="W36" s="18"/>
    </row>
    <row r="37" spans="2:23" x14ac:dyDescent="0.2">
      <c r="B37" s="7" t="s">
        <v>50</v>
      </c>
      <c r="C37" s="81">
        <f>Data!AB19</f>
        <v>2634</v>
      </c>
      <c r="D37" s="81">
        <f>Data!AV19</f>
        <v>3279</v>
      </c>
      <c r="E37" s="81">
        <f>Data!BP19</f>
        <v>1548</v>
      </c>
      <c r="F37" s="81">
        <f>Data!CJ19</f>
        <v>0</v>
      </c>
      <c r="G37" s="81">
        <f>Data!DD19</f>
        <v>0</v>
      </c>
      <c r="H37" s="22">
        <f t="shared" si="0"/>
        <v>7461</v>
      </c>
      <c r="I37" s="1"/>
      <c r="W37" s="18"/>
    </row>
    <row r="38" spans="2:23" x14ac:dyDescent="0.2">
      <c r="B38" s="7" t="s">
        <v>51</v>
      </c>
      <c r="C38" s="81">
        <f>Data!AC19</f>
        <v>0</v>
      </c>
      <c r="D38" s="81">
        <f>Data!AW19</f>
        <v>0</v>
      </c>
      <c r="E38" s="81">
        <f>Data!BQ19</f>
        <v>105</v>
      </c>
      <c r="F38" s="81">
        <f>Data!CK19</f>
        <v>0</v>
      </c>
      <c r="G38" s="81">
        <f>Data!DE19</f>
        <v>0</v>
      </c>
      <c r="H38" s="22">
        <f t="shared" si="0"/>
        <v>105</v>
      </c>
      <c r="I38" s="1"/>
      <c r="W38" s="18"/>
    </row>
    <row r="39" spans="2:23" x14ac:dyDescent="0.2">
      <c r="B39" s="7" t="s">
        <v>52</v>
      </c>
      <c r="C39" s="81">
        <f>Data!AD19</f>
        <v>0</v>
      </c>
      <c r="D39" s="81">
        <f>Data!AX19</f>
        <v>0</v>
      </c>
      <c r="E39" s="81">
        <f>Data!BR19</f>
        <v>0</v>
      </c>
      <c r="F39" s="81">
        <f>Data!CL19</f>
        <v>0</v>
      </c>
      <c r="G39" s="81">
        <f>Data!DF19</f>
        <v>0</v>
      </c>
      <c r="H39" s="22">
        <f t="shared" si="0"/>
        <v>0</v>
      </c>
      <c r="I39" s="1"/>
      <c r="W39" s="18"/>
    </row>
    <row r="40" spans="2:23" x14ac:dyDescent="0.2">
      <c r="B40" s="7" t="s">
        <v>53</v>
      </c>
      <c r="C40" s="81">
        <f>Data!AE19</f>
        <v>309</v>
      </c>
      <c r="D40" s="81">
        <f>Data!AY19</f>
        <v>2151</v>
      </c>
      <c r="E40" s="81">
        <f>Data!BS19</f>
        <v>704</v>
      </c>
      <c r="F40" s="81">
        <f>Data!CM19</f>
        <v>0</v>
      </c>
      <c r="G40" s="81">
        <f>Data!DG19</f>
        <v>0</v>
      </c>
      <c r="H40" s="22">
        <f t="shared" si="0"/>
        <v>3164</v>
      </c>
      <c r="I40" s="1"/>
      <c r="W40" s="18"/>
    </row>
    <row r="41" spans="2:23" x14ac:dyDescent="0.2">
      <c r="B41" s="7" t="s">
        <v>54</v>
      </c>
      <c r="C41" s="81">
        <f>Data!AF19</f>
        <v>0</v>
      </c>
      <c r="D41" s="81">
        <f>Data!AZ19</f>
        <v>3</v>
      </c>
      <c r="E41" s="81">
        <f>Data!BT19</f>
        <v>0</v>
      </c>
      <c r="F41" s="81">
        <f>Data!CN19</f>
        <v>0</v>
      </c>
      <c r="G41" s="81">
        <f>Data!DH19</f>
        <v>0</v>
      </c>
      <c r="H41" s="22">
        <f t="shared" si="0"/>
        <v>3</v>
      </c>
      <c r="I41" s="1"/>
      <c r="W41" s="18"/>
    </row>
    <row r="42" spans="2:23" x14ac:dyDescent="0.2">
      <c r="B42" s="7" t="s">
        <v>55</v>
      </c>
      <c r="C42" s="81">
        <f>Data!AG19</f>
        <v>0</v>
      </c>
      <c r="D42" s="81">
        <f>Data!BA19</f>
        <v>0</v>
      </c>
      <c r="E42" s="81">
        <f>Data!BU19</f>
        <v>0</v>
      </c>
      <c r="F42" s="81">
        <f>Data!CO19</f>
        <v>0</v>
      </c>
      <c r="G42" s="81">
        <f>Data!DI19</f>
        <v>0</v>
      </c>
      <c r="H42" s="22">
        <f t="shared" si="0"/>
        <v>0</v>
      </c>
      <c r="I42" s="1"/>
      <c r="W42" s="18"/>
    </row>
    <row r="43" spans="2:23" x14ac:dyDescent="0.2">
      <c r="B43" s="7" t="s">
        <v>56</v>
      </c>
      <c r="C43" s="81">
        <f>Data!AH19</f>
        <v>0</v>
      </c>
      <c r="D43" s="81">
        <f>Data!BB19</f>
        <v>84</v>
      </c>
      <c r="E43" s="81">
        <f>Data!BV19</f>
        <v>0</v>
      </c>
      <c r="F43" s="81">
        <f>Data!CP19</f>
        <v>0</v>
      </c>
      <c r="G43" s="81">
        <f>Data!DJ19</f>
        <v>0</v>
      </c>
      <c r="H43" s="22">
        <f t="shared" si="0"/>
        <v>84</v>
      </c>
      <c r="I43" s="1"/>
      <c r="W43" s="18"/>
    </row>
    <row r="44" spans="2:23" x14ac:dyDescent="0.2">
      <c r="B44" s="7" t="s">
        <v>57</v>
      </c>
      <c r="C44" s="81">
        <f>Data!AI19</f>
        <v>149</v>
      </c>
      <c r="D44" s="81">
        <f>Data!BC19</f>
        <v>219</v>
      </c>
      <c r="E44" s="81">
        <f>Data!BW19</f>
        <v>0</v>
      </c>
      <c r="F44" s="81">
        <f>Data!CQ19</f>
        <v>0</v>
      </c>
      <c r="G44" s="81">
        <f>Data!DK19</f>
        <v>0</v>
      </c>
      <c r="H44" s="22">
        <f t="shared" si="0"/>
        <v>368</v>
      </c>
      <c r="I44" s="1"/>
      <c r="W44" s="18"/>
    </row>
    <row r="45" spans="2:23" x14ac:dyDescent="0.2">
      <c r="B45" s="7" t="s">
        <v>58</v>
      </c>
      <c r="C45" s="81">
        <f>Data!AJ19</f>
        <v>981</v>
      </c>
      <c r="D45" s="81">
        <f>Data!BD19</f>
        <v>2676</v>
      </c>
      <c r="E45" s="81">
        <f>Data!BX19</f>
        <v>1371</v>
      </c>
      <c r="F45" s="81">
        <f>Data!CR19</f>
        <v>0</v>
      </c>
      <c r="G45" s="81">
        <f>Data!DL19</f>
        <v>0</v>
      </c>
      <c r="H45" s="22">
        <f t="shared" si="0"/>
        <v>5028</v>
      </c>
      <c r="I45" s="1"/>
      <c r="W45" s="18"/>
    </row>
    <row r="46" spans="2:23" x14ac:dyDescent="0.2">
      <c r="B46" s="7" t="s">
        <v>59</v>
      </c>
      <c r="C46" s="81">
        <f>Data!AK19</f>
        <v>0</v>
      </c>
      <c r="D46" s="81">
        <f>Data!BE19</f>
        <v>0</v>
      </c>
      <c r="E46" s="81">
        <f>Data!BY19</f>
        <v>0</v>
      </c>
      <c r="F46" s="81">
        <f>Data!CS19</f>
        <v>0</v>
      </c>
      <c r="G46" s="81">
        <f>Data!DM19</f>
        <v>0</v>
      </c>
      <c r="H46" s="22">
        <f t="shared" si="0"/>
        <v>0</v>
      </c>
      <c r="I46" s="1"/>
      <c r="W46" s="18"/>
    </row>
    <row r="47" spans="2:23" x14ac:dyDescent="0.2">
      <c r="B47" s="7" t="s">
        <v>60</v>
      </c>
      <c r="C47" s="81">
        <f>Data!AL19</f>
        <v>6453</v>
      </c>
      <c r="D47" s="81">
        <f>Data!BF19</f>
        <v>20857</v>
      </c>
      <c r="E47" s="81">
        <f>Data!BZ19</f>
        <v>17102</v>
      </c>
      <c r="F47" s="81">
        <f>Data!CT19</f>
        <v>0</v>
      </c>
      <c r="G47" s="81">
        <f>Data!DN19</f>
        <v>0</v>
      </c>
      <c r="H47" s="22">
        <f t="shared" si="0"/>
        <v>44412</v>
      </c>
      <c r="I47" s="1"/>
      <c r="W47" s="18"/>
    </row>
    <row r="48" spans="2:23" x14ac:dyDescent="0.2">
      <c r="B48" s="7" t="s">
        <v>61</v>
      </c>
      <c r="C48" s="81">
        <f>Data!AM19</f>
        <v>0</v>
      </c>
      <c r="D48" s="81">
        <f>Data!BG19</f>
        <v>0</v>
      </c>
      <c r="E48" s="81">
        <f>Data!CA19</f>
        <v>0</v>
      </c>
      <c r="F48" s="81">
        <f>Data!CU19</f>
        <v>0</v>
      </c>
      <c r="G48" s="81">
        <f>Data!DO19</f>
        <v>0</v>
      </c>
      <c r="H48" s="22">
        <f t="shared" si="0"/>
        <v>0</v>
      </c>
      <c r="I48" s="1"/>
      <c r="W48" s="18"/>
    </row>
    <row r="49" spans="2:23" x14ac:dyDescent="0.2">
      <c r="B49" s="7" t="s">
        <v>62</v>
      </c>
      <c r="C49" s="81">
        <f>Data!AN19</f>
        <v>21</v>
      </c>
      <c r="D49" s="81">
        <f>Data!BH19</f>
        <v>1608</v>
      </c>
      <c r="E49" s="81">
        <f>Data!CB19</f>
        <v>0</v>
      </c>
      <c r="F49" s="81">
        <f>Data!CV19</f>
        <v>0</v>
      </c>
      <c r="G49" s="81">
        <f>Data!DP19</f>
        <v>0</v>
      </c>
      <c r="H49" s="22">
        <f t="shared" si="0"/>
        <v>1629</v>
      </c>
      <c r="I49" s="1"/>
      <c r="W49" s="18"/>
    </row>
    <row r="50" spans="2:23" x14ac:dyDescent="0.2">
      <c r="B50" s="7" t="s">
        <v>63</v>
      </c>
      <c r="C50" s="81">
        <f>Data!AO19</f>
        <v>2154</v>
      </c>
      <c r="D50" s="81">
        <f>Data!BI19</f>
        <v>2409</v>
      </c>
      <c r="E50" s="81">
        <f>Data!CC19</f>
        <v>204</v>
      </c>
      <c r="F50" s="81">
        <f>Data!CW19</f>
        <v>0</v>
      </c>
      <c r="G50" s="81">
        <f>Data!DQ19</f>
        <v>0</v>
      </c>
      <c r="H50" s="22">
        <f t="shared" si="0"/>
        <v>4767</v>
      </c>
      <c r="I50" s="1"/>
      <c r="W50" s="18"/>
    </row>
    <row r="51" spans="2:23" x14ac:dyDescent="0.2">
      <c r="B51" s="7" t="s">
        <v>0</v>
      </c>
      <c r="C51" s="81">
        <f>Data!AP19</f>
        <v>588</v>
      </c>
      <c r="D51" s="81">
        <f>Data!BJ19</f>
        <v>7023</v>
      </c>
      <c r="E51" s="81">
        <f>Data!CD19</f>
        <v>2005</v>
      </c>
      <c r="F51" s="81">
        <f>Data!CX19</f>
        <v>0</v>
      </c>
      <c r="G51" s="81">
        <f>Data!DR19</f>
        <v>0</v>
      </c>
      <c r="H51" s="22">
        <f t="shared" si="0"/>
        <v>9616</v>
      </c>
      <c r="I51" s="1"/>
      <c r="W51" s="18"/>
    </row>
    <row r="52" spans="2:23" x14ac:dyDescent="0.2">
      <c r="B52" s="8" t="s">
        <v>34</v>
      </c>
      <c r="C52" s="22">
        <f>SUM(C32:C51)</f>
        <v>101072</v>
      </c>
      <c r="D52" s="22">
        <f>SUM(D32:D51)</f>
        <v>86570</v>
      </c>
      <c r="E52" s="22">
        <f>SUM(E32:E51)</f>
        <v>37139</v>
      </c>
      <c r="F52" s="22">
        <f>SUM(F32:F51)</f>
        <v>683</v>
      </c>
      <c r="G52" s="22">
        <f>SUM(G32:G51)</f>
        <v>0</v>
      </c>
      <c r="H52" s="22">
        <f t="shared" si="0"/>
        <v>225464</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Data!T19</f>
        <v>Hampton, Jarvis</v>
      </c>
      <c r="E55" s="385"/>
      <c r="F55" s="385"/>
      <c r="G55" s="87" t="str">
        <f>Data!U19</f>
        <v>(806) 651-3451</v>
      </c>
      <c r="H55" s="78" t="str">
        <f>Data!V19</f>
        <v>jhampton@wtamu.edu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Data!DS19</f>
        <v>3323647.44718807</v>
      </c>
      <c r="D61" s="82">
        <f>Data!EM19</f>
        <v>2329830.31226179</v>
      </c>
      <c r="E61" s="82">
        <f>Data!FG19</f>
        <v>1458721.01094264</v>
      </c>
      <c r="F61" s="82">
        <f>Data!GA19</f>
        <v>0</v>
      </c>
      <c r="G61" s="82">
        <f>Data!GU19</f>
        <v>0</v>
      </c>
      <c r="H61" s="21">
        <f>SUM(C61:G61)</f>
        <v>7112198.7703924999</v>
      </c>
      <c r="I61" s="1"/>
    </row>
    <row r="62" spans="2:23" x14ac:dyDescent="0.2">
      <c r="B62" s="9" t="str">
        <f>$B$33</f>
        <v>Science</v>
      </c>
      <c r="C62" s="82">
        <f>Data!DT19</f>
        <v>1375161.3521338999</v>
      </c>
      <c r="D62" s="82">
        <f>Data!EN19</f>
        <v>1090886.5410336801</v>
      </c>
      <c r="E62" s="82">
        <f>Data!FH19</f>
        <v>489571.69133373903</v>
      </c>
      <c r="F62" s="82">
        <f>Data!GB19</f>
        <v>0</v>
      </c>
      <c r="G62" s="82">
        <f>Data!GV19</f>
        <v>0</v>
      </c>
      <c r="H62" s="22">
        <f t="shared" ref="H62:H81" si="1">SUM(C62:G62)</f>
        <v>2955619.5845013191</v>
      </c>
      <c r="I62" s="1"/>
    </row>
    <row r="63" spans="2:23" x14ac:dyDescent="0.2">
      <c r="B63" s="9" t="str">
        <f>$B$34</f>
        <v>Fine Arts</v>
      </c>
      <c r="C63" s="82">
        <f>Data!DU19</f>
        <v>1790069.51077453</v>
      </c>
      <c r="D63" s="82">
        <f>Data!EO19</f>
        <v>1175889.55464401</v>
      </c>
      <c r="E63" s="82">
        <f>Data!FI19</f>
        <v>297712.74550650897</v>
      </c>
      <c r="F63" s="82">
        <f>Data!GC19</f>
        <v>0</v>
      </c>
      <c r="G63" s="82">
        <f>Data!GW19</f>
        <v>0</v>
      </c>
      <c r="H63" s="22">
        <f t="shared" si="1"/>
        <v>3263671.8109250488</v>
      </c>
      <c r="I63" s="1"/>
    </row>
    <row r="64" spans="2:23" x14ac:dyDescent="0.2">
      <c r="B64" s="9" t="str">
        <f>$B$35</f>
        <v>Teacher Education</v>
      </c>
      <c r="C64" s="82">
        <f>Data!DV19</f>
        <v>127548.550883206</v>
      </c>
      <c r="D64" s="82">
        <f>Data!EP19</f>
        <v>685846.21060347802</v>
      </c>
      <c r="E64" s="82">
        <f>Data!FJ19</f>
        <v>662360.81487094902</v>
      </c>
      <c r="F64" s="82">
        <f>Data!GD19</f>
        <v>233838.242109635</v>
      </c>
      <c r="G64" s="82">
        <f>Data!GX19</f>
        <v>0</v>
      </c>
      <c r="H64" s="22">
        <f t="shared" si="1"/>
        <v>1709593.8184672678</v>
      </c>
      <c r="I64" s="1"/>
    </row>
    <row r="65" spans="2:9" x14ac:dyDescent="0.2">
      <c r="B65" s="9" t="str">
        <f>$B$36</f>
        <v>Agriculture</v>
      </c>
      <c r="C65" s="82">
        <f>Data!DW19</f>
        <v>625901.30504548398</v>
      </c>
      <c r="D65" s="82">
        <f>Data!EQ19</f>
        <v>832061.59989955404</v>
      </c>
      <c r="E65" s="82">
        <f>Data!FK19</f>
        <v>617535.36470213498</v>
      </c>
      <c r="F65" s="82">
        <f>Data!GE19</f>
        <v>95984.876039130002</v>
      </c>
      <c r="G65" s="82">
        <f>Data!GY19</f>
        <v>0</v>
      </c>
      <c r="H65" s="22">
        <f t="shared" si="1"/>
        <v>2171483.1456863033</v>
      </c>
      <c r="I65" s="1"/>
    </row>
    <row r="66" spans="2:9" x14ac:dyDescent="0.2">
      <c r="B66" s="9" t="str">
        <f>$B$37</f>
        <v>Engineering</v>
      </c>
      <c r="C66" s="82">
        <f>Data!DX19</f>
        <v>414147.10132940701</v>
      </c>
      <c r="D66" s="82">
        <f>Data!ER19</f>
        <v>880543.87035747105</v>
      </c>
      <c r="E66" s="82">
        <f>Data!FL19</f>
        <v>427568.05297130701</v>
      </c>
      <c r="F66" s="82">
        <f>Data!GF19</f>
        <v>0</v>
      </c>
      <c r="G66" s="82">
        <f>Data!GZ19</f>
        <v>0</v>
      </c>
      <c r="H66" s="22">
        <f t="shared" si="1"/>
        <v>1722259.024658185</v>
      </c>
      <c r="I66" s="1"/>
    </row>
    <row r="67" spans="2:9" x14ac:dyDescent="0.2">
      <c r="B67" s="9" t="str">
        <f>$B$38</f>
        <v>Home Economics</v>
      </c>
      <c r="C67" s="82">
        <f>Data!DY19</f>
        <v>0</v>
      </c>
      <c r="D67" s="82">
        <f>Data!ES19</f>
        <v>0</v>
      </c>
      <c r="E67" s="82">
        <f>Data!FM19</f>
        <v>6830.4</v>
      </c>
      <c r="F67" s="82">
        <f>Data!GG19</f>
        <v>0</v>
      </c>
      <c r="G67" s="82">
        <f>Data!HA19</f>
        <v>0</v>
      </c>
      <c r="H67" s="22">
        <f t="shared" si="1"/>
        <v>6830.4</v>
      </c>
      <c r="I67" s="1"/>
    </row>
    <row r="68" spans="2:9" x14ac:dyDescent="0.2">
      <c r="B68" s="9" t="str">
        <f>$B$39</f>
        <v>Law</v>
      </c>
      <c r="C68" s="82">
        <f>Data!DZ19</f>
        <v>0</v>
      </c>
      <c r="D68" s="82">
        <f>Data!ET19</f>
        <v>0</v>
      </c>
      <c r="E68" s="82">
        <f>Data!FN19</f>
        <v>0</v>
      </c>
      <c r="F68" s="82">
        <f>Data!GH19</f>
        <v>0</v>
      </c>
      <c r="G68" s="82">
        <f>Data!HB19</f>
        <v>0</v>
      </c>
      <c r="H68" s="22">
        <f t="shared" si="1"/>
        <v>0</v>
      </c>
      <c r="I68" s="1"/>
    </row>
    <row r="69" spans="2:9" x14ac:dyDescent="0.2">
      <c r="B69" s="9" t="str">
        <f>$B$40</f>
        <v>Social Service</v>
      </c>
      <c r="C69" s="82">
        <f>Data!EA19</f>
        <v>11055.429760995199</v>
      </c>
      <c r="D69" s="82">
        <f>Data!EU19</f>
        <v>118833.537515132</v>
      </c>
      <c r="E69" s="82">
        <f>Data!FO19</f>
        <v>177644.12671610201</v>
      </c>
      <c r="F69" s="82">
        <f>Data!GI19</f>
        <v>0</v>
      </c>
      <c r="G69" s="82">
        <f>Data!HC19</f>
        <v>0</v>
      </c>
      <c r="H69" s="22">
        <f t="shared" si="1"/>
        <v>307533.0939922292</v>
      </c>
      <c r="I69" s="1"/>
    </row>
    <row r="70" spans="2:9" x14ac:dyDescent="0.2">
      <c r="B70" s="9" t="str">
        <f>$B$41</f>
        <v>Library Science</v>
      </c>
      <c r="C70" s="82">
        <f>Data!EB19</f>
        <v>0</v>
      </c>
      <c r="D70" s="82">
        <f>Data!EV19</f>
        <v>10944.1463414634</v>
      </c>
      <c r="E70" s="82">
        <f>Data!FP19</f>
        <v>0</v>
      </c>
      <c r="F70" s="82">
        <f>Data!GJ19</f>
        <v>0</v>
      </c>
      <c r="G70" s="82">
        <f>Data!HD19</f>
        <v>0</v>
      </c>
      <c r="H70" s="22">
        <f t="shared" si="1"/>
        <v>10944.1463414634</v>
      </c>
      <c r="I70" s="1"/>
    </row>
    <row r="71" spans="2:9" x14ac:dyDescent="0.2">
      <c r="B71" s="9" t="str">
        <f>$B$42</f>
        <v>Veterinary Science</v>
      </c>
      <c r="C71" s="82">
        <f>Data!EC19</f>
        <v>0</v>
      </c>
      <c r="D71" s="82">
        <f>Data!EW19</f>
        <v>0</v>
      </c>
      <c r="E71" s="82">
        <f>Data!FQ19</f>
        <v>0</v>
      </c>
      <c r="F71" s="82">
        <f>Data!GK19</f>
        <v>0</v>
      </c>
      <c r="G71" s="82">
        <f>Data!HE19</f>
        <v>0</v>
      </c>
      <c r="H71" s="22">
        <f t="shared" si="1"/>
        <v>0</v>
      </c>
      <c r="I71" s="1"/>
    </row>
    <row r="72" spans="2:9" x14ac:dyDescent="0.2">
      <c r="B72" s="9" t="str">
        <f>$B$43</f>
        <v>Vocational Training</v>
      </c>
      <c r="C72" s="82">
        <f>Data!ED19</f>
        <v>0</v>
      </c>
      <c r="D72" s="82">
        <f>Data!EX19</f>
        <v>37981.012658227897</v>
      </c>
      <c r="E72" s="82">
        <f>Data!FR19</f>
        <v>0</v>
      </c>
      <c r="F72" s="82">
        <f>Data!GL19</f>
        <v>0</v>
      </c>
      <c r="G72" s="82">
        <f>Data!HF19</f>
        <v>0</v>
      </c>
      <c r="H72" s="22">
        <f t="shared" si="1"/>
        <v>37981.012658227897</v>
      </c>
      <c r="I72" s="1"/>
    </row>
    <row r="73" spans="2:9" x14ac:dyDescent="0.2">
      <c r="B73" s="9" t="str">
        <f>$B$44</f>
        <v>Physical Training</v>
      </c>
      <c r="C73" s="82">
        <f>Data!EE19</f>
        <v>38313.326365045301</v>
      </c>
      <c r="D73" s="82">
        <f>Data!EY19</f>
        <v>18884.0871611517</v>
      </c>
      <c r="E73" s="82">
        <f>Data!FS19</f>
        <v>0</v>
      </c>
      <c r="F73" s="82">
        <f>Data!GM19</f>
        <v>0</v>
      </c>
      <c r="G73" s="82">
        <f>Data!HG19</f>
        <v>0</v>
      </c>
      <c r="H73" s="22">
        <f t="shared" si="1"/>
        <v>57197.413526197</v>
      </c>
      <c r="I73" s="1"/>
    </row>
    <row r="74" spans="2:9" x14ac:dyDescent="0.2">
      <c r="B74" s="9" t="str">
        <f>$B$45</f>
        <v>Health Services</v>
      </c>
      <c r="C74" s="82">
        <f>Data!EF19</f>
        <v>215180.25286393199</v>
      </c>
      <c r="D74" s="82">
        <f>Data!EZ19</f>
        <v>300699.77986710699</v>
      </c>
      <c r="E74" s="82">
        <f>Data!FT19</f>
        <v>483402.73817665601</v>
      </c>
      <c r="F74" s="82">
        <f>Data!GN19</f>
        <v>0</v>
      </c>
      <c r="G74" s="82">
        <f>Data!HH19</f>
        <v>0</v>
      </c>
      <c r="H74" s="22">
        <f t="shared" si="1"/>
        <v>999282.77090769494</v>
      </c>
      <c r="I74" s="1"/>
    </row>
    <row r="75" spans="2:9" x14ac:dyDescent="0.2">
      <c r="B75" s="9" t="str">
        <f>$B$46</f>
        <v>Pharmacy</v>
      </c>
      <c r="C75" s="82">
        <f>Data!EG19</f>
        <v>0</v>
      </c>
      <c r="D75" s="82">
        <f>Data!FA19</f>
        <v>0</v>
      </c>
      <c r="E75" s="82">
        <f>Data!FU19</f>
        <v>0</v>
      </c>
      <c r="F75" s="82">
        <f>Data!GO19</f>
        <v>0</v>
      </c>
      <c r="G75" s="82">
        <f>Data!HI19</f>
        <v>0</v>
      </c>
      <c r="H75" s="22">
        <f t="shared" si="1"/>
        <v>0</v>
      </c>
      <c r="I75" s="1"/>
    </row>
    <row r="76" spans="2:9" x14ac:dyDescent="0.2">
      <c r="B76" s="9" t="str">
        <f>$B$47</f>
        <v>Business Administration</v>
      </c>
      <c r="C76" s="82">
        <f>Data!EH19</f>
        <v>481028.37772392499</v>
      </c>
      <c r="D76" s="82">
        <f>Data!FB19</f>
        <v>2222118.4163637902</v>
      </c>
      <c r="E76" s="82">
        <f>Data!FV19</f>
        <v>2294249.6979830698</v>
      </c>
      <c r="F76" s="82">
        <f>Data!GP19</f>
        <v>0</v>
      </c>
      <c r="G76" s="82">
        <f>Data!HJ19</f>
        <v>0</v>
      </c>
      <c r="H76" s="22">
        <f t="shared" si="1"/>
        <v>4997396.4920707848</v>
      </c>
      <c r="I76" s="1"/>
    </row>
    <row r="77" spans="2:9" x14ac:dyDescent="0.2">
      <c r="B77" s="9" t="str">
        <f>$B$48</f>
        <v>Optometry</v>
      </c>
      <c r="C77" s="82">
        <f>Data!EI19</f>
        <v>0</v>
      </c>
      <c r="D77" s="82">
        <f>Data!FC19</f>
        <v>0</v>
      </c>
      <c r="E77" s="82">
        <f>Data!FW19</f>
        <v>0</v>
      </c>
      <c r="F77" s="82">
        <f>Data!GQ19</f>
        <v>0</v>
      </c>
      <c r="G77" s="82">
        <f>Data!HK19</f>
        <v>0</v>
      </c>
      <c r="H77" s="22">
        <f t="shared" si="1"/>
        <v>0</v>
      </c>
      <c r="I77" s="1"/>
    </row>
    <row r="78" spans="2:9" x14ac:dyDescent="0.2">
      <c r="B78" s="9" t="str">
        <f>$B$49</f>
        <v>Teacher Ed-Practice Teaching</v>
      </c>
      <c r="C78" s="82">
        <f>Data!EJ19</f>
        <v>1555.5999475974299</v>
      </c>
      <c r="D78" s="82">
        <f>Data!FD19</f>
        <v>83034.382994544896</v>
      </c>
      <c r="E78" s="82">
        <f>Data!FX19</f>
        <v>0</v>
      </c>
      <c r="F78" s="82">
        <f>Data!GR19</f>
        <v>0</v>
      </c>
      <c r="G78" s="82">
        <f>Data!HL19</f>
        <v>0</v>
      </c>
      <c r="H78" s="22">
        <f t="shared" si="1"/>
        <v>84589.98294214232</v>
      </c>
      <c r="I78" s="1"/>
    </row>
    <row r="79" spans="2:9" x14ac:dyDescent="0.2">
      <c r="B79" s="9" t="str">
        <f>$B$50</f>
        <v>Technology</v>
      </c>
      <c r="C79" s="82">
        <f>Data!EK19</f>
        <v>240109.553386229</v>
      </c>
      <c r="D79" s="82">
        <f>Data!FE19</f>
        <v>381377.35305954301</v>
      </c>
      <c r="E79" s="82">
        <f>Data!FY19</f>
        <v>67463.794496856004</v>
      </c>
      <c r="F79" s="82">
        <f>Data!GS19</f>
        <v>0</v>
      </c>
      <c r="G79" s="82">
        <f>Data!HM19</f>
        <v>0</v>
      </c>
      <c r="H79" s="22">
        <f t="shared" si="1"/>
        <v>688950.70094262809</v>
      </c>
      <c r="I79" s="1"/>
    </row>
    <row r="80" spans="2:9" x14ac:dyDescent="0.2">
      <c r="B80" s="9" t="str">
        <f>$B$51</f>
        <v>Nursing</v>
      </c>
      <c r="C80" s="82">
        <f>Data!EL19</f>
        <v>44810.441525182301</v>
      </c>
      <c r="D80" s="82">
        <f>Data!FF19</f>
        <v>974411.76679552696</v>
      </c>
      <c r="E80" s="82">
        <f>Data!FZ19</f>
        <v>421287.65314433101</v>
      </c>
      <c r="F80" s="82">
        <f>Data!GT19</f>
        <v>0</v>
      </c>
      <c r="G80" s="82">
        <f>Data!HN19</f>
        <v>0</v>
      </c>
      <c r="H80" s="22">
        <f t="shared" si="1"/>
        <v>1440509.8614650404</v>
      </c>
      <c r="I80" s="1"/>
    </row>
    <row r="81" spans="2:9" x14ac:dyDescent="0.2">
      <c r="B81" s="35" t="str">
        <f>$B$52</f>
        <v>Totals</v>
      </c>
      <c r="C81" s="21">
        <f>SUM(C61:C80)</f>
        <v>8688528.248927502</v>
      </c>
      <c r="D81" s="21">
        <f>SUM(D61:D80)</f>
        <v>11143342.571556471</v>
      </c>
      <c r="E81" s="21">
        <f>SUM(E61:E80)</f>
        <v>7404348.0908442941</v>
      </c>
      <c r="F81" s="21">
        <f>SUM(F61:F80)</f>
        <v>329823.118148765</v>
      </c>
      <c r="G81" s="21">
        <f>SUM(G61:G80)</f>
        <v>0</v>
      </c>
      <c r="H81" s="21">
        <f t="shared" si="1"/>
        <v>27566042.029477037</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Data!T19</f>
        <v>Hampton, Jarvis</v>
      </c>
      <c r="E84" s="385"/>
      <c r="F84" s="385"/>
      <c r="G84" s="87" t="str">
        <f>Data!U19</f>
        <v>(806) 651-3451</v>
      </c>
      <c r="H84" s="78" t="str">
        <f>Data!V19</f>
        <v>jhampton@wtamu.edu</v>
      </c>
    </row>
    <row r="85" spans="2:9" ht="13.5" customHeight="1" x14ac:dyDescent="0.2">
      <c r="B85" s="27"/>
      <c r="C85" s="27"/>
      <c r="D85" s="27"/>
      <c r="E85" s="27"/>
      <c r="F85" s="27"/>
      <c r="G85" s="27"/>
      <c r="H85" s="5"/>
    </row>
    <row r="86" spans="2:9" x14ac:dyDescent="0.2">
      <c r="B86" s="28" t="s">
        <v>33</v>
      </c>
      <c r="C86" s="13"/>
      <c r="D86" s="13"/>
      <c r="E86" s="13"/>
      <c r="F86" s="13"/>
      <c r="G86" s="13"/>
      <c r="H86" s="17">
        <f>H13+H14</f>
        <v>48295051</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Data!HR19</f>
        <v>0</v>
      </c>
      <c r="D91" s="159">
        <f>Data!IL19</f>
        <v>0</v>
      </c>
      <c r="E91" s="159">
        <f>Data!JF19</f>
        <v>0</v>
      </c>
      <c r="F91" s="159">
        <f>Data!JZ19</f>
        <v>0</v>
      </c>
      <c r="G91" s="159">
        <f>Data!KT19</f>
        <v>0</v>
      </c>
      <c r="H91" s="36">
        <f t="shared" ref="H91:H111" si="2">SUM(C91:G91)</f>
        <v>0</v>
      </c>
    </row>
    <row r="92" spans="2:9" x14ac:dyDescent="0.2">
      <c r="B92" s="9" t="str">
        <f>$B$33</f>
        <v>Science</v>
      </c>
      <c r="C92" s="159">
        <f>Data!HS19</f>
        <v>0</v>
      </c>
      <c r="D92" s="159">
        <f>Data!IM19</f>
        <v>0</v>
      </c>
      <c r="E92" s="159">
        <f>Data!JG19</f>
        <v>0</v>
      </c>
      <c r="F92" s="159">
        <f>Data!KA19</f>
        <v>0</v>
      </c>
      <c r="G92" s="159">
        <f>Data!KU19</f>
        <v>0</v>
      </c>
      <c r="H92" s="69">
        <f t="shared" si="2"/>
        <v>0</v>
      </c>
    </row>
    <row r="93" spans="2:9" x14ac:dyDescent="0.2">
      <c r="B93" s="9" t="str">
        <f>$B$34</f>
        <v>Fine Arts</v>
      </c>
      <c r="C93" s="159">
        <f>Data!HT19</f>
        <v>0</v>
      </c>
      <c r="D93" s="159">
        <f>Data!IN19</f>
        <v>0</v>
      </c>
      <c r="E93" s="159">
        <f>Data!JH19</f>
        <v>0</v>
      </c>
      <c r="F93" s="159">
        <f>Data!KB19</f>
        <v>0</v>
      </c>
      <c r="G93" s="159">
        <f>Data!KV19</f>
        <v>0</v>
      </c>
      <c r="H93" s="69">
        <f t="shared" si="2"/>
        <v>0</v>
      </c>
    </row>
    <row r="94" spans="2:9" x14ac:dyDescent="0.2">
      <c r="B94" s="9" t="str">
        <f>$B$35</f>
        <v>Teacher Education</v>
      </c>
      <c r="C94" s="159">
        <f>Data!HU19</f>
        <v>0</v>
      </c>
      <c r="D94" s="159">
        <f>Data!IO19</f>
        <v>0</v>
      </c>
      <c r="E94" s="159">
        <f>Data!JI19</f>
        <v>34425</v>
      </c>
      <c r="F94" s="159">
        <f>Data!KC19</f>
        <v>0</v>
      </c>
      <c r="G94" s="159">
        <f>Data!KW19</f>
        <v>0</v>
      </c>
      <c r="H94" s="69">
        <f t="shared" si="2"/>
        <v>34425</v>
      </c>
    </row>
    <row r="95" spans="2:9" x14ac:dyDescent="0.2">
      <c r="B95" s="9" t="str">
        <f>$B$36</f>
        <v>Agriculture</v>
      </c>
      <c r="C95" s="159">
        <f>Data!HV19</f>
        <v>0</v>
      </c>
      <c r="D95" s="159">
        <f>Data!IP19</f>
        <v>0</v>
      </c>
      <c r="E95" s="159">
        <f>Data!JJ19</f>
        <v>0</v>
      </c>
      <c r="F95" s="159">
        <f>Data!KD19</f>
        <v>0</v>
      </c>
      <c r="G95" s="159">
        <f>Data!KX19</f>
        <v>0</v>
      </c>
      <c r="H95" s="69">
        <f t="shared" si="2"/>
        <v>0</v>
      </c>
    </row>
    <row r="96" spans="2:9" x14ac:dyDescent="0.2">
      <c r="B96" s="9" t="str">
        <f>$B$37</f>
        <v>Engineering</v>
      </c>
      <c r="C96" s="159">
        <f>Data!HW19</f>
        <v>0</v>
      </c>
      <c r="D96" s="159">
        <f>Data!IQ19</f>
        <v>33450</v>
      </c>
      <c r="E96" s="159">
        <f>Data!JK19</f>
        <v>33450</v>
      </c>
      <c r="F96" s="159">
        <f>Data!KE19</f>
        <v>0</v>
      </c>
      <c r="G96" s="159">
        <f>Data!KY19</f>
        <v>0</v>
      </c>
      <c r="H96" s="69">
        <f t="shared" si="2"/>
        <v>66900</v>
      </c>
    </row>
    <row r="97" spans="2:8" x14ac:dyDescent="0.2">
      <c r="B97" s="9" t="str">
        <f>$B$38</f>
        <v>Home Economics</v>
      </c>
      <c r="C97" s="159">
        <f>Data!HX19</f>
        <v>0</v>
      </c>
      <c r="D97" s="159">
        <f>Data!IR19</f>
        <v>0</v>
      </c>
      <c r="E97" s="159">
        <f>Data!JL19</f>
        <v>0</v>
      </c>
      <c r="F97" s="159">
        <f>Data!KF19</f>
        <v>0</v>
      </c>
      <c r="G97" s="159">
        <f>Data!KZ19</f>
        <v>0</v>
      </c>
      <c r="H97" s="69">
        <f t="shared" si="2"/>
        <v>0</v>
      </c>
    </row>
    <row r="98" spans="2:8" x14ac:dyDescent="0.2">
      <c r="B98" s="9" t="str">
        <f>$B$39</f>
        <v>Law</v>
      </c>
      <c r="C98" s="159">
        <f>Data!HY19</f>
        <v>0</v>
      </c>
      <c r="D98" s="159">
        <f>Data!IS19</f>
        <v>0</v>
      </c>
      <c r="E98" s="159">
        <f>Data!JM19</f>
        <v>0</v>
      </c>
      <c r="F98" s="159">
        <f>Data!KG19</f>
        <v>0</v>
      </c>
      <c r="G98" s="159">
        <f>Data!LA19</f>
        <v>0</v>
      </c>
      <c r="H98" s="69">
        <f t="shared" si="2"/>
        <v>0</v>
      </c>
    </row>
    <row r="99" spans="2:8" x14ac:dyDescent="0.2">
      <c r="B99" s="9" t="str">
        <f>$B$40</f>
        <v>Social Service</v>
      </c>
      <c r="C99" s="159">
        <f>Data!HZ19</f>
        <v>0</v>
      </c>
      <c r="D99" s="159">
        <f>Data!IT19</f>
        <v>0</v>
      </c>
      <c r="E99" s="159">
        <f>Data!JN19</f>
        <v>0</v>
      </c>
      <c r="F99" s="159">
        <f>Data!KH19</f>
        <v>0</v>
      </c>
      <c r="G99" s="159">
        <f>Data!LB19</f>
        <v>0</v>
      </c>
      <c r="H99" s="69">
        <f t="shared" si="2"/>
        <v>0</v>
      </c>
    </row>
    <row r="100" spans="2:8" x14ac:dyDescent="0.2">
      <c r="B100" s="9" t="str">
        <f>$B$41</f>
        <v>Library Science</v>
      </c>
      <c r="C100" s="159">
        <f>Data!IA19</f>
        <v>0</v>
      </c>
      <c r="D100" s="159">
        <f>Data!IU19</f>
        <v>0</v>
      </c>
      <c r="E100" s="159">
        <f>Data!JO19</f>
        <v>0</v>
      </c>
      <c r="F100" s="159">
        <f>Data!KI19</f>
        <v>0</v>
      </c>
      <c r="G100" s="159">
        <f>Data!LC19</f>
        <v>0</v>
      </c>
      <c r="H100" s="69">
        <f t="shared" si="2"/>
        <v>0</v>
      </c>
    </row>
    <row r="101" spans="2:8" x14ac:dyDescent="0.2">
      <c r="B101" s="9" t="str">
        <f>$B$42</f>
        <v>Veterinary Science</v>
      </c>
      <c r="C101" s="159">
        <f>Data!IB19</f>
        <v>0</v>
      </c>
      <c r="D101" s="159">
        <f>Data!IV19</f>
        <v>0</v>
      </c>
      <c r="E101" s="159">
        <f>Data!JP19</f>
        <v>0</v>
      </c>
      <c r="F101" s="159">
        <f>Data!KJ19</f>
        <v>0</v>
      </c>
      <c r="G101" s="159">
        <f>Data!LD19</f>
        <v>0</v>
      </c>
      <c r="H101" s="69">
        <f t="shared" si="2"/>
        <v>0</v>
      </c>
    </row>
    <row r="102" spans="2:8" x14ac:dyDescent="0.2">
      <c r="B102" s="9" t="str">
        <f>$B$43</f>
        <v>Vocational Training</v>
      </c>
      <c r="C102" s="159">
        <f>Data!IC19</f>
        <v>0</v>
      </c>
      <c r="D102" s="159">
        <f>Data!IW19</f>
        <v>0</v>
      </c>
      <c r="E102" s="159">
        <f>Data!JQ19</f>
        <v>0</v>
      </c>
      <c r="F102" s="159">
        <f>Data!KK19</f>
        <v>0</v>
      </c>
      <c r="G102" s="159">
        <f>Data!LE19</f>
        <v>0</v>
      </c>
      <c r="H102" s="69">
        <f t="shared" si="2"/>
        <v>0</v>
      </c>
    </row>
    <row r="103" spans="2:8" x14ac:dyDescent="0.2">
      <c r="B103" s="9" t="str">
        <f>$B$44</f>
        <v>Physical Training</v>
      </c>
      <c r="C103" s="159">
        <f>Data!ID19</f>
        <v>0</v>
      </c>
      <c r="D103" s="159">
        <f>Data!IX19</f>
        <v>0</v>
      </c>
      <c r="E103" s="159">
        <f>Data!JR19</f>
        <v>0</v>
      </c>
      <c r="F103" s="159">
        <f>Data!KL19</f>
        <v>0</v>
      </c>
      <c r="G103" s="159">
        <f>Data!LF19</f>
        <v>0</v>
      </c>
      <c r="H103" s="69">
        <f t="shared" si="2"/>
        <v>0</v>
      </c>
    </row>
    <row r="104" spans="2:8" x14ac:dyDescent="0.2">
      <c r="B104" s="9" t="str">
        <f>$B$45</f>
        <v>Health Services</v>
      </c>
      <c r="C104" s="159">
        <f>Data!IE19</f>
        <v>0</v>
      </c>
      <c r="D104" s="159">
        <f>Data!IY19</f>
        <v>0</v>
      </c>
      <c r="E104" s="159">
        <f>Data!JS19</f>
        <v>0</v>
      </c>
      <c r="F104" s="159">
        <f>Data!KM19</f>
        <v>0</v>
      </c>
      <c r="G104" s="159">
        <f>Data!LG19</f>
        <v>0</v>
      </c>
      <c r="H104" s="69">
        <f t="shared" si="2"/>
        <v>0</v>
      </c>
    </row>
    <row r="105" spans="2:8" x14ac:dyDescent="0.2">
      <c r="B105" s="9" t="str">
        <f>$B$46</f>
        <v>Pharmacy</v>
      </c>
      <c r="C105" s="159">
        <f>Data!IF19</f>
        <v>0</v>
      </c>
      <c r="D105" s="159">
        <f>Data!IZ19</f>
        <v>0</v>
      </c>
      <c r="E105" s="159">
        <f>Data!JT19</f>
        <v>0</v>
      </c>
      <c r="F105" s="159">
        <f>Data!KN19</f>
        <v>0</v>
      </c>
      <c r="G105" s="159">
        <f>Data!LH19</f>
        <v>0</v>
      </c>
      <c r="H105" s="69">
        <f t="shared" si="2"/>
        <v>0</v>
      </c>
    </row>
    <row r="106" spans="2:8" x14ac:dyDescent="0.2">
      <c r="B106" s="9" t="str">
        <f>$B$47</f>
        <v>Business Administration</v>
      </c>
      <c r="C106" s="159">
        <f>Data!IG19</f>
        <v>0</v>
      </c>
      <c r="D106" s="159">
        <f>Data!JA19</f>
        <v>0</v>
      </c>
      <c r="E106" s="159">
        <f>Data!JU19</f>
        <v>0</v>
      </c>
      <c r="F106" s="159">
        <f>Data!KO19</f>
        <v>0</v>
      </c>
      <c r="G106" s="159">
        <f>Data!LI19</f>
        <v>0</v>
      </c>
      <c r="H106" s="69">
        <f t="shared" si="2"/>
        <v>0</v>
      </c>
    </row>
    <row r="107" spans="2:8" x14ac:dyDescent="0.2">
      <c r="B107" s="9" t="str">
        <f>$B$48</f>
        <v>Optometry</v>
      </c>
      <c r="C107" s="159">
        <f>Data!IH19</f>
        <v>0</v>
      </c>
      <c r="D107" s="159">
        <f>Data!JB19</f>
        <v>0</v>
      </c>
      <c r="E107" s="159">
        <f>Data!JV19</f>
        <v>0</v>
      </c>
      <c r="F107" s="159">
        <f>Data!KP19</f>
        <v>0</v>
      </c>
      <c r="G107" s="159">
        <f>Data!LJ19</f>
        <v>0</v>
      </c>
      <c r="H107" s="69">
        <f t="shared" si="2"/>
        <v>0</v>
      </c>
    </row>
    <row r="108" spans="2:8" x14ac:dyDescent="0.2">
      <c r="B108" s="9" t="str">
        <f>$B$49</f>
        <v>Teacher Ed-Practice Teaching</v>
      </c>
      <c r="C108" s="159">
        <f>Data!II19</f>
        <v>0</v>
      </c>
      <c r="D108" s="159">
        <f>Data!JC19</f>
        <v>0</v>
      </c>
      <c r="E108" s="159">
        <f>Data!JW19</f>
        <v>0</v>
      </c>
      <c r="F108" s="159">
        <f>Data!KQ19</f>
        <v>0</v>
      </c>
      <c r="G108" s="159">
        <f>Data!LK19</f>
        <v>0</v>
      </c>
      <c r="H108" s="69">
        <f t="shared" si="2"/>
        <v>0</v>
      </c>
    </row>
    <row r="109" spans="2:8" x14ac:dyDescent="0.2">
      <c r="B109" s="9" t="str">
        <f>$B$50</f>
        <v>Technology</v>
      </c>
      <c r="C109" s="159">
        <f>Data!IJ19</f>
        <v>0</v>
      </c>
      <c r="D109" s="159">
        <f>Data!JD19</f>
        <v>0</v>
      </c>
      <c r="E109" s="159">
        <f>Data!JX19</f>
        <v>0</v>
      </c>
      <c r="F109" s="159">
        <f>Data!KR19</f>
        <v>0</v>
      </c>
      <c r="G109" s="159">
        <f>Data!LL19</f>
        <v>0</v>
      </c>
      <c r="H109" s="69">
        <f t="shared" si="2"/>
        <v>0</v>
      </c>
    </row>
    <row r="110" spans="2:8" x14ac:dyDescent="0.2">
      <c r="B110" s="9" t="str">
        <f>$B$51</f>
        <v>Nursing</v>
      </c>
      <c r="C110" s="159">
        <f>Data!IK19</f>
        <v>0</v>
      </c>
      <c r="D110" s="159">
        <f>Data!JE19</f>
        <v>0</v>
      </c>
      <c r="E110" s="159">
        <f>Data!JY19</f>
        <v>0</v>
      </c>
      <c r="F110" s="159">
        <f>Data!KS19</f>
        <v>0</v>
      </c>
      <c r="G110" s="159">
        <f>Data!HPM19</f>
        <v>0</v>
      </c>
      <c r="H110" s="69">
        <f t="shared" si="2"/>
        <v>0</v>
      </c>
    </row>
    <row r="111" spans="2:8" x14ac:dyDescent="0.2">
      <c r="B111" s="35" t="str">
        <f>$B$52</f>
        <v>Totals</v>
      </c>
      <c r="C111" s="36">
        <f>SUM(C91:C110)</f>
        <v>0</v>
      </c>
      <c r="D111" s="36">
        <f>SUM(D91:D110)</f>
        <v>33450</v>
      </c>
      <c r="E111" s="36">
        <f>SUM(E91:E110)</f>
        <v>67875</v>
      </c>
      <c r="F111" s="36">
        <f>SUM(F91:F110)</f>
        <v>0</v>
      </c>
      <c r="G111" s="36">
        <f>SUM(G91:G110)</f>
        <v>0</v>
      </c>
      <c r="H111" s="36">
        <f t="shared" si="2"/>
        <v>101325</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3323647.44718807</v>
      </c>
      <c r="D116" s="21">
        <f t="shared" si="3"/>
        <v>2329830.31226179</v>
      </c>
      <c r="E116" s="21">
        <f t="shared" si="3"/>
        <v>1458721.01094264</v>
      </c>
      <c r="F116" s="21">
        <f t="shared" si="3"/>
        <v>0</v>
      </c>
      <c r="G116" s="21">
        <f t="shared" si="3"/>
        <v>0</v>
      </c>
      <c r="H116" s="36">
        <f t="shared" ref="H116:H136" si="4">SUM(C116:G116)</f>
        <v>7112198.7703924999</v>
      </c>
      <c r="I116" s="1"/>
    </row>
    <row r="117" spans="2:9" x14ac:dyDescent="0.2">
      <c r="B117" s="9" t="str">
        <f>$B$33</f>
        <v>Science</v>
      </c>
      <c r="C117" s="22">
        <f t="shared" si="3"/>
        <v>1375161.3521338999</v>
      </c>
      <c r="D117" s="22">
        <f t="shared" si="3"/>
        <v>1090886.5410336801</v>
      </c>
      <c r="E117" s="22">
        <f t="shared" si="3"/>
        <v>489571.69133373903</v>
      </c>
      <c r="F117" s="22">
        <f t="shared" si="3"/>
        <v>0</v>
      </c>
      <c r="G117" s="22">
        <f t="shared" si="3"/>
        <v>0</v>
      </c>
      <c r="H117" s="69">
        <f t="shared" si="4"/>
        <v>2955619.5845013191</v>
      </c>
      <c r="I117" s="1"/>
    </row>
    <row r="118" spans="2:9" x14ac:dyDescent="0.2">
      <c r="B118" s="9" t="str">
        <f>$B$34</f>
        <v>Fine Arts</v>
      </c>
      <c r="C118" s="22">
        <f t="shared" si="3"/>
        <v>1790069.51077453</v>
      </c>
      <c r="D118" s="22">
        <f t="shared" si="3"/>
        <v>1175889.55464401</v>
      </c>
      <c r="E118" s="22">
        <f t="shared" si="3"/>
        <v>297712.74550650897</v>
      </c>
      <c r="F118" s="22">
        <f t="shared" si="3"/>
        <v>0</v>
      </c>
      <c r="G118" s="22">
        <f t="shared" si="3"/>
        <v>0</v>
      </c>
      <c r="H118" s="69">
        <f t="shared" si="4"/>
        <v>3263671.8109250488</v>
      </c>
      <c r="I118" s="1"/>
    </row>
    <row r="119" spans="2:9" x14ac:dyDescent="0.2">
      <c r="B119" s="9" t="str">
        <f>$B$35</f>
        <v>Teacher Education</v>
      </c>
      <c r="C119" s="22">
        <f t="shared" si="3"/>
        <v>127548.550883206</v>
      </c>
      <c r="D119" s="22">
        <f t="shared" si="3"/>
        <v>685846.21060347802</v>
      </c>
      <c r="E119" s="22">
        <f t="shared" si="3"/>
        <v>696785.81487094902</v>
      </c>
      <c r="F119" s="22">
        <f t="shared" si="3"/>
        <v>233838.242109635</v>
      </c>
      <c r="G119" s="22">
        <f t="shared" si="3"/>
        <v>0</v>
      </c>
      <c r="H119" s="69">
        <f t="shared" si="4"/>
        <v>1744018.8184672678</v>
      </c>
      <c r="I119" s="1"/>
    </row>
    <row r="120" spans="2:9" x14ac:dyDescent="0.2">
      <c r="B120" s="9" t="str">
        <f>$B$36</f>
        <v>Agriculture</v>
      </c>
      <c r="C120" s="22">
        <f t="shared" si="3"/>
        <v>625901.30504548398</v>
      </c>
      <c r="D120" s="22">
        <f t="shared" si="3"/>
        <v>832061.59989955404</v>
      </c>
      <c r="E120" s="22">
        <f t="shared" si="3"/>
        <v>617535.36470213498</v>
      </c>
      <c r="F120" s="22">
        <f t="shared" si="3"/>
        <v>95984.876039130002</v>
      </c>
      <c r="G120" s="22">
        <f t="shared" si="3"/>
        <v>0</v>
      </c>
      <c r="H120" s="69">
        <f t="shared" si="4"/>
        <v>2171483.1456863033</v>
      </c>
      <c r="I120" s="1"/>
    </row>
    <row r="121" spans="2:9" x14ac:dyDescent="0.2">
      <c r="B121" s="9" t="str">
        <f>$B$37</f>
        <v>Engineering</v>
      </c>
      <c r="C121" s="22">
        <f t="shared" si="3"/>
        <v>414147.10132940701</v>
      </c>
      <c r="D121" s="22">
        <f t="shared" si="3"/>
        <v>913993.87035747105</v>
      </c>
      <c r="E121" s="22">
        <f t="shared" si="3"/>
        <v>461018.05297130701</v>
      </c>
      <c r="F121" s="22">
        <f t="shared" si="3"/>
        <v>0</v>
      </c>
      <c r="G121" s="22">
        <f t="shared" si="3"/>
        <v>0</v>
      </c>
      <c r="H121" s="69">
        <f t="shared" si="4"/>
        <v>1789159.024658185</v>
      </c>
      <c r="I121" s="1"/>
    </row>
    <row r="122" spans="2:9" x14ac:dyDescent="0.2">
      <c r="B122" s="9" t="str">
        <f>$B$38</f>
        <v>Home Economics</v>
      </c>
      <c r="C122" s="22">
        <f t="shared" si="3"/>
        <v>0</v>
      </c>
      <c r="D122" s="22">
        <f t="shared" si="3"/>
        <v>0</v>
      </c>
      <c r="E122" s="22">
        <f t="shared" si="3"/>
        <v>6830.4</v>
      </c>
      <c r="F122" s="22">
        <f t="shared" si="3"/>
        <v>0</v>
      </c>
      <c r="G122" s="22">
        <f t="shared" si="3"/>
        <v>0</v>
      </c>
      <c r="H122" s="69">
        <f t="shared" si="4"/>
        <v>6830.4</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11055.429760995199</v>
      </c>
      <c r="D124" s="22">
        <f t="shared" si="3"/>
        <v>118833.537515132</v>
      </c>
      <c r="E124" s="22">
        <f t="shared" si="3"/>
        <v>177644.12671610201</v>
      </c>
      <c r="F124" s="22">
        <f t="shared" si="3"/>
        <v>0</v>
      </c>
      <c r="G124" s="22">
        <f t="shared" si="3"/>
        <v>0</v>
      </c>
      <c r="H124" s="69">
        <f t="shared" si="4"/>
        <v>307533.0939922292</v>
      </c>
      <c r="I124" s="1"/>
    </row>
    <row r="125" spans="2:9" x14ac:dyDescent="0.2">
      <c r="B125" s="9" t="str">
        <f>$B$41</f>
        <v>Library Science</v>
      </c>
      <c r="C125" s="22">
        <f t="shared" si="3"/>
        <v>0</v>
      </c>
      <c r="D125" s="22">
        <f t="shared" si="3"/>
        <v>10944.1463414634</v>
      </c>
      <c r="E125" s="22">
        <f t="shared" si="3"/>
        <v>0</v>
      </c>
      <c r="F125" s="22">
        <f t="shared" si="3"/>
        <v>0</v>
      </c>
      <c r="G125" s="22">
        <f t="shared" si="3"/>
        <v>0</v>
      </c>
      <c r="H125" s="69">
        <f t="shared" si="4"/>
        <v>10944.1463414634</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37981.012658227897</v>
      </c>
      <c r="E127" s="22">
        <f t="shared" si="3"/>
        <v>0</v>
      </c>
      <c r="F127" s="22">
        <f t="shared" si="3"/>
        <v>0</v>
      </c>
      <c r="G127" s="22">
        <f t="shared" si="3"/>
        <v>0</v>
      </c>
      <c r="H127" s="69">
        <f t="shared" si="4"/>
        <v>37981.012658227897</v>
      </c>
      <c r="I127" s="1"/>
    </row>
    <row r="128" spans="2:9" x14ac:dyDescent="0.2">
      <c r="B128" s="9" t="str">
        <f>$B$44</f>
        <v>Physical Training</v>
      </c>
      <c r="C128" s="22">
        <f t="shared" si="3"/>
        <v>38313.326365045301</v>
      </c>
      <c r="D128" s="22">
        <f t="shared" si="3"/>
        <v>18884.0871611517</v>
      </c>
      <c r="E128" s="22">
        <f t="shared" si="3"/>
        <v>0</v>
      </c>
      <c r="F128" s="22">
        <f t="shared" si="3"/>
        <v>0</v>
      </c>
      <c r="G128" s="22">
        <f t="shared" si="3"/>
        <v>0</v>
      </c>
      <c r="H128" s="69">
        <f t="shared" si="4"/>
        <v>57197.413526197</v>
      </c>
      <c r="I128" s="1"/>
    </row>
    <row r="129" spans="2:12" x14ac:dyDescent="0.2">
      <c r="B129" s="9" t="str">
        <f>$B$45</f>
        <v>Health Services</v>
      </c>
      <c r="C129" s="22">
        <f t="shared" si="3"/>
        <v>215180.25286393199</v>
      </c>
      <c r="D129" s="22">
        <f t="shared" si="3"/>
        <v>300699.77986710699</v>
      </c>
      <c r="E129" s="22">
        <f t="shared" si="3"/>
        <v>483402.73817665601</v>
      </c>
      <c r="F129" s="22">
        <f t="shared" si="3"/>
        <v>0</v>
      </c>
      <c r="G129" s="22">
        <f t="shared" si="3"/>
        <v>0</v>
      </c>
      <c r="H129" s="69">
        <f t="shared" si="4"/>
        <v>999282.77090769494</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481028.37772392499</v>
      </c>
      <c r="D131" s="22">
        <f t="shared" si="3"/>
        <v>2222118.4163637902</v>
      </c>
      <c r="E131" s="22">
        <f t="shared" si="3"/>
        <v>2294249.6979830698</v>
      </c>
      <c r="F131" s="22">
        <f t="shared" si="3"/>
        <v>0</v>
      </c>
      <c r="G131" s="22">
        <f t="shared" si="3"/>
        <v>0</v>
      </c>
      <c r="H131" s="69">
        <f t="shared" si="4"/>
        <v>4997396.4920707848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1555.5999475974299</v>
      </c>
      <c r="D133" s="22">
        <f t="shared" si="5"/>
        <v>83034.382994544896</v>
      </c>
      <c r="E133" s="22">
        <f t="shared" si="5"/>
        <v>0</v>
      </c>
      <c r="F133" s="22">
        <f t="shared" si="5"/>
        <v>0</v>
      </c>
      <c r="G133" s="22">
        <f t="shared" si="5"/>
        <v>0</v>
      </c>
      <c r="H133" s="69">
        <f t="shared" si="4"/>
        <v>84589.98294214232</v>
      </c>
      <c r="I133" s="1"/>
    </row>
    <row r="134" spans="2:12" x14ac:dyDescent="0.2">
      <c r="B134" s="9" t="str">
        <f>$B$50</f>
        <v>Technology</v>
      </c>
      <c r="C134" s="22">
        <f t="shared" si="5"/>
        <v>240109.553386229</v>
      </c>
      <c r="D134" s="22">
        <f t="shared" si="5"/>
        <v>381377.35305954301</v>
      </c>
      <c r="E134" s="22">
        <f t="shared" si="5"/>
        <v>67463.794496856004</v>
      </c>
      <c r="F134" s="22">
        <f t="shared" si="5"/>
        <v>0</v>
      </c>
      <c r="G134" s="22">
        <f t="shared" si="5"/>
        <v>0</v>
      </c>
      <c r="H134" s="69">
        <f t="shared" si="4"/>
        <v>688950.70094262809</v>
      </c>
      <c r="I134" s="1"/>
    </row>
    <row r="135" spans="2:12" x14ac:dyDescent="0.2">
      <c r="B135" s="9" t="str">
        <f>$B$51</f>
        <v>Nursing</v>
      </c>
      <c r="C135" s="22">
        <f t="shared" si="5"/>
        <v>44810.441525182301</v>
      </c>
      <c r="D135" s="22">
        <f t="shared" si="5"/>
        <v>974411.76679552696</v>
      </c>
      <c r="E135" s="22">
        <f t="shared" si="5"/>
        <v>421287.65314433101</v>
      </c>
      <c r="F135" s="22">
        <f t="shared" si="5"/>
        <v>0</v>
      </c>
      <c r="G135" s="22">
        <f t="shared" si="5"/>
        <v>0</v>
      </c>
      <c r="H135" s="69">
        <f t="shared" si="4"/>
        <v>1440509.8614650404</v>
      </c>
      <c r="I135" s="1"/>
    </row>
    <row r="136" spans="2:12" x14ac:dyDescent="0.2">
      <c r="B136" s="35" t="str">
        <f>$B$52</f>
        <v>Totals</v>
      </c>
      <c r="C136" s="36">
        <f>SUM(C116:C135)</f>
        <v>8688528.248927502</v>
      </c>
      <c r="D136" s="36">
        <f>SUM(D116:D135)</f>
        <v>11176792.571556471</v>
      </c>
      <c r="E136" s="36">
        <f>SUM(E116:E135)</f>
        <v>7472223.0908442941</v>
      </c>
      <c r="F136" s="36">
        <f>SUM(F116:F135)</f>
        <v>329823.118148765</v>
      </c>
      <c r="G136" s="36">
        <f>SUM(G116:G135)</f>
        <v>0</v>
      </c>
      <c r="H136" s="36">
        <f t="shared" si="4"/>
        <v>27667367.029477037</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20627683.970522963</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Data!LN19</f>
        <v>0</v>
      </c>
      <c r="D143" s="159">
        <f>Data!MH19</f>
        <v>0</v>
      </c>
      <c r="E143" s="159">
        <f>Data!NB19</f>
        <v>0</v>
      </c>
      <c r="F143" s="159">
        <f>Data!NV19</f>
        <v>0</v>
      </c>
      <c r="G143" s="159">
        <f>Data!OP19</f>
        <v>0</v>
      </c>
      <c r="H143" s="160">
        <f>Data!PJ19</f>
        <v>5194847</v>
      </c>
      <c r="I143" s="70">
        <f t="shared" ref="I143:I162" si="6">SUM(C143:H143)</f>
        <v>5194847</v>
      </c>
    </row>
    <row r="144" spans="2:12" x14ac:dyDescent="0.2">
      <c r="B144" s="9" t="str">
        <f>$B$33</f>
        <v>Science</v>
      </c>
      <c r="C144" s="159">
        <f>Data!LO19</f>
        <v>0</v>
      </c>
      <c r="D144" s="159">
        <f>Data!MI19</f>
        <v>0</v>
      </c>
      <c r="E144" s="159">
        <f>Data!NC19</f>
        <v>0</v>
      </c>
      <c r="F144" s="159">
        <f>Data!NW19</f>
        <v>0</v>
      </c>
      <c r="G144" s="159">
        <f>Data!OQ19</f>
        <v>0</v>
      </c>
      <c r="H144" s="160">
        <f>Data!PK19</f>
        <v>2158826</v>
      </c>
      <c r="I144" s="70">
        <f t="shared" si="6"/>
        <v>2158826</v>
      </c>
    </row>
    <row r="145" spans="2:9" x14ac:dyDescent="0.2">
      <c r="B145" s="9" t="str">
        <f>$B$34</f>
        <v>Fine Arts</v>
      </c>
      <c r="C145" s="159">
        <f>Data!LP19</f>
        <v>0</v>
      </c>
      <c r="D145" s="159">
        <f>Data!MJ19</f>
        <v>0</v>
      </c>
      <c r="E145" s="159">
        <f>Data!ND19</f>
        <v>0</v>
      </c>
      <c r="F145" s="159">
        <f>Data!NX19</f>
        <v>0</v>
      </c>
      <c r="G145" s="159">
        <f>Data!OR19</f>
        <v>0</v>
      </c>
      <c r="H145" s="160">
        <f>Data!PL19</f>
        <v>2383829</v>
      </c>
      <c r="I145" s="70">
        <f t="shared" si="6"/>
        <v>2383829</v>
      </c>
    </row>
    <row r="146" spans="2:9" x14ac:dyDescent="0.2">
      <c r="B146" s="9" t="str">
        <f>$B$35</f>
        <v>Teacher Education</v>
      </c>
      <c r="C146" s="159">
        <f>Data!LQ19</f>
        <v>0</v>
      </c>
      <c r="D146" s="159">
        <f>Data!MK19</f>
        <v>0</v>
      </c>
      <c r="E146" s="159">
        <f>Data!NE19</f>
        <v>0</v>
      </c>
      <c r="F146" s="159">
        <f>Data!NY19</f>
        <v>0</v>
      </c>
      <c r="G146" s="159">
        <f>Data!OS19</f>
        <v>0</v>
      </c>
      <c r="H146" s="160">
        <f>Data!PN19</f>
        <v>1248709</v>
      </c>
      <c r="I146" s="70">
        <f t="shared" si="6"/>
        <v>1248709</v>
      </c>
    </row>
    <row r="147" spans="2:9" x14ac:dyDescent="0.2">
      <c r="B147" s="9" t="str">
        <f>$B$36</f>
        <v>Agriculture</v>
      </c>
      <c r="C147" s="159">
        <f>Data!LR19</f>
        <v>0</v>
      </c>
      <c r="D147" s="159">
        <f>Data!ML19</f>
        <v>0</v>
      </c>
      <c r="E147" s="159">
        <f>Data!NF19</f>
        <v>0</v>
      </c>
      <c r="F147" s="159">
        <f>Data!NZ19</f>
        <v>0</v>
      </c>
      <c r="G147" s="159">
        <f>Data!OT19</f>
        <v>0</v>
      </c>
      <c r="H147" s="160">
        <f>Data!PM19</f>
        <v>2079153</v>
      </c>
      <c r="I147" s="70">
        <f t="shared" si="6"/>
        <v>2079153</v>
      </c>
    </row>
    <row r="148" spans="2:9" x14ac:dyDescent="0.2">
      <c r="B148" s="9" t="str">
        <f>$B$37</f>
        <v>Engineering</v>
      </c>
      <c r="C148" s="159">
        <f>Data!LS19</f>
        <v>0</v>
      </c>
      <c r="D148" s="159">
        <f>Data!MM19</f>
        <v>0</v>
      </c>
      <c r="E148" s="159">
        <f>Data!NG19</f>
        <v>0</v>
      </c>
      <c r="F148" s="159">
        <f>Data!OA19</f>
        <v>0</v>
      </c>
      <c r="G148" s="159">
        <f>Data!OU19</f>
        <v>0</v>
      </c>
      <c r="H148" s="160">
        <f>Data!PO19</f>
        <v>1257963</v>
      </c>
      <c r="I148" s="70">
        <f t="shared" si="6"/>
        <v>1257963</v>
      </c>
    </row>
    <row r="149" spans="2:9" x14ac:dyDescent="0.2">
      <c r="B149" s="9" t="str">
        <f>$B$38</f>
        <v>Home Economics</v>
      </c>
      <c r="C149" s="159">
        <f>Data!LT19</f>
        <v>0</v>
      </c>
      <c r="D149" s="159">
        <f>Data!MN19</f>
        <v>0</v>
      </c>
      <c r="E149" s="159">
        <f>Data!NH19</f>
        <v>0</v>
      </c>
      <c r="F149" s="159">
        <f>Data!OB19</f>
        <v>0</v>
      </c>
      <c r="G149" s="159">
        <f>Data!OV19</f>
        <v>0</v>
      </c>
      <c r="H149" s="160">
        <f>Data!PP19</f>
        <v>4989</v>
      </c>
      <c r="I149" s="70">
        <f t="shared" si="6"/>
        <v>4989</v>
      </c>
    </row>
    <row r="150" spans="2:9" x14ac:dyDescent="0.2">
      <c r="B150" s="9" t="str">
        <f>$B$39</f>
        <v>Law</v>
      </c>
      <c r="C150" s="159">
        <f>Data!LU19</f>
        <v>0</v>
      </c>
      <c r="D150" s="159">
        <f>Data!MO19</f>
        <v>0</v>
      </c>
      <c r="E150" s="159">
        <f>Data!NI19</f>
        <v>0</v>
      </c>
      <c r="F150" s="159">
        <f>Data!OC19</f>
        <v>0</v>
      </c>
      <c r="G150" s="159">
        <f>Data!OW19</f>
        <v>0</v>
      </c>
      <c r="H150" s="160">
        <f>Data!PQ19</f>
        <v>0</v>
      </c>
      <c r="I150" s="70">
        <f t="shared" si="6"/>
        <v>0</v>
      </c>
    </row>
    <row r="151" spans="2:9" x14ac:dyDescent="0.2">
      <c r="B151" s="9" t="str">
        <f>$B$40</f>
        <v>Social Service</v>
      </c>
      <c r="C151" s="159">
        <f>Data!LV19</f>
        <v>0</v>
      </c>
      <c r="D151" s="159">
        <f>Data!MP19</f>
        <v>0</v>
      </c>
      <c r="E151" s="159">
        <f>Data!NJ19</f>
        <v>0</v>
      </c>
      <c r="F151" s="159">
        <f>Data!OD19</f>
        <v>0</v>
      </c>
      <c r="G151" s="159">
        <f>Data!OX19</f>
        <v>0</v>
      </c>
      <c r="H151" s="160">
        <f>Data!PR19</f>
        <v>224626</v>
      </c>
      <c r="I151" s="70">
        <f t="shared" si="6"/>
        <v>224626</v>
      </c>
    </row>
    <row r="152" spans="2:9" x14ac:dyDescent="0.2">
      <c r="B152" s="9" t="str">
        <f>$B$41</f>
        <v>Library Science</v>
      </c>
      <c r="C152" s="159">
        <f>Data!LW19</f>
        <v>0</v>
      </c>
      <c r="D152" s="159">
        <f>Data!MQ19</f>
        <v>0</v>
      </c>
      <c r="E152" s="159">
        <f>Data!NK19</f>
        <v>0</v>
      </c>
      <c r="F152" s="159">
        <f>Data!OE19</f>
        <v>0</v>
      </c>
      <c r="G152" s="159">
        <f>Data!OY19</f>
        <v>0</v>
      </c>
      <c r="H152" s="160">
        <f>Data!PS19</f>
        <v>7994</v>
      </c>
      <c r="I152" s="70">
        <f t="shared" si="6"/>
        <v>7994</v>
      </c>
    </row>
    <row r="153" spans="2:9" x14ac:dyDescent="0.2">
      <c r="B153" s="9" t="str">
        <f>$B$42</f>
        <v>Veterinary Science</v>
      </c>
      <c r="C153" s="159">
        <f>Data!LX19</f>
        <v>0</v>
      </c>
      <c r="D153" s="159">
        <f>Data!MR19</f>
        <v>0</v>
      </c>
      <c r="E153" s="159">
        <f>Data!NL19</f>
        <v>0</v>
      </c>
      <c r="F153" s="159">
        <f>Data!OF19</f>
        <v>0</v>
      </c>
      <c r="G153" s="159">
        <f>Data!OZ19</f>
        <v>0</v>
      </c>
      <c r="H153" s="160">
        <f>Data!PT19</f>
        <v>0</v>
      </c>
      <c r="I153" s="70">
        <f t="shared" si="6"/>
        <v>0</v>
      </c>
    </row>
    <row r="154" spans="2:9" x14ac:dyDescent="0.2">
      <c r="B154" s="9" t="str">
        <f>$B$43</f>
        <v>Vocational Training</v>
      </c>
      <c r="C154" s="159">
        <f>Data!LY19</f>
        <v>0</v>
      </c>
      <c r="D154" s="159">
        <f>Data!MS19</f>
        <v>0</v>
      </c>
      <c r="E154" s="159">
        <f>Data!NM19</f>
        <v>0</v>
      </c>
      <c r="F154" s="159">
        <f>Data!OG19</f>
        <v>0</v>
      </c>
      <c r="G154" s="159">
        <f>Data!PA19</f>
        <v>0</v>
      </c>
      <c r="H154" s="160">
        <f>Data!PU19</f>
        <v>27741</v>
      </c>
      <c r="I154" s="70">
        <f t="shared" si="6"/>
        <v>27741</v>
      </c>
    </row>
    <row r="155" spans="2:9" x14ac:dyDescent="0.2">
      <c r="B155" s="9" t="str">
        <f>$B$44</f>
        <v>Physical Training</v>
      </c>
      <c r="C155" s="159">
        <f>Data!LZ19</f>
        <v>0</v>
      </c>
      <c r="D155" s="159">
        <f>Data!MT19</f>
        <v>0</v>
      </c>
      <c r="E155" s="159">
        <f>Data!NN19</f>
        <v>0</v>
      </c>
      <c r="F155" s="159">
        <f>Data!OH19</f>
        <v>0</v>
      </c>
      <c r="G155" s="159">
        <f>Data!PB19</f>
        <v>0</v>
      </c>
      <c r="H155" s="160">
        <f>Data!PV19</f>
        <v>41777</v>
      </c>
      <c r="I155" s="70">
        <f t="shared" si="6"/>
        <v>41777</v>
      </c>
    </row>
    <row r="156" spans="2:9" x14ac:dyDescent="0.2">
      <c r="B156" s="9" t="str">
        <f>$B$45</f>
        <v>Health Services</v>
      </c>
      <c r="C156" s="159">
        <f>Data!MA19</f>
        <v>0</v>
      </c>
      <c r="D156" s="159">
        <f>Data!MU19</f>
        <v>0</v>
      </c>
      <c r="E156" s="159">
        <f>Data!NO19</f>
        <v>0</v>
      </c>
      <c r="F156" s="159">
        <f>Data!OI19</f>
        <v>0</v>
      </c>
      <c r="G156" s="159">
        <f>Data!PC19</f>
        <v>0</v>
      </c>
      <c r="H156" s="160">
        <f>Data!PW19</f>
        <v>729891</v>
      </c>
      <c r="I156" s="70">
        <f t="shared" si="6"/>
        <v>729891</v>
      </c>
    </row>
    <row r="157" spans="2:9" x14ac:dyDescent="0.2">
      <c r="B157" s="9" t="str">
        <f>$B$46</f>
        <v>Pharmacy</v>
      </c>
      <c r="C157" s="159">
        <f>Data!MB19</f>
        <v>0</v>
      </c>
      <c r="D157" s="159">
        <f>Data!MV19</f>
        <v>0</v>
      </c>
      <c r="E157" s="159">
        <f>Data!NP19</f>
        <v>0</v>
      </c>
      <c r="F157" s="159">
        <f>Data!OJ19</f>
        <v>0</v>
      </c>
      <c r="G157" s="159">
        <f>Data!PD19</f>
        <v>0</v>
      </c>
      <c r="H157" s="160">
        <f>Data!PX19</f>
        <v>0</v>
      </c>
      <c r="I157" s="70">
        <f t="shared" si="6"/>
        <v>0</v>
      </c>
    </row>
    <row r="158" spans="2:9" x14ac:dyDescent="0.2">
      <c r="B158" s="9" t="str">
        <f>$B$47</f>
        <v>Business Administration</v>
      </c>
      <c r="C158" s="159">
        <f>Data!MC19</f>
        <v>0</v>
      </c>
      <c r="D158" s="159">
        <f>Data!MW19</f>
        <v>0</v>
      </c>
      <c r="E158" s="159">
        <f>Data!NQ19</f>
        <v>0</v>
      </c>
      <c r="F158" s="159">
        <f>Data!OK19</f>
        <v>0</v>
      </c>
      <c r="G158" s="159">
        <f>Data!PE19</f>
        <v>0</v>
      </c>
      <c r="H158" s="160">
        <f>Data!PY19</f>
        <v>3650168</v>
      </c>
      <c r="I158" s="70">
        <f t="shared" si="6"/>
        <v>3650168</v>
      </c>
    </row>
    <row r="159" spans="2:9" x14ac:dyDescent="0.2">
      <c r="B159" s="9" t="str">
        <f>$B$48</f>
        <v>Optometry</v>
      </c>
      <c r="C159" s="159">
        <f>Data!MD19</f>
        <v>0</v>
      </c>
      <c r="D159" s="159">
        <f>Data!MX19</f>
        <v>0</v>
      </c>
      <c r="E159" s="159">
        <f>Data!NR19</f>
        <v>0</v>
      </c>
      <c r="F159" s="159">
        <f>Data!OL19</f>
        <v>0</v>
      </c>
      <c r="G159" s="159">
        <f>Data!PF19</f>
        <v>0</v>
      </c>
      <c r="H159" s="160">
        <f>Data!PZ19</f>
        <v>0</v>
      </c>
      <c r="I159" s="70">
        <f t="shared" si="6"/>
        <v>0</v>
      </c>
    </row>
    <row r="160" spans="2:9" x14ac:dyDescent="0.2">
      <c r="B160" s="9" t="str">
        <f>$B$49</f>
        <v>Teacher Ed-Practice Teaching</v>
      </c>
      <c r="C160" s="159">
        <f>Data!ME19</f>
        <v>0</v>
      </c>
      <c r="D160" s="159">
        <f>Data!MY19</f>
        <v>0</v>
      </c>
      <c r="E160" s="159">
        <f>Data!NS19</f>
        <v>0</v>
      </c>
      <c r="F160" s="159">
        <f>Data!OM19</f>
        <v>0</v>
      </c>
      <c r="G160" s="159">
        <f>Data!PG19</f>
        <v>0</v>
      </c>
      <c r="H160" s="160">
        <f>Data!QA19</f>
        <v>61785</v>
      </c>
      <c r="I160" s="70">
        <f t="shared" si="6"/>
        <v>61785</v>
      </c>
    </row>
    <row r="161" spans="2:10" x14ac:dyDescent="0.2">
      <c r="B161" s="9" t="str">
        <f>$B$50</f>
        <v>Technology</v>
      </c>
      <c r="C161" s="159">
        <f>Data!MF19</f>
        <v>0</v>
      </c>
      <c r="D161" s="159">
        <f>Data!MZ19</f>
        <v>0</v>
      </c>
      <c r="E161" s="159">
        <f>Data!NT19</f>
        <v>0</v>
      </c>
      <c r="F161" s="159">
        <f>Data!ON19</f>
        <v>0</v>
      </c>
      <c r="G161" s="159">
        <f>Data!PH19</f>
        <v>0</v>
      </c>
      <c r="H161" s="160">
        <f>Data!QB19</f>
        <v>503218</v>
      </c>
      <c r="I161" s="70">
        <f t="shared" si="6"/>
        <v>503218</v>
      </c>
    </row>
    <row r="162" spans="2:10" x14ac:dyDescent="0.2">
      <c r="B162" s="9" t="str">
        <f>$B$51</f>
        <v>Nursing</v>
      </c>
      <c r="C162" s="159">
        <f>Data!MG19</f>
        <v>0</v>
      </c>
      <c r="D162" s="159">
        <f>Data!NA19</f>
        <v>0</v>
      </c>
      <c r="E162" s="159">
        <f>Data!NU19</f>
        <v>0</v>
      </c>
      <c r="F162" s="159">
        <f>Data!OO19</f>
        <v>0</v>
      </c>
      <c r="G162" s="159">
        <f>Data!PI19</f>
        <v>0</v>
      </c>
      <c r="H162" s="160">
        <f>Data!QC19</f>
        <v>1052168</v>
      </c>
      <c r="I162" s="70">
        <f t="shared" si="6"/>
        <v>1052168</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20627684</v>
      </c>
      <c r="I163" s="70">
        <f>SUM(I143:I162)</f>
        <v>20627684</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2427637.4335822668</v>
      </c>
      <c r="D168" s="21">
        <f t="shared" si="8"/>
        <v>1701739.8414884699</v>
      </c>
      <c r="E168" s="21">
        <f t="shared" si="8"/>
        <v>1065469.7249292631</v>
      </c>
      <c r="F168" s="21">
        <f t="shared" si="8"/>
        <v>0</v>
      </c>
      <c r="G168" s="21">
        <f t="shared" si="8"/>
        <v>0</v>
      </c>
      <c r="H168" s="36">
        <f t="shared" ref="H168:H188" si="9">SUM(C168:G168)</f>
        <v>5194847</v>
      </c>
      <c r="I168" s="52"/>
      <c r="J168" s="53"/>
    </row>
    <row r="169" spans="2:10" x14ac:dyDescent="0.2">
      <c r="B169" s="9" t="str">
        <f>$B$33</f>
        <v>Science</v>
      </c>
      <c r="C169" s="22">
        <f t="shared" si="8"/>
        <v>1004437.1395930889</v>
      </c>
      <c r="D169" s="22">
        <f t="shared" si="8"/>
        <v>796798.83033084043</v>
      </c>
      <c r="E169" s="22">
        <f t="shared" si="8"/>
        <v>357590.03007607075</v>
      </c>
      <c r="F169" s="22">
        <f t="shared" si="8"/>
        <v>0</v>
      </c>
      <c r="G169" s="22">
        <f t="shared" si="8"/>
        <v>0</v>
      </c>
      <c r="H169" s="69">
        <f t="shared" si="9"/>
        <v>2158826</v>
      </c>
      <c r="I169" s="52"/>
      <c r="J169" s="53"/>
    </row>
    <row r="170" spans="2:10" x14ac:dyDescent="0.2">
      <c r="B170" s="9" t="str">
        <f>$B$34</f>
        <v>Fine Arts</v>
      </c>
      <c r="C170" s="22">
        <f t="shared" si="8"/>
        <v>1307490.4154013712</v>
      </c>
      <c r="D170" s="22">
        <f t="shared" si="8"/>
        <v>858885.26284233364</v>
      </c>
      <c r="E170" s="22">
        <f t="shared" si="8"/>
        <v>217453.32175629537</v>
      </c>
      <c r="F170" s="22">
        <f t="shared" si="8"/>
        <v>0</v>
      </c>
      <c r="G170" s="22">
        <f t="shared" si="8"/>
        <v>0</v>
      </c>
      <c r="H170" s="69">
        <f t="shared" si="9"/>
        <v>2383829.0000000005</v>
      </c>
      <c r="I170" s="52"/>
      <c r="J170" s="53"/>
    </row>
    <row r="171" spans="2:10" x14ac:dyDescent="0.2">
      <c r="B171" s="9" t="str">
        <f>$B$35</f>
        <v>Teacher Education</v>
      </c>
      <c r="C171" s="22">
        <f t="shared" si="8"/>
        <v>91324.142686024876</v>
      </c>
      <c r="D171" s="22">
        <f t="shared" si="8"/>
        <v>491062.55433019111</v>
      </c>
      <c r="E171" s="22">
        <f t="shared" si="8"/>
        <v>498895.25783119741</v>
      </c>
      <c r="F171" s="22">
        <f t="shared" si="8"/>
        <v>167427.04515258674</v>
      </c>
      <c r="G171" s="22">
        <f t="shared" si="8"/>
        <v>0</v>
      </c>
      <c r="H171" s="69">
        <f t="shared" si="9"/>
        <v>1248709</v>
      </c>
      <c r="I171" s="52"/>
      <c r="J171" s="53"/>
    </row>
    <row r="172" spans="2:10" x14ac:dyDescent="0.2">
      <c r="B172" s="9" t="str">
        <f>$B$36</f>
        <v>Agriculture</v>
      </c>
      <c r="C172" s="22">
        <f t="shared" si="8"/>
        <v>599288.36135540879</v>
      </c>
      <c r="D172" s="22">
        <f t="shared" si="8"/>
        <v>796682.84557151899</v>
      </c>
      <c r="E172" s="22">
        <f t="shared" si="8"/>
        <v>591278.13571895903</v>
      </c>
      <c r="F172" s="22">
        <f t="shared" si="8"/>
        <v>91903.657354112904</v>
      </c>
      <c r="G172" s="22">
        <f t="shared" si="8"/>
        <v>0</v>
      </c>
      <c r="H172" s="69">
        <f t="shared" si="9"/>
        <v>2079152.9999999998</v>
      </c>
      <c r="I172" s="52"/>
      <c r="J172" s="53"/>
    </row>
    <row r="173" spans="2:10" x14ac:dyDescent="0.2">
      <c r="B173" s="9" t="str">
        <f>$B$37</f>
        <v>Engineering</v>
      </c>
      <c r="C173" s="22">
        <f t="shared" si="8"/>
        <v>291188.05139703961</v>
      </c>
      <c r="D173" s="22">
        <f t="shared" si="8"/>
        <v>642631.79252954142</v>
      </c>
      <c r="E173" s="22">
        <f t="shared" si="8"/>
        <v>324143.15607341909</v>
      </c>
      <c r="F173" s="22">
        <f t="shared" si="8"/>
        <v>0</v>
      </c>
      <c r="G173" s="22">
        <f t="shared" si="8"/>
        <v>0</v>
      </c>
      <c r="H173" s="69">
        <f t="shared" si="9"/>
        <v>1257963.0000000002</v>
      </c>
      <c r="I173" s="52"/>
      <c r="J173" s="53"/>
    </row>
    <row r="174" spans="2:10" x14ac:dyDescent="0.2">
      <c r="B174" s="9" t="str">
        <f>$B$38</f>
        <v>Home Economics</v>
      </c>
      <c r="C174" s="22">
        <f t="shared" si="8"/>
        <v>0</v>
      </c>
      <c r="D174" s="22">
        <f t="shared" si="8"/>
        <v>0</v>
      </c>
      <c r="E174" s="22">
        <f t="shared" si="8"/>
        <v>4989.0000000000009</v>
      </c>
      <c r="F174" s="22">
        <f t="shared" si="8"/>
        <v>0</v>
      </c>
      <c r="G174" s="22">
        <f t="shared" si="8"/>
        <v>0</v>
      </c>
      <c r="H174" s="69">
        <f t="shared" si="9"/>
        <v>4989.0000000000009</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8075.0235145621664</v>
      </c>
      <c r="D176" s="22">
        <f t="shared" si="8"/>
        <v>86797.495031700644</v>
      </c>
      <c r="E176" s="22">
        <f t="shared" si="8"/>
        <v>129753.4814537372</v>
      </c>
      <c r="F176" s="22">
        <f t="shared" si="8"/>
        <v>0</v>
      </c>
      <c r="G176" s="22">
        <f t="shared" si="8"/>
        <v>0</v>
      </c>
      <c r="H176" s="69">
        <f t="shared" si="9"/>
        <v>224626</v>
      </c>
      <c r="I176" s="52"/>
      <c r="J176" s="53"/>
    </row>
    <row r="177" spans="2:10" x14ac:dyDescent="0.2">
      <c r="B177" s="9" t="str">
        <f>$B$41</f>
        <v>Library Science</v>
      </c>
      <c r="C177" s="22">
        <f t="shared" si="8"/>
        <v>0</v>
      </c>
      <c r="D177" s="22">
        <f t="shared" si="8"/>
        <v>7994</v>
      </c>
      <c r="E177" s="22">
        <f t="shared" si="8"/>
        <v>0</v>
      </c>
      <c r="F177" s="22">
        <f t="shared" si="8"/>
        <v>0</v>
      </c>
      <c r="G177" s="22">
        <f t="shared" si="8"/>
        <v>0</v>
      </c>
      <c r="H177" s="69">
        <f t="shared" si="9"/>
        <v>7994</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27741</v>
      </c>
      <c r="E179" s="22">
        <f t="shared" si="8"/>
        <v>0</v>
      </c>
      <c r="F179" s="22">
        <f t="shared" si="8"/>
        <v>0</v>
      </c>
      <c r="G179" s="22">
        <f t="shared" si="8"/>
        <v>0</v>
      </c>
      <c r="H179" s="69">
        <f t="shared" si="9"/>
        <v>27741</v>
      </c>
      <c r="I179" s="52"/>
      <c r="J179" s="53"/>
    </row>
    <row r="180" spans="2:10" x14ac:dyDescent="0.2">
      <c r="B180" s="9" t="str">
        <f>$B$44</f>
        <v>Physical Training</v>
      </c>
      <c r="C180" s="22">
        <f t="shared" si="8"/>
        <v>27984.059713109214</v>
      </c>
      <c r="D180" s="22">
        <f t="shared" si="8"/>
        <v>13792.940286890787</v>
      </c>
      <c r="E180" s="22">
        <f t="shared" si="8"/>
        <v>0</v>
      </c>
      <c r="F180" s="22">
        <f t="shared" si="8"/>
        <v>0</v>
      </c>
      <c r="G180" s="22">
        <f t="shared" si="8"/>
        <v>0</v>
      </c>
      <c r="H180" s="69">
        <f t="shared" si="9"/>
        <v>41777</v>
      </c>
      <c r="I180" s="52"/>
      <c r="J180" s="53"/>
    </row>
    <row r="181" spans="2:10" x14ac:dyDescent="0.2">
      <c r="B181" s="9" t="str">
        <f>$B$45</f>
        <v>Health Services</v>
      </c>
      <c r="C181" s="22">
        <f t="shared" si="8"/>
        <v>157170.85745453712</v>
      </c>
      <c r="D181" s="22">
        <f t="shared" si="8"/>
        <v>219635.59206331603</v>
      </c>
      <c r="E181" s="22">
        <f t="shared" si="8"/>
        <v>353084.55048214685</v>
      </c>
      <c r="F181" s="22">
        <f t="shared" si="8"/>
        <v>0</v>
      </c>
      <c r="G181" s="22">
        <f t="shared" si="8"/>
        <v>0</v>
      </c>
      <c r="H181" s="69">
        <f t="shared" si="9"/>
        <v>729891</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351349.82670390717</v>
      </c>
      <c r="D183" s="22">
        <f t="shared" si="8"/>
        <v>1623066.2402896038</v>
      </c>
      <c r="E183" s="22">
        <f t="shared" si="8"/>
        <v>1675751.9330064892</v>
      </c>
      <c r="F183" s="22">
        <f t="shared" si="8"/>
        <v>0</v>
      </c>
      <c r="G183" s="22">
        <f t="shared" si="8"/>
        <v>0</v>
      </c>
      <c r="H183" s="69">
        <f t="shared" si="9"/>
        <v>3650168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1136.2189637518452</v>
      </c>
      <c r="D185" s="22">
        <f t="shared" si="10"/>
        <v>60648.781036248154</v>
      </c>
      <c r="E185" s="22">
        <f t="shared" si="10"/>
        <v>0</v>
      </c>
      <c r="F185" s="22">
        <f t="shared" si="10"/>
        <v>0</v>
      </c>
      <c r="G185" s="22">
        <f t="shared" si="10"/>
        <v>0</v>
      </c>
      <c r="H185" s="69">
        <f t="shared" si="9"/>
        <v>61785</v>
      </c>
      <c r="I185" s="52"/>
      <c r="J185" s="53"/>
    </row>
    <row r="186" spans="2:10" x14ac:dyDescent="0.2">
      <c r="B186" s="9" t="str">
        <f>$B$50</f>
        <v>Technology</v>
      </c>
      <c r="C186" s="22">
        <f t="shared" si="10"/>
        <v>175378.94811717916</v>
      </c>
      <c r="D186" s="22">
        <f t="shared" si="10"/>
        <v>278562.67304661439</v>
      </c>
      <c r="E186" s="22">
        <f t="shared" si="10"/>
        <v>49276.378836206401</v>
      </c>
      <c r="F186" s="22">
        <f t="shared" si="10"/>
        <v>0</v>
      </c>
      <c r="G186" s="22">
        <f t="shared" si="10"/>
        <v>0</v>
      </c>
      <c r="H186" s="69">
        <f t="shared" si="9"/>
        <v>503217.99999999994</v>
      </c>
      <c r="I186" s="52"/>
      <c r="J186" s="53"/>
    </row>
    <row r="187" spans="2:10" x14ac:dyDescent="0.2">
      <c r="B187" s="9" t="str">
        <f>$B$51</f>
        <v>Nursing</v>
      </c>
      <c r="C187" s="22">
        <f t="shared" si="10"/>
        <v>32730.156106475395</v>
      </c>
      <c r="D187" s="22">
        <f t="shared" si="10"/>
        <v>711723.6106964323</v>
      </c>
      <c r="E187" s="22">
        <f t="shared" si="10"/>
        <v>307714.23319709225</v>
      </c>
      <c r="F187" s="22">
        <f t="shared" si="10"/>
        <v>0</v>
      </c>
      <c r="G187" s="22">
        <f t="shared" si="10"/>
        <v>0</v>
      </c>
      <c r="H187" s="69">
        <f t="shared" si="9"/>
        <v>1052168</v>
      </c>
      <c r="I187" s="52"/>
      <c r="J187" s="53"/>
    </row>
    <row r="188" spans="2:10" x14ac:dyDescent="0.2">
      <c r="B188" s="35" t="str">
        <f>$B$52</f>
        <v>Totals</v>
      </c>
      <c r="C188" s="36">
        <f>SUM(C168:C187)</f>
        <v>6475190.6345887231</v>
      </c>
      <c r="D188" s="36">
        <f>SUM(D168:D187)</f>
        <v>8317763.4595437013</v>
      </c>
      <c r="E188" s="36">
        <f>SUM(E168:E187)</f>
        <v>5575399.2033608761</v>
      </c>
      <c r="F188" s="36">
        <f>SUM(F168:F187)</f>
        <v>259330.70250669966</v>
      </c>
      <c r="G188" s="36">
        <f>SUM(G168:G187)</f>
        <v>0</v>
      </c>
      <c r="H188" s="36">
        <f t="shared" si="9"/>
        <v>20627684</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16635074</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1998351.3854057437</v>
      </c>
      <c r="D193" s="38">
        <f t="shared" si="11"/>
        <v>1400816.3339368748</v>
      </c>
      <c r="E193" s="38">
        <f t="shared" si="11"/>
        <v>877059.67599058151</v>
      </c>
      <c r="F193" s="38">
        <f t="shared" si="11"/>
        <v>0</v>
      </c>
      <c r="G193" s="38">
        <f t="shared" si="11"/>
        <v>0</v>
      </c>
      <c r="H193" s="38">
        <f>SUM(C193:G193)</f>
        <v>4276227.3953331998</v>
      </c>
      <c r="I193" s="1"/>
    </row>
    <row r="194" spans="2:9" x14ac:dyDescent="0.2">
      <c r="B194" s="9" t="str">
        <f>$B$33</f>
        <v>Science</v>
      </c>
      <c r="C194" s="39">
        <f t="shared" si="11"/>
        <v>826819.22100918752</v>
      </c>
      <c r="D194" s="39">
        <f t="shared" si="11"/>
        <v>655898.27598576201</v>
      </c>
      <c r="E194" s="39">
        <f t="shared" si="11"/>
        <v>294356.21051201428</v>
      </c>
      <c r="F194" s="39">
        <f t="shared" si="11"/>
        <v>0</v>
      </c>
      <c r="G194" s="39">
        <f t="shared" si="11"/>
        <v>0</v>
      </c>
      <c r="H194" s="39">
        <f t="shared" ref="H194:H213" si="12">SUM(C194:G194)</f>
        <v>1777073.7075069638</v>
      </c>
      <c r="I194" s="1"/>
    </row>
    <row r="195" spans="2:9" x14ac:dyDescent="0.2">
      <c r="B195" s="9" t="str">
        <f>$B$34</f>
        <v>Fine Arts</v>
      </c>
      <c r="C195" s="39">
        <f t="shared" si="11"/>
        <v>1076283.7947374049</v>
      </c>
      <c r="D195" s="39">
        <f t="shared" si="11"/>
        <v>707006.55167113268</v>
      </c>
      <c r="E195" s="39">
        <f t="shared" si="11"/>
        <v>179000.53687680286</v>
      </c>
      <c r="F195" s="39">
        <f t="shared" si="11"/>
        <v>0</v>
      </c>
      <c r="G195" s="39">
        <f t="shared" si="11"/>
        <v>0</v>
      </c>
      <c r="H195" s="39">
        <f t="shared" si="12"/>
        <v>1962290.8832853404</v>
      </c>
      <c r="I195" s="1"/>
    </row>
    <row r="196" spans="2:9" x14ac:dyDescent="0.2">
      <c r="B196" s="9" t="str">
        <f>$B$35</f>
        <v>Teacher Education</v>
      </c>
      <c r="C196" s="39">
        <f t="shared" si="11"/>
        <v>76688.886957488066</v>
      </c>
      <c r="D196" s="39">
        <f t="shared" si="11"/>
        <v>412366.7587831213</v>
      </c>
      <c r="E196" s="39">
        <f t="shared" si="11"/>
        <v>418944.2233581281</v>
      </c>
      <c r="F196" s="39">
        <f t="shared" si="11"/>
        <v>140595.8310879147</v>
      </c>
      <c r="G196" s="39">
        <f t="shared" si="11"/>
        <v>0</v>
      </c>
      <c r="H196" s="39">
        <f t="shared" si="12"/>
        <v>1048595.7001866521</v>
      </c>
      <c r="I196" s="1"/>
    </row>
    <row r="197" spans="2:9" x14ac:dyDescent="0.2">
      <c r="B197" s="9" t="str">
        <f>$B$36</f>
        <v>Agriculture</v>
      </c>
      <c r="C197" s="39">
        <f t="shared" si="11"/>
        <v>376324.73357639206</v>
      </c>
      <c r="D197" s="39">
        <f t="shared" si="11"/>
        <v>500279.12927676592</v>
      </c>
      <c r="E197" s="39">
        <f t="shared" si="11"/>
        <v>371294.69090760738</v>
      </c>
      <c r="F197" s="39">
        <f t="shared" si="11"/>
        <v>57711.148086140645</v>
      </c>
      <c r="G197" s="39">
        <f t="shared" si="11"/>
        <v>0</v>
      </c>
      <c r="H197" s="39">
        <f t="shared" si="12"/>
        <v>1305609.701846906</v>
      </c>
      <c r="I197" s="1"/>
    </row>
    <row r="198" spans="2:9" x14ac:dyDescent="0.2">
      <c r="B198" s="9" t="str">
        <f>$B$37</f>
        <v>Engineering</v>
      </c>
      <c r="C198" s="39">
        <f t="shared" si="11"/>
        <v>249006.98610605756</v>
      </c>
      <c r="D198" s="39">
        <f t="shared" si="11"/>
        <v>549541.11291992816</v>
      </c>
      <c r="E198" s="39">
        <f t="shared" si="11"/>
        <v>277188.26364441996</v>
      </c>
      <c r="F198" s="39">
        <f t="shared" si="11"/>
        <v>0</v>
      </c>
      <c r="G198" s="39">
        <f t="shared" si="11"/>
        <v>0</v>
      </c>
      <c r="H198" s="39">
        <f t="shared" si="12"/>
        <v>1075736.3626704058</v>
      </c>
      <c r="I198" s="1"/>
    </row>
    <row r="199" spans="2:9" x14ac:dyDescent="0.2">
      <c r="B199" s="9" t="str">
        <f>$B$38</f>
        <v>Home Economics</v>
      </c>
      <c r="C199" s="39">
        <f t="shared" si="11"/>
        <v>0</v>
      </c>
      <c r="D199" s="39">
        <f t="shared" si="11"/>
        <v>0</v>
      </c>
      <c r="E199" s="39">
        <f t="shared" si="11"/>
        <v>4106.7951760116475</v>
      </c>
      <c r="F199" s="39">
        <f t="shared" si="11"/>
        <v>0</v>
      </c>
      <c r="G199" s="39">
        <f t="shared" si="11"/>
        <v>0</v>
      </c>
      <c r="H199" s="39">
        <f t="shared" si="12"/>
        <v>4106.7951760116475</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6647.1049442478743</v>
      </c>
      <c r="D201" s="39">
        <f t="shared" si="11"/>
        <v>71448.963254793751</v>
      </c>
      <c r="E201" s="39">
        <f t="shared" si="11"/>
        <v>106808.97789946262</v>
      </c>
      <c r="F201" s="39">
        <f t="shared" si="11"/>
        <v>0</v>
      </c>
      <c r="G201" s="39">
        <f t="shared" si="11"/>
        <v>0</v>
      </c>
      <c r="H201" s="39">
        <f t="shared" si="12"/>
        <v>184905.04609850424</v>
      </c>
      <c r="I201" s="1"/>
    </row>
    <row r="202" spans="2:9" x14ac:dyDescent="0.2">
      <c r="B202" s="9" t="str">
        <f>$B$41</f>
        <v>Library Science</v>
      </c>
      <c r="C202" s="39">
        <f t="shared" si="11"/>
        <v>0</v>
      </c>
      <c r="D202" s="39">
        <f t="shared" si="11"/>
        <v>6580.1955084164047</v>
      </c>
      <c r="E202" s="39">
        <f t="shared" si="11"/>
        <v>0</v>
      </c>
      <c r="F202" s="39">
        <f t="shared" si="11"/>
        <v>0</v>
      </c>
      <c r="G202" s="39">
        <f t="shared" si="11"/>
        <v>0</v>
      </c>
      <c r="H202" s="39">
        <f t="shared" si="12"/>
        <v>6580.1955084164047</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22836.179369414331</v>
      </c>
      <c r="E204" s="39">
        <f t="shared" si="11"/>
        <v>0</v>
      </c>
      <c r="F204" s="39">
        <f t="shared" si="11"/>
        <v>0</v>
      </c>
      <c r="G204" s="39">
        <f t="shared" si="11"/>
        <v>0</v>
      </c>
      <c r="H204" s="39">
        <f t="shared" si="12"/>
        <v>22836.179369414331</v>
      </c>
      <c r="I204" s="1"/>
    </row>
    <row r="205" spans="2:9" x14ac:dyDescent="0.2">
      <c r="B205" s="9" t="str">
        <f>$B$44</f>
        <v>Physical Training</v>
      </c>
      <c r="C205" s="39">
        <f t="shared" si="11"/>
        <v>23035.983821288344</v>
      </c>
      <c r="D205" s="39">
        <f t="shared" si="11"/>
        <v>11354.104892363739</v>
      </c>
      <c r="E205" s="39">
        <f t="shared" si="11"/>
        <v>0</v>
      </c>
      <c r="F205" s="39">
        <f t="shared" si="11"/>
        <v>0</v>
      </c>
      <c r="G205" s="39">
        <f t="shared" si="11"/>
        <v>0</v>
      </c>
      <c r="H205" s="39">
        <f t="shared" si="12"/>
        <v>34390.088713652083</v>
      </c>
      <c r="I205" s="1"/>
    </row>
    <row r="206" spans="2:9" x14ac:dyDescent="0.2">
      <c r="B206" s="9" t="str">
        <f>$B$45</f>
        <v>Health Services</v>
      </c>
      <c r="C206" s="39">
        <f t="shared" si="11"/>
        <v>129377.66813576984</v>
      </c>
      <c r="D206" s="39">
        <f t="shared" si="11"/>
        <v>180796.49879743488</v>
      </c>
      <c r="E206" s="39">
        <f t="shared" si="11"/>
        <v>290647.11191360862</v>
      </c>
      <c r="F206" s="39">
        <f t="shared" si="11"/>
        <v>0</v>
      </c>
      <c r="G206" s="39">
        <f t="shared" si="11"/>
        <v>0</v>
      </c>
      <c r="H206" s="39">
        <f t="shared" si="12"/>
        <v>600821.27884681337</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289219.52172073728</v>
      </c>
      <c r="D208" s="39">
        <f t="shared" si="11"/>
        <v>1336054.2856713303</v>
      </c>
      <c r="E208" s="39">
        <f t="shared" si="11"/>
        <v>1379423.4001292821</v>
      </c>
      <c r="F208" s="39">
        <f t="shared" si="11"/>
        <v>0</v>
      </c>
      <c r="G208" s="39">
        <f t="shared" si="11"/>
        <v>0</v>
      </c>
      <c r="H208" s="39">
        <f t="shared" si="12"/>
        <v>3004697.2075213497</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935.30838027013021</v>
      </c>
      <c r="D210" s="39">
        <f t="shared" si="13"/>
        <v>49924.631577228356</v>
      </c>
      <c r="E210" s="39">
        <f t="shared" si="13"/>
        <v>0</v>
      </c>
      <c r="F210" s="39">
        <f t="shared" si="13"/>
        <v>0</v>
      </c>
      <c r="G210" s="39">
        <f t="shared" si="13"/>
        <v>0</v>
      </c>
      <c r="H210" s="39">
        <f t="shared" si="12"/>
        <v>50859.939957498485</v>
      </c>
      <c r="I210" s="1"/>
    </row>
    <row r="211" spans="2:9" x14ac:dyDescent="0.2">
      <c r="B211" s="9" t="str">
        <f>$B$50</f>
        <v>Technology</v>
      </c>
      <c r="C211" s="39">
        <f t="shared" si="13"/>
        <v>144366.47276307043</v>
      </c>
      <c r="D211" s="39">
        <f t="shared" si="13"/>
        <v>229304.09255461203</v>
      </c>
      <c r="E211" s="39">
        <f t="shared" si="13"/>
        <v>40562.776088534985</v>
      </c>
      <c r="F211" s="39">
        <f t="shared" si="13"/>
        <v>0</v>
      </c>
      <c r="G211" s="39">
        <f t="shared" si="13"/>
        <v>0</v>
      </c>
      <c r="H211" s="39">
        <f t="shared" si="12"/>
        <v>414233.34140621743</v>
      </c>
      <c r="I211" s="1"/>
    </row>
    <row r="212" spans="2:9" x14ac:dyDescent="0.2">
      <c r="B212" s="9" t="str">
        <f>$B$51</f>
        <v>Nursing</v>
      </c>
      <c r="C212" s="39">
        <f t="shared" si="13"/>
        <v>26942.390649240264</v>
      </c>
      <c r="D212" s="39">
        <f t="shared" si="13"/>
        <v>585867.52508269739</v>
      </c>
      <c r="E212" s="39">
        <f t="shared" si="13"/>
        <v>253300.2608407131</v>
      </c>
      <c r="F212" s="39">
        <f t="shared" si="13"/>
        <v>0</v>
      </c>
      <c r="G212" s="39">
        <f t="shared" si="13"/>
        <v>0</v>
      </c>
      <c r="H212" s="39">
        <f t="shared" si="12"/>
        <v>866110.17657265067</v>
      </c>
      <c r="I212" s="1"/>
    </row>
    <row r="213" spans="2:9" x14ac:dyDescent="0.2">
      <c r="B213" s="35" t="str">
        <f>$B$52</f>
        <v>Totals</v>
      </c>
      <c r="C213" s="38">
        <f>SUM(C193:C212)</f>
        <v>5223999.4582068985</v>
      </c>
      <c r="D213" s="38">
        <f>SUM(D193:D212)</f>
        <v>6720074.6392818764</v>
      </c>
      <c r="E213" s="38">
        <f>SUM(E193:E212)</f>
        <v>4492692.9233371662</v>
      </c>
      <c r="F213" s="38">
        <f>SUM(F193:F212)</f>
        <v>198306.97917405533</v>
      </c>
      <c r="G213" s="38">
        <f>SUM(G193:G212)</f>
        <v>0</v>
      </c>
      <c r="H213" s="38">
        <f t="shared" si="12"/>
        <v>16635073.999999996</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13346299</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1712136.6218444824</v>
      </c>
      <c r="D218" s="38">
        <f t="shared" si="14"/>
        <v>1422484.9155064141</v>
      </c>
      <c r="E218" s="38">
        <f t="shared" si="14"/>
        <v>577674.21241260879</v>
      </c>
      <c r="F218" s="38">
        <f t="shared" si="14"/>
        <v>0</v>
      </c>
      <c r="G218" s="38">
        <f t="shared" si="14"/>
        <v>0</v>
      </c>
      <c r="H218" s="38">
        <f>SUM(C218:G218)</f>
        <v>3712295.7497635055</v>
      </c>
      <c r="I218" s="1"/>
    </row>
    <row r="219" spans="2:9" x14ac:dyDescent="0.2">
      <c r="B219" s="9" t="str">
        <f>$B$33</f>
        <v>Science</v>
      </c>
      <c r="C219" s="39">
        <f t="shared" si="14"/>
        <v>749870.4938460933</v>
      </c>
      <c r="D219" s="39">
        <f t="shared" si="14"/>
        <v>730738.21770310705</v>
      </c>
      <c r="E219" s="39">
        <f t="shared" si="14"/>
        <v>101217.54243816022</v>
      </c>
      <c r="F219" s="39">
        <f t="shared" si="14"/>
        <v>0</v>
      </c>
      <c r="G219" s="39">
        <f t="shared" si="14"/>
        <v>0</v>
      </c>
      <c r="H219" s="39">
        <f t="shared" ref="H219:H238" si="15">SUM(C219:G219)</f>
        <v>1581826.2539873605</v>
      </c>
      <c r="I219" s="1"/>
    </row>
    <row r="220" spans="2:9" x14ac:dyDescent="0.2">
      <c r="B220" s="9" t="str">
        <f>$B$34</f>
        <v>Fine Arts</v>
      </c>
      <c r="C220" s="39">
        <f t="shared" si="14"/>
        <v>358819.6248764717</v>
      </c>
      <c r="D220" s="39">
        <f t="shared" si="14"/>
        <v>321141.58485092333</v>
      </c>
      <c r="E220" s="39">
        <f t="shared" si="14"/>
        <v>47811.740685383113</v>
      </c>
      <c r="F220" s="39">
        <f t="shared" si="14"/>
        <v>0</v>
      </c>
      <c r="G220" s="39">
        <f t="shared" si="14"/>
        <v>0</v>
      </c>
      <c r="H220" s="39">
        <f t="shared" si="15"/>
        <v>727772.95041277818</v>
      </c>
      <c r="I220" s="1"/>
    </row>
    <row r="221" spans="2:9" x14ac:dyDescent="0.2">
      <c r="B221" s="9" t="str">
        <f>$B$35</f>
        <v>Teacher Education</v>
      </c>
      <c r="C221" s="39">
        <f t="shared" si="14"/>
        <v>73517.41963721822</v>
      </c>
      <c r="D221" s="39">
        <f t="shared" si="14"/>
        <v>533701.07047611824</v>
      </c>
      <c r="E221" s="39">
        <f t="shared" si="14"/>
        <v>453206.35366309225</v>
      </c>
      <c r="F221" s="39">
        <f t="shared" si="14"/>
        <v>33932.614033462029</v>
      </c>
      <c r="G221" s="39">
        <f t="shared" si="14"/>
        <v>0</v>
      </c>
      <c r="H221" s="39">
        <f t="shared" si="15"/>
        <v>1094357.4578098906</v>
      </c>
      <c r="I221" s="1"/>
    </row>
    <row r="222" spans="2:9" x14ac:dyDescent="0.2">
      <c r="B222" s="9" t="str">
        <f>$B$36</f>
        <v>Agriculture</v>
      </c>
      <c r="C222" s="39">
        <f t="shared" si="14"/>
        <v>259898.09200195473</v>
      </c>
      <c r="D222" s="39">
        <f t="shared" si="14"/>
        <v>427718.4059103764</v>
      </c>
      <c r="E222" s="39">
        <f t="shared" si="14"/>
        <v>52531.729710996799</v>
      </c>
      <c r="F222" s="39">
        <f t="shared" si="14"/>
        <v>4888.1152544015649</v>
      </c>
      <c r="G222" s="39">
        <f t="shared" si="14"/>
        <v>0</v>
      </c>
      <c r="H222" s="39">
        <f t="shared" si="15"/>
        <v>745036.34287772956</v>
      </c>
      <c r="I222" s="1"/>
    </row>
    <row r="223" spans="2:9" x14ac:dyDescent="0.2">
      <c r="B223" s="9" t="str">
        <f>$B$37</f>
        <v>Engineering</v>
      </c>
      <c r="C223" s="39">
        <f t="shared" si="14"/>
        <v>94645.593022694418</v>
      </c>
      <c r="D223" s="39">
        <f t="shared" si="14"/>
        <v>243529.89285989307</v>
      </c>
      <c r="E223" s="39">
        <f t="shared" si="14"/>
        <v>135306.35206759244</v>
      </c>
      <c r="F223" s="39">
        <f t="shared" si="14"/>
        <v>0</v>
      </c>
      <c r="G223" s="39">
        <f t="shared" si="14"/>
        <v>0</v>
      </c>
      <c r="H223" s="39">
        <f t="shared" si="15"/>
        <v>473481.83795017994</v>
      </c>
      <c r="I223" s="1"/>
    </row>
    <row r="224" spans="2:9" x14ac:dyDescent="0.2">
      <c r="B224" s="9" t="str">
        <f>$B$38</f>
        <v>Home Economics</v>
      </c>
      <c r="C224" s="39">
        <f t="shared" si="14"/>
        <v>0</v>
      </c>
      <c r="D224" s="39">
        <f t="shared" si="14"/>
        <v>0</v>
      </c>
      <c r="E224" s="39">
        <f t="shared" si="14"/>
        <v>9177.7564386932845</v>
      </c>
      <c r="F224" s="39">
        <f t="shared" si="14"/>
        <v>0</v>
      </c>
      <c r="G224" s="39">
        <f t="shared" si="14"/>
        <v>0</v>
      </c>
      <c r="H224" s="39">
        <f t="shared" si="15"/>
        <v>9177.7564386932845</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11103.070707673718</v>
      </c>
      <c r="D226" s="39">
        <f t="shared" si="14"/>
        <v>159753.82724660871</v>
      </c>
      <c r="E226" s="39">
        <f t="shared" si="14"/>
        <v>61534.671741334016</v>
      </c>
      <c r="F226" s="39">
        <f t="shared" si="14"/>
        <v>0</v>
      </c>
      <c r="G226" s="39">
        <f t="shared" si="14"/>
        <v>0</v>
      </c>
      <c r="H226" s="39">
        <f t="shared" si="15"/>
        <v>232391.56969561646</v>
      </c>
      <c r="I226" s="1"/>
    </row>
    <row r="227" spans="2:10" x14ac:dyDescent="0.2">
      <c r="B227" s="9" t="str">
        <f>$B$41</f>
        <v>Library Science</v>
      </c>
      <c r="C227" s="39">
        <f t="shared" si="14"/>
        <v>0</v>
      </c>
      <c r="D227" s="39">
        <f t="shared" si="14"/>
        <v>222.80868514171371</v>
      </c>
      <c r="E227" s="39">
        <f t="shared" si="14"/>
        <v>0</v>
      </c>
      <c r="F227" s="39">
        <f t="shared" si="14"/>
        <v>0</v>
      </c>
      <c r="G227" s="39">
        <f t="shared" si="14"/>
        <v>0</v>
      </c>
      <c r="H227" s="39">
        <f t="shared" si="15"/>
        <v>222.80868514171371</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6238.6431839679835</v>
      </c>
      <c r="E229" s="39">
        <f t="shared" si="14"/>
        <v>0</v>
      </c>
      <c r="F229" s="39">
        <f t="shared" si="14"/>
        <v>0</v>
      </c>
      <c r="G229" s="39">
        <f t="shared" si="14"/>
        <v>0</v>
      </c>
      <c r="H229" s="39">
        <f t="shared" si="15"/>
        <v>6238.6431839679835</v>
      </c>
      <c r="I229" s="1"/>
    </row>
    <row r="230" spans="2:10" x14ac:dyDescent="0.2">
      <c r="B230" s="9" t="str">
        <f>$B$44</f>
        <v>Physical Training</v>
      </c>
      <c r="C230" s="39">
        <f t="shared" si="14"/>
        <v>5353.9078816937999</v>
      </c>
      <c r="D230" s="39">
        <f t="shared" si="14"/>
        <v>16265.034015345102</v>
      </c>
      <c r="E230" s="39">
        <f t="shared" si="14"/>
        <v>0</v>
      </c>
      <c r="F230" s="39">
        <f t="shared" si="14"/>
        <v>0</v>
      </c>
      <c r="G230" s="39">
        <f t="shared" si="14"/>
        <v>0</v>
      </c>
      <c r="H230" s="39">
        <f t="shared" si="15"/>
        <v>21618.941897038902</v>
      </c>
      <c r="I230" s="1"/>
    </row>
    <row r="231" spans="2:10" x14ac:dyDescent="0.2">
      <c r="B231" s="9" t="str">
        <f>$B$45</f>
        <v>Health Services</v>
      </c>
      <c r="C231" s="39">
        <f t="shared" si="14"/>
        <v>35249.554576789378</v>
      </c>
      <c r="D231" s="39">
        <f t="shared" si="14"/>
        <v>198745.3471464086</v>
      </c>
      <c r="E231" s="39">
        <f t="shared" si="14"/>
        <v>119835.27692808089</v>
      </c>
      <c r="F231" s="39">
        <f t="shared" si="14"/>
        <v>0</v>
      </c>
      <c r="G231" s="39">
        <f t="shared" si="14"/>
        <v>0</v>
      </c>
      <c r="H231" s="39">
        <f t="shared" si="15"/>
        <v>353830.17865127884</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231870.92322530263</v>
      </c>
      <c r="D233" s="39">
        <f t="shared" si="14"/>
        <v>1549040.2486669074</v>
      </c>
      <c r="E233" s="39">
        <f t="shared" si="14"/>
        <v>1494838.0058526909</v>
      </c>
      <c r="F233" s="39">
        <f t="shared" si="14"/>
        <v>0</v>
      </c>
      <c r="G233" s="39">
        <f t="shared" si="14"/>
        <v>0</v>
      </c>
      <c r="H233" s="39">
        <f t="shared" si="15"/>
        <v>3275749.1777449008</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754.57762090986444</v>
      </c>
      <c r="D235" s="39">
        <f t="shared" si="16"/>
        <v>119425.45523595854</v>
      </c>
      <c r="E235" s="39">
        <f t="shared" si="16"/>
        <v>0</v>
      </c>
      <c r="F235" s="39">
        <f t="shared" si="16"/>
        <v>0</v>
      </c>
      <c r="G235" s="39">
        <f t="shared" si="16"/>
        <v>0</v>
      </c>
      <c r="H235" s="39">
        <f t="shared" si="15"/>
        <v>120180.03285686841</v>
      </c>
      <c r="I235" s="1"/>
    </row>
    <row r="236" spans="2:10" x14ac:dyDescent="0.2">
      <c r="B236" s="9" t="str">
        <f>$B$50</f>
        <v>Technology</v>
      </c>
      <c r="C236" s="39">
        <f t="shared" si="16"/>
        <v>77398.104544754664</v>
      </c>
      <c r="D236" s="39">
        <f t="shared" si="16"/>
        <v>178915.37416879609</v>
      </c>
      <c r="E236" s="39">
        <f t="shared" si="16"/>
        <v>17831.06965231838</v>
      </c>
      <c r="F236" s="39">
        <f t="shared" si="16"/>
        <v>0</v>
      </c>
      <c r="G236" s="39">
        <f t="shared" si="16"/>
        <v>0</v>
      </c>
      <c r="H236" s="39">
        <f t="shared" si="15"/>
        <v>274144.54836586915</v>
      </c>
      <c r="I236" s="1"/>
    </row>
    <row r="237" spans="2:10" x14ac:dyDescent="0.2">
      <c r="B237" s="9" t="str">
        <f>$B$51</f>
        <v>Nursing</v>
      </c>
      <c r="C237" s="39">
        <f t="shared" si="16"/>
        <v>21128.173385476202</v>
      </c>
      <c r="D237" s="39">
        <f t="shared" si="16"/>
        <v>521595.13191675174</v>
      </c>
      <c r="E237" s="39">
        <f t="shared" si="16"/>
        <v>175251.44437695271</v>
      </c>
      <c r="F237" s="39">
        <f t="shared" si="16"/>
        <v>0</v>
      </c>
      <c r="G237" s="39">
        <f t="shared" si="16"/>
        <v>0</v>
      </c>
      <c r="H237" s="39">
        <f t="shared" si="15"/>
        <v>717974.74967918068</v>
      </c>
      <c r="I237" s="1"/>
    </row>
    <row r="238" spans="2:10" x14ac:dyDescent="0.2">
      <c r="B238" s="35" t="str">
        <f>$B$52</f>
        <v>Totals</v>
      </c>
      <c r="C238" s="38">
        <f>SUM(C218:C237)</f>
        <v>3631746.1571715153</v>
      </c>
      <c r="D238" s="38">
        <f>SUM(D218:D237)</f>
        <v>6429515.9575727182</v>
      </c>
      <c r="E238" s="38">
        <f>SUM(E218:E237)</f>
        <v>3246216.1559679033</v>
      </c>
      <c r="F238" s="38">
        <f>SUM(F218:F237)</f>
        <v>38820.729287863593</v>
      </c>
      <c r="G238" s="38">
        <f>SUM(G218:G237)</f>
        <v>0</v>
      </c>
      <c r="H238" s="38">
        <f t="shared" si="15"/>
        <v>13346299</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11460752</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1470248.2847924652</v>
      </c>
      <c r="D243" s="38">
        <f t="shared" si="17"/>
        <v>1221518.1782125493</v>
      </c>
      <c r="E243" s="38">
        <f t="shared" si="17"/>
        <v>496061.18409727147</v>
      </c>
      <c r="F243" s="38">
        <f t="shared" si="17"/>
        <v>0</v>
      </c>
      <c r="G243" s="38">
        <f t="shared" si="17"/>
        <v>0</v>
      </c>
      <c r="H243" s="38">
        <f>SUM(C243:G243)</f>
        <v>3187827.6471022861</v>
      </c>
      <c r="I243" s="1"/>
    </row>
    <row r="244" spans="2:9" x14ac:dyDescent="0.2">
      <c r="B244" s="9" t="str">
        <f>$B$33</f>
        <v>Science</v>
      </c>
      <c r="C244" s="39">
        <f t="shared" si="17"/>
        <v>643929.80871233298</v>
      </c>
      <c r="D244" s="39">
        <f t="shared" si="17"/>
        <v>627500.51456342463</v>
      </c>
      <c r="E244" s="39">
        <f t="shared" si="17"/>
        <v>86917.665484133802</v>
      </c>
      <c r="F244" s="39">
        <f t="shared" si="17"/>
        <v>0</v>
      </c>
      <c r="G244" s="39">
        <f t="shared" si="17"/>
        <v>0</v>
      </c>
      <c r="H244" s="39">
        <f t="shared" ref="H244:H263" si="18">SUM(C244:G244)</f>
        <v>1358347.9887598914</v>
      </c>
      <c r="I244" s="1"/>
    </row>
    <row r="245" spans="2:9" x14ac:dyDescent="0.2">
      <c r="B245" s="9" t="str">
        <f>$B$34</f>
        <v>Fine Arts</v>
      </c>
      <c r="C245" s="39">
        <f t="shared" si="17"/>
        <v>308126.07550919341</v>
      </c>
      <c r="D245" s="39">
        <f t="shared" si="17"/>
        <v>275771.13781606342</v>
      </c>
      <c r="E245" s="39">
        <f t="shared" si="17"/>
        <v>41056.962884128836</v>
      </c>
      <c r="F245" s="39">
        <f t="shared" si="17"/>
        <v>0</v>
      </c>
      <c r="G245" s="39">
        <f t="shared" si="17"/>
        <v>0</v>
      </c>
      <c r="H245" s="39">
        <f t="shared" si="18"/>
        <v>624954.17620938562</v>
      </c>
      <c r="I245" s="1"/>
    </row>
    <row r="246" spans="2:9" x14ac:dyDescent="0.2">
      <c r="B246" s="9" t="str">
        <f>$B$35</f>
        <v>Teacher Education</v>
      </c>
      <c r="C246" s="39">
        <f t="shared" si="17"/>
        <v>63130.978418967527</v>
      </c>
      <c r="D246" s="39">
        <f t="shared" si="17"/>
        <v>458300.50794316182</v>
      </c>
      <c r="E246" s="39">
        <f t="shared" si="17"/>
        <v>389177.9754190275</v>
      </c>
      <c r="F246" s="39">
        <f t="shared" si="17"/>
        <v>29138.660399353259</v>
      </c>
      <c r="G246" s="39">
        <f t="shared" si="17"/>
        <v>0</v>
      </c>
      <c r="H246" s="39">
        <f t="shared" si="18"/>
        <v>939748.12218051008</v>
      </c>
      <c r="I246" s="1"/>
    </row>
    <row r="247" spans="2:9" x14ac:dyDescent="0.2">
      <c r="B247" s="9" t="str">
        <f>$B$36</f>
        <v>Agriculture</v>
      </c>
      <c r="C247" s="39">
        <f t="shared" si="17"/>
        <v>223180.04247526499</v>
      </c>
      <c r="D247" s="39">
        <f t="shared" si="17"/>
        <v>367290.93031515018</v>
      </c>
      <c r="E247" s="39">
        <f t="shared" si="17"/>
        <v>45110.118269399325</v>
      </c>
      <c r="F247" s="39">
        <f t="shared" si="17"/>
        <v>4197.5289687510558</v>
      </c>
      <c r="G247" s="39">
        <f t="shared" si="17"/>
        <v>0</v>
      </c>
      <c r="H247" s="39">
        <f t="shared" si="18"/>
        <v>639778.62002856552</v>
      </c>
      <c r="I247" s="1"/>
    </row>
    <row r="248" spans="2:9" x14ac:dyDescent="0.2">
      <c r="B248" s="9" t="str">
        <f>$B$37</f>
        <v>Engineering</v>
      </c>
      <c r="C248" s="39">
        <f t="shared" si="17"/>
        <v>81274.192158142949</v>
      </c>
      <c r="D248" s="39">
        <f t="shared" si="17"/>
        <v>209124.3202818853</v>
      </c>
      <c r="E248" s="39">
        <f t="shared" si="17"/>
        <v>116190.45437775401</v>
      </c>
      <c r="F248" s="39">
        <f t="shared" si="17"/>
        <v>0</v>
      </c>
      <c r="G248" s="39">
        <f t="shared" si="17"/>
        <v>0</v>
      </c>
      <c r="H248" s="39">
        <f t="shared" si="18"/>
        <v>406588.96681778226</v>
      </c>
      <c r="I248" s="1"/>
    </row>
    <row r="249" spans="2:9" x14ac:dyDescent="0.2">
      <c r="B249" s="9" t="str">
        <f>$B$38</f>
        <v>Home Economics</v>
      </c>
      <c r="C249" s="39">
        <f t="shared" si="17"/>
        <v>0</v>
      </c>
      <c r="D249" s="39">
        <f t="shared" si="17"/>
        <v>0</v>
      </c>
      <c r="E249" s="39">
        <f t="shared" si="17"/>
        <v>7881.1354713592837</v>
      </c>
      <c r="F249" s="39">
        <f t="shared" si="17"/>
        <v>0</v>
      </c>
      <c r="G249" s="39">
        <f t="shared" si="17"/>
        <v>0</v>
      </c>
      <c r="H249" s="39">
        <f t="shared" si="18"/>
        <v>7881.1354713592837</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9534.4439547707552</v>
      </c>
      <c r="D251" s="39">
        <f t="shared" si="17"/>
        <v>137184.02346030352</v>
      </c>
      <c r="E251" s="39">
        <f t="shared" si="17"/>
        <v>52841.136874637479</v>
      </c>
      <c r="F251" s="39">
        <f t="shared" si="17"/>
        <v>0</v>
      </c>
      <c r="G251" s="39">
        <f t="shared" si="17"/>
        <v>0</v>
      </c>
      <c r="H251" s="39">
        <f t="shared" si="18"/>
        <v>199559.60428971174</v>
      </c>
      <c r="I251" s="1"/>
    </row>
    <row r="252" spans="2:9" x14ac:dyDescent="0.2">
      <c r="B252" s="9" t="str">
        <f>$B$41</f>
        <v>Library Science</v>
      </c>
      <c r="C252" s="39">
        <f t="shared" si="17"/>
        <v>0</v>
      </c>
      <c r="D252" s="39">
        <f t="shared" si="17"/>
        <v>191.330576653143</v>
      </c>
      <c r="E252" s="39">
        <f t="shared" si="17"/>
        <v>0</v>
      </c>
      <c r="F252" s="39">
        <f t="shared" si="17"/>
        <v>0</v>
      </c>
      <c r="G252" s="39">
        <f t="shared" si="17"/>
        <v>0</v>
      </c>
      <c r="H252" s="39">
        <f t="shared" si="18"/>
        <v>191.330576653143</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5357.2561462880039</v>
      </c>
      <c r="E254" s="39">
        <f t="shared" si="17"/>
        <v>0</v>
      </c>
      <c r="F254" s="39">
        <f t="shared" si="17"/>
        <v>0</v>
      </c>
      <c r="G254" s="39">
        <f t="shared" si="17"/>
        <v>0</v>
      </c>
      <c r="H254" s="39">
        <f t="shared" si="18"/>
        <v>5357.2561462880039</v>
      </c>
      <c r="I254" s="1"/>
    </row>
    <row r="255" spans="2:9" x14ac:dyDescent="0.2">
      <c r="B255" s="9" t="str">
        <f>$B$44</f>
        <v>Physical Training</v>
      </c>
      <c r="C255" s="39">
        <f t="shared" si="17"/>
        <v>4597.5150461515941</v>
      </c>
      <c r="D255" s="39">
        <f t="shared" si="17"/>
        <v>13967.132095679439</v>
      </c>
      <c r="E255" s="39">
        <f t="shared" si="17"/>
        <v>0</v>
      </c>
      <c r="F255" s="39">
        <f t="shared" si="17"/>
        <v>0</v>
      </c>
      <c r="G255" s="39">
        <f t="shared" si="17"/>
        <v>0</v>
      </c>
      <c r="H255" s="39">
        <f t="shared" si="18"/>
        <v>18564.647141831032</v>
      </c>
      <c r="I255" s="1"/>
    </row>
    <row r="256" spans="2:9" x14ac:dyDescent="0.2">
      <c r="B256" s="9" t="str">
        <f>$B$45</f>
        <v>Health Services</v>
      </c>
      <c r="C256" s="39">
        <f t="shared" si="17"/>
        <v>30269.545370971231</v>
      </c>
      <c r="D256" s="39">
        <f t="shared" si="17"/>
        <v>170666.87437460353</v>
      </c>
      <c r="E256" s="39">
        <f t="shared" si="17"/>
        <v>102905.11172603407</v>
      </c>
      <c r="F256" s="39">
        <f t="shared" si="17"/>
        <v>0</v>
      </c>
      <c r="G256" s="39">
        <f t="shared" si="17"/>
        <v>0</v>
      </c>
      <c r="H256" s="39">
        <f t="shared" si="18"/>
        <v>303841.53147160885</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199112.51404574656</v>
      </c>
      <c r="D258" s="39">
        <f t="shared" si="17"/>
        <v>1330193.9457515343</v>
      </c>
      <c r="E258" s="39">
        <f t="shared" si="17"/>
        <v>1283649.3222017759</v>
      </c>
      <c r="F258" s="39">
        <f t="shared" si="17"/>
        <v>0</v>
      </c>
      <c r="G258" s="39">
        <f t="shared" si="17"/>
        <v>0</v>
      </c>
      <c r="H258" s="39">
        <f t="shared" si="18"/>
        <v>2812955.7819990567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647.97191925626498</v>
      </c>
      <c r="D260" s="39">
        <f t="shared" si="19"/>
        <v>102553.18908608463</v>
      </c>
      <c r="E260" s="39">
        <f t="shared" si="19"/>
        <v>0</v>
      </c>
      <c r="F260" s="39">
        <f t="shared" si="19"/>
        <v>0</v>
      </c>
      <c r="G260" s="39">
        <f t="shared" si="19"/>
        <v>0</v>
      </c>
      <c r="H260" s="39">
        <f t="shared" si="18"/>
        <v>103201.16100534089</v>
      </c>
      <c r="I260" s="1"/>
    </row>
    <row r="261" spans="2:10" x14ac:dyDescent="0.2">
      <c r="B261" s="9" t="str">
        <f>$B$50</f>
        <v>Technology</v>
      </c>
      <c r="C261" s="39">
        <f t="shared" si="19"/>
        <v>66463.405432285464</v>
      </c>
      <c r="D261" s="39">
        <f t="shared" si="19"/>
        <v>153638.45305247381</v>
      </c>
      <c r="E261" s="39">
        <f t="shared" si="19"/>
        <v>15311.920344355178</v>
      </c>
      <c r="F261" s="39">
        <f t="shared" si="19"/>
        <v>0</v>
      </c>
      <c r="G261" s="39">
        <f t="shared" si="19"/>
        <v>0</v>
      </c>
      <c r="H261" s="39">
        <f t="shared" si="18"/>
        <v>235413.77882911445</v>
      </c>
      <c r="I261" s="1"/>
    </row>
    <row r="262" spans="2:10" x14ac:dyDescent="0.2">
      <c r="B262" s="9" t="str">
        <f>$B$51</f>
        <v>Nursing</v>
      </c>
      <c r="C262" s="39">
        <f t="shared" si="19"/>
        <v>18143.213739175419</v>
      </c>
      <c r="D262" s="39">
        <f t="shared" si="19"/>
        <v>447904.87994500768</v>
      </c>
      <c r="E262" s="39">
        <f t="shared" si="19"/>
        <v>150492.15828643204</v>
      </c>
      <c r="F262" s="39">
        <f t="shared" si="19"/>
        <v>0</v>
      </c>
      <c r="G262" s="39">
        <f t="shared" si="19"/>
        <v>0</v>
      </c>
      <c r="H262" s="39">
        <f t="shared" si="18"/>
        <v>616540.25197061512</v>
      </c>
      <c r="I262" s="1"/>
    </row>
    <row r="263" spans="2:10" x14ac:dyDescent="0.2">
      <c r="B263" s="35" t="str">
        <f>$B$52</f>
        <v>Totals</v>
      </c>
      <c r="C263" s="38">
        <f>SUM(C243:C262)</f>
        <v>3118657.9915747247</v>
      </c>
      <c r="D263" s="38">
        <f>SUM(D243:D262)</f>
        <v>5521162.6736208638</v>
      </c>
      <c r="E263" s="38">
        <f>SUM(E243:E262)</f>
        <v>2787595.1454363083</v>
      </c>
      <c r="F263" s="38">
        <f>SUM(F243:F262)</f>
        <v>33336.189368104315</v>
      </c>
      <c r="G263" s="38">
        <f>SUM(G243:G262)</f>
        <v>0</v>
      </c>
      <c r="H263" s="38">
        <f t="shared" si="18"/>
        <v>11460752.000000002</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10932021.172813028</v>
      </c>
      <c r="D268" s="38">
        <f t="shared" si="20"/>
        <v>8076389.5814060979</v>
      </c>
      <c r="E268" s="38">
        <f t="shared" si="20"/>
        <v>4474985.8083723644</v>
      </c>
      <c r="F268" s="38">
        <f t="shared" si="20"/>
        <v>0</v>
      </c>
      <c r="G268" s="38">
        <f t="shared" si="20"/>
        <v>0</v>
      </c>
      <c r="H268" s="38">
        <f>SUM(C268:G268)</f>
        <v>23483396.562591489</v>
      </c>
      <c r="I268" s="1"/>
    </row>
    <row r="269" spans="2:10" x14ac:dyDescent="0.2">
      <c r="B269" s="9" t="str">
        <f>$B$33</f>
        <v>Science</v>
      </c>
      <c r="C269" s="39">
        <f t="shared" si="20"/>
        <v>4600218.0152946021</v>
      </c>
      <c r="D269" s="39">
        <f t="shared" si="20"/>
        <v>3901822.3796168142</v>
      </c>
      <c r="E269" s="39">
        <f t="shared" si="20"/>
        <v>1329653.1398441182</v>
      </c>
      <c r="F269" s="39">
        <f t="shared" si="20"/>
        <v>0</v>
      </c>
      <c r="G269" s="39">
        <f t="shared" si="20"/>
        <v>0</v>
      </c>
      <c r="H269" s="39">
        <f t="shared" ref="H269:H288" si="21">SUM(C269:G269)</f>
        <v>9831693.5347555336</v>
      </c>
      <c r="I269" s="1"/>
    </row>
    <row r="270" spans="2:10" x14ac:dyDescent="0.2">
      <c r="B270" s="9" t="str">
        <f>$B$34</f>
        <v>Fine Arts</v>
      </c>
      <c r="C270" s="39">
        <f t="shared" si="20"/>
        <v>4840789.4212989714</v>
      </c>
      <c r="D270" s="39">
        <f t="shared" si="20"/>
        <v>3338694.0918244631</v>
      </c>
      <c r="E270" s="39">
        <f t="shared" si="20"/>
        <v>783035.30770911917</v>
      </c>
      <c r="F270" s="39">
        <f t="shared" si="20"/>
        <v>0</v>
      </c>
      <c r="G270" s="39">
        <f t="shared" si="20"/>
        <v>0</v>
      </c>
      <c r="H270" s="39">
        <f t="shared" si="21"/>
        <v>8962518.8208325524</v>
      </c>
      <c r="I270" s="1"/>
    </row>
    <row r="271" spans="2:10" x14ac:dyDescent="0.2">
      <c r="B271" s="9" t="str">
        <f>$B$35</f>
        <v>Teacher Education</v>
      </c>
      <c r="C271" s="39">
        <f t="shared" si="20"/>
        <v>432209.97858290473</v>
      </c>
      <c r="D271" s="39">
        <f t="shared" si="20"/>
        <v>2581277.1021360704</v>
      </c>
      <c r="E271" s="39">
        <f t="shared" si="20"/>
        <v>2457009.6251423946</v>
      </c>
      <c r="F271" s="39">
        <f t="shared" si="20"/>
        <v>604932.39278295171</v>
      </c>
      <c r="G271" s="39">
        <f t="shared" si="20"/>
        <v>0</v>
      </c>
      <c r="H271" s="39">
        <f t="shared" si="21"/>
        <v>6075429.0986443209</v>
      </c>
      <c r="I271" s="1"/>
    </row>
    <row r="272" spans="2:10" x14ac:dyDescent="0.2">
      <c r="B272" s="9" t="str">
        <f>$B$36</f>
        <v>Agriculture</v>
      </c>
      <c r="C272" s="39">
        <f t="shared" si="20"/>
        <v>2084592.5344545045</v>
      </c>
      <c r="D272" s="39">
        <f t="shared" si="20"/>
        <v>2924032.9109733659</v>
      </c>
      <c r="E272" s="39">
        <f t="shared" si="20"/>
        <v>1677750.0393090975</v>
      </c>
      <c r="F272" s="39">
        <f t="shared" si="20"/>
        <v>254685.32570253618</v>
      </c>
      <c r="G272" s="39">
        <f t="shared" si="20"/>
        <v>0</v>
      </c>
      <c r="H272" s="39">
        <f t="shared" si="21"/>
        <v>6941060.8104395038</v>
      </c>
      <c r="I272" s="1"/>
    </row>
    <row r="273" spans="2:10" x14ac:dyDescent="0.2">
      <c r="B273" s="9" t="str">
        <f>$B$37</f>
        <v>Engineering</v>
      </c>
      <c r="C273" s="39">
        <f t="shared" si="20"/>
        <v>1130261.9240133415</v>
      </c>
      <c r="D273" s="39">
        <f t="shared" si="20"/>
        <v>2558820.9889487191</v>
      </c>
      <c r="E273" s="39">
        <f t="shared" si="20"/>
        <v>1313846.2791344924</v>
      </c>
      <c r="F273" s="39">
        <f t="shared" si="20"/>
        <v>0</v>
      </c>
      <c r="G273" s="39">
        <f t="shared" si="20"/>
        <v>0</v>
      </c>
      <c r="H273" s="39">
        <f t="shared" si="21"/>
        <v>5002929.1920965528</v>
      </c>
      <c r="I273" s="1"/>
    </row>
    <row r="274" spans="2:10" x14ac:dyDescent="0.2">
      <c r="B274" s="9" t="str">
        <f>$B$38</f>
        <v>Home Economics</v>
      </c>
      <c r="C274" s="39">
        <f t="shared" si="20"/>
        <v>0</v>
      </c>
      <c r="D274" s="39">
        <f t="shared" si="20"/>
        <v>0</v>
      </c>
      <c r="E274" s="39">
        <f t="shared" si="20"/>
        <v>32985.087086064217</v>
      </c>
      <c r="F274" s="39">
        <f t="shared" si="20"/>
        <v>0</v>
      </c>
      <c r="G274" s="39">
        <f t="shared" si="20"/>
        <v>0</v>
      </c>
      <c r="H274" s="39">
        <f t="shared" si="21"/>
        <v>32985.087086064217</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46415.072882249711</v>
      </c>
      <c r="D276" s="39">
        <f t="shared" si="20"/>
        <v>574017.8465085387</v>
      </c>
      <c r="E276" s="39">
        <f t="shared" si="20"/>
        <v>528582.39468527329</v>
      </c>
      <c r="F276" s="39">
        <f t="shared" si="20"/>
        <v>0</v>
      </c>
      <c r="G276" s="39">
        <f t="shared" si="20"/>
        <v>0</v>
      </c>
      <c r="H276" s="39">
        <f t="shared" si="21"/>
        <v>1149015.3140760618</v>
      </c>
      <c r="I276" s="1"/>
    </row>
    <row r="277" spans="2:10" x14ac:dyDescent="0.2">
      <c r="B277" s="9" t="str">
        <f>$B$41</f>
        <v>Library Science</v>
      </c>
      <c r="C277" s="39">
        <f t="shared" si="20"/>
        <v>0</v>
      </c>
      <c r="D277" s="39">
        <f t="shared" si="20"/>
        <v>25932.481111674664</v>
      </c>
      <c r="E277" s="39">
        <f t="shared" si="20"/>
        <v>0</v>
      </c>
      <c r="F277" s="39">
        <f t="shared" si="20"/>
        <v>0</v>
      </c>
      <c r="G277" s="39">
        <f t="shared" si="20"/>
        <v>0</v>
      </c>
      <c r="H277" s="39">
        <f t="shared" si="21"/>
        <v>25932.481111674664</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100154.09135789821</v>
      </c>
      <c r="E279" s="39">
        <f t="shared" si="20"/>
        <v>0</v>
      </c>
      <c r="F279" s="39">
        <f t="shared" si="20"/>
        <v>0</v>
      </c>
      <c r="G279" s="39">
        <f t="shared" si="20"/>
        <v>0</v>
      </c>
      <c r="H279" s="39">
        <f t="shared" si="21"/>
        <v>100154.09135789821</v>
      </c>
      <c r="I279" s="1"/>
    </row>
    <row r="280" spans="2:10" x14ac:dyDescent="0.2">
      <c r="B280" s="9" t="str">
        <f>$B$44</f>
        <v>Physical Training</v>
      </c>
      <c r="C280" s="39">
        <f t="shared" si="20"/>
        <v>99284.792827288242</v>
      </c>
      <c r="D280" s="39">
        <f t="shared" si="20"/>
        <v>74263.298451430761</v>
      </c>
      <c r="E280" s="39">
        <f t="shared" si="20"/>
        <v>0</v>
      </c>
      <c r="F280" s="39">
        <f t="shared" si="20"/>
        <v>0</v>
      </c>
      <c r="G280" s="39">
        <f t="shared" si="20"/>
        <v>0</v>
      </c>
      <c r="H280" s="39">
        <f t="shared" si="21"/>
        <v>173548.09127871902</v>
      </c>
      <c r="I280" s="1"/>
    </row>
    <row r="281" spans="2:10" x14ac:dyDescent="0.2">
      <c r="B281" s="9" t="str">
        <f>$B$45</f>
        <v>Health Services</v>
      </c>
      <c r="C281" s="39">
        <f t="shared" si="20"/>
        <v>567247.87840199959</v>
      </c>
      <c r="D281" s="39">
        <f t="shared" si="20"/>
        <v>1070544.0922488701</v>
      </c>
      <c r="E281" s="39">
        <f t="shared" si="20"/>
        <v>1349874.7892265264</v>
      </c>
      <c r="F281" s="39">
        <f t="shared" si="20"/>
        <v>0</v>
      </c>
      <c r="G281" s="39">
        <f t="shared" si="20"/>
        <v>0</v>
      </c>
      <c r="H281" s="39">
        <f t="shared" si="21"/>
        <v>2987666.7598773958</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1552581.1634196187</v>
      </c>
      <c r="D283" s="39">
        <f t="shared" si="20"/>
        <v>8060473.1367431656</v>
      </c>
      <c r="E283" s="39">
        <f t="shared" si="20"/>
        <v>8127912.3591733072</v>
      </c>
      <c r="F283" s="39">
        <f t="shared" si="20"/>
        <v>0</v>
      </c>
      <c r="G283" s="39">
        <f t="shared" si="20"/>
        <v>0</v>
      </c>
      <c r="H283" s="39">
        <f t="shared" si="21"/>
        <v>17740966.65933609</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5029.6768317855349</v>
      </c>
      <c r="D285" s="39">
        <f t="shared" si="22"/>
        <v>415586.4399300646</v>
      </c>
      <c r="E285" s="39">
        <f t="shared" si="22"/>
        <v>0</v>
      </c>
      <c r="F285" s="39">
        <f t="shared" si="22"/>
        <v>0</v>
      </c>
      <c r="G285" s="39">
        <f t="shared" si="22"/>
        <v>0</v>
      </c>
      <c r="H285" s="39">
        <f t="shared" si="21"/>
        <v>420616.11676185013</v>
      </c>
      <c r="I285" s="1"/>
    </row>
    <row r="286" spans="2:10" x14ac:dyDescent="0.2">
      <c r="B286" s="9" t="str">
        <f>$B$50</f>
        <v>Technology</v>
      </c>
      <c r="C286" s="39">
        <f t="shared" si="22"/>
        <v>703716.48424351867</v>
      </c>
      <c r="D286" s="39">
        <f t="shared" si="22"/>
        <v>1221797.9458820394</v>
      </c>
      <c r="E286" s="39">
        <f t="shared" si="22"/>
        <v>190445.93941827095</v>
      </c>
      <c r="F286" s="39">
        <f t="shared" si="22"/>
        <v>0</v>
      </c>
      <c r="G286" s="39">
        <f t="shared" si="22"/>
        <v>0</v>
      </c>
      <c r="H286" s="39">
        <f t="shared" si="21"/>
        <v>2115960.369543829</v>
      </c>
      <c r="I286" s="1"/>
    </row>
    <row r="287" spans="2:10" x14ac:dyDescent="0.2">
      <c r="B287" s="9" t="str">
        <f>$B$51</f>
        <v>Nursing</v>
      </c>
      <c r="C287" s="39">
        <f t="shared" si="22"/>
        <v>143754.37540554957</v>
      </c>
      <c r="D287" s="39">
        <f t="shared" si="22"/>
        <v>3241502.9144364158</v>
      </c>
      <c r="E287" s="39">
        <f t="shared" si="22"/>
        <v>1308045.7498455211</v>
      </c>
      <c r="F287" s="39">
        <f t="shared" si="22"/>
        <v>0</v>
      </c>
      <c r="G287" s="39">
        <f t="shared" si="22"/>
        <v>0</v>
      </c>
      <c r="H287" s="39">
        <f t="shared" si="21"/>
        <v>4693303.0396874864</v>
      </c>
      <c r="I287" s="1"/>
    </row>
    <row r="288" spans="2:10" x14ac:dyDescent="0.2">
      <c r="B288" s="35" t="str">
        <f>$B$52</f>
        <v>Totals</v>
      </c>
      <c r="C288" s="38">
        <f>SUM(C268:C287)</f>
        <v>27138122.490469366</v>
      </c>
      <c r="D288" s="38">
        <f>SUM(D268:D287)</f>
        <v>38165309.301575631</v>
      </c>
      <c r="E288" s="38">
        <f>SUM(E268:E287)</f>
        <v>23574126.518946551</v>
      </c>
      <c r="F288" s="38">
        <f>SUM(F268:F287)</f>
        <v>859617.71848548786</v>
      </c>
      <c r="G288" s="38">
        <f>SUM(G268:G287)</f>
        <v>0</v>
      </c>
      <c r="H288" s="38">
        <f t="shared" si="21"/>
        <v>89737176.029477045</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229.4281343325784</v>
      </c>
      <c r="D293" s="36">
        <f t="shared" si="23"/>
        <v>421.67752213262139</v>
      </c>
      <c r="E293" s="36">
        <f t="shared" si="23"/>
        <v>677.10482801821217</v>
      </c>
      <c r="F293" s="36">
        <f t="shared" si="23"/>
        <v>0</v>
      </c>
      <c r="G293" s="37">
        <f t="shared" si="23"/>
        <v>0</v>
      </c>
      <c r="H293" s="38">
        <f t="shared" si="23"/>
        <v>319.88934304929086</v>
      </c>
      <c r="I293" s="1"/>
    </row>
    <row r="294" spans="2:10" x14ac:dyDescent="0.2">
      <c r="B294" s="9" t="str">
        <f>$B$33</f>
        <v>Science</v>
      </c>
      <c r="C294" s="69">
        <f t="shared" si="23"/>
        <v>220.43308329553895</v>
      </c>
      <c r="D294" s="69">
        <f t="shared" si="23"/>
        <v>396.56696611615143</v>
      </c>
      <c r="E294" s="69">
        <f t="shared" si="23"/>
        <v>1148.2324178273905</v>
      </c>
      <c r="F294" s="69">
        <f t="shared" si="23"/>
        <v>0</v>
      </c>
      <c r="G294" s="88">
        <f t="shared" si="23"/>
        <v>0</v>
      </c>
      <c r="H294" s="39">
        <f t="shared" si="23"/>
        <v>308.53240239614428</v>
      </c>
      <c r="I294" s="1"/>
    </row>
    <row r="295" spans="2:10" x14ac:dyDescent="0.2">
      <c r="B295" s="9" t="str">
        <f>$B$34</f>
        <v>Fine Arts</v>
      </c>
      <c r="C295" s="69">
        <f t="shared" si="23"/>
        <v>484.75760277378043</v>
      </c>
      <c r="D295" s="69">
        <f t="shared" si="23"/>
        <v>772.13091855329856</v>
      </c>
      <c r="E295" s="69">
        <f t="shared" si="23"/>
        <v>1431.5087892305653</v>
      </c>
      <c r="F295" s="69">
        <f t="shared" si="23"/>
        <v>0</v>
      </c>
      <c r="G295" s="88">
        <f t="shared" si="23"/>
        <v>0</v>
      </c>
      <c r="H295" s="39">
        <f t="shared" si="23"/>
        <v>603.2522595969948</v>
      </c>
      <c r="I295" s="1"/>
    </row>
    <row r="296" spans="2:10" x14ac:dyDescent="0.2">
      <c r="B296" s="9" t="str">
        <f>$B$35</f>
        <v>Teacher Education</v>
      </c>
      <c r="C296" s="69">
        <f t="shared" si="23"/>
        <v>211.24632384306193</v>
      </c>
      <c r="D296" s="69">
        <f t="shared" si="23"/>
        <v>359.20917090677295</v>
      </c>
      <c r="E296" s="69">
        <f t="shared" si="23"/>
        <v>473.8687801624676</v>
      </c>
      <c r="F296" s="69">
        <f t="shared" si="23"/>
        <v>1013.2870900886963</v>
      </c>
      <c r="G296" s="88">
        <f t="shared" si="23"/>
        <v>0</v>
      </c>
      <c r="H296" s="39">
        <f t="shared" si="23"/>
        <v>404.65093237274016</v>
      </c>
      <c r="I296" s="1"/>
    </row>
    <row r="297" spans="2:10" x14ac:dyDescent="0.2">
      <c r="B297" s="9" t="str">
        <f>$B$36</f>
        <v>Agriculture</v>
      </c>
      <c r="C297" s="69">
        <f t="shared" si="23"/>
        <v>288.2057976571968</v>
      </c>
      <c r="D297" s="69">
        <f t="shared" si="23"/>
        <v>507.73275064652995</v>
      </c>
      <c r="E297" s="69">
        <f t="shared" si="23"/>
        <v>2791.597403176535</v>
      </c>
      <c r="F297" s="69">
        <f t="shared" si="23"/>
        <v>2961.457275610886</v>
      </c>
      <c r="G297" s="88">
        <f t="shared" si="23"/>
        <v>0</v>
      </c>
      <c r="H297" s="39">
        <f t="shared" si="23"/>
        <v>507.42457858319347</v>
      </c>
      <c r="I297" s="1"/>
    </row>
    <row r="298" spans="2:10" x14ac:dyDescent="0.2">
      <c r="B298" s="9" t="str">
        <f>$B$37</f>
        <v>Engineering</v>
      </c>
      <c r="C298" s="69">
        <f t="shared" si="23"/>
        <v>429.10475475069916</v>
      </c>
      <c r="D298" s="69">
        <f t="shared" si="23"/>
        <v>780.36626683401005</v>
      </c>
      <c r="E298" s="69">
        <f t="shared" si="23"/>
        <v>848.73790641763071</v>
      </c>
      <c r="F298" s="69">
        <f t="shared" si="23"/>
        <v>0</v>
      </c>
      <c r="G298" s="88">
        <f t="shared" si="23"/>
        <v>0</v>
      </c>
      <c r="H298" s="39">
        <f t="shared" si="23"/>
        <v>670.54405469729966</v>
      </c>
      <c r="I298" s="1"/>
    </row>
    <row r="299" spans="2:10" x14ac:dyDescent="0.2">
      <c r="B299" s="9" t="str">
        <f>$B$38</f>
        <v>Home Economics</v>
      </c>
      <c r="C299" s="69">
        <f t="shared" si="23"/>
        <v>0</v>
      </c>
      <c r="D299" s="69">
        <f t="shared" si="23"/>
        <v>0</v>
      </c>
      <c r="E299" s="69">
        <f t="shared" si="23"/>
        <v>314.1436865339449</v>
      </c>
      <c r="F299" s="69">
        <f t="shared" si="23"/>
        <v>0</v>
      </c>
      <c r="G299" s="88">
        <f t="shared" si="23"/>
        <v>0</v>
      </c>
      <c r="H299" s="39">
        <f t="shared" si="23"/>
        <v>314.1436865339449</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150.21059185194082</v>
      </c>
      <c r="D301" s="69">
        <f t="shared" si="23"/>
        <v>266.86092352791201</v>
      </c>
      <c r="E301" s="69">
        <f t="shared" si="23"/>
        <v>750.82726517794504</v>
      </c>
      <c r="F301" s="69">
        <f t="shared" si="23"/>
        <v>0</v>
      </c>
      <c r="G301" s="88">
        <f t="shared" si="23"/>
        <v>0</v>
      </c>
      <c r="H301" s="39">
        <f t="shared" si="23"/>
        <v>363.15275413276288</v>
      </c>
      <c r="I301" s="1"/>
    </row>
    <row r="302" spans="2:10" x14ac:dyDescent="0.2">
      <c r="B302" s="9" t="str">
        <f>$B$41</f>
        <v>Library Science</v>
      </c>
      <c r="C302" s="69">
        <f t="shared" si="23"/>
        <v>0</v>
      </c>
      <c r="D302" s="69">
        <f t="shared" si="23"/>
        <v>8644.160370558222</v>
      </c>
      <c r="E302" s="69">
        <f t="shared" si="23"/>
        <v>0</v>
      </c>
      <c r="F302" s="69">
        <f t="shared" si="23"/>
        <v>0</v>
      </c>
      <c r="G302" s="88">
        <f t="shared" si="23"/>
        <v>0</v>
      </c>
      <c r="H302" s="39">
        <f t="shared" si="23"/>
        <v>8644.160370558222</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1192.3106114035502</v>
      </c>
      <c r="E304" s="69">
        <f t="shared" si="23"/>
        <v>0</v>
      </c>
      <c r="F304" s="69">
        <f t="shared" si="23"/>
        <v>0</v>
      </c>
      <c r="G304" s="88">
        <f t="shared" si="23"/>
        <v>0</v>
      </c>
      <c r="H304" s="39">
        <f t="shared" si="23"/>
        <v>1192.3106114035502</v>
      </c>
      <c r="I304" s="1"/>
    </row>
    <row r="305" spans="2:10" x14ac:dyDescent="0.2">
      <c r="B305" s="9" t="str">
        <f>$B$44</f>
        <v>Physical Training</v>
      </c>
      <c r="C305" s="69">
        <f t="shared" si="23"/>
        <v>666.34089145831035</v>
      </c>
      <c r="D305" s="69">
        <f t="shared" si="23"/>
        <v>339.10181941292586</v>
      </c>
      <c r="E305" s="69">
        <f t="shared" si="23"/>
        <v>0</v>
      </c>
      <c r="F305" s="69">
        <f t="shared" si="23"/>
        <v>0</v>
      </c>
      <c r="G305" s="88">
        <f t="shared" si="23"/>
        <v>0</v>
      </c>
      <c r="H305" s="39">
        <f t="shared" si="23"/>
        <v>471.59807412695386</v>
      </c>
      <c r="I305" s="1"/>
    </row>
    <row r="306" spans="2:10" x14ac:dyDescent="0.2">
      <c r="B306" s="9" t="str">
        <f>$B$45</f>
        <v>Health Services</v>
      </c>
      <c r="C306" s="69">
        <f t="shared" si="23"/>
        <v>578.23433068501492</v>
      </c>
      <c r="D306" s="69">
        <f t="shared" si="23"/>
        <v>400.05384613186476</v>
      </c>
      <c r="E306" s="69">
        <f t="shared" si="23"/>
        <v>984.59138528557719</v>
      </c>
      <c r="F306" s="69">
        <f t="shared" si="23"/>
        <v>0</v>
      </c>
      <c r="G306" s="88">
        <f t="shared" si="23"/>
        <v>0</v>
      </c>
      <c r="H306" s="39">
        <f t="shared" si="23"/>
        <v>594.2057994982888</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240.59835168442876</v>
      </c>
      <c r="D308" s="69">
        <f t="shared" si="23"/>
        <v>386.46368781431488</v>
      </c>
      <c r="E308" s="69">
        <f t="shared" si="23"/>
        <v>475.26092615912216</v>
      </c>
      <c r="F308" s="69">
        <f t="shared" si="23"/>
        <v>0</v>
      </c>
      <c r="G308" s="88">
        <f t="shared" si="23"/>
        <v>0</v>
      </c>
      <c r="H308" s="39">
        <f t="shared" si="23"/>
        <v>399.46335808646512</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239.50842056121596</v>
      </c>
      <c r="D310" s="69">
        <f t="shared" si="24"/>
        <v>258.449278563473</v>
      </c>
      <c r="E310" s="69">
        <f t="shared" si="24"/>
        <v>0</v>
      </c>
      <c r="F310" s="69">
        <f t="shared" si="24"/>
        <v>0</v>
      </c>
      <c r="G310" s="88">
        <f t="shared" si="24"/>
        <v>0</v>
      </c>
      <c r="H310" s="39">
        <f t="shared" si="24"/>
        <v>258.20510544005532</v>
      </c>
      <c r="I310" s="1"/>
    </row>
    <row r="311" spans="2:10" x14ac:dyDescent="0.2">
      <c r="B311" s="9" t="str">
        <f>$B$50</f>
        <v>Technology</v>
      </c>
      <c r="C311" s="69">
        <f t="shared" si="24"/>
        <v>326.70217467201422</v>
      </c>
      <c r="D311" s="69">
        <f t="shared" si="24"/>
        <v>507.18055038689886</v>
      </c>
      <c r="E311" s="69">
        <f t="shared" si="24"/>
        <v>933.55852656015168</v>
      </c>
      <c r="F311" s="69">
        <f t="shared" si="24"/>
        <v>0</v>
      </c>
      <c r="G311" s="88">
        <f t="shared" si="24"/>
        <v>0</v>
      </c>
      <c r="H311" s="39">
        <f t="shared" si="24"/>
        <v>443.8767295036352</v>
      </c>
      <c r="I311" s="1"/>
    </row>
    <row r="312" spans="2:10" x14ac:dyDescent="0.2">
      <c r="B312" s="9" t="str">
        <f>$B$51</f>
        <v>Nursing</v>
      </c>
      <c r="C312" s="69">
        <f t="shared" si="24"/>
        <v>244.48023028154688</v>
      </c>
      <c r="D312" s="69">
        <f t="shared" si="24"/>
        <v>461.55530605673016</v>
      </c>
      <c r="E312" s="69">
        <f t="shared" si="24"/>
        <v>652.3918951847985</v>
      </c>
      <c r="F312" s="69">
        <f t="shared" si="24"/>
        <v>0</v>
      </c>
      <c r="G312" s="88">
        <f t="shared" si="24"/>
        <v>0</v>
      </c>
      <c r="H312" s="39">
        <f t="shared" si="24"/>
        <v>488.07227950161047</v>
      </c>
      <c r="I312" s="1"/>
    </row>
    <row r="313" spans="2:10" x14ac:dyDescent="0.2">
      <c r="B313" s="35" t="str">
        <f>$B$52</f>
        <v>Totals</v>
      </c>
      <c r="C313" s="38">
        <f t="shared" si="24"/>
        <v>268.5028740944017</v>
      </c>
      <c r="D313" s="38">
        <f t="shared" si="24"/>
        <v>440.86068270273341</v>
      </c>
      <c r="E313" s="38">
        <f t="shared" si="24"/>
        <v>634.75393841908908</v>
      </c>
      <c r="F313" s="38">
        <f t="shared" si="24"/>
        <v>1258.5910958791917</v>
      </c>
      <c r="G313" s="38">
        <f t="shared" si="24"/>
        <v>0</v>
      </c>
      <c r="H313" s="38">
        <f t="shared" si="24"/>
        <v>398.0111061166175</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1.8379503601827611</v>
      </c>
      <c r="E318" s="55">
        <f t="shared" si="25"/>
        <v>2.95127199629616</v>
      </c>
      <c r="F318" s="55">
        <f t="shared" si="25"/>
        <v>0</v>
      </c>
      <c r="G318" s="55">
        <f t="shared" si="25"/>
        <v>0</v>
      </c>
      <c r="H318" s="55">
        <f t="shared" si="25"/>
        <v>1.3942899548037999</v>
      </c>
      <c r="I318" s="1"/>
    </row>
    <row r="319" spans="2:10" x14ac:dyDescent="0.2">
      <c r="B319" s="9" t="str">
        <f>$B$33</f>
        <v>Science</v>
      </c>
      <c r="C319" s="55">
        <f t="shared" ref="C319:H334" si="26">IF($C$293=0,"",C294/$C$293)</f>
        <v>0.9607936007359924</v>
      </c>
      <c r="D319" s="55">
        <f t="shared" si="26"/>
        <v>1.7285019000385065</v>
      </c>
      <c r="E319" s="55">
        <f t="shared" si="26"/>
        <v>5.0047585539919694</v>
      </c>
      <c r="F319" s="55">
        <f t="shared" si="26"/>
        <v>0</v>
      </c>
      <c r="G319" s="55">
        <f t="shared" si="26"/>
        <v>0</v>
      </c>
      <c r="H319" s="55">
        <f t="shared" si="26"/>
        <v>1.3447888738392326</v>
      </c>
      <c r="I319" s="1"/>
    </row>
    <row r="320" spans="2:10" x14ac:dyDescent="0.2">
      <c r="B320" s="9" t="str">
        <f>$B$34</f>
        <v>Fine Arts</v>
      </c>
      <c r="C320" s="55">
        <f t="shared" si="26"/>
        <v>2.1128951956305286</v>
      </c>
      <c r="D320" s="55">
        <f t="shared" si="26"/>
        <v>3.365458734167361</v>
      </c>
      <c r="E320" s="55">
        <f t="shared" si="26"/>
        <v>6.2394648912389012</v>
      </c>
      <c r="F320" s="55">
        <f t="shared" si="26"/>
        <v>0</v>
      </c>
      <c r="G320" s="55">
        <f t="shared" si="26"/>
        <v>0</v>
      </c>
      <c r="H320" s="55">
        <f t="shared" si="26"/>
        <v>2.6293735132000942</v>
      </c>
      <c r="I320" s="1"/>
    </row>
    <row r="321" spans="2:9" x14ac:dyDescent="0.2">
      <c r="B321" s="9" t="str">
        <f>$B$35</f>
        <v>Teacher Education</v>
      </c>
      <c r="C321" s="55">
        <f t="shared" si="26"/>
        <v>0.92075160902821029</v>
      </c>
      <c r="D321" s="55">
        <f t="shared" si="26"/>
        <v>1.5656718473160938</v>
      </c>
      <c r="E321" s="55">
        <f t="shared" si="26"/>
        <v>2.0654344836172043</v>
      </c>
      <c r="F321" s="55">
        <f t="shared" si="26"/>
        <v>4.4165773000613697</v>
      </c>
      <c r="G321" s="55">
        <f t="shared" si="26"/>
        <v>0</v>
      </c>
      <c r="H321" s="55">
        <f t="shared" si="26"/>
        <v>1.7637371874635013</v>
      </c>
      <c r="I321" s="1"/>
    </row>
    <row r="322" spans="2:9" x14ac:dyDescent="0.2">
      <c r="B322" s="9" t="str">
        <f>$B$36</f>
        <v>Agriculture</v>
      </c>
      <c r="C322" s="55">
        <f t="shared" si="26"/>
        <v>1.2561920467845258</v>
      </c>
      <c r="D322" s="55">
        <f t="shared" si="26"/>
        <v>2.2130361305668029</v>
      </c>
      <c r="E322" s="55">
        <f t="shared" si="26"/>
        <v>12.167633282193034</v>
      </c>
      <c r="F322" s="55">
        <f t="shared" si="26"/>
        <v>12.907995282383135</v>
      </c>
      <c r="G322" s="55">
        <f t="shared" si="26"/>
        <v>0</v>
      </c>
      <c r="H322" s="55">
        <f t="shared" si="26"/>
        <v>2.2116929122896156</v>
      </c>
      <c r="I322" s="1"/>
    </row>
    <row r="323" spans="2:9" x14ac:dyDescent="0.2">
      <c r="B323" s="9" t="str">
        <f>$B$37</f>
        <v>Engineering</v>
      </c>
      <c r="C323" s="55">
        <f t="shared" si="26"/>
        <v>1.8703231667685101</v>
      </c>
      <c r="D323" s="55">
        <f t="shared" si="26"/>
        <v>3.4013538448723697</v>
      </c>
      <c r="E323" s="55">
        <f t="shared" si="26"/>
        <v>3.6993628043337639</v>
      </c>
      <c r="F323" s="55">
        <f t="shared" si="26"/>
        <v>0</v>
      </c>
      <c r="G323" s="55">
        <f t="shared" si="26"/>
        <v>0</v>
      </c>
      <c r="H323" s="55">
        <f t="shared" si="26"/>
        <v>2.922675794091063</v>
      </c>
      <c r="I323" s="1"/>
    </row>
    <row r="324" spans="2:9" x14ac:dyDescent="0.2">
      <c r="B324" s="9" t="str">
        <f>$B$38</f>
        <v>Home Economics</v>
      </c>
      <c r="C324" s="55">
        <f t="shared" si="26"/>
        <v>0</v>
      </c>
      <c r="D324" s="55">
        <f t="shared" si="26"/>
        <v>0</v>
      </c>
      <c r="E324" s="55">
        <f t="shared" si="26"/>
        <v>1.3692465723430549</v>
      </c>
      <c r="F324" s="55">
        <f t="shared" si="26"/>
        <v>0</v>
      </c>
      <c r="G324" s="55">
        <f t="shared" si="26"/>
        <v>0</v>
      </c>
      <c r="H324" s="55">
        <f t="shared" si="26"/>
        <v>1.3692465723430549</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0.65471740111086796</v>
      </c>
      <c r="D326" s="55">
        <f t="shared" si="26"/>
        <v>1.1631569262602779</v>
      </c>
      <c r="E326" s="55">
        <f t="shared" si="26"/>
        <v>3.2726032810324295</v>
      </c>
      <c r="F326" s="55">
        <f t="shared" si="26"/>
        <v>0</v>
      </c>
      <c r="G326" s="55">
        <f t="shared" si="26"/>
        <v>0</v>
      </c>
      <c r="H326" s="55">
        <f t="shared" si="26"/>
        <v>1.5828605989810196</v>
      </c>
      <c r="I326" s="1"/>
    </row>
    <row r="327" spans="2:9" x14ac:dyDescent="0.2">
      <c r="B327" s="9" t="str">
        <f>$B$41</f>
        <v>Library Science</v>
      </c>
      <c r="C327" s="55">
        <f t="shared" si="26"/>
        <v>0</v>
      </c>
      <c r="D327" s="55">
        <f t="shared" si="26"/>
        <v>37.676984977037172</v>
      </c>
      <c r="E327" s="55">
        <f t="shared" si="26"/>
        <v>0</v>
      </c>
      <c r="F327" s="55">
        <f t="shared" si="26"/>
        <v>0</v>
      </c>
      <c r="G327" s="55">
        <f t="shared" si="26"/>
        <v>0</v>
      </c>
      <c r="H327" s="55">
        <f t="shared" si="26"/>
        <v>37.676984977037172</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5.1968805607562496</v>
      </c>
      <c r="E329" s="55">
        <f t="shared" si="26"/>
        <v>0</v>
      </c>
      <c r="F329" s="55">
        <f t="shared" si="26"/>
        <v>0</v>
      </c>
      <c r="G329" s="55">
        <f t="shared" si="26"/>
        <v>0</v>
      </c>
      <c r="H329" s="55">
        <f t="shared" si="26"/>
        <v>5.1968805607562496</v>
      </c>
      <c r="I329" s="1"/>
    </row>
    <row r="330" spans="2:9" x14ac:dyDescent="0.2">
      <c r="B330" s="9" t="str">
        <f>$B$44</f>
        <v>Physical Training</v>
      </c>
      <c r="C330" s="55">
        <f t="shared" si="26"/>
        <v>2.9043556205377343</v>
      </c>
      <c r="D330" s="55">
        <f t="shared" si="26"/>
        <v>1.4780306713446258</v>
      </c>
      <c r="E330" s="55">
        <f t="shared" si="26"/>
        <v>0</v>
      </c>
      <c r="F330" s="55">
        <f t="shared" si="26"/>
        <v>0</v>
      </c>
      <c r="G330" s="55">
        <f t="shared" si="26"/>
        <v>0</v>
      </c>
      <c r="H330" s="55">
        <f t="shared" si="26"/>
        <v>2.0555372404472703</v>
      </c>
      <c r="I330" s="1"/>
    </row>
    <row r="331" spans="2:9" x14ac:dyDescent="0.2">
      <c r="B331" s="9" t="str">
        <f>$B$45</f>
        <v>Health Services</v>
      </c>
      <c r="C331" s="55">
        <f t="shared" si="26"/>
        <v>2.520328783421165</v>
      </c>
      <c r="D331" s="55">
        <f t="shared" si="26"/>
        <v>1.7437000361601154</v>
      </c>
      <c r="E331" s="55">
        <f t="shared" si="26"/>
        <v>4.2915023833054242</v>
      </c>
      <c r="F331" s="55">
        <f t="shared" si="26"/>
        <v>0</v>
      </c>
      <c r="G331" s="55">
        <f t="shared" si="26"/>
        <v>0</v>
      </c>
      <c r="H331" s="55">
        <f t="shared" si="26"/>
        <v>2.5899430391432712</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1.0486872169550838</v>
      </c>
      <c r="D333" s="55">
        <f t="shared" si="26"/>
        <v>1.6844651112147309</v>
      </c>
      <c r="E333" s="55">
        <f t="shared" si="26"/>
        <v>2.0715023793471867</v>
      </c>
      <c r="F333" s="55">
        <f t="shared" si="26"/>
        <v>0</v>
      </c>
      <c r="G333" s="55">
        <f t="shared" si="26"/>
        <v>0</v>
      </c>
      <c r="H333" s="55">
        <f t="shared" si="26"/>
        <v>1.741126297559497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1.0439365741170401</v>
      </c>
      <c r="D335" s="55">
        <f t="shared" si="27"/>
        <v>1.1264933976616209</v>
      </c>
      <c r="E335" s="55">
        <f t="shared" si="27"/>
        <v>0</v>
      </c>
      <c r="F335" s="55">
        <f t="shared" si="27"/>
        <v>0</v>
      </c>
      <c r="G335" s="55">
        <f t="shared" si="27"/>
        <v>0</v>
      </c>
      <c r="H335" s="55">
        <f t="shared" si="27"/>
        <v>1.1254291292181364</v>
      </c>
      <c r="I335" s="1"/>
    </row>
    <row r="336" spans="2:9" x14ac:dyDescent="0.2">
      <c r="B336" s="9" t="str">
        <f>$B$50</f>
        <v>Technology</v>
      </c>
      <c r="C336" s="55">
        <f t="shared" si="27"/>
        <v>1.423984794290432</v>
      </c>
      <c r="D336" s="55">
        <f t="shared" si="27"/>
        <v>2.2106292755346706</v>
      </c>
      <c r="E336" s="55">
        <f t="shared" si="27"/>
        <v>4.0690673324609259</v>
      </c>
      <c r="F336" s="55">
        <f t="shared" si="27"/>
        <v>0</v>
      </c>
      <c r="G336" s="55">
        <f t="shared" si="27"/>
        <v>0</v>
      </c>
      <c r="H336" s="55">
        <f t="shared" si="27"/>
        <v>1.9347092316942818</v>
      </c>
      <c r="I336" s="1"/>
    </row>
    <row r="337" spans="2:10" x14ac:dyDescent="0.2">
      <c r="B337" s="9" t="str">
        <f>$B$51</f>
        <v>Nursing</v>
      </c>
      <c r="C337" s="55">
        <f t="shared" si="27"/>
        <v>1.0656070189157751</v>
      </c>
      <c r="D337" s="55">
        <f t="shared" si="27"/>
        <v>2.0117641953521743</v>
      </c>
      <c r="E337" s="55">
        <f t="shared" si="27"/>
        <v>2.8435566417460074</v>
      </c>
      <c r="F337" s="55">
        <f t="shared" si="27"/>
        <v>0</v>
      </c>
      <c r="G337" s="55">
        <f t="shared" si="27"/>
        <v>0</v>
      </c>
      <c r="H337" s="55">
        <f t="shared" si="27"/>
        <v>2.1273427555929225</v>
      </c>
      <c r="I337" s="1"/>
    </row>
    <row r="338" spans="2:10" x14ac:dyDescent="0.2">
      <c r="B338" s="35" t="str">
        <f>$B$52</f>
        <v>Totals</v>
      </c>
      <c r="C338" s="55">
        <f t="shared" si="27"/>
        <v>1.1703136360128383</v>
      </c>
      <c r="D338" s="55">
        <f t="shared" si="27"/>
        <v>1.9215632990488558</v>
      </c>
      <c r="E338" s="55">
        <f t="shared" si="27"/>
        <v>2.7666787260665751</v>
      </c>
      <c r="F338" s="55">
        <f t="shared" si="27"/>
        <v>5.4857748790945644</v>
      </c>
      <c r="G338" s="55">
        <f t="shared" si="27"/>
        <v>0</v>
      </c>
      <c r="H338" s="55">
        <f t="shared" si="27"/>
        <v>1.7347964201271919</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6882.844029977352</v>
      </c>
      <c r="D343" s="38">
        <f t="shared" si="28"/>
        <v>12650.325663978641</v>
      </c>
      <c r="E343" s="38">
        <f>E293*24</f>
        <v>16250.515872437092</v>
      </c>
      <c r="F343" s="38">
        <f>F293*18</f>
        <v>0</v>
      </c>
      <c r="G343" s="38">
        <f>G293*24</f>
        <v>0</v>
      </c>
      <c r="H343" s="38">
        <f>IF((C32/30+D32/30+E32/24+F32/18+G32/24)=0,0,H268/(C32/30+D32/30+E32/24+F32/18+G32/24))</f>
        <v>9385.4435676278972</v>
      </c>
      <c r="I343" s="1"/>
    </row>
    <row r="344" spans="2:10" x14ac:dyDescent="0.2">
      <c r="B344" s="9" t="str">
        <f>$B$33</f>
        <v>Science</v>
      </c>
      <c r="C344" s="39">
        <f t="shared" si="28"/>
        <v>6612.9924988661687</v>
      </c>
      <c r="D344" s="39">
        <f t="shared" si="28"/>
        <v>11897.008983484542</v>
      </c>
      <c r="E344" s="39">
        <f>E294*24</f>
        <v>27557.578027857373</v>
      </c>
      <c r="F344" s="39">
        <f>F294*18</f>
        <v>0</v>
      </c>
      <c r="G344" s="39">
        <f>G294*24</f>
        <v>0</v>
      </c>
      <c r="H344" s="39">
        <f t="shared" ref="H344:H363" si="29">IF((C33/30+D33/30+E33/24+F33/18+G33/24)=0,0,H269/(C33/30+D33/30+E33/24+F33/18+G33/24))</f>
        <v>9172.63939427675</v>
      </c>
      <c r="I344" s="1"/>
    </row>
    <row r="345" spans="2:10" x14ac:dyDescent="0.2">
      <c r="B345" s="9" t="str">
        <f>$B$34</f>
        <v>Fine Arts</v>
      </c>
      <c r="C345" s="39">
        <f t="shared" si="28"/>
        <v>14542.728083213413</v>
      </c>
      <c r="D345" s="39">
        <f t="shared" si="28"/>
        <v>23163.927556598956</v>
      </c>
      <c r="E345" s="39">
        <f t="shared" ref="E345:E363" si="30">E295*24</f>
        <v>34356.210941533565</v>
      </c>
      <c r="F345" s="39">
        <f t="shared" ref="F345:F363" si="31">F295*18</f>
        <v>0</v>
      </c>
      <c r="G345" s="39">
        <f t="shared" ref="G345:G363" si="32">G295*24</f>
        <v>0</v>
      </c>
      <c r="H345" s="39">
        <f t="shared" si="29"/>
        <v>17932.509520632033</v>
      </c>
      <c r="I345" s="1"/>
    </row>
    <row r="346" spans="2:10" x14ac:dyDescent="0.2">
      <c r="B346" s="9" t="str">
        <f>$B$35</f>
        <v>Teacher Education</v>
      </c>
      <c r="C346" s="39">
        <f t="shared" si="28"/>
        <v>6337.389715291858</v>
      </c>
      <c r="D346" s="39">
        <f t="shared" si="28"/>
        <v>10776.275127203189</v>
      </c>
      <c r="E346" s="39">
        <f t="shared" si="30"/>
        <v>11372.850723899222</v>
      </c>
      <c r="F346" s="39">
        <f t="shared" si="31"/>
        <v>18239.167621596534</v>
      </c>
      <c r="G346" s="39">
        <f t="shared" si="32"/>
        <v>0</v>
      </c>
      <c r="H346" s="39">
        <f t="shared" si="29"/>
        <v>10908.555531508664</v>
      </c>
      <c r="I346" s="1"/>
    </row>
    <row r="347" spans="2:10" x14ac:dyDescent="0.2">
      <c r="B347" s="9" t="str">
        <f>$B$36</f>
        <v>Agriculture</v>
      </c>
      <c r="C347" s="39">
        <f t="shared" si="28"/>
        <v>8646.1739297159038</v>
      </c>
      <c r="D347" s="39">
        <f t="shared" si="28"/>
        <v>15231.982519395899</v>
      </c>
      <c r="E347" s="39">
        <f t="shared" si="30"/>
        <v>66998.337676236843</v>
      </c>
      <c r="F347" s="39">
        <f t="shared" si="31"/>
        <v>53306.230960995948</v>
      </c>
      <c r="G347" s="39">
        <f t="shared" si="32"/>
        <v>0</v>
      </c>
      <c r="H347" s="39">
        <f t="shared" si="29"/>
        <v>14995.180550520714</v>
      </c>
      <c r="I347" s="1"/>
    </row>
    <row r="348" spans="2:10" x14ac:dyDescent="0.2">
      <c r="B348" s="9" t="str">
        <f>$B$37</f>
        <v>Engineering</v>
      </c>
      <c r="C348" s="39">
        <f t="shared" si="28"/>
        <v>12873.142642520976</v>
      </c>
      <c r="D348" s="39">
        <f t="shared" si="28"/>
        <v>23410.988005020303</v>
      </c>
      <c r="E348" s="39">
        <f t="shared" si="30"/>
        <v>20369.709754023137</v>
      </c>
      <c r="F348" s="39">
        <f t="shared" si="31"/>
        <v>0</v>
      </c>
      <c r="G348" s="39">
        <f t="shared" si="32"/>
        <v>0</v>
      </c>
      <c r="H348" s="39">
        <f t="shared" si="29"/>
        <v>19124.347064589267</v>
      </c>
      <c r="I348" s="1"/>
    </row>
    <row r="349" spans="2:10" x14ac:dyDescent="0.2">
      <c r="B349" s="9" t="str">
        <f>$B$38</f>
        <v>Home Economics</v>
      </c>
      <c r="C349" s="39">
        <f t="shared" si="28"/>
        <v>0</v>
      </c>
      <c r="D349" s="39">
        <f t="shared" si="28"/>
        <v>0</v>
      </c>
      <c r="E349" s="39">
        <f t="shared" si="30"/>
        <v>7539.4484768146776</v>
      </c>
      <c r="F349" s="39">
        <f t="shared" si="31"/>
        <v>0</v>
      </c>
      <c r="G349" s="39">
        <f t="shared" si="32"/>
        <v>0</v>
      </c>
      <c r="H349" s="39">
        <f t="shared" si="29"/>
        <v>7539.4484768146785</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4506.3177555582242</v>
      </c>
      <c r="D351" s="39">
        <f t="shared" si="28"/>
        <v>8005.8277058373606</v>
      </c>
      <c r="E351" s="39">
        <f t="shared" si="30"/>
        <v>18019.854364270679</v>
      </c>
      <c r="F351" s="39">
        <f t="shared" si="31"/>
        <v>0</v>
      </c>
      <c r="G351" s="39">
        <f t="shared" si="32"/>
        <v>0</v>
      </c>
      <c r="H351" s="39">
        <f t="shared" si="29"/>
        <v>10320.49683301852</v>
      </c>
      <c r="I351" s="1"/>
    </row>
    <row r="352" spans="2:10" x14ac:dyDescent="0.2">
      <c r="B352" s="9" t="str">
        <f>$B$41</f>
        <v>Library Science</v>
      </c>
      <c r="C352" s="39">
        <f t="shared" si="28"/>
        <v>0</v>
      </c>
      <c r="D352" s="39">
        <f t="shared" si="28"/>
        <v>259324.81111674666</v>
      </c>
      <c r="E352" s="39">
        <f t="shared" si="30"/>
        <v>0</v>
      </c>
      <c r="F352" s="39">
        <f t="shared" si="31"/>
        <v>0</v>
      </c>
      <c r="G352" s="39">
        <f t="shared" si="32"/>
        <v>0</v>
      </c>
      <c r="H352" s="39">
        <f t="shared" si="29"/>
        <v>259324.81111674663</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35769.318342106504</v>
      </c>
      <c r="E354" s="39">
        <f t="shared" si="30"/>
        <v>0</v>
      </c>
      <c r="F354" s="39">
        <f t="shared" si="31"/>
        <v>0</v>
      </c>
      <c r="G354" s="39">
        <f t="shared" si="32"/>
        <v>0</v>
      </c>
      <c r="H354" s="39">
        <f t="shared" si="29"/>
        <v>35769.318342106504</v>
      </c>
      <c r="I354" s="1"/>
    </row>
    <row r="355" spans="2:9" x14ac:dyDescent="0.2">
      <c r="B355" s="9" t="str">
        <f>$B$44</f>
        <v>Physical Training</v>
      </c>
      <c r="C355" s="39">
        <f t="shared" si="28"/>
        <v>19990.22674374931</v>
      </c>
      <c r="D355" s="39">
        <f t="shared" si="28"/>
        <v>10173.054582387776</v>
      </c>
      <c r="E355" s="39">
        <f t="shared" si="30"/>
        <v>0</v>
      </c>
      <c r="F355" s="39">
        <f t="shared" si="31"/>
        <v>0</v>
      </c>
      <c r="G355" s="39">
        <f t="shared" si="32"/>
        <v>0</v>
      </c>
      <c r="H355" s="39">
        <f t="shared" si="29"/>
        <v>14147.942223808617</v>
      </c>
      <c r="I355" s="1"/>
    </row>
    <row r="356" spans="2:9" x14ac:dyDescent="0.2">
      <c r="B356" s="9" t="str">
        <f>$B$45</f>
        <v>Health Services</v>
      </c>
      <c r="C356" s="39">
        <f t="shared" si="28"/>
        <v>17347.029920550449</v>
      </c>
      <c r="D356" s="39">
        <f t="shared" si="28"/>
        <v>12001.615383955943</v>
      </c>
      <c r="E356" s="39">
        <f t="shared" si="30"/>
        <v>23630.193246853851</v>
      </c>
      <c r="F356" s="39">
        <f t="shared" si="31"/>
        <v>0</v>
      </c>
      <c r="G356" s="39">
        <f t="shared" si="32"/>
        <v>0</v>
      </c>
      <c r="H356" s="39">
        <f t="shared" si="29"/>
        <v>16688.544951137526</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7217.9505505328625</v>
      </c>
      <c r="D358" s="39">
        <f t="shared" si="28"/>
        <v>11593.910634429447</v>
      </c>
      <c r="E358" s="39">
        <f t="shared" si="30"/>
        <v>11406.262227818932</v>
      </c>
      <c r="F358" s="39">
        <f t="shared" si="31"/>
        <v>0</v>
      </c>
      <c r="G358" s="39">
        <f t="shared" si="32"/>
        <v>0</v>
      </c>
      <c r="H358" s="39">
        <f t="shared" si="29"/>
        <v>10931.532729757795</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7185.2526168364784</v>
      </c>
      <c r="D360" s="39">
        <f t="shared" si="33"/>
        <v>7753.4783569041902</v>
      </c>
      <c r="E360" s="39">
        <f t="shared" si="30"/>
        <v>0</v>
      </c>
      <c r="F360" s="39">
        <f t="shared" si="31"/>
        <v>0</v>
      </c>
      <c r="G360" s="39">
        <f t="shared" si="32"/>
        <v>0</v>
      </c>
      <c r="H360" s="39">
        <f t="shared" si="29"/>
        <v>7746.1531632016595</v>
      </c>
      <c r="I360" s="1"/>
    </row>
    <row r="361" spans="2:9" x14ac:dyDescent="0.2">
      <c r="B361" s="9" t="str">
        <f>$B$50</f>
        <v>Technology</v>
      </c>
      <c r="C361" s="39">
        <f t="shared" si="33"/>
        <v>9801.0652401604275</v>
      </c>
      <c r="D361" s="39">
        <f t="shared" si="33"/>
        <v>15215.416511606965</v>
      </c>
      <c r="E361" s="39">
        <f t="shared" si="30"/>
        <v>22405.40463744364</v>
      </c>
      <c r="F361" s="39">
        <f t="shared" si="31"/>
        <v>0</v>
      </c>
      <c r="G361" s="39">
        <f t="shared" si="32"/>
        <v>0</v>
      </c>
      <c r="H361" s="39">
        <f t="shared" si="29"/>
        <v>13175.344766773531</v>
      </c>
      <c r="I361" s="1"/>
    </row>
    <row r="362" spans="2:9" x14ac:dyDescent="0.2">
      <c r="B362" s="9" t="str">
        <f>$B$51</f>
        <v>Nursing</v>
      </c>
      <c r="C362" s="39">
        <f t="shared" si="33"/>
        <v>7334.4069084464063</v>
      </c>
      <c r="D362" s="39">
        <f t="shared" si="33"/>
        <v>13846.659181701905</v>
      </c>
      <c r="E362" s="39">
        <f t="shared" si="30"/>
        <v>15657.405484435163</v>
      </c>
      <c r="F362" s="39">
        <f t="shared" si="31"/>
        <v>0</v>
      </c>
      <c r="G362" s="39">
        <f t="shared" si="32"/>
        <v>0</v>
      </c>
      <c r="H362" s="39">
        <f t="shared" si="29"/>
        <v>13916.73539653805</v>
      </c>
      <c r="I362" s="1"/>
    </row>
    <row r="363" spans="2:9" x14ac:dyDescent="0.2">
      <c r="B363" s="35" t="str">
        <f>$B$52</f>
        <v>Totals</v>
      </c>
      <c r="C363" s="38">
        <f t="shared" si="33"/>
        <v>8055.0862228320511</v>
      </c>
      <c r="D363" s="38">
        <f t="shared" si="33"/>
        <v>13225.820481082003</v>
      </c>
      <c r="E363" s="38">
        <f t="shared" si="30"/>
        <v>15234.094522058138</v>
      </c>
      <c r="F363" s="38">
        <f t="shared" si="31"/>
        <v>22654.639725825451</v>
      </c>
      <c r="G363" s="38">
        <f t="shared" si="32"/>
        <v>0</v>
      </c>
      <c r="H363" s="38">
        <f t="shared" si="29"/>
        <v>11445.869658091869</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70" priority="6" stopIfTrue="1">
      <formula>C32=0</formula>
    </cfRule>
  </conditionalFormatting>
  <conditionalFormatting sqref="C91:G110">
    <cfRule type="expression" dxfId="169" priority="5" stopIfTrue="1">
      <formula>C32=0</formula>
    </cfRule>
  </conditionalFormatting>
  <conditionalFormatting sqref="C143:H162">
    <cfRule type="expression" dxfId="168" priority="3" stopIfTrue="1">
      <formula>C32=0</formula>
    </cfRule>
  </conditionalFormatting>
  <conditionalFormatting sqref="H143:H162">
    <cfRule type="expression" dxfId="167" priority="4" stopIfTrue="1">
      <formula>OR(AND(#REF!&gt;0,H143&gt;0,H61=0),AND(#REF!&gt;0,H143&gt;0,H32=0))</formula>
    </cfRule>
  </conditionalFormatting>
  <conditionalFormatting sqref="H143:H162">
    <cfRule type="expression" dxfId="166" priority="2" stopIfTrue="1">
      <formula>OR(AND(#REF!&gt;0,H143&gt;0,H61=0),AND(#REF!&gt;0,H143&gt;0,H32=0))</formula>
    </cfRule>
  </conditionalFormatting>
  <conditionalFormatting sqref="H143:H162">
    <cfRule type="expression" dxfId="16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pageSetUpPr fitToPage="1"/>
  </sheetPr>
  <dimension ref="B1:W363"/>
  <sheetViews>
    <sheetView showGridLines="0" showZeros="0" topLeftCell="A148" zoomScale="70" zoomScaleNormal="70" workbookViewId="0">
      <selection activeCell="J169" sqref="J169"/>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90</v>
      </c>
      <c r="C3" s="6"/>
      <c r="D3" s="6"/>
      <c r="E3" s="6"/>
      <c r="F3" s="6"/>
      <c r="G3" s="6"/>
      <c r="H3" s="6"/>
    </row>
    <row r="4" spans="2:8" x14ac:dyDescent="0.2">
      <c r="B4" s="83" t="s">
        <v>151</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Data!$G20</f>
        <v>60571452</v>
      </c>
    </row>
    <row r="14" spans="2:8" x14ac:dyDescent="0.2">
      <c r="B14" s="372" t="s">
        <v>14</v>
      </c>
      <c r="C14" s="372"/>
      <c r="D14" s="372"/>
      <c r="E14" s="372"/>
      <c r="F14" s="341"/>
      <c r="G14" s="339"/>
      <c r="H14" s="345">
        <f>Data!$H20</f>
        <v>3433005</v>
      </c>
    </row>
    <row r="15" spans="2:8" x14ac:dyDescent="0.2">
      <c r="B15" s="372" t="s">
        <v>15</v>
      </c>
      <c r="C15" s="372"/>
      <c r="D15" s="372"/>
      <c r="E15" s="372"/>
      <c r="F15" s="341"/>
      <c r="G15" s="339"/>
      <c r="H15" s="345">
        <f>Data!$I20</f>
        <v>14739108</v>
      </c>
    </row>
    <row r="16" spans="2:8" x14ac:dyDescent="0.2">
      <c r="B16" s="372" t="s">
        <v>19</v>
      </c>
      <c r="C16" s="372"/>
      <c r="D16" s="372"/>
      <c r="E16" s="372"/>
      <c r="F16" s="341"/>
      <c r="G16" s="339"/>
      <c r="H16" s="345">
        <f>Data!$J20</f>
        <v>12766031</v>
      </c>
    </row>
    <row r="17" spans="2:23" x14ac:dyDescent="0.2">
      <c r="B17" s="372" t="s">
        <v>16</v>
      </c>
      <c r="C17" s="372"/>
      <c r="D17" s="372"/>
      <c r="E17" s="372"/>
      <c r="F17" s="341"/>
      <c r="G17" s="339"/>
      <c r="H17" s="345">
        <f>Data!$K20</f>
        <v>14033441</v>
      </c>
    </row>
    <row r="18" spans="2:23" x14ac:dyDescent="0.2">
      <c r="B18" s="372" t="s">
        <v>1</v>
      </c>
      <c r="C18" s="372"/>
      <c r="D18" s="372"/>
      <c r="E18" s="372"/>
      <c r="F18" s="342"/>
      <c r="G18" s="339"/>
      <c r="H18" s="343">
        <f>SUM(H13:H17)</f>
        <v>105543037</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Data!L20</f>
        <v>Monica Poehl</v>
      </c>
      <c r="E21" s="385"/>
      <c r="F21" s="385"/>
      <c r="G21" s="87" t="str">
        <f>Data!M20</f>
        <v>979-458-6090</v>
      </c>
      <c r="H21" s="78" t="str">
        <f>Data!N20</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Data!O20</f>
        <v>3406</v>
      </c>
      <c r="D25" s="80">
        <f>Data!P20</f>
        <v>4918</v>
      </c>
      <c r="E25" s="80">
        <f>Data!Q20</f>
        <v>2922</v>
      </c>
      <c r="F25" s="80">
        <f>Data!R20</f>
        <v>479</v>
      </c>
      <c r="G25" s="80">
        <f>Data!S20</f>
        <v>0</v>
      </c>
      <c r="H25" s="68">
        <f>SUM(C25:G25)</f>
        <v>11725</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Data!T20</f>
        <v>Bussell, Paige</v>
      </c>
      <c r="E28" s="385"/>
      <c r="F28" s="385"/>
      <c r="G28" s="87" t="str">
        <f>Data!U20</f>
        <v>(903) 468-3209</v>
      </c>
      <c r="H28" s="78" t="str">
        <f>Data!V20</f>
        <v>Paige.Bussell@tamuc.edu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Data!W20</f>
        <v>55571</v>
      </c>
      <c r="D32" s="81">
        <f>Data!AQ20</f>
        <v>23482</v>
      </c>
      <c r="E32" s="81">
        <f>Data!BK20</f>
        <v>7376</v>
      </c>
      <c r="F32" s="81">
        <f>Data!CE20</f>
        <v>1028</v>
      </c>
      <c r="G32" s="81">
        <f>Data!CY20</f>
        <v>0</v>
      </c>
      <c r="H32" s="22">
        <f>SUM(C32:G32)</f>
        <v>87457</v>
      </c>
      <c r="I32" s="1"/>
      <c r="W32" s="18"/>
    </row>
    <row r="33" spans="2:23" x14ac:dyDescent="0.2">
      <c r="B33" s="7" t="s">
        <v>46</v>
      </c>
      <c r="C33" s="81">
        <f>Data!X20</f>
        <v>19771</v>
      </c>
      <c r="D33" s="81">
        <f>Data!AR20</f>
        <v>8703</v>
      </c>
      <c r="E33" s="81">
        <f>Data!BL20</f>
        <v>3801</v>
      </c>
      <c r="F33" s="81">
        <f>Data!CF20</f>
        <v>0</v>
      </c>
      <c r="G33" s="81">
        <f>Data!CZ20</f>
        <v>0</v>
      </c>
      <c r="H33" s="22">
        <f t="shared" ref="H33:H52" si="0">SUM(C33:G33)</f>
        <v>32275</v>
      </c>
      <c r="I33" s="1"/>
      <c r="W33" s="18"/>
    </row>
    <row r="34" spans="2:23" x14ac:dyDescent="0.2">
      <c r="B34" s="7" t="s">
        <v>47</v>
      </c>
      <c r="C34" s="81">
        <f>Data!Y20</f>
        <v>10230</v>
      </c>
      <c r="D34" s="81">
        <f>Data!AS20</f>
        <v>4802</v>
      </c>
      <c r="E34" s="81">
        <f>Data!BM20</f>
        <v>1380</v>
      </c>
      <c r="F34" s="81">
        <f>Data!CG20</f>
        <v>12</v>
      </c>
      <c r="G34" s="81">
        <f>Data!DA20</f>
        <v>0</v>
      </c>
      <c r="H34" s="22">
        <f t="shared" si="0"/>
        <v>16424</v>
      </c>
      <c r="I34" s="1"/>
      <c r="W34" s="18"/>
    </row>
    <row r="35" spans="2:23" x14ac:dyDescent="0.2">
      <c r="B35" s="7" t="s">
        <v>48</v>
      </c>
      <c r="C35" s="81">
        <f>Data!Z20</f>
        <v>1503</v>
      </c>
      <c r="D35" s="81">
        <f>Data!AT20</f>
        <v>12505</v>
      </c>
      <c r="E35" s="81">
        <f>Data!BN20</f>
        <v>11838</v>
      </c>
      <c r="F35" s="81">
        <f>Data!CH20</f>
        <v>4554</v>
      </c>
      <c r="G35" s="81">
        <f>Data!DB20</f>
        <v>0</v>
      </c>
      <c r="H35" s="22">
        <f t="shared" si="0"/>
        <v>30400</v>
      </c>
      <c r="I35" s="1"/>
      <c r="W35" s="18"/>
    </row>
    <row r="36" spans="2:23" x14ac:dyDescent="0.2">
      <c r="B36" s="7" t="s">
        <v>49</v>
      </c>
      <c r="C36" s="81">
        <f>Data!AA20</f>
        <v>3216</v>
      </c>
      <c r="D36" s="81">
        <f>Data!AU20</f>
        <v>4146</v>
      </c>
      <c r="E36" s="81">
        <f>Data!BO20</f>
        <v>982</v>
      </c>
      <c r="F36" s="81">
        <f>Data!CI20</f>
        <v>0</v>
      </c>
      <c r="G36" s="81">
        <f>Data!DC20</f>
        <v>0</v>
      </c>
      <c r="H36" s="22">
        <f t="shared" si="0"/>
        <v>8344</v>
      </c>
      <c r="I36" s="1"/>
      <c r="W36" s="18"/>
    </row>
    <row r="37" spans="2:23" x14ac:dyDescent="0.2">
      <c r="B37" s="7" t="s">
        <v>50</v>
      </c>
      <c r="C37" s="81">
        <f>Data!AB20</f>
        <v>4406</v>
      </c>
      <c r="D37" s="81">
        <f>Data!AV20</f>
        <v>4458</v>
      </c>
      <c r="E37" s="81">
        <f>Data!BP20</f>
        <v>3129</v>
      </c>
      <c r="F37" s="81">
        <f>Data!CJ20</f>
        <v>0</v>
      </c>
      <c r="G37" s="81">
        <f>Data!DD20</f>
        <v>0</v>
      </c>
      <c r="H37" s="22">
        <f t="shared" si="0"/>
        <v>11993</v>
      </c>
      <c r="I37" s="1"/>
      <c r="W37" s="18"/>
    </row>
    <row r="38" spans="2:23" x14ac:dyDescent="0.2">
      <c r="B38" s="7" t="s">
        <v>51</v>
      </c>
      <c r="C38" s="81">
        <f>Data!AC20</f>
        <v>162</v>
      </c>
      <c r="D38" s="81">
        <f>Data!AW20</f>
        <v>549</v>
      </c>
      <c r="E38" s="81">
        <f>Data!BQ20</f>
        <v>174</v>
      </c>
      <c r="F38" s="81">
        <f>Data!CK20</f>
        <v>39</v>
      </c>
      <c r="G38" s="81">
        <f>Data!DE20</f>
        <v>0</v>
      </c>
      <c r="H38" s="22">
        <f t="shared" si="0"/>
        <v>924</v>
      </c>
      <c r="I38" s="1"/>
      <c r="W38" s="18"/>
    </row>
    <row r="39" spans="2:23" x14ac:dyDescent="0.2">
      <c r="B39" s="7" t="s">
        <v>52</v>
      </c>
      <c r="C39" s="81">
        <f>Data!AD20</f>
        <v>0</v>
      </c>
      <c r="D39" s="81">
        <f>Data!AX20</f>
        <v>0</v>
      </c>
      <c r="E39" s="81">
        <f>Data!BR20</f>
        <v>0</v>
      </c>
      <c r="F39" s="81">
        <f>Data!CL20</f>
        <v>0</v>
      </c>
      <c r="G39" s="81">
        <f>Data!DF20</f>
        <v>0</v>
      </c>
      <c r="H39" s="22">
        <f t="shared" si="0"/>
        <v>0</v>
      </c>
      <c r="I39" s="1"/>
      <c r="W39" s="18"/>
    </row>
    <row r="40" spans="2:23" x14ac:dyDescent="0.2">
      <c r="B40" s="7" t="s">
        <v>53</v>
      </c>
      <c r="C40" s="81">
        <f>Data!AE20</f>
        <v>696</v>
      </c>
      <c r="D40" s="81">
        <f>Data!AY20</f>
        <v>2475</v>
      </c>
      <c r="E40" s="81">
        <f>Data!BS20</f>
        <v>2523</v>
      </c>
      <c r="F40" s="81">
        <f>Data!CM20</f>
        <v>0</v>
      </c>
      <c r="G40" s="81">
        <f>Data!DG20</f>
        <v>0</v>
      </c>
      <c r="H40" s="22">
        <f t="shared" si="0"/>
        <v>5694</v>
      </c>
      <c r="I40" s="1"/>
      <c r="W40" s="18"/>
    </row>
    <row r="41" spans="2:23" x14ac:dyDescent="0.2">
      <c r="B41" s="7" t="s">
        <v>54</v>
      </c>
      <c r="C41" s="81">
        <f>Data!AF20</f>
        <v>0</v>
      </c>
      <c r="D41" s="81">
        <f>Data!AZ20</f>
        <v>0</v>
      </c>
      <c r="E41" s="81">
        <f>Data!BT20</f>
        <v>1317</v>
      </c>
      <c r="F41" s="81">
        <f>Data!CN20</f>
        <v>0</v>
      </c>
      <c r="G41" s="81">
        <f>Data!DH20</f>
        <v>0</v>
      </c>
      <c r="H41" s="22">
        <f t="shared" si="0"/>
        <v>1317</v>
      </c>
      <c r="I41" s="1"/>
      <c r="W41" s="18"/>
    </row>
    <row r="42" spans="2:23" x14ac:dyDescent="0.2">
      <c r="B42" s="7" t="s">
        <v>55</v>
      </c>
      <c r="C42" s="81">
        <f>Data!AG20</f>
        <v>0</v>
      </c>
      <c r="D42" s="81">
        <f>Data!BA20</f>
        <v>0</v>
      </c>
      <c r="E42" s="81">
        <f>Data!BU20</f>
        <v>0</v>
      </c>
      <c r="F42" s="81">
        <f>Data!CO20</f>
        <v>0</v>
      </c>
      <c r="G42" s="81">
        <f>Data!DI20</f>
        <v>0</v>
      </c>
      <c r="H42" s="22">
        <f t="shared" si="0"/>
        <v>0</v>
      </c>
      <c r="I42" s="1"/>
      <c r="W42" s="18"/>
    </row>
    <row r="43" spans="2:23" x14ac:dyDescent="0.2">
      <c r="B43" s="7" t="s">
        <v>56</v>
      </c>
      <c r="C43" s="81">
        <f>Data!AH20</f>
        <v>0</v>
      </c>
      <c r="D43" s="81">
        <f>Data!BB20</f>
        <v>0</v>
      </c>
      <c r="E43" s="81">
        <f>Data!BV20</f>
        <v>0</v>
      </c>
      <c r="F43" s="81">
        <f>Data!CP20</f>
        <v>0</v>
      </c>
      <c r="G43" s="81">
        <f>Data!DJ20</f>
        <v>0</v>
      </c>
      <c r="H43" s="22">
        <f t="shared" si="0"/>
        <v>0</v>
      </c>
      <c r="I43" s="1"/>
      <c r="W43" s="18"/>
    </row>
    <row r="44" spans="2:23" x14ac:dyDescent="0.2">
      <c r="B44" s="7" t="s">
        <v>57</v>
      </c>
      <c r="C44" s="81">
        <f>Data!AI20</f>
        <v>156</v>
      </c>
      <c r="D44" s="81">
        <f>Data!BC20</f>
        <v>0</v>
      </c>
      <c r="E44" s="81">
        <f>Data!BW20</f>
        <v>0</v>
      </c>
      <c r="F44" s="81">
        <f>Data!CQ20</f>
        <v>0</v>
      </c>
      <c r="G44" s="81">
        <f>Data!DK20</f>
        <v>0</v>
      </c>
      <c r="H44" s="22">
        <f t="shared" si="0"/>
        <v>156</v>
      </c>
      <c r="I44" s="1"/>
      <c r="W44" s="18"/>
    </row>
    <row r="45" spans="2:23" x14ac:dyDescent="0.2">
      <c r="B45" s="7" t="s">
        <v>58</v>
      </c>
      <c r="C45" s="81">
        <f>Data!AJ20</f>
        <v>5237</v>
      </c>
      <c r="D45" s="81">
        <f>Data!BD20</f>
        <v>4292</v>
      </c>
      <c r="E45" s="81">
        <f>Data!BX20</f>
        <v>825</v>
      </c>
      <c r="F45" s="81">
        <f>Data!CR20</f>
        <v>0</v>
      </c>
      <c r="G45" s="81">
        <f>Data!DL20</f>
        <v>0</v>
      </c>
      <c r="H45" s="22">
        <f t="shared" si="0"/>
        <v>10354</v>
      </c>
      <c r="I45" s="1"/>
      <c r="W45" s="18"/>
    </row>
    <row r="46" spans="2:23" x14ac:dyDescent="0.2">
      <c r="B46" s="7" t="s">
        <v>59</v>
      </c>
      <c r="C46" s="81">
        <f>Data!AK20</f>
        <v>0</v>
      </c>
      <c r="D46" s="81">
        <f>Data!BE20</f>
        <v>0</v>
      </c>
      <c r="E46" s="81">
        <f>Data!BY20</f>
        <v>0</v>
      </c>
      <c r="F46" s="81">
        <f>Data!CS20</f>
        <v>0</v>
      </c>
      <c r="G46" s="81">
        <f>Data!DM20</f>
        <v>0</v>
      </c>
      <c r="H46" s="22">
        <f t="shared" si="0"/>
        <v>0</v>
      </c>
      <c r="I46" s="1"/>
      <c r="W46" s="18"/>
    </row>
    <row r="47" spans="2:23" x14ac:dyDescent="0.2">
      <c r="B47" s="7" t="s">
        <v>60</v>
      </c>
      <c r="C47" s="81">
        <f>Data!AL20</f>
        <v>5508</v>
      </c>
      <c r="D47" s="81">
        <f>Data!BF20</f>
        <v>25737</v>
      </c>
      <c r="E47" s="81">
        <f>Data!BZ20</f>
        <v>18572</v>
      </c>
      <c r="F47" s="81">
        <f>Data!CT20</f>
        <v>0</v>
      </c>
      <c r="G47" s="81">
        <f>Data!DN20</f>
        <v>0</v>
      </c>
      <c r="H47" s="22">
        <f t="shared" si="0"/>
        <v>49817</v>
      </c>
      <c r="I47" s="1"/>
      <c r="W47" s="18"/>
    </row>
    <row r="48" spans="2:23" x14ac:dyDescent="0.2">
      <c r="B48" s="7" t="s">
        <v>61</v>
      </c>
      <c r="C48" s="81">
        <f>Data!AM20</f>
        <v>0</v>
      </c>
      <c r="D48" s="81">
        <f>Data!BG20</f>
        <v>0</v>
      </c>
      <c r="E48" s="81">
        <f>Data!CA20</f>
        <v>0</v>
      </c>
      <c r="F48" s="81">
        <f>Data!CU20</f>
        <v>0</v>
      </c>
      <c r="G48" s="81">
        <f>Data!DO20</f>
        <v>0</v>
      </c>
      <c r="H48" s="22">
        <f t="shared" si="0"/>
        <v>0</v>
      </c>
      <c r="I48" s="1"/>
      <c r="W48" s="18"/>
    </row>
    <row r="49" spans="2:23" x14ac:dyDescent="0.2">
      <c r="B49" s="7" t="s">
        <v>62</v>
      </c>
      <c r="C49" s="81">
        <f>Data!AN20</f>
        <v>0</v>
      </c>
      <c r="D49" s="81">
        <f>Data!BH20</f>
        <v>1707</v>
      </c>
      <c r="E49" s="81">
        <f>Data!CB20</f>
        <v>0</v>
      </c>
      <c r="F49" s="81">
        <f>Data!CV20</f>
        <v>0</v>
      </c>
      <c r="G49" s="81">
        <f>Data!DP20</f>
        <v>0</v>
      </c>
      <c r="H49" s="22">
        <f t="shared" si="0"/>
        <v>1707</v>
      </c>
      <c r="I49" s="1"/>
      <c r="W49" s="18"/>
    </row>
    <row r="50" spans="2:23" x14ac:dyDescent="0.2">
      <c r="B50" s="7" t="s">
        <v>63</v>
      </c>
      <c r="C50" s="81">
        <f>Data!AO20</f>
        <v>601</v>
      </c>
      <c r="D50" s="81">
        <f>Data!BI20</f>
        <v>2276</v>
      </c>
      <c r="E50" s="81">
        <f>Data!CC20</f>
        <v>858</v>
      </c>
      <c r="F50" s="81">
        <f>Data!CW20</f>
        <v>0</v>
      </c>
      <c r="G50" s="81">
        <f>Data!DQ20</f>
        <v>0</v>
      </c>
      <c r="H50" s="22">
        <f t="shared" si="0"/>
        <v>3735</v>
      </c>
      <c r="I50" s="1"/>
      <c r="W50" s="18"/>
    </row>
    <row r="51" spans="2:23" x14ac:dyDescent="0.2">
      <c r="B51" s="7" t="s">
        <v>0</v>
      </c>
      <c r="C51" s="81">
        <f>Data!AP20</f>
        <v>39</v>
      </c>
      <c r="D51" s="81">
        <f>Data!BJ20</f>
        <v>2158</v>
      </c>
      <c r="E51" s="81">
        <f>Data!CD20</f>
        <v>372</v>
      </c>
      <c r="F51" s="81">
        <f>Data!CX20</f>
        <v>0</v>
      </c>
      <c r="G51" s="81">
        <f>Data!DR20</f>
        <v>0</v>
      </c>
      <c r="H51" s="22">
        <f t="shared" si="0"/>
        <v>2569</v>
      </c>
      <c r="I51" s="1"/>
      <c r="W51" s="18"/>
    </row>
    <row r="52" spans="2:23" x14ac:dyDescent="0.2">
      <c r="B52" s="8" t="s">
        <v>34</v>
      </c>
      <c r="C52" s="22">
        <f>SUM(C32:C51)</f>
        <v>107096</v>
      </c>
      <c r="D52" s="22">
        <f>SUM(D32:D51)</f>
        <v>97290</v>
      </c>
      <c r="E52" s="22">
        <f>SUM(E32:E51)</f>
        <v>53147</v>
      </c>
      <c r="F52" s="22">
        <f>SUM(F32:F51)</f>
        <v>5633</v>
      </c>
      <c r="G52" s="22">
        <f>SUM(G32:G51)</f>
        <v>0</v>
      </c>
      <c r="H52" s="22">
        <f t="shared" si="0"/>
        <v>263166</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Data!T20</f>
        <v>Bussell, Paige</v>
      </c>
      <c r="E55" s="385"/>
      <c r="F55" s="385"/>
      <c r="G55" s="87" t="str">
        <f>Data!U20</f>
        <v>(903) 468-3209</v>
      </c>
      <c r="H55" s="78" t="str">
        <f>Data!V20</f>
        <v>Paige.Bussell@tamuc.edu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Data!DS20</f>
        <v>3483212.2565228501</v>
      </c>
      <c r="D61" s="82">
        <f>Data!EM20</f>
        <v>1976000.40036567</v>
      </c>
      <c r="E61" s="82">
        <f>Data!FG20</f>
        <v>1285683.40962232</v>
      </c>
      <c r="F61" s="82">
        <f>Data!GA20</f>
        <v>177954.650890263</v>
      </c>
      <c r="G61" s="82">
        <f>Data!GU20</f>
        <v>0</v>
      </c>
      <c r="H61" s="21">
        <f>SUM(C61:G61)</f>
        <v>6922850.7174011031</v>
      </c>
      <c r="I61" s="1"/>
    </row>
    <row r="62" spans="2:23" x14ac:dyDescent="0.2">
      <c r="B62" s="9" t="str">
        <f>$B$33</f>
        <v>Science</v>
      </c>
      <c r="C62" s="82">
        <f>Data!DT20</f>
        <v>1352640.87392241</v>
      </c>
      <c r="D62" s="82">
        <f>Data!EN20</f>
        <v>867770.16529837495</v>
      </c>
      <c r="E62" s="82">
        <f>Data!FH20</f>
        <v>553025.97342392697</v>
      </c>
      <c r="F62" s="82">
        <f>Data!GB20</f>
        <v>0</v>
      </c>
      <c r="G62" s="82">
        <f>Data!GV20</f>
        <v>0</v>
      </c>
      <c r="H62" s="22">
        <f t="shared" ref="H62:H81" si="1">SUM(C62:G62)</f>
        <v>2773437.0126447119</v>
      </c>
      <c r="I62" s="1"/>
    </row>
    <row r="63" spans="2:23" x14ac:dyDescent="0.2">
      <c r="B63" s="9" t="str">
        <f>$B$34</f>
        <v>Fine Arts</v>
      </c>
      <c r="C63" s="82">
        <f>Data!DU20</f>
        <v>874482.14532823104</v>
      </c>
      <c r="D63" s="82">
        <f>Data!EO20</f>
        <v>917429.06005533505</v>
      </c>
      <c r="E63" s="82">
        <f>Data!FI20</f>
        <v>569496.57307354396</v>
      </c>
      <c r="F63" s="82">
        <f>Data!GC20</f>
        <v>7321.2244897959199</v>
      </c>
      <c r="G63" s="82">
        <f>Data!GW20</f>
        <v>0</v>
      </c>
      <c r="H63" s="22">
        <f t="shared" si="1"/>
        <v>2368729.0029469063</v>
      </c>
      <c r="I63" s="1"/>
    </row>
    <row r="64" spans="2:23" x14ac:dyDescent="0.2">
      <c r="B64" s="9" t="str">
        <f>$B$35</f>
        <v>Teacher Education</v>
      </c>
      <c r="C64" s="82">
        <f>Data!DV20</f>
        <v>157413.507394941</v>
      </c>
      <c r="D64" s="82">
        <f>Data!EP20</f>
        <v>1345052.5070058301</v>
      </c>
      <c r="E64" s="82">
        <f>Data!FJ20</f>
        <v>1590932.07927113</v>
      </c>
      <c r="F64" s="82">
        <f>Data!GD20</f>
        <v>449967.517404721</v>
      </c>
      <c r="G64" s="82">
        <f>Data!GX20</f>
        <v>0</v>
      </c>
      <c r="H64" s="22">
        <f t="shared" si="1"/>
        <v>3543365.6110766223</v>
      </c>
      <c r="I64" s="1"/>
    </row>
    <row r="65" spans="2:9" x14ac:dyDescent="0.2">
      <c r="B65" s="9" t="str">
        <f>$B$36</f>
        <v>Agriculture</v>
      </c>
      <c r="C65" s="82">
        <f>Data!DW20</f>
        <v>327993.45591909898</v>
      </c>
      <c r="D65" s="82">
        <f>Data!EQ20</f>
        <v>518165.72063471202</v>
      </c>
      <c r="E65" s="82">
        <f>Data!FK20</f>
        <v>137435.84383084599</v>
      </c>
      <c r="F65" s="82">
        <f>Data!GE20</f>
        <v>0</v>
      </c>
      <c r="G65" s="82">
        <f>Data!GY20</f>
        <v>0</v>
      </c>
      <c r="H65" s="22">
        <f t="shared" si="1"/>
        <v>983595.02038465696</v>
      </c>
      <c r="I65" s="1"/>
    </row>
    <row r="66" spans="2:9" x14ac:dyDescent="0.2">
      <c r="B66" s="9" t="str">
        <f>$B$37</f>
        <v>Engineering</v>
      </c>
      <c r="C66" s="82">
        <f>Data!DX20</f>
        <v>514279.27796249901</v>
      </c>
      <c r="D66" s="82">
        <f>Data!ER20</f>
        <v>849063.64793906303</v>
      </c>
      <c r="E66" s="82">
        <f>Data!FL20</f>
        <v>483707.28437527199</v>
      </c>
      <c r="F66" s="82">
        <f>Data!GF20</f>
        <v>0</v>
      </c>
      <c r="G66" s="82">
        <f>Data!GZ20</f>
        <v>0</v>
      </c>
      <c r="H66" s="22">
        <f t="shared" si="1"/>
        <v>1847050.210276834</v>
      </c>
      <c r="I66" s="1"/>
    </row>
    <row r="67" spans="2:9" x14ac:dyDescent="0.2">
      <c r="B67" s="9" t="str">
        <f>$B$38</f>
        <v>Home Economics</v>
      </c>
      <c r="C67" s="82">
        <f>Data!DY20</f>
        <v>9239.3940257082595</v>
      </c>
      <c r="D67" s="82">
        <f>Data!ES20</f>
        <v>27073.2842706386</v>
      </c>
      <c r="E67" s="82">
        <f>Data!FM20</f>
        <v>36095.81593217</v>
      </c>
      <c r="F67" s="82">
        <f>Data!GG20</f>
        <v>19678.900423937699</v>
      </c>
      <c r="G67" s="82">
        <f>Data!HA20</f>
        <v>0</v>
      </c>
      <c r="H67" s="22">
        <f t="shared" si="1"/>
        <v>92087.394652454546</v>
      </c>
      <c r="I67" s="1"/>
    </row>
    <row r="68" spans="2:9" x14ac:dyDescent="0.2">
      <c r="B68" s="9" t="str">
        <f>$B$39</f>
        <v>Law</v>
      </c>
      <c r="C68" s="82">
        <f>Data!DZ20</f>
        <v>0</v>
      </c>
      <c r="D68" s="82">
        <f>Data!ET20</f>
        <v>0</v>
      </c>
      <c r="E68" s="82">
        <f>Data!FN20</f>
        <v>0</v>
      </c>
      <c r="F68" s="82">
        <f>Data!GH20</f>
        <v>0</v>
      </c>
      <c r="G68" s="82">
        <f>Data!HB20</f>
        <v>0</v>
      </c>
      <c r="H68" s="22">
        <f t="shared" si="1"/>
        <v>0</v>
      </c>
      <c r="I68" s="1"/>
    </row>
    <row r="69" spans="2:9" x14ac:dyDescent="0.2">
      <c r="B69" s="9" t="str">
        <f>$B$40</f>
        <v>Social Service</v>
      </c>
      <c r="C69" s="82">
        <f>Data!EA20</f>
        <v>82876.842684591</v>
      </c>
      <c r="D69" s="82">
        <f>Data!EU20</f>
        <v>315234.11460831697</v>
      </c>
      <c r="E69" s="82">
        <f>Data!FO20</f>
        <v>251904.24270709199</v>
      </c>
      <c r="F69" s="82">
        <f>Data!GI20</f>
        <v>0</v>
      </c>
      <c r="G69" s="82">
        <f>Data!HC20</f>
        <v>0</v>
      </c>
      <c r="H69" s="22">
        <f t="shared" si="1"/>
        <v>650015.19999999995</v>
      </c>
      <c r="I69" s="1"/>
    </row>
    <row r="70" spans="2:9" x14ac:dyDescent="0.2">
      <c r="B70" s="9" t="str">
        <f>$B$41</f>
        <v>Library Science</v>
      </c>
      <c r="C70" s="82">
        <f>Data!EB20</f>
        <v>0</v>
      </c>
      <c r="D70" s="82">
        <f>Data!EV20</f>
        <v>0</v>
      </c>
      <c r="E70" s="82">
        <f>Data!FP20</f>
        <v>59899</v>
      </c>
      <c r="F70" s="82">
        <f>Data!GJ20</f>
        <v>0</v>
      </c>
      <c r="G70" s="82">
        <f>Data!HD20</f>
        <v>0</v>
      </c>
      <c r="H70" s="22">
        <f t="shared" si="1"/>
        <v>59899</v>
      </c>
      <c r="I70" s="1"/>
    </row>
    <row r="71" spans="2:9" x14ac:dyDescent="0.2">
      <c r="B71" s="9" t="str">
        <f>$B$42</f>
        <v>Veterinary Science</v>
      </c>
      <c r="C71" s="82">
        <f>Data!EC20</f>
        <v>0</v>
      </c>
      <c r="D71" s="82">
        <f>Data!EW20</f>
        <v>0</v>
      </c>
      <c r="E71" s="82">
        <f>Data!FQ20</f>
        <v>0</v>
      </c>
      <c r="F71" s="82">
        <f>Data!GK20</f>
        <v>0</v>
      </c>
      <c r="G71" s="82">
        <f>Data!HE20</f>
        <v>0</v>
      </c>
      <c r="H71" s="22">
        <f t="shared" si="1"/>
        <v>0</v>
      </c>
      <c r="I71" s="1"/>
    </row>
    <row r="72" spans="2:9" x14ac:dyDescent="0.2">
      <c r="B72" s="9" t="str">
        <f>$B$43</f>
        <v>Vocational Training</v>
      </c>
      <c r="C72" s="82">
        <f>Data!ED20</f>
        <v>0</v>
      </c>
      <c r="D72" s="82">
        <f>Data!EX20</f>
        <v>0</v>
      </c>
      <c r="E72" s="82">
        <f>Data!FR20</f>
        <v>0</v>
      </c>
      <c r="F72" s="82">
        <f>Data!GL20</f>
        <v>0</v>
      </c>
      <c r="G72" s="82">
        <f>Data!HF20</f>
        <v>0</v>
      </c>
      <c r="H72" s="22">
        <f t="shared" si="1"/>
        <v>0</v>
      </c>
      <c r="I72" s="1"/>
    </row>
    <row r="73" spans="2:9" x14ac:dyDescent="0.2">
      <c r="B73" s="9" t="str">
        <f>$B$44</f>
        <v>Physical Training</v>
      </c>
      <c r="C73" s="82">
        <f>Data!EE20</f>
        <v>64056.254330048003</v>
      </c>
      <c r="D73" s="82">
        <f>Data!EY20</f>
        <v>0</v>
      </c>
      <c r="E73" s="82">
        <f>Data!FS20</f>
        <v>0</v>
      </c>
      <c r="F73" s="82">
        <f>Data!GM20</f>
        <v>0</v>
      </c>
      <c r="G73" s="82">
        <f>Data!HG20</f>
        <v>0</v>
      </c>
      <c r="H73" s="22">
        <f t="shared" si="1"/>
        <v>64056.254330048003</v>
      </c>
      <c r="I73" s="1"/>
    </row>
    <row r="74" spans="2:9" x14ac:dyDescent="0.2">
      <c r="B74" s="9" t="str">
        <f>$B$45</f>
        <v>Health Services</v>
      </c>
      <c r="C74" s="82">
        <f>Data!EF20</f>
        <v>353707.24998701399</v>
      </c>
      <c r="D74" s="82">
        <f>Data!EZ20</f>
        <v>307656.48261126102</v>
      </c>
      <c r="E74" s="82">
        <f>Data!FT20</f>
        <v>131342.60401479801</v>
      </c>
      <c r="F74" s="82">
        <f>Data!GN20</f>
        <v>0</v>
      </c>
      <c r="G74" s="82">
        <f>Data!HH20</f>
        <v>0</v>
      </c>
      <c r="H74" s="22">
        <f t="shared" si="1"/>
        <v>792706.33661307301</v>
      </c>
      <c r="I74" s="1"/>
    </row>
    <row r="75" spans="2:9" x14ac:dyDescent="0.2">
      <c r="B75" s="9" t="str">
        <f>$B$46</f>
        <v>Pharmacy</v>
      </c>
      <c r="C75" s="82">
        <f>Data!EG20</f>
        <v>0</v>
      </c>
      <c r="D75" s="82">
        <f>Data!FA20</f>
        <v>0</v>
      </c>
      <c r="E75" s="82">
        <f>Data!FU20</f>
        <v>0</v>
      </c>
      <c r="F75" s="82">
        <f>Data!GO20</f>
        <v>0</v>
      </c>
      <c r="G75" s="82">
        <f>Data!HI20</f>
        <v>0</v>
      </c>
      <c r="H75" s="22">
        <f t="shared" si="1"/>
        <v>0</v>
      </c>
      <c r="I75" s="1"/>
    </row>
    <row r="76" spans="2:9" x14ac:dyDescent="0.2">
      <c r="B76" s="9" t="str">
        <f>$B$47</f>
        <v>Business Administration</v>
      </c>
      <c r="C76" s="82">
        <f>Data!EH20</f>
        <v>480237.719395658</v>
      </c>
      <c r="D76" s="82">
        <f>Data!FB20</f>
        <v>2193702.8354572798</v>
      </c>
      <c r="E76" s="82">
        <f>Data!FV20</f>
        <v>2025745.17045448</v>
      </c>
      <c r="F76" s="82">
        <f>Data!GP20</f>
        <v>0</v>
      </c>
      <c r="G76" s="82">
        <f>Data!HJ20</f>
        <v>0</v>
      </c>
      <c r="H76" s="22">
        <f t="shared" si="1"/>
        <v>4699685.725307418</v>
      </c>
      <c r="I76" s="1"/>
    </row>
    <row r="77" spans="2:9" x14ac:dyDescent="0.2">
      <c r="B77" s="9" t="str">
        <f>$B$48</f>
        <v>Optometry</v>
      </c>
      <c r="C77" s="82">
        <f>Data!EI20</f>
        <v>0</v>
      </c>
      <c r="D77" s="82">
        <f>Data!FC20</f>
        <v>0</v>
      </c>
      <c r="E77" s="82">
        <f>Data!FW20</f>
        <v>0</v>
      </c>
      <c r="F77" s="82">
        <f>Data!GQ20</f>
        <v>0</v>
      </c>
      <c r="G77" s="82">
        <f>Data!HK20</f>
        <v>0</v>
      </c>
      <c r="H77" s="22">
        <f t="shared" si="1"/>
        <v>0</v>
      </c>
      <c r="I77" s="1"/>
    </row>
    <row r="78" spans="2:9" x14ac:dyDescent="0.2">
      <c r="B78" s="9" t="str">
        <f>$B$49</f>
        <v>Teacher Ed-Practice Teaching</v>
      </c>
      <c r="C78" s="82">
        <f>Data!EJ20</f>
        <v>0</v>
      </c>
      <c r="D78" s="82">
        <f>Data!FD20</f>
        <v>0</v>
      </c>
      <c r="E78" s="82">
        <f>Data!FX20</f>
        <v>0</v>
      </c>
      <c r="F78" s="82">
        <f>Data!GR20</f>
        <v>0</v>
      </c>
      <c r="G78" s="82">
        <f>Data!HL20</f>
        <v>0</v>
      </c>
      <c r="H78" s="22">
        <f t="shared" si="1"/>
        <v>0</v>
      </c>
      <c r="I78" s="1"/>
    </row>
    <row r="79" spans="2:9" x14ac:dyDescent="0.2">
      <c r="B79" s="9" t="str">
        <f>$B$50</f>
        <v>Technology</v>
      </c>
      <c r="C79" s="82">
        <f>Data!EK20</f>
        <v>96644.567608905505</v>
      </c>
      <c r="D79" s="82">
        <f>Data!FE20</f>
        <v>301241.107510945</v>
      </c>
      <c r="E79" s="82">
        <f>Data!FY20</f>
        <v>176698.06405689701</v>
      </c>
      <c r="F79" s="82">
        <f>Data!GS20</f>
        <v>0</v>
      </c>
      <c r="G79" s="82">
        <f>Data!HM20</f>
        <v>0</v>
      </c>
      <c r="H79" s="22">
        <f t="shared" si="1"/>
        <v>574583.73917674751</v>
      </c>
      <c r="I79" s="1"/>
    </row>
    <row r="80" spans="2:9" x14ac:dyDescent="0.2">
      <c r="B80" s="9" t="str">
        <f>$B$51</f>
        <v>Nursing</v>
      </c>
      <c r="C80" s="82">
        <f>Data!EL20</f>
        <v>7565.4616089619503</v>
      </c>
      <c r="D80" s="82">
        <f>Data!FF20</f>
        <v>390376.91472206399</v>
      </c>
      <c r="E80" s="82">
        <f>Data!FZ20</f>
        <v>242192.82366897399</v>
      </c>
      <c r="F80" s="82">
        <f>Data!GT20</f>
        <v>0</v>
      </c>
      <c r="G80" s="82">
        <f>Data!HN20</f>
        <v>0</v>
      </c>
      <c r="H80" s="22">
        <f t="shared" si="1"/>
        <v>640135.19999999995</v>
      </c>
      <c r="I80" s="1"/>
    </row>
    <row r="81" spans="2:9" x14ac:dyDescent="0.2">
      <c r="B81" s="35" t="str">
        <f>$B$52</f>
        <v>Totals</v>
      </c>
      <c r="C81" s="21">
        <f>SUM(C61:C80)</f>
        <v>7804349.0066909185</v>
      </c>
      <c r="D81" s="21">
        <f>SUM(D61:D80)</f>
        <v>10008766.24047949</v>
      </c>
      <c r="E81" s="21">
        <f>SUM(E61:E80)</f>
        <v>7544158.8844314497</v>
      </c>
      <c r="F81" s="21">
        <f>SUM(F61:F80)</f>
        <v>654922.2932087176</v>
      </c>
      <c r="G81" s="21">
        <f>SUM(G61:G80)</f>
        <v>0</v>
      </c>
      <c r="H81" s="21">
        <f t="shared" si="1"/>
        <v>26012196.424810573</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Data!T20</f>
        <v>Bussell, Paige</v>
      </c>
      <c r="E84" s="385"/>
      <c r="F84" s="385"/>
      <c r="G84" s="87" t="str">
        <f>Data!U20</f>
        <v>(903) 468-3209</v>
      </c>
      <c r="H84" s="78" t="str">
        <f>Data!V20</f>
        <v>Paige.Bussell@tamuc.edu</v>
      </c>
    </row>
    <row r="85" spans="2:9" ht="13.5" customHeight="1" x14ac:dyDescent="0.2">
      <c r="B85" s="27"/>
      <c r="C85" s="27"/>
      <c r="D85" s="27"/>
      <c r="E85" s="27"/>
      <c r="F85" s="27"/>
      <c r="G85" s="27"/>
      <c r="H85" s="5"/>
    </row>
    <row r="86" spans="2:9" x14ac:dyDescent="0.2">
      <c r="B86" s="28" t="s">
        <v>33</v>
      </c>
      <c r="C86" s="13"/>
      <c r="D86" s="13"/>
      <c r="E86" s="13"/>
      <c r="F86" s="13"/>
      <c r="G86" s="13"/>
      <c r="H86" s="17">
        <f>H13+H14</f>
        <v>64004457</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Data!HR20</f>
        <v>243747.4</v>
      </c>
      <c r="D91" s="159">
        <f>Data!IL20</f>
        <v>138276</v>
      </c>
      <c r="E91" s="159">
        <f>Data!JF20</f>
        <v>89969</v>
      </c>
      <c r="F91" s="159">
        <f>Data!JZ20</f>
        <v>12453</v>
      </c>
      <c r="G91" s="159">
        <f>Data!KT20</f>
        <v>0</v>
      </c>
      <c r="H91" s="36">
        <f t="shared" ref="H91:H111" si="2">SUM(C91:G91)</f>
        <v>484445.4</v>
      </c>
    </row>
    <row r="92" spans="2:9" x14ac:dyDescent="0.2">
      <c r="B92" s="9" t="str">
        <f>$B$33</f>
        <v>Science</v>
      </c>
      <c r="C92" s="159">
        <f>Data!HS20</f>
        <v>94655</v>
      </c>
      <c r="D92" s="159">
        <f>Data!IM20</f>
        <v>60725</v>
      </c>
      <c r="E92" s="159">
        <f>Data!JG20</f>
        <v>38700</v>
      </c>
      <c r="F92" s="159">
        <f>Data!KA20</f>
        <v>0</v>
      </c>
      <c r="G92" s="159">
        <f>Data!KU20</f>
        <v>0</v>
      </c>
      <c r="H92" s="69">
        <f t="shared" si="2"/>
        <v>194080</v>
      </c>
    </row>
    <row r="93" spans="2:9" x14ac:dyDescent="0.2">
      <c r="B93" s="9" t="str">
        <f>$B$34</f>
        <v>Fine Arts</v>
      </c>
      <c r="C93" s="159">
        <f>Data!HT20</f>
        <v>61194</v>
      </c>
      <c r="D93" s="159">
        <f>Data!IN20</f>
        <v>64200</v>
      </c>
      <c r="E93" s="159">
        <f>Data!JH20</f>
        <v>39852</v>
      </c>
      <c r="F93" s="159">
        <f>Data!KB20</f>
        <v>512</v>
      </c>
      <c r="G93" s="159">
        <f>Data!KV20</f>
        <v>0</v>
      </c>
      <c r="H93" s="69">
        <f t="shared" si="2"/>
        <v>165758</v>
      </c>
    </row>
    <row r="94" spans="2:9" x14ac:dyDescent="0.2">
      <c r="B94" s="9" t="str">
        <f>$B$35</f>
        <v>Teacher Education</v>
      </c>
      <c r="C94" s="159">
        <f>Data!HU20</f>
        <v>11015</v>
      </c>
      <c r="D94" s="159">
        <f>Data!IO20</f>
        <v>94124</v>
      </c>
      <c r="E94" s="159">
        <f>Data!JI20</f>
        <v>111330</v>
      </c>
      <c r="F94" s="159">
        <f>Data!KC20</f>
        <v>31488</v>
      </c>
      <c r="G94" s="159">
        <f>Data!KW20</f>
        <v>0</v>
      </c>
      <c r="H94" s="69">
        <f t="shared" si="2"/>
        <v>247957</v>
      </c>
    </row>
    <row r="95" spans="2:9" x14ac:dyDescent="0.2">
      <c r="B95" s="9" t="str">
        <f>$B$36</f>
        <v>Agriculture</v>
      </c>
      <c r="C95" s="159">
        <f>Data!HV20</f>
        <v>22952</v>
      </c>
      <c r="D95" s="159">
        <f>Data!IP20</f>
        <v>36260</v>
      </c>
      <c r="E95" s="159">
        <f>Data!JJ20</f>
        <v>9617</v>
      </c>
      <c r="F95" s="159">
        <f>Data!KD20</f>
        <v>0</v>
      </c>
      <c r="G95" s="159">
        <f>Data!KX20</f>
        <v>0</v>
      </c>
      <c r="H95" s="69">
        <f t="shared" si="2"/>
        <v>68829</v>
      </c>
    </row>
    <row r="96" spans="2:9" x14ac:dyDescent="0.2">
      <c r="B96" s="9" t="str">
        <f>$B$37</f>
        <v>Engineering</v>
      </c>
      <c r="C96" s="159">
        <f>Data!HW20</f>
        <v>35988</v>
      </c>
      <c r="D96" s="159">
        <f>Data!IQ20</f>
        <v>59416</v>
      </c>
      <c r="E96" s="159">
        <f>Data!JK20</f>
        <v>33849</v>
      </c>
      <c r="F96" s="159">
        <f>Data!KE20</f>
        <v>0</v>
      </c>
      <c r="G96" s="159">
        <f>Data!KY20</f>
        <v>0</v>
      </c>
      <c r="H96" s="69">
        <f t="shared" si="2"/>
        <v>129253</v>
      </c>
    </row>
    <row r="97" spans="2:8" x14ac:dyDescent="0.2">
      <c r="B97" s="9" t="str">
        <f>$B$38</f>
        <v>Home Economics</v>
      </c>
      <c r="C97" s="159">
        <f>Data!HX20</f>
        <v>647</v>
      </c>
      <c r="D97" s="159">
        <f>Data!IR20</f>
        <v>1895</v>
      </c>
      <c r="E97" s="159">
        <f>Data!JL20</f>
        <v>2526</v>
      </c>
      <c r="F97" s="159">
        <f>Data!KF20</f>
        <v>1377</v>
      </c>
      <c r="G97" s="159">
        <f>Data!KZ20</f>
        <v>0</v>
      </c>
      <c r="H97" s="69">
        <f t="shared" si="2"/>
        <v>6445</v>
      </c>
    </row>
    <row r="98" spans="2:8" x14ac:dyDescent="0.2">
      <c r="B98" s="9" t="str">
        <f>$B$39</f>
        <v>Law</v>
      </c>
      <c r="C98" s="159">
        <f>Data!HY20</f>
        <v>0</v>
      </c>
      <c r="D98" s="159">
        <f>Data!IS20</f>
        <v>0</v>
      </c>
      <c r="E98" s="159">
        <f>Data!JM20</f>
        <v>0</v>
      </c>
      <c r="F98" s="159">
        <f>Data!KG20</f>
        <v>0</v>
      </c>
      <c r="G98" s="159">
        <f>Data!LA20</f>
        <v>0</v>
      </c>
      <c r="H98" s="69">
        <f t="shared" si="2"/>
        <v>0</v>
      </c>
    </row>
    <row r="99" spans="2:8" x14ac:dyDescent="0.2">
      <c r="B99" s="9" t="str">
        <f>$B$40</f>
        <v>Social Service</v>
      </c>
      <c r="C99" s="159">
        <f>Data!HZ20</f>
        <v>5800</v>
      </c>
      <c r="D99" s="159">
        <f>Data!IT20</f>
        <v>22059</v>
      </c>
      <c r="E99" s="159">
        <f>Data!JN20</f>
        <v>17628</v>
      </c>
      <c r="F99" s="159">
        <f>Data!KH20</f>
        <v>0</v>
      </c>
      <c r="G99" s="159">
        <f>Data!LB20</f>
        <v>0</v>
      </c>
      <c r="H99" s="69">
        <f t="shared" si="2"/>
        <v>45487</v>
      </c>
    </row>
    <row r="100" spans="2:8" x14ac:dyDescent="0.2">
      <c r="B100" s="9" t="str">
        <f>$B$41</f>
        <v>Library Science</v>
      </c>
      <c r="C100" s="159">
        <f>Data!IA20</f>
        <v>0</v>
      </c>
      <c r="D100" s="159">
        <f>Data!IU20</f>
        <v>0</v>
      </c>
      <c r="E100" s="159">
        <f>Data!JO20</f>
        <v>4192</v>
      </c>
      <c r="F100" s="159">
        <f>Data!KI20</f>
        <v>0</v>
      </c>
      <c r="G100" s="159">
        <f>Data!LC20</f>
        <v>0</v>
      </c>
      <c r="H100" s="69">
        <f t="shared" si="2"/>
        <v>4192</v>
      </c>
    </row>
    <row r="101" spans="2:8" x14ac:dyDescent="0.2">
      <c r="B101" s="9" t="str">
        <f>$B$42</f>
        <v>Veterinary Science</v>
      </c>
      <c r="C101" s="159">
        <f>Data!IB20</f>
        <v>0</v>
      </c>
      <c r="D101" s="159">
        <f>Data!IV20</f>
        <v>0</v>
      </c>
      <c r="E101" s="159">
        <f>Data!JP20</f>
        <v>0</v>
      </c>
      <c r="F101" s="159">
        <f>Data!KJ20</f>
        <v>0</v>
      </c>
      <c r="G101" s="159">
        <f>Data!LD20</f>
        <v>0</v>
      </c>
      <c r="H101" s="69">
        <f t="shared" si="2"/>
        <v>0</v>
      </c>
    </row>
    <row r="102" spans="2:8" x14ac:dyDescent="0.2">
      <c r="B102" s="9" t="str">
        <f>$B$43</f>
        <v>Vocational Training</v>
      </c>
      <c r="C102" s="159">
        <f>Data!IC20</f>
        <v>0</v>
      </c>
      <c r="D102" s="159">
        <f>Data!IW20</f>
        <v>0</v>
      </c>
      <c r="E102" s="159">
        <f>Data!JQ20</f>
        <v>0</v>
      </c>
      <c r="F102" s="159">
        <f>Data!KK20</f>
        <v>0</v>
      </c>
      <c r="G102" s="159">
        <f>Data!LE20</f>
        <v>0</v>
      </c>
      <c r="H102" s="69">
        <f t="shared" si="2"/>
        <v>0</v>
      </c>
    </row>
    <row r="103" spans="2:8" x14ac:dyDescent="0.2">
      <c r="B103" s="9" t="str">
        <f>$B$44</f>
        <v>Physical Training</v>
      </c>
      <c r="C103" s="159">
        <f>Data!ID20</f>
        <v>4483</v>
      </c>
      <c r="D103" s="159">
        <f>Data!IX20</f>
        <v>0</v>
      </c>
      <c r="E103" s="159">
        <f>Data!JR20</f>
        <v>0</v>
      </c>
      <c r="F103" s="159">
        <f>Data!KL20</f>
        <v>0</v>
      </c>
      <c r="G103" s="159">
        <f>Data!LF20</f>
        <v>0</v>
      </c>
      <c r="H103" s="69">
        <f t="shared" si="2"/>
        <v>4483</v>
      </c>
    </row>
    <row r="104" spans="2:8" x14ac:dyDescent="0.2">
      <c r="B104" s="9" t="str">
        <f>$B$45</f>
        <v>Health Services</v>
      </c>
      <c r="C104" s="159">
        <f>Data!IE20</f>
        <v>24752</v>
      </c>
      <c r="D104" s="159">
        <f>Data!IY20</f>
        <v>21529</v>
      </c>
      <c r="E104" s="159">
        <f>Data!JS20</f>
        <v>9191</v>
      </c>
      <c r="F104" s="159">
        <f>Data!KM20</f>
        <v>0</v>
      </c>
      <c r="G104" s="159">
        <f>Data!LG20</f>
        <v>0</v>
      </c>
      <c r="H104" s="69">
        <f t="shared" si="2"/>
        <v>55472</v>
      </c>
    </row>
    <row r="105" spans="2:8" x14ac:dyDescent="0.2">
      <c r="B105" s="9" t="str">
        <f>$B$46</f>
        <v>Pharmacy</v>
      </c>
      <c r="C105" s="159">
        <f>Data!IF20</f>
        <v>0</v>
      </c>
      <c r="D105" s="159">
        <f>Data!IZ20</f>
        <v>0</v>
      </c>
      <c r="E105" s="159">
        <f>Data!JT20</f>
        <v>0</v>
      </c>
      <c r="F105" s="159">
        <f>Data!KN20</f>
        <v>0</v>
      </c>
      <c r="G105" s="159">
        <f>Data!LH20</f>
        <v>0</v>
      </c>
      <c r="H105" s="69">
        <f t="shared" si="2"/>
        <v>0</v>
      </c>
    </row>
    <row r="106" spans="2:8" x14ac:dyDescent="0.2">
      <c r="B106" s="9" t="str">
        <f>$B$47</f>
        <v>Business Administration</v>
      </c>
      <c r="C106" s="159">
        <f>Data!IG20</f>
        <v>33606</v>
      </c>
      <c r="D106" s="159">
        <f>Data!JA20</f>
        <v>153510</v>
      </c>
      <c r="E106" s="159">
        <f>Data!JU20</f>
        <v>141757</v>
      </c>
      <c r="F106" s="159">
        <f>Data!KO20</f>
        <v>0</v>
      </c>
      <c r="G106" s="159">
        <f>Data!LI20</f>
        <v>0</v>
      </c>
      <c r="H106" s="69">
        <f t="shared" si="2"/>
        <v>328873</v>
      </c>
    </row>
    <row r="107" spans="2:8" x14ac:dyDescent="0.2">
      <c r="B107" s="9" t="str">
        <f>$B$48</f>
        <v>Optometry</v>
      </c>
      <c r="C107" s="159">
        <f>Data!IH20</f>
        <v>0</v>
      </c>
      <c r="D107" s="159">
        <f>Data!JB20</f>
        <v>0</v>
      </c>
      <c r="E107" s="159">
        <f>Data!JV20</f>
        <v>0</v>
      </c>
      <c r="F107" s="159">
        <f>Data!KP20</f>
        <v>0</v>
      </c>
      <c r="G107" s="159">
        <f>Data!LJ20</f>
        <v>0</v>
      </c>
      <c r="H107" s="69">
        <f t="shared" si="2"/>
        <v>0</v>
      </c>
    </row>
    <row r="108" spans="2:8" x14ac:dyDescent="0.2">
      <c r="B108" s="9" t="str">
        <f>$B$49</f>
        <v>Teacher Ed-Practice Teaching</v>
      </c>
      <c r="C108" s="159">
        <f>Data!II20</f>
        <v>0</v>
      </c>
      <c r="D108" s="159">
        <f>Data!JC20</f>
        <v>0</v>
      </c>
      <c r="E108" s="159">
        <f>Data!JW20</f>
        <v>0</v>
      </c>
      <c r="F108" s="159">
        <f>Data!KQ20</f>
        <v>0</v>
      </c>
      <c r="G108" s="159">
        <f>Data!LK20</f>
        <v>0</v>
      </c>
      <c r="H108" s="69">
        <f t="shared" si="2"/>
        <v>0</v>
      </c>
    </row>
    <row r="109" spans="2:8" x14ac:dyDescent="0.2">
      <c r="B109" s="9" t="str">
        <f>$B$50</f>
        <v>Technology</v>
      </c>
      <c r="C109" s="159">
        <f>Data!IJ20</f>
        <v>6763</v>
      </c>
      <c r="D109" s="159">
        <f>Data!JD20</f>
        <v>21080</v>
      </c>
      <c r="E109" s="159">
        <f>Data!JX20</f>
        <v>12365</v>
      </c>
      <c r="F109" s="159">
        <f>Data!KR20</f>
        <v>0</v>
      </c>
      <c r="G109" s="159">
        <f>Data!LL20</f>
        <v>0</v>
      </c>
      <c r="H109" s="69">
        <f t="shared" si="2"/>
        <v>40208</v>
      </c>
    </row>
    <row r="110" spans="2:8" x14ac:dyDescent="0.2">
      <c r="B110" s="9" t="str">
        <f>$B$51</f>
        <v>Nursing</v>
      </c>
      <c r="C110" s="159">
        <f>Data!IK20</f>
        <v>529</v>
      </c>
      <c r="D110" s="159">
        <f>Data!JE20</f>
        <v>27318</v>
      </c>
      <c r="E110" s="159">
        <f>Data!JY20</f>
        <v>16948</v>
      </c>
      <c r="F110" s="159">
        <f>Data!KS20</f>
        <v>0</v>
      </c>
      <c r="G110" s="159">
        <f>Data!HPM20</f>
        <v>0</v>
      </c>
      <c r="H110" s="69">
        <f t="shared" si="2"/>
        <v>44795</v>
      </c>
    </row>
    <row r="111" spans="2:8" x14ac:dyDescent="0.2">
      <c r="B111" s="35" t="str">
        <f>$B$52</f>
        <v>Totals</v>
      </c>
      <c r="C111" s="36">
        <f>SUM(C91:C110)</f>
        <v>546131.4</v>
      </c>
      <c r="D111" s="36">
        <f>SUM(D91:D110)</f>
        <v>700392</v>
      </c>
      <c r="E111" s="36">
        <f>SUM(E91:E110)</f>
        <v>527924</v>
      </c>
      <c r="F111" s="36">
        <f>SUM(F91:F110)</f>
        <v>45830</v>
      </c>
      <c r="G111" s="36">
        <f>SUM(G91:G110)</f>
        <v>0</v>
      </c>
      <c r="H111" s="36">
        <f t="shared" si="2"/>
        <v>1820277.4</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3726959.65652285</v>
      </c>
      <c r="D116" s="21">
        <f t="shared" si="3"/>
        <v>2114276.4003656702</v>
      </c>
      <c r="E116" s="21">
        <f t="shared" si="3"/>
        <v>1375652.40962232</v>
      </c>
      <c r="F116" s="21">
        <f t="shared" si="3"/>
        <v>190407.650890263</v>
      </c>
      <c r="G116" s="21">
        <f t="shared" si="3"/>
        <v>0</v>
      </c>
      <c r="H116" s="36">
        <f t="shared" ref="H116:H136" si="4">SUM(C116:G116)</f>
        <v>7407296.1174011035</v>
      </c>
      <c r="I116" s="1"/>
    </row>
    <row r="117" spans="2:9" x14ac:dyDescent="0.2">
      <c r="B117" s="9" t="str">
        <f>$B$33</f>
        <v>Science</v>
      </c>
      <c r="C117" s="22">
        <f t="shared" si="3"/>
        <v>1447295.87392241</v>
      </c>
      <c r="D117" s="22">
        <f t="shared" si="3"/>
        <v>928495.16529837495</v>
      </c>
      <c r="E117" s="22">
        <f t="shared" si="3"/>
        <v>591725.97342392697</v>
      </c>
      <c r="F117" s="22">
        <f t="shared" si="3"/>
        <v>0</v>
      </c>
      <c r="G117" s="22">
        <f t="shared" si="3"/>
        <v>0</v>
      </c>
      <c r="H117" s="69">
        <f t="shared" si="4"/>
        <v>2967517.0126447119</v>
      </c>
      <c r="I117" s="1"/>
    </row>
    <row r="118" spans="2:9" x14ac:dyDescent="0.2">
      <c r="B118" s="9" t="str">
        <f>$B$34</f>
        <v>Fine Arts</v>
      </c>
      <c r="C118" s="22">
        <f t="shared" si="3"/>
        <v>935676.14532823104</v>
      </c>
      <c r="D118" s="22">
        <f t="shared" si="3"/>
        <v>981629.06005533505</v>
      </c>
      <c r="E118" s="22">
        <f t="shared" si="3"/>
        <v>609348.57307354396</v>
      </c>
      <c r="F118" s="22">
        <f t="shared" si="3"/>
        <v>7833.2244897959199</v>
      </c>
      <c r="G118" s="22">
        <f t="shared" si="3"/>
        <v>0</v>
      </c>
      <c r="H118" s="69">
        <f t="shared" si="4"/>
        <v>2534487.0029469063</v>
      </c>
      <c r="I118" s="1"/>
    </row>
    <row r="119" spans="2:9" x14ac:dyDescent="0.2">
      <c r="B119" s="9" t="str">
        <f>$B$35</f>
        <v>Teacher Education</v>
      </c>
      <c r="C119" s="22">
        <f t="shared" si="3"/>
        <v>168428.507394941</v>
      </c>
      <c r="D119" s="22">
        <f t="shared" si="3"/>
        <v>1439176.5070058301</v>
      </c>
      <c r="E119" s="22">
        <f t="shared" si="3"/>
        <v>1702262.07927113</v>
      </c>
      <c r="F119" s="22">
        <f t="shared" si="3"/>
        <v>481455.517404721</v>
      </c>
      <c r="G119" s="22">
        <f t="shared" si="3"/>
        <v>0</v>
      </c>
      <c r="H119" s="69">
        <f t="shared" si="4"/>
        <v>3791322.6110766223</v>
      </c>
      <c r="I119" s="1"/>
    </row>
    <row r="120" spans="2:9" x14ac:dyDescent="0.2">
      <c r="B120" s="9" t="str">
        <f>$B$36</f>
        <v>Agriculture</v>
      </c>
      <c r="C120" s="22">
        <f t="shared" si="3"/>
        <v>350945.45591909898</v>
      </c>
      <c r="D120" s="22">
        <f t="shared" si="3"/>
        <v>554425.72063471202</v>
      </c>
      <c r="E120" s="22">
        <f t="shared" si="3"/>
        <v>147052.84383084599</v>
      </c>
      <c r="F120" s="22">
        <f t="shared" si="3"/>
        <v>0</v>
      </c>
      <c r="G120" s="22">
        <f t="shared" si="3"/>
        <v>0</v>
      </c>
      <c r="H120" s="69">
        <f t="shared" si="4"/>
        <v>1052424.020384657</v>
      </c>
      <c r="I120" s="1"/>
    </row>
    <row r="121" spans="2:9" x14ac:dyDescent="0.2">
      <c r="B121" s="9" t="str">
        <f>$B$37</f>
        <v>Engineering</v>
      </c>
      <c r="C121" s="22">
        <f t="shared" si="3"/>
        <v>550267.27796249907</v>
      </c>
      <c r="D121" s="22">
        <f t="shared" si="3"/>
        <v>908479.64793906303</v>
      </c>
      <c r="E121" s="22">
        <f t="shared" si="3"/>
        <v>517556.28437527199</v>
      </c>
      <c r="F121" s="22">
        <f t="shared" si="3"/>
        <v>0</v>
      </c>
      <c r="G121" s="22">
        <f t="shared" si="3"/>
        <v>0</v>
      </c>
      <c r="H121" s="69">
        <f t="shared" si="4"/>
        <v>1976303.210276834</v>
      </c>
      <c r="I121" s="1"/>
    </row>
    <row r="122" spans="2:9" x14ac:dyDescent="0.2">
      <c r="B122" s="9" t="str">
        <f>$B$38</f>
        <v>Home Economics</v>
      </c>
      <c r="C122" s="22">
        <f t="shared" si="3"/>
        <v>9886.3940257082595</v>
      </c>
      <c r="D122" s="22">
        <f t="shared" si="3"/>
        <v>28968.2842706386</v>
      </c>
      <c r="E122" s="22">
        <f t="shared" si="3"/>
        <v>38621.81593217</v>
      </c>
      <c r="F122" s="22">
        <f t="shared" si="3"/>
        <v>21055.900423937699</v>
      </c>
      <c r="G122" s="22">
        <f t="shared" si="3"/>
        <v>0</v>
      </c>
      <c r="H122" s="69">
        <f t="shared" si="4"/>
        <v>98532.394652454546</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88676.842684591</v>
      </c>
      <c r="D124" s="22">
        <f t="shared" si="3"/>
        <v>337293.11460831697</v>
      </c>
      <c r="E124" s="22">
        <f t="shared" si="3"/>
        <v>269532.24270709197</v>
      </c>
      <c r="F124" s="22">
        <f t="shared" si="3"/>
        <v>0</v>
      </c>
      <c r="G124" s="22">
        <f t="shared" si="3"/>
        <v>0</v>
      </c>
      <c r="H124" s="69">
        <f t="shared" si="4"/>
        <v>695502.2</v>
      </c>
      <c r="I124" s="1"/>
    </row>
    <row r="125" spans="2:9" x14ac:dyDescent="0.2">
      <c r="B125" s="9" t="str">
        <f>$B$41</f>
        <v>Library Science</v>
      </c>
      <c r="C125" s="22">
        <f t="shared" si="3"/>
        <v>0</v>
      </c>
      <c r="D125" s="22">
        <f t="shared" si="3"/>
        <v>0</v>
      </c>
      <c r="E125" s="22">
        <f t="shared" si="3"/>
        <v>64091</v>
      </c>
      <c r="F125" s="22">
        <f t="shared" si="3"/>
        <v>0</v>
      </c>
      <c r="G125" s="22">
        <f t="shared" si="3"/>
        <v>0</v>
      </c>
      <c r="H125" s="69">
        <f t="shared" si="4"/>
        <v>64091</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68539.254330048003</v>
      </c>
      <c r="D128" s="22">
        <f t="shared" si="3"/>
        <v>0</v>
      </c>
      <c r="E128" s="22">
        <f t="shared" si="3"/>
        <v>0</v>
      </c>
      <c r="F128" s="22">
        <f t="shared" si="3"/>
        <v>0</v>
      </c>
      <c r="G128" s="22">
        <f t="shared" si="3"/>
        <v>0</v>
      </c>
      <c r="H128" s="69">
        <f t="shared" si="4"/>
        <v>68539.254330048003</v>
      </c>
      <c r="I128" s="1"/>
    </row>
    <row r="129" spans="2:12" x14ac:dyDescent="0.2">
      <c r="B129" s="9" t="str">
        <f>$B$45</f>
        <v>Health Services</v>
      </c>
      <c r="C129" s="22">
        <f t="shared" si="3"/>
        <v>378459.24998701399</v>
      </c>
      <c r="D129" s="22">
        <f t="shared" si="3"/>
        <v>329185.48261126102</v>
      </c>
      <c r="E129" s="22">
        <f t="shared" si="3"/>
        <v>140533.60401479801</v>
      </c>
      <c r="F129" s="22">
        <f t="shared" si="3"/>
        <v>0</v>
      </c>
      <c r="G129" s="22">
        <f t="shared" si="3"/>
        <v>0</v>
      </c>
      <c r="H129" s="69">
        <f t="shared" si="4"/>
        <v>848178.33661307301</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513843.719395658</v>
      </c>
      <c r="D131" s="22">
        <f t="shared" si="3"/>
        <v>2347212.8354572798</v>
      </c>
      <c r="E131" s="22">
        <f t="shared" si="3"/>
        <v>2167502.1704544798</v>
      </c>
      <c r="F131" s="22">
        <f t="shared" si="3"/>
        <v>0</v>
      </c>
      <c r="G131" s="22">
        <f t="shared" si="3"/>
        <v>0</v>
      </c>
      <c r="H131" s="69">
        <f t="shared" si="4"/>
        <v>5028558.725307418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2" x14ac:dyDescent="0.2">
      <c r="B134" s="9" t="str">
        <f>$B$50</f>
        <v>Technology</v>
      </c>
      <c r="C134" s="22">
        <f t="shared" si="5"/>
        <v>103407.56760890551</v>
      </c>
      <c r="D134" s="22">
        <f t="shared" si="5"/>
        <v>322321.107510945</v>
      </c>
      <c r="E134" s="22">
        <f t="shared" si="5"/>
        <v>189063.06405689701</v>
      </c>
      <c r="F134" s="22">
        <f t="shared" si="5"/>
        <v>0</v>
      </c>
      <c r="G134" s="22">
        <f t="shared" si="5"/>
        <v>0</v>
      </c>
      <c r="H134" s="69">
        <f t="shared" si="4"/>
        <v>614791.73917674751</v>
      </c>
      <c r="I134" s="1"/>
    </row>
    <row r="135" spans="2:12" x14ac:dyDescent="0.2">
      <c r="B135" s="9" t="str">
        <f>$B$51</f>
        <v>Nursing</v>
      </c>
      <c r="C135" s="22">
        <f t="shared" si="5"/>
        <v>8094.4616089619503</v>
      </c>
      <c r="D135" s="22">
        <f t="shared" si="5"/>
        <v>417694.91472206399</v>
      </c>
      <c r="E135" s="22">
        <f t="shared" si="5"/>
        <v>259140.82366897399</v>
      </c>
      <c r="F135" s="22">
        <f t="shared" si="5"/>
        <v>0</v>
      </c>
      <c r="G135" s="22">
        <f t="shared" si="5"/>
        <v>0</v>
      </c>
      <c r="H135" s="69">
        <f t="shared" si="4"/>
        <v>684930.2</v>
      </c>
      <c r="I135" s="1"/>
    </row>
    <row r="136" spans="2:12" x14ac:dyDescent="0.2">
      <c r="B136" s="35" t="str">
        <f>$B$52</f>
        <v>Totals</v>
      </c>
      <c r="C136" s="36">
        <f>SUM(C116:C135)</f>
        <v>8350480.4066909179</v>
      </c>
      <c r="D136" s="36">
        <f>SUM(D116:D135)</f>
        <v>10709158.24047949</v>
      </c>
      <c r="E136" s="36">
        <f>SUM(E116:E135)</f>
        <v>8072082.8844314497</v>
      </c>
      <c r="F136" s="36">
        <f>SUM(F116:F135)</f>
        <v>700752.2932087176</v>
      </c>
      <c r="G136" s="36">
        <f>SUM(G116:G135)</f>
        <v>0</v>
      </c>
      <c r="H136" s="36">
        <f t="shared" si="4"/>
        <v>27832473.824810579</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36171983.175189428</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Data!LN20</f>
        <v>0</v>
      </c>
      <c r="D143" s="159">
        <f>Data!MH20</f>
        <v>0</v>
      </c>
      <c r="E143" s="159">
        <f>Data!NB20</f>
        <v>0</v>
      </c>
      <c r="F143" s="159">
        <f>Data!NV20</f>
        <v>0</v>
      </c>
      <c r="G143" s="159">
        <f>Data!OP20</f>
        <v>0</v>
      </c>
      <c r="H143" s="160">
        <f>Data!PJ20</f>
        <v>9626761</v>
      </c>
      <c r="I143" s="70">
        <f t="shared" ref="I143:I162" si="6">SUM(C143:H143)</f>
        <v>9626761</v>
      </c>
    </row>
    <row r="144" spans="2:12" x14ac:dyDescent="0.2">
      <c r="B144" s="9" t="str">
        <f>$B$33</f>
        <v>Science</v>
      </c>
      <c r="C144" s="159">
        <f>Data!LO20</f>
        <v>0</v>
      </c>
      <c r="D144" s="159">
        <f>Data!MI20</f>
        <v>260115.4</v>
      </c>
      <c r="E144" s="159">
        <f>Data!NC20</f>
        <v>50139</v>
      </c>
      <c r="F144" s="159">
        <f>Data!NW20</f>
        <v>0</v>
      </c>
      <c r="G144" s="159">
        <f>Data!OQ20</f>
        <v>0</v>
      </c>
      <c r="H144" s="160">
        <f>Data!PK20</f>
        <v>3546427</v>
      </c>
      <c r="I144" s="70">
        <f t="shared" si="6"/>
        <v>3856681.4</v>
      </c>
    </row>
    <row r="145" spans="2:9" x14ac:dyDescent="0.2">
      <c r="B145" s="9" t="str">
        <f>$B$34</f>
        <v>Fine Arts</v>
      </c>
      <c r="C145" s="159">
        <f>Data!LP20</f>
        <v>0</v>
      </c>
      <c r="D145" s="159">
        <f>Data!MJ20</f>
        <v>0</v>
      </c>
      <c r="E145" s="159">
        <f>Data!ND20</f>
        <v>0</v>
      </c>
      <c r="F145" s="159">
        <f>Data!NX20</f>
        <v>0</v>
      </c>
      <c r="G145" s="159">
        <f>Data!OR20</f>
        <v>0</v>
      </c>
      <c r="H145" s="160">
        <f>Data!PL20</f>
        <v>3293901</v>
      </c>
      <c r="I145" s="70">
        <f t="shared" si="6"/>
        <v>3293901</v>
      </c>
    </row>
    <row r="146" spans="2:9" x14ac:dyDescent="0.2">
      <c r="B146" s="9" t="str">
        <f>$B$35</f>
        <v>Teacher Education</v>
      </c>
      <c r="C146" s="159">
        <f>Data!LQ20</f>
        <v>0</v>
      </c>
      <c r="D146" s="159">
        <f>Data!MK20</f>
        <v>3183.4</v>
      </c>
      <c r="E146" s="159">
        <f>Data!NE20</f>
        <v>0</v>
      </c>
      <c r="F146" s="159">
        <f>Data!NY20</f>
        <v>0</v>
      </c>
      <c r="G146" s="159">
        <f>Data!OS20</f>
        <v>0</v>
      </c>
      <c r="H146" s="160">
        <f>Data!PN20</f>
        <v>4924142</v>
      </c>
      <c r="I146" s="70">
        <f t="shared" si="6"/>
        <v>4927325.4000000004</v>
      </c>
    </row>
    <row r="147" spans="2:9" x14ac:dyDescent="0.2">
      <c r="B147" s="9" t="str">
        <f>$B$36</f>
        <v>Agriculture</v>
      </c>
      <c r="C147" s="159">
        <f>Data!LR20</f>
        <v>0</v>
      </c>
      <c r="D147" s="159">
        <f>Data!ML20</f>
        <v>70971</v>
      </c>
      <c r="E147" s="159">
        <f>Data!NF20</f>
        <v>129384</v>
      </c>
      <c r="F147" s="159">
        <f>Data!NZ20</f>
        <v>0</v>
      </c>
      <c r="G147" s="159">
        <f>Data!OT20</f>
        <v>0</v>
      </c>
      <c r="H147" s="160">
        <f>Data!PM20</f>
        <v>1167409</v>
      </c>
      <c r="I147" s="70">
        <f t="shared" si="6"/>
        <v>1367764</v>
      </c>
    </row>
    <row r="148" spans="2:9" x14ac:dyDescent="0.2">
      <c r="B148" s="9" t="str">
        <f>$B$37</f>
        <v>Engineering</v>
      </c>
      <c r="C148" s="159">
        <f>Data!LS20</f>
        <v>0</v>
      </c>
      <c r="D148" s="159">
        <f>Data!MM20</f>
        <v>20462</v>
      </c>
      <c r="E148" s="159">
        <f>Data!NG20</f>
        <v>6050</v>
      </c>
      <c r="F148" s="159">
        <f>Data!OA20</f>
        <v>0</v>
      </c>
      <c r="G148" s="159">
        <f>Data!OU20</f>
        <v>0</v>
      </c>
      <c r="H148" s="160">
        <f>Data!PO20</f>
        <v>2541956</v>
      </c>
      <c r="I148" s="70">
        <f t="shared" si="6"/>
        <v>2568468</v>
      </c>
    </row>
    <row r="149" spans="2:9" x14ac:dyDescent="0.2">
      <c r="B149" s="9" t="str">
        <f>$B$38</f>
        <v>Home Economics</v>
      </c>
      <c r="C149" s="159">
        <f>Data!LT20</f>
        <v>0</v>
      </c>
      <c r="D149" s="159">
        <f>Data!MN20</f>
        <v>0</v>
      </c>
      <c r="E149" s="159">
        <f>Data!NH20</f>
        <v>0</v>
      </c>
      <c r="F149" s="159">
        <f>Data!OB20</f>
        <v>0</v>
      </c>
      <c r="G149" s="159">
        <f>Data!OV20</f>
        <v>0</v>
      </c>
      <c r="H149" s="160">
        <f>Data!PP20</f>
        <v>128056</v>
      </c>
      <c r="I149" s="70">
        <f t="shared" si="6"/>
        <v>128056</v>
      </c>
    </row>
    <row r="150" spans="2:9" x14ac:dyDescent="0.2">
      <c r="B150" s="9" t="str">
        <f>$B$39</f>
        <v>Law</v>
      </c>
      <c r="C150" s="159">
        <f>Data!LU20</f>
        <v>0</v>
      </c>
      <c r="D150" s="159">
        <f>Data!MO20</f>
        <v>0</v>
      </c>
      <c r="E150" s="159">
        <f>Data!NI20</f>
        <v>0</v>
      </c>
      <c r="F150" s="159">
        <f>Data!OC20</f>
        <v>0</v>
      </c>
      <c r="G150" s="159">
        <f>Data!OW20</f>
        <v>0</v>
      </c>
      <c r="H150" s="160">
        <f>Data!PQ20</f>
        <v>0</v>
      </c>
      <c r="I150" s="70">
        <f t="shared" si="6"/>
        <v>0</v>
      </c>
    </row>
    <row r="151" spans="2:9" x14ac:dyDescent="0.2">
      <c r="B151" s="9" t="str">
        <f>$B$40</f>
        <v>Social Service</v>
      </c>
      <c r="C151" s="159">
        <f>Data!LV20</f>
        <v>0</v>
      </c>
      <c r="D151" s="159">
        <f>Data!MP20</f>
        <v>0</v>
      </c>
      <c r="E151" s="159">
        <f>Data!NJ20</f>
        <v>0</v>
      </c>
      <c r="F151" s="159">
        <f>Data!OD20</f>
        <v>0</v>
      </c>
      <c r="G151" s="159">
        <f>Data!OX20</f>
        <v>0</v>
      </c>
      <c r="H151" s="160">
        <f>Data!PR20</f>
        <v>903897</v>
      </c>
      <c r="I151" s="70">
        <f t="shared" si="6"/>
        <v>903897</v>
      </c>
    </row>
    <row r="152" spans="2:9" x14ac:dyDescent="0.2">
      <c r="B152" s="9" t="str">
        <f>$B$41</f>
        <v>Library Science</v>
      </c>
      <c r="C152" s="159">
        <f>Data!LW20</f>
        <v>0</v>
      </c>
      <c r="D152" s="159">
        <f>Data!MQ20</f>
        <v>0</v>
      </c>
      <c r="E152" s="159">
        <f>Data!NK20</f>
        <v>0</v>
      </c>
      <c r="F152" s="159">
        <f>Data!OE20</f>
        <v>0</v>
      </c>
      <c r="G152" s="159">
        <f>Data!OY20</f>
        <v>0</v>
      </c>
      <c r="H152" s="160">
        <f>Data!PS20</f>
        <v>83295</v>
      </c>
      <c r="I152" s="70">
        <f t="shared" si="6"/>
        <v>83295</v>
      </c>
    </row>
    <row r="153" spans="2:9" x14ac:dyDescent="0.2">
      <c r="B153" s="9" t="str">
        <f>$B$42</f>
        <v>Veterinary Science</v>
      </c>
      <c r="C153" s="159">
        <f>Data!LX20</f>
        <v>0</v>
      </c>
      <c r="D153" s="159">
        <f>Data!MR20</f>
        <v>0</v>
      </c>
      <c r="E153" s="159">
        <f>Data!NL20</f>
        <v>0</v>
      </c>
      <c r="F153" s="159">
        <f>Data!OF20</f>
        <v>0</v>
      </c>
      <c r="G153" s="159">
        <f>Data!OZ20</f>
        <v>0</v>
      </c>
      <c r="H153" s="160">
        <f>Data!PT20</f>
        <v>0</v>
      </c>
      <c r="I153" s="70">
        <f t="shared" si="6"/>
        <v>0</v>
      </c>
    </row>
    <row r="154" spans="2:9" x14ac:dyDescent="0.2">
      <c r="B154" s="9" t="str">
        <f>$B$43</f>
        <v>Vocational Training</v>
      </c>
      <c r="C154" s="159">
        <f>Data!LY20</f>
        <v>0</v>
      </c>
      <c r="D154" s="159">
        <f>Data!MS20</f>
        <v>0</v>
      </c>
      <c r="E154" s="159">
        <f>Data!NM20</f>
        <v>0</v>
      </c>
      <c r="F154" s="159">
        <f>Data!OG20</f>
        <v>0</v>
      </c>
      <c r="G154" s="159">
        <f>Data!PA20</f>
        <v>0</v>
      </c>
      <c r="H154" s="160">
        <f>Data!PU20</f>
        <v>0</v>
      </c>
      <c r="I154" s="70">
        <f t="shared" si="6"/>
        <v>0</v>
      </c>
    </row>
    <row r="155" spans="2:9" x14ac:dyDescent="0.2">
      <c r="B155" s="9" t="str">
        <f>$B$44</f>
        <v>Physical Training</v>
      </c>
      <c r="C155" s="159">
        <f>Data!LZ20</f>
        <v>0</v>
      </c>
      <c r="D155" s="159">
        <f>Data!MT20</f>
        <v>0</v>
      </c>
      <c r="E155" s="159">
        <f>Data!NN20</f>
        <v>0</v>
      </c>
      <c r="F155" s="159">
        <f>Data!OH20</f>
        <v>0</v>
      </c>
      <c r="G155" s="159">
        <f>Data!PB20</f>
        <v>0</v>
      </c>
      <c r="H155" s="160">
        <f>Data!PV20</f>
        <v>89076</v>
      </c>
      <c r="I155" s="70">
        <f t="shared" si="6"/>
        <v>89076</v>
      </c>
    </row>
    <row r="156" spans="2:9" x14ac:dyDescent="0.2">
      <c r="B156" s="9" t="str">
        <f>$B$45</f>
        <v>Health Services</v>
      </c>
      <c r="C156" s="159">
        <f>Data!MA20</f>
        <v>0</v>
      </c>
      <c r="D156" s="159">
        <f>Data!MU20</f>
        <v>2759</v>
      </c>
      <c r="E156" s="159">
        <f>Data!NO20</f>
        <v>0</v>
      </c>
      <c r="F156" s="159">
        <f>Data!OI20</f>
        <v>0</v>
      </c>
      <c r="G156" s="159">
        <f>Data!PC20</f>
        <v>0</v>
      </c>
      <c r="H156" s="160">
        <f>Data!PW20</f>
        <v>1099561</v>
      </c>
      <c r="I156" s="70">
        <f t="shared" si="6"/>
        <v>1102320</v>
      </c>
    </row>
    <row r="157" spans="2:9" x14ac:dyDescent="0.2">
      <c r="B157" s="9" t="str">
        <f>$B$46</f>
        <v>Pharmacy</v>
      </c>
      <c r="C157" s="159">
        <f>Data!MB20</f>
        <v>0</v>
      </c>
      <c r="D157" s="159">
        <f>Data!MV20</f>
        <v>0</v>
      </c>
      <c r="E157" s="159">
        <f>Data!NP20</f>
        <v>0</v>
      </c>
      <c r="F157" s="159">
        <f>Data!OJ20</f>
        <v>0</v>
      </c>
      <c r="G157" s="159">
        <f>Data!PD20</f>
        <v>0</v>
      </c>
      <c r="H157" s="160">
        <f>Data!PX20</f>
        <v>0</v>
      </c>
      <c r="I157" s="70">
        <f t="shared" si="6"/>
        <v>0</v>
      </c>
    </row>
    <row r="158" spans="2:9" x14ac:dyDescent="0.2">
      <c r="B158" s="9" t="str">
        <f>$B$47</f>
        <v>Business Administration</v>
      </c>
      <c r="C158" s="159">
        <f>Data!MC20</f>
        <v>0</v>
      </c>
      <c r="D158" s="159">
        <f>Data!MW20</f>
        <v>21681</v>
      </c>
      <c r="E158" s="159">
        <f>Data!NQ20</f>
        <v>0</v>
      </c>
      <c r="F158" s="159">
        <f>Data!OK20</f>
        <v>0</v>
      </c>
      <c r="G158" s="159">
        <f>Data!PE20</f>
        <v>0</v>
      </c>
      <c r="H158" s="160">
        <f>Data!PY20</f>
        <v>6513597</v>
      </c>
      <c r="I158" s="70">
        <f t="shared" si="6"/>
        <v>6535278</v>
      </c>
    </row>
    <row r="159" spans="2:9" x14ac:dyDescent="0.2">
      <c r="B159" s="9" t="str">
        <f>$B$48</f>
        <v>Optometry</v>
      </c>
      <c r="C159" s="159">
        <f>Data!MD20</f>
        <v>0</v>
      </c>
      <c r="D159" s="159">
        <f>Data!MX20</f>
        <v>0</v>
      </c>
      <c r="E159" s="159">
        <f>Data!NR20</f>
        <v>0</v>
      </c>
      <c r="F159" s="159">
        <f>Data!OL20</f>
        <v>0</v>
      </c>
      <c r="G159" s="159">
        <f>Data!PF20</f>
        <v>0</v>
      </c>
      <c r="H159" s="160">
        <f>Data!PZ20</f>
        <v>0</v>
      </c>
      <c r="I159" s="70">
        <f t="shared" si="6"/>
        <v>0</v>
      </c>
    </row>
    <row r="160" spans="2:9" x14ac:dyDescent="0.2">
      <c r="B160" s="9" t="str">
        <f>$B$49</f>
        <v>Teacher Ed-Practice Teaching</v>
      </c>
      <c r="C160" s="159">
        <f>Data!ME20</f>
        <v>0</v>
      </c>
      <c r="D160" s="159">
        <f>Data!MY20</f>
        <v>0</v>
      </c>
      <c r="E160" s="159">
        <f>Data!NS20</f>
        <v>0</v>
      </c>
      <c r="F160" s="159">
        <f>Data!OM20</f>
        <v>0</v>
      </c>
      <c r="G160" s="159">
        <f>Data!PG20</f>
        <v>0</v>
      </c>
      <c r="H160" s="326">
        <f>Data!QA20</f>
        <v>0</v>
      </c>
      <c r="I160" s="70">
        <f t="shared" si="6"/>
        <v>0</v>
      </c>
    </row>
    <row r="161" spans="2:10" x14ac:dyDescent="0.2">
      <c r="B161" s="9" t="str">
        <f>$B$50</f>
        <v>Technology</v>
      </c>
      <c r="C161" s="159">
        <f>Data!MF20</f>
        <v>0</v>
      </c>
      <c r="D161" s="159">
        <f>Data!MZ20</f>
        <v>0</v>
      </c>
      <c r="E161" s="159">
        <f>Data!NT20</f>
        <v>0</v>
      </c>
      <c r="F161" s="159">
        <f>Data!ON20</f>
        <v>0</v>
      </c>
      <c r="G161" s="159">
        <f>Data!PH20</f>
        <v>0</v>
      </c>
      <c r="H161" s="160">
        <f>Data!QB20</f>
        <v>799003</v>
      </c>
      <c r="I161" s="70">
        <f t="shared" si="6"/>
        <v>799003</v>
      </c>
    </row>
    <row r="162" spans="2:10" x14ac:dyDescent="0.2">
      <c r="B162" s="9" t="str">
        <f>$B$51</f>
        <v>Nursing</v>
      </c>
      <c r="C162" s="159">
        <f>Data!MG20</f>
        <v>0</v>
      </c>
      <c r="D162" s="159">
        <f>Data!NA20</f>
        <v>0</v>
      </c>
      <c r="E162" s="159">
        <f>Data!NU20</f>
        <v>0</v>
      </c>
      <c r="F162" s="159">
        <f>Data!OO20</f>
        <v>0</v>
      </c>
      <c r="G162" s="159">
        <f>Data!PI20</f>
        <v>0</v>
      </c>
      <c r="H162" s="160">
        <f>Data!QC20</f>
        <v>890157</v>
      </c>
      <c r="I162" s="70">
        <f t="shared" si="6"/>
        <v>890157</v>
      </c>
    </row>
    <row r="163" spans="2:10" ht="15" thickBot="1" x14ac:dyDescent="0.25">
      <c r="B163" s="35" t="str">
        <f>$B$52</f>
        <v>Totals</v>
      </c>
      <c r="C163" s="36">
        <f t="shared" ref="C163:H163" si="7">SUM(C143:C162)</f>
        <v>0</v>
      </c>
      <c r="D163" s="36">
        <f t="shared" si="7"/>
        <v>379171.8</v>
      </c>
      <c r="E163" s="36">
        <f t="shared" si="7"/>
        <v>185573</v>
      </c>
      <c r="F163" s="36">
        <f t="shared" si="7"/>
        <v>0</v>
      </c>
      <c r="G163" s="37">
        <f t="shared" si="7"/>
        <v>0</v>
      </c>
      <c r="H163" s="71">
        <f t="shared" si="7"/>
        <v>35607238</v>
      </c>
      <c r="I163" s="70">
        <f>SUM(I143:I162)</f>
        <v>36171982.799999997</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4843677.0045823129</v>
      </c>
      <c r="D168" s="21">
        <f t="shared" si="8"/>
        <v>2747781.8183137281</v>
      </c>
      <c r="E168" s="21">
        <f t="shared" si="8"/>
        <v>1787842.2512902848</v>
      </c>
      <c r="F168" s="21">
        <f t="shared" si="8"/>
        <v>247459.92581367487</v>
      </c>
      <c r="G168" s="21">
        <f t="shared" si="8"/>
        <v>0</v>
      </c>
      <c r="H168" s="36">
        <f t="shared" ref="H168:H188" si="9">SUM(C168:G168)</f>
        <v>9626761</v>
      </c>
      <c r="I168" s="52"/>
      <c r="J168" s="53"/>
    </row>
    <row r="169" spans="2:10" x14ac:dyDescent="0.2">
      <c r="B169" s="9" t="str">
        <f>$B$33</f>
        <v>Science</v>
      </c>
      <c r="C169" s="22">
        <f t="shared" si="8"/>
        <v>1729637.6541048493</v>
      </c>
      <c r="D169" s="22">
        <f t="shared" si="8"/>
        <v>1369743.5199240618</v>
      </c>
      <c r="E169" s="22">
        <f t="shared" si="8"/>
        <v>757300.22597108863</v>
      </c>
      <c r="F169" s="22">
        <f t="shared" si="8"/>
        <v>0</v>
      </c>
      <c r="G169" s="22">
        <f t="shared" si="8"/>
        <v>0</v>
      </c>
      <c r="H169" s="69">
        <f t="shared" si="9"/>
        <v>3856681.4</v>
      </c>
      <c r="I169" s="52"/>
      <c r="J169" s="53"/>
    </row>
    <row r="170" spans="2:10" x14ac:dyDescent="0.2">
      <c r="B170" s="9" t="str">
        <f>$B$34</f>
        <v>Fine Arts</v>
      </c>
      <c r="C170" s="22">
        <f t="shared" si="8"/>
        <v>1216034.8769550859</v>
      </c>
      <c r="D170" s="22">
        <f t="shared" si="8"/>
        <v>1275756.7660776293</v>
      </c>
      <c r="E170" s="22">
        <f t="shared" si="8"/>
        <v>791929.04594175424</v>
      </c>
      <c r="F170" s="22">
        <f t="shared" si="8"/>
        <v>10180.311025530154</v>
      </c>
      <c r="G170" s="22">
        <f t="shared" si="8"/>
        <v>0</v>
      </c>
      <c r="H170" s="69">
        <f t="shared" si="9"/>
        <v>3293900.9999999995</v>
      </c>
      <c r="I170" s="52"/>
      <c r="J170" s="53"/>
    </row>
    <row r="171" spans="2:10" x14ac:dyDescent="0.2">
      <c r="B171" s="9" t="str">
        <f>$B$35</f>
        <v>Teacher Education</v>
      </c>
      <c r="C171" s="22">
        <f t="shared" si="8"/>
        <v>218753.7100740748</v>
      </c>
      <c r="D171" s="22">
        <f t="shared" si="8"/>
        <v>1872375.2917309674</v>
      </c>
      <c r="E171" s="22">
        <f t="shared" si="8"/>
        <v>2210885.50340115</v>
      </c>
      <c r="F171" s="22">
        <f t="shared" si="8"/>
        <v>625310.89479380765</v>
      </c>
      <c r="G171" s="22">
        <f t="shared" si="8"/>
        <v>0</v>
      </c>
      <c r="H171" s="69">
        <f t="shared" si="9"/>
        <v>4927325.3999999994</v>
      </c>
      <c r="I171" s="52"/>
      <c r="J171" s="53"/>
    </row>
    <row r="172" spans="2:10" x14ac:dyDescent="0.2">
      <c r="B172" s="9" t="str">
        <f>$B$36</f>
        <v>Agriculture</v>
      </c>
      <c r="C172" s="22">
        <f t="shared" si="8"/>
        <v>389288.79977417924</v>
      </c>
      <c r="D172" s="22">
        <f t="shared" si="8"/>
        <v>685971.76353624475</v>
      </c>
      <c r="E172" s="22">
        <f t="shared" si="8"/>
        <v>292503.43668957602</v>
      </c>
      <c r="F172" s="22">
        <f t="shared" si="8"/>
        <v>0</v>
      </c>
      <c r="G172" s="22">
        <f t="shared" si="8"/>
        <v>0</v>
      </c>
      <c r="H172" s="69">
        <f t="shared" si="9"/>
        <v>1367764</v>
      </c>
      <c r="I172" s="52"/>
      <c r="J172" s="53"/>
    </row>
    <row r="173" spans="2:10" x14ac:dyDescent="0.2">
      <c r="B173" s="9" t="str">
        <f>$B$37</f>
        <v>Engineering</v>
      </c>
      <c r="C173" s="22">
        <f t="shared" si="8"/>
        <v>707763.46541708522</v>
      </c>
      <c r="D173" s="22">
        <f t="shared" si="8"/>
        <v>1188964.5252947435</v>
      </c>
      <c r="E173" s="22">
        <f t="shared" si="8"/>
        <v>671740.00928817166</v>
      </c>
      <c r="F173" s="22">
        <f t="shared" si="8"/>
        <v>0</v>
      </c>
      <c r="G173" s="22">
        <f t="shared" si="8"/>
        <v>0</v>
      </c>
      <c r="H173" s="69">
        <f t="shared" si="9"/>
        <v>2568468.0000000005</v>
      </c>
      <c r="I173" s="52"/>
      <c r="J173" s="53"/>
    </row>
    <row r="174" spans="2:10" x14ac:dyDescent="0.2">
      <c r="B174" s="9" t="str">
        <f>$B$38</f>
        <v>Home Economics</v>
      </c>
      <c r="C174" s="22">
        <f t="shared" si="8"/>
        <v>12848.688777143805</v>
      </c>
      <c r="D174" s="22">
        <f t="shared" si="8"/>
        <v>37648.152403535307</v>
      </c>
      <c r="E174" s="22">
        <f t="shared" si="8"/>
        <v>50194.205453493028</v>
      </c>
      <c r="F174" s="22">
        <f t="shared" si="8"/>
        <v>27364.953365827871</v>
      </c>
      <c r="G174" s="22">
        <f t="shared" si="8"/>
        <v>0</v>
      </c>
      <c r="H174" s="69">
        <f t="shared" si="9"/>
        <v>128056.00000000001</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115247.27322512244</v>
      </c>
      <c r="D176" s="22">
        <f t="shared" si="8"/>
        <v>438356.96625418856</v>
      </c>
      <c r="E176" s="22">
        <f t="shared" si="8"/>
        <v>350292.76052068896</v>
      </c>
      <c r="F176" s="22">
        <f t="shared" si="8"/>
        <v>0</v>
      </c>
      <c r="G176" s="22">
        <f t="shared" si="8"/>
        <v>0</v>
      </c>
      <c r="H176" s="69">
        <f t="shared" si="9"/>
        <v>903897</v>
      </c>
      <c r="I176" s="52"/>
      <c r="J176" s="53"/>
    </row>
    <row r="177" spans="2:10" x14ac:dyDescent="0.2">
      <c r="B177" s="9" t="str">
        <f>$B$41</f>
        <v>Library Science</v>
      </c>
      <c r="C177" s="22">
        <f t="shared" si="8"/>
        <v>0</v>
      </c>
      <c r="D177" s="22">
        <f t="shared" si="8"/>
        <v>0</v>
      </c>
      <c r="E177" s="22">
        <f t="shared" si="8"/>
        <v>83295</v>
      </c>
      <c r="F177" s="22">
        <f t="shared" si="8"/>
        <v>0</v>
      </c>
      <c r="G177" s="22">
        <f t="shared" si="8"/>
        <v>0</v>
      </c>
      <c r="H177" s="69">
        <f t="shared" si="9"/>
        <v>83295</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89076</v>
      </c>
      <c r="D180" s="22">
        <f t="shared" si="8"/>
        <v>0</v>
      </c>
      <c r="E180" s="22">
        <f t="shared" si="8"/>
        <v>0</v>
      </c>
      <c r="F180" s="22">
        <f t="shared" si="8"/>
        <v>0</v>
      </c>
      <c r="G180" s="22">
        <f t="shared" si="8"/>
        <v>0</v>
      </c>
      <c r="H180" s="69">
        <f t="shared" si="9"/>
        <v>89076</v>
      </c>
      <c r="I180" s="52"/>
      <c r="J180" s="53"/>
    </row>
    <row r="181" spans="2:10" x14ac:dyDescent="0.2">
      <c r="B181" s="9" t="str">
        <f>$B$45</f>
        <v>Health Services</v>
      </c>
      <c r="C181" s="22">
        <f t="shared" si="8"/>
        <v>490626.8097304728</v>
      </c>
      <c r="D181" s="22">
        <f t="shared" si="8"/>
        <v>429508.30827741901</v>
      </c>
      <c r="E181" s="22">
        <f t="shared" si="8"/>
        <v>182184.88199210819</v>
      </c>
      <c r="F181" s="22">
        <f t="shared" si="8"/>
        <v>0</v>
      </c>
      <c r="G181" s="22">
        <f t="shared" si="8"/>
        <v>0</v>
      </c>
      <c r="H181" s="69">
        <f t="shared" si="9"/>
        <v>1102320</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665592.48722302332</v>
      </c>
      <c r="D183" s="22">
        <f t="shared" si="8"/>
        <v>3062074.7427341784</v>
      </c>
      <c r="E183" s="22">
        <f t="shared" si="8"/>
        <v>2807610.7700427971</v>
      </c>
      <c r="F183" s="22">
        <f t="shared" si="8"/>
        <v>0</v>
      </c>
      <c r="G183" s="22">
        <f t="shared" si="8"/>
        <v>0</v>
      </c>
      <c r="H183" s="69">
        <f t="shared" si="9"/>
        <v>6535277.9999999981</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v>0</v>
      </c>
      <c r="E185" s="22">
        <f t="shared" si="10"/>
        <v>0</v>
      </c>
      <c r="F185" s="22">
        <f t="shared" si="10"/>
        <v>0</v>
      </c>
      <c r="G185" s="22">
        <f t="shared" si="10"/>
        <v>0</v>
      </c>
      <c r="H185" s="69">
        <f t="shared" si="9"/>
        <v>0</v>
      </c>
      <c r="I185" s="52"/>
      <c r="J185" s="53"/>
    </row>
    <row r="186" spans="2:10" x14ac:dyDescent="0.2">
      <c r="B186" s="9" t="str">
        <f>$B$50</f>
        <v>Technology</v>
      </c>
      <c r="C186" s="22">
        <f t="shared" si="10"/>
        <v>134391.78095147584</v>
      </c>
      <c r="D186" s="22">
        <f t="shared" si="10"/>
        <v>418898.81638524792</v>
      </c>
      <c r="E186" s="22">
        <f t="shared" si="10"/>
        <v>245712.40266327624</v>
      </c>
      <c r="F186" s="22">
        <f t="shared" si="10"/>
        <v>0</v>
      </c>
      <c r="G186" s="22">
        <f t="shared" si="10"/>
        <v>0</v>
      </c>
      <c r="H186" s="69">
        <f t="shared" si="9"/>
        <v>799003</v>
      </c>
      <c r="I186" s="52"/>
      <c r="J186" s="53"/>
    </row>
    <row r="187" spans="2:10" x14ac:dyDescent="0.2">
      <c r="B187" s="9" t="str">
        <f>$B$51</f>
        <v>Nursing</v>
      </c>
      <c r="C187" s="22">
        <f t="shared" si="10"/>
        <v>10519.818898989624</v>
      </c>
      <c r="D187" s="22">
        <f t="shared" si="10"/>
        <v>542849.55197514768</v>
      </c>
      <c r="E187" s="22">
        <f t="shared" si="10"/>
        <v>336787.62912586262</v>
      </c>
      <c r="F187" s="22">
        <f t="shared" si="10"/>
        <v>0</v>
      </c>
      <c r="G187" s="22">
        <f t="shared" si="10"/>
        <v>0</v>
      </c>
      <c r="H187" s="69">
        <f t="shared" si="9"/>
        <v>890156.99999999988</v>
      </c>
      <c r="I187" s="52"/>
      <c r="J187" s="53"/>
    </row>
    <row r="188" spans="2:10" x14ac:dyDescent="0.2">
      <c r="B188" s="35" t="str">
        <f>$B$52</f>
        <v>Totals</v>
      </c>
      <c r="C188" s="36">
        <f>SUM(C168:C187)</f>
        <v>10623458.369713813</v>
      </c>
      <c r="D188" s="36">
        <f>SUM(D168:D187)</f>
        <v>14069930.222907091</v>
      </c>
      <c r="E188" s="36">
        <f>SUM(E168:E187)</f>
        <v>10568278.122380251</v>
      </c>
      <c r="F188" s="36">
        <f>SUM(F168:F187)</f>
        <v>910316.08499884058</v>
      </c>
      <c r="G188" s="36">
        <f>SUM(G168:G187)</f>
        <v>0</v>
      </c>
      <c r="H188" s="36">
        <f t="shared" si="9"/>
        <v>36171982.79999999</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14739108</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1973667.9259953296</v>
      </c>
      <c r="D193" s="38">
        <f t="shared" si="11"/>
        <v>1119647.0857384501</v>
      </c>
      <c r="E193" s="38">
        <f t="shared" si="11"/>
        <v>728497.56595510268</v>
      </c>
      <c r="F193" s="38">
        <f t="shared" si="11"/>
        <v>100833.25500143474</v>
      </c>
      <c r="G193" s="38">
        <f t="shared" si="11"/>
        <v>0</v>
      </c>
      <c r="H193" s="38">
        <f>SUM(C193:G193)</f>
        <v>3922645.8326903167</v>
      </c>
      <c r="I193" s="1"/>
    </row>
    <row r="194" spans="2:9" x14ac:dyDescent="0.2">
      <c r="B194" s="9" t="str">
        <f>$B$33</f>
        <v>Science</v>
      </c>
      <c r="C194" s="39">
        <f t="shared" si="11"/>
        <v>766437.44742089824</v>
      </c>
      <c r="D194" s="39">
        <f t="shared" si="11"/>
        <v>491698.67561723065</v>
      </c>
      <c r="E194" s="39">
        <f t="shared" si="11"/>
        <v>313357.45013530954</v>
      </c>
      <c r="F194" s="39">
        <f t="shared" si="11"/>
        <v>0</v>
      </c>
      <c r="G194" s="39">
        <f t="shared" si="11"/>
        <v>0</v>
      </c>
      <c r="H194" s="39">
        <f t="shared" ref="H194:H213" si="12">SUM(C194:G194)</f>
        <v>1571493.5731734384</v>
      </c>
      <c r="I194" s="1"/>
    </row>
    <row r="195" spans="2:9" x14ac:dyDescent="0.2">
      <c r="B195" s="9" t="str">
        <f>$B$34</f>
        <v>Fine Arts</v>
      </c>
      <c r="C195" s="39">
        <f t="shared" si="11"/>
        <v>495501.47233850323</v>
      </c>
      <c r="D195" s="39">
        <f t="shared" si="11"/>
        <v>519836.53422846744</v>
      </c>
      <c r="E195" s="39">
        <f t="shared" si="11"/>
        <v>322689.76465077052</v>
      </c>
      <c r="F195" s="39">
        <f t="shared" si="11"/>
        <v>4148.2026524148805</v>
      </c>
      <c r="G195" s="39">
        <f t="shared" si="11"/>
        <v>0</v>
      </c>
      <c r="H195" s="39">
        <f t="shared" si="12"/>
        <v>1342175.9738701559</v>
      </c>
      <c r="I195" s="1"/>
    </row>
    <row r="196" spans="2:9" x14ac:dyDescent="0.2">
      <c r="B196" s="9" t="str">
        <f>$B$35</f>
        <v>Teacher Education</v>
      </c>
      <c r="C196" s="39">
        <f t="shared" si="11"/>
        <v>89193.866718375662</v>
      </c>
      <c r="D196" s="39">
        <f t="shared" si="11"/>
        <v>762137.71371313056</v>
      </c>
      <c r="E196" s="39">
        <f t="shared" si="11"/>
        <v>901458.66258988576</v>
      </c>
      <c r="F196" s="39">
        <f t="shared" si="11"/>
        <v>254962.060249862</v>
      </c>
      <c r="G196" s="39">
        <f t="shared" si="11"/>
        <v>0</v>
      </c>
      <c r="H196" s="39">
        <f t="shared" si="12"/>
        <v>2007752.3032712541</v>
      </c>
      <c r="I196" s="1"/>
    </row>
    <row r="197" spans="2:9" x14ac:dyDescent="0.2">
      <c r="B197" s="9" t="str">
        <f>$B$36</f>
        <v>Agriculture</v>
      </c>
      <c r="C197" s="39">
        <f t="shared" si="11"/>
        <v>185848.48078756945</v>
      </c>
      <c r="D197" s="39">
        <f t="shared" si="11"/>
        <v>293604.5364076962</v>
      </c>
      <c r="E197" s="39">
        <f t="shared" si="11"/>
        <v>77874.060371804691</v>
      </c>
      <c r="F197" s="39">
        <f t="shared" si="11"/>
        <v>0</v>
      </c>
      <c r="G197" s="39">
        <f t="shared" si="11"/>
        <v>0</v>
      </c>
      <c r="H197" s="39">
        <f t="shared" si="12"/>
        <v>557327.07756707026</v>
      </c>
      <c r="I197" s="1"/>
    </row>
    <row r="198" spans="2:9" x14ac:dyDescent="0.2">
      <c r="B198" s="9" t="str">
        <f>$B$37</f>
        <v>Engineering</v>
      </c>
      <c r="C198" s="39">
        <f t="shared" si="11"/>
        <v>291402.37011650152</v>
      </c>
      <c r="D198" s="39">
        <f t="shared" si="11"/>
        <v>481099.15529102116</v>
      </c>
      <c r="E198" s="39">
        <f t="shared" si="11"/>
        <v>274079.76809757273</v>
      </c>
      <c r="F198" s="39">
        <f t="shared" si="11"/>
        <v>0</v>
      </c>
      <c r="G198" s="39">
        <f t="shared" si="11"/>
        <v>0</v>
      </c>
      <c r="H198" s="39">
        <f t="shared" si="12"/>
        <v>1046581.2935050954</v>
      </c>
      <c r="I198" s="1"/>
    </row>
    <row r="199" spans="2:9" x14ac:dyDescent="0.2">
      <c r="B199" s="9" t="str">
        <f>$B$38</f>
        <v>Home Economics</v>
      </c>
      <c r="C199" s="39">
        <f t="shared" si="11"/>
        <v>5235.4896726992802</v>
      </c>
      <c r="D199" s="39">
        <f t="shared" si="11"/>
        <v>15340.593621937929</v>
      </c>
      <c r="E199" s="39">
        <f t="shared" si="11"/>
        <v>20452.767503294275</v>
      </c>
      <c r="F199" s="39">
        <f t="shared" si="11"/>
        <v>11150.470933310064</v>
      </c>
      <c r="G199" s="39">
        <f t="shared" si="11"/>
        <v>0</v>
      </c>
      <c r="H199" s="39">
        <f t="shared" si="12"/>
        <v>52179.321731241551</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46960.164937336172</v>
      </c>
      <c r="D201" s="39">
        <f t="shared" si="11"/>
        <v>178618.67669975958</v>
      </c>
      <c r="E201" s="39">
        <f t="shared" si="11"/>
        <v>142734.88083551903</v>
      </c>
      <c r="F201" s="39">
        <f t="shared" si="11"/>
        <v>0</v>
      </c>
      <c r="G201" s="39">
        <f t="shared" si="11"/>
        <v>0</v>
      </c>
      <c r="H201" s="39">
        <f t="shared" si="12"/>
        <v>368313.72247261478</v>
      </c>
      <c r="I201" s="1"/>
    </row>
    <row r="202" spans="2:9" x14ac:dyDescent="0.2">
      <c r="B202" s="9" t="str">
        <f>$B$41</f>
        <v>Library Science</v>
      </c>
      <c r="C202" s="39">
        <f t="shared" si="11"/>
        <v>0</v>
      </c>
      <c r="D202" s="39">
        <f t="shared" si="11"/>
        <v>0</v>
      </c>
      <c r="E202" s="39">
        <f t="shared" si="11"/>
        <v>33940.359623581862</v>
      </c>
      <c r="F202" s="39">
        <f t="shared" si="11"/>
        <v>0</v>
      </c>
      <c r="G202" s="39">
        <f t="shared" si="11"/>
        <v>0</v>
      </c>
      <c r="H202" s="39">
        <f t="shared" si="12"/>
        <v>33940.359623581862</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36296.000066998015</v>
      </c>
      <c r="D205" s="39">
        <f t="shared" si="11"/>
        <v>0</v>
      </c>
      <c r="E205" s="39">
        <f t="shared" si="11"/>
        <v>0</v>
      </c>
      <c r="F205" s="39">
        <f t="shared" si="11"/>
        <v>0</v>
      </c>
      <c r="G205" s="39">
        <f t="shared" si="11"/>
        <v>0</v>
      </c>
      <c r="H205" s="39">
        <f t="shared" si="12"/>
        <v>36296.000066998015</v>
      </c>
      <c r="I205" s="1"/>
    </row>
    <row r="206" spans="2:9" x14ac:dyDescent="0.2">
      <c r="B206" s="9" t="str">
        <f>$B$45</f>
        <v>Health Services</v>
      </c>
      <c r="C206" s="39">
        <f t="shared" si="11"/>
        <v>200418.82709632121</v>
      </c>
      <c r="D206" s="39">
        <f t="shared" si="11"/>
        <v>174325.15739633571</v>
      </c>
      <c r="E206" s="39">
        <f t="shared" si="11"/>
        <v>74421.698201936189</v>
      </c>
      <c r="F206" s="39">
        <f t="shared" si="11"/>
        <v>0</v>
      </c>
      <c r="G206" s="39">
        <f t="shared" si="11"/>
        <v>0</v>
      </c>
      <c r="H206" s="39">
        <f t="shared" si="12"/>
        <v>449165.6826945931</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272113.72309072281</v>
      </c>
      <c r="D208" s="39">
        <f t="shared" si="11"/>
        <v>1243002.1024559978</v>
      </c>
      <c r="E208" s="39">
        <f t="shared" si="11"/>
        <v>1147833.5983229983</v>
      </c>
      <c r="F208" s="39">
        <f t="shared" si="11"/>
        <v>0</v>
      </c>
      <c r="G208" s="39">
        <f t="shared" si="11"/>
        <v>0</v>
      </c>
      <c r="H208" s="39">
        <f t="shared" si="12"/>
        <v>2662949.4238697188</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54761.043398388349</v>
      </c>
      <c r="D211" s="39">
        <f t="shared" si="13"/>
        <v>170690.02361006485</v>
      </c>
      <c r="E211" s="39">
        <f t="shared" si="13"/>
        <v>100121.2086818333</v>
      </c>
      <c r="F211" s="39">
        <f t="shared" si="13"/>
        <v>0</v>
      </c>
      <c r="G211" s="39">
        <f t="shared" si="13"/>
        <v>0</v>
      </c>
      <c r="H211" s="39">
        <f t="shared" si="12"/>
        <v>325572.27569028648</v>
      </c>
      <c r="I211" s="1"/>
    </row>
    <row r="212" spans="2:9" x14ac:dyDescent="0.2">
      <c r="B212" s="9" t="str">
        <f>$B$51</f>
        <v>Nursing</v>
      </c>
      <c r="C212" s="39">
        <f t="shared" si="13"/>
        <v>4286.5447249605349</v>
      </c>
      <c r="D212" s="39">
        <f t="shared" si="13"/>
        <v>221196.6675291103</v>
      </c>
      <c r="E212" s="39">
        <f t="shared" si="13"/>
        <v>137231.94751956113</v>
      </c>
      <c r="F212" s="39">
        <f t="shared" si="13"/>
        <v>0</v>
      </c>
      <c r="G212" s="39">
        <f t="shared" si="13"/>
        <v>0</v>
      </c>
      <c r="H212" s="39">
        <f t="shared" si="12"/>
        <v>362715.15977363195</v>
      </c>
      <c r="I212" s="1"/>
    </row>
    <row r="213" spans="2:9" x14ac:dyDescent="0.2">
      <c r="B213" s="35" t="str">
        <f>$B$52</f>
        <v>Totals</v>
      </c>
      <c r="C213" s="38">
        <f>SUM(C193:C212)</f>
        <v>4422123.356364605</v>
      </c>
      <c r="D213" s="38">
        <f>SUM(D193:D212)</f>
        <v>5671196.9223092012</v>
      </c>
      <c r="E213" s="38">
        <f>SUM(E193:E212)</f>
        <v>4274693.7324891696</v>
      </c>
      <c r="F213" s="38">
        <f>SUM(F193:F212)</f>
        <v>371093.98883702169</v>
      </c>
      <c r="G213" s="38">
        <f>SUM(G193:G212)</f>
        <v>0</v>
      </c>
      <c r="H213" s="38">
        <f t="shared" si="12"/>
        <v>14739107.999999996</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14033441</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2115294.922576501</v>
      </c>
      <c r="D218" s="38">
        <f t="shared" si="14"/>
        <v>1420714.2169965256</v>
      </c>
      <c r="E218" s="38">
        <f t="shared" si="14"/>
        <v>485370.84579604783</v>
      </c>
      <c r="F218" s="38">
        <f t="shared" si="14"/>
        <v>104626.13891096368</v>
      </c>
      <c r="G218" s="38">
        <f t="shared" si="14"/>
        <v>0</v>
      </c>
      <c r="H218" s="38">
        <f>SUM(C218:G218)</f>
        <v>4126006.1242800378</v>
      </c>
      <c r="I218" s="1"/>
    </row>
    <row r="219" spans="2:9" x14ac:dyDescent="0.2">
      <c r="B219" s="9" t="str">
        <f>$B$33</f>
        <v>Science</v>
      </c>
      <c r="C219" s="39">
        <f t="shared" si="14"/>
        <v>752577.70985334099</v>
      </c>
      <c r="D219" s="39">
        <f t="shared" si="14"/>
        <v>526551.22351251007</v>
      </c>
      <c r="E219" s="39">
        <f t="shared" si="14"/>
        <v>250121.28319831588</v>
      </c>
      <c r="F219" s="39">
        <f t="shared" si="14"/>
        <v>0</v>
      </c>
      <c r="G219" s="39">
        <f t="shared" si="14"/>
        <v>0</v>
      </c>
      <c r="H219" s="39">
        <f t="shared" ref="H219:H238" si="15">SUM(C219:G219)</f>
        <v>1529250.2165641671</v>
      </c>
      <c r="I219" s="1"/>
    </row>
    <row r="220" spans="2:9" x14ac:dyDescent="0.2">
      <c r="B220" s="9" t="str">
        <f>$B$34</f>
        <v>Fine Arts</v>
      </c>
      <c r="C220" s="39">
        <f t="shared" si="14"/>
        <v>389402.15324463497</v>
      </c>
      <c r="D220" s="39">
        <f t="shared" si="14"/>
        <v>290531.88271941553</v>
      </c>
      <c r="E220" s="39">
        <f t="shared" si="14"/>
        <v>90809.621366397245</v>
      </c>
      <c r="F220" s="39">
        <f t="shared" si="14"/>
        <v>1221.3167966260353</v>
      </c>
      <c r="G220" s="39">
        <f t="shared" si="14"/>
        <v>0</v>
      </c>
      <c r="H220" s="39">
        <f t="shared" si="15"/>
        <v>771964.97412707389</v>
      </c>
      <c r="I220" s="1"/>
    </row>
    <row r="221" spans="2:9" x14ac:dyDescent="0.2">
      <c r="B221" s="9" t="str">
        <f>$B$35</f>
        <v>Teacher Education</v>
      </c>
      <c r="C221" s="39">
        <f t="shared" si="14"/>
        <v>57211.284098405311</v>
      </c>
      <c r="D221" s="39">
        <f t="shared" si="14"/>
        <v>756580.83994300116</v>
      </c>
      <c r="E221" s="39">
        <f t="shared" si="14"/>
        <v>778988.62154739897</v>
      </c>
      <c r="F221" s="39">
        <f t="shared" si="14"/>
        <v>463489.72431958042</v>
      </c>
      <c r="G221" s="39">
        <f t="shared" si="14"/>
        <v>0</v>
      </c>
      <c r="H221" s="39">
        <f t="shared" si="15"/>
        <v>2056270.469908386</v>
      </c>
      <c r="I221" s="1"/>
    </row>
    <row r="222" spans="2:9" x14ac:dyDescent="0.2">
      <c r="B222" s="9" t="str">
        <f>$B$36</f>
        <v>Agriculture</v>
      </c>
      <c r="C222" s="39">
        <f t="shared" si="14"/>
        <v>122416.16078541017</v>
      </c>
      <c r="D222" s="39">
        <f t="shared" si="14"/>
        <v>250842.39603388103</v>
      </c>
      <c r="E222" s="39">
        <f t="shared" si="14"/>
        <v>64619.600131740655</v>
      </c>
      <c r="F222" s="39">
        <f t="shared" si="14"/>
        <v>0</v>
      </c>
      <c r="G222" s="39">
        <f t="shared" si="14"/>
        <v>0</v>
      </c>
      <c r="H222" s="39">
        <f t="shared" si="15"/>
        <v>437878.15695103188</v>
      </c>
      <c r="I222" s="1"/>
    </row>
    <row r="223" spans="2:9" x14ac:dyDescent="0.2">
      <c r="B223" s="9" t="str">
        <f>$B$37</f>
        <v>Engineering</v>
      </c>
      <c r="C223" s="39">
        <f t="shared" si="14"/>
        <v>167713.18545414091</v>
      </c>
      <c r="D223" s="39">
        <f t="shared" si="14"/>
        <v>269719.10311602551</v>
      </c>
      <c r="E223" s="39">
        <f t="shared" si="14"/>
        <v>205900.94583728767</v>
      </c>
      <c r="F223" s="39">
        <f t="shared" si="14"/>
        <v>0</v>
      </c>
      <c r="G223" s="39">
        <f t="shared" si="14"/>
        <v>0</v>
      </c>
      <c r="H223" s="39">
        <f t="shared" si="15"/>
        <v>643333.23440745415</v>
      </c>
      <c r="I223" s="1"/>
    </row>
    <row r="224" spans="2:9" x14ac:dyDescent="0.2">
      <c r="B224" s="9" t="str">
        <f>$B$38</f>
        <v>Home Economics</v>
      </c>
      <c r="C224" s="39">
        <f t="shared" si="14"/>
        <v>6166.4857112053633</v>
      </c>
      <c r="D224" s="39">
        <f t="shared" si="14"/>
        <v>33215.744192619561</v>
      </c>
      <c r="E224" s="39">
        <f t="shared" si="14"/>
        <v>11449.908780980522</v>
      </c>
      <c r="F224" s="39">
        <f t="shared" si="14"/>
        <v>3969.2795890346147</v>
      </c>
      <c r="G224" s="39">
        <f t="shared" si="14"/>
        <v>0</v>
      </c>
      <c r="H224" s="39">
        <f t="shared" si="15"/>
        <v>54801.418273840063</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26493.049722215634</v>
      </c>
      <c r="D226" s="39">
        <f t="shared" si="14"/>
        <v>149743.10906508818</v>
      </c>
      <c r="E226" s="39">
        <f t="shared" si="14"/>
        <v>166023.67732421757</v>
      </c>
      <c r="F226" s="39">
        <f t="shared" si="14"/>
        <v>0</v>
      </c>
      <c r="G226" s="39">
        <f t="shared" si="14"/>
        <v>0</v>
      </c>
      <c r="H226" s="39">
        <f t="shared" si="15"/>
        <v>342259.83611152135</v>
      </c>
      <c r="I226" s="1"/>
    </row>
    <row r="227" spans="2:10" x14ac:dyDescent="0.2">
      <c r="B227" s="9" t="str">
        <f>$B$41</f>
        <v>Library Science</v>
      </c>
      <c r="C227" s="39">
        <f t="shared" si="14"/>
        <v>0</v>
      </c>
      <c r="D227" s="39">
        <f t="shared" si="14"/>
        <v>0</v>
      </c>
      <c r="E227" s="39">
        <f t="shared" si="14"/>
        <v>86663.96473880086</v>
      </c>
      <c r="F227" s="39">
        <f t="shared" si="14"/>
        <v>0</v>
      </c>
      <c r="G227" s="39">
        <f t="shared" si="14"/>
        <v>0</v>
      </c>
      <c r="H227" s="39">
        <f t="shared" si="15"/>
        <v>86663.96473880086</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5938.0973515310898</v>
      </c>
      <c r="D230" s="39">
        <f t="shared" si="14"/>
        <v>0</v>
      </c>
      <c r="E230" s="39">
        <f t="shared" si="14"/>
        <v>0</v>
      </c>
      <c r="F230" s="39">
        <f t="shared" si="14"/>
        <v>0</v>
      </c>
      <c r="G230" s="39">
        <f t="shared" si="14"/>
        <v>0</v>
      </c>
      <c r="H230" s="39">
        <f t="shared" si="15"/>
        <v>5938.0973515310898</v>
      </c>
      <c r="I230" s="1"/>
    </row>
    <row r="231" spans="2:10" x14ac:dyDescent="0.2">
      <c r="B231" s="9" t="str">
        <f>$B$45</f>
        <v>Health Services</v>
      </c>
      <c r="C231" s="39">
        <f t="shared" si="14"/>
        <v>199344.97326902769</v>
      </c>
      <c r="D231" s="39">
        <f t="shared" si="14"/>
        <v>259675.72691206404</v>
      </c>
      <c r="E231" s="39">
        <f t="shared" si="14"/>
        <v>54288.360599476611</v>
      </c>
      <c r="F231" s="39">
        <f t="shared" si="14"/>
        <v>0</v>
      </c>
      <c r="G231" s="39">
        <f t="shared" si="14"/>
        <v>0</v>
      </c>
      <c r="H231" s="39">
        <f t="shared" si="15"/>
        <v>513309.06078056834</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209660.51418098234</v>
      </c>
      <c r="D233" s="39">
        <f t="shared" si="14"/>
        <v>1557146.8274780503</v>
      </c>
      <c r="E233" s="39">
        <f t="shared" si="14"/>
        <v>1222113.252186036</v>
      </c>
      <c r="F233" s="39">
        <f t="shared" si="14"/>
        <v>0</v>
      </c>
      <c r="G233" s="39">
        <f t="shared" si="14"/>
        <v>0</v>
      </c>
      <c r="H233" s="39">
        <f t="shared" si="15"/>
        <v>2988920.5938450685</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103277.36855519416</v>
      </c>
      <c r="E235" s="39">
        <f t="shared" si="16"/>
        <v>0</v>
      </c>
      <c r="F235" s="39">
        <f t="shared" si="16"/>
        <v>0</v>
      </c>
      <c r="G235" s="39">
        <f t="shared" si="16"/>
        <v>0</v>
      </c>
      <c r="H235" s="39">
        <f t="shared" si="15"/>
        <v>103277.36855519416</v>
      </c>
      <c r="I235" s="1"/>
    </row>
    <row r="236" spans="2:10" x14ac:dyDescent="0.2">
      <c r="B236" s="9" t="str">
        <f>$B$50</f>
        <v>Technology</v>
      </c>
      <c r="C236" s="39">
        <f t="shared" si="16"/>
        <v>22876.90069403965</v>
      </c>
      <c r="D236" s="39">
        <f t="shared" si="16"/>
        <v>137703.1580735922</v>
      </c>
      <c r="E236" s="39">
        <f t="shared" si="16"/>
        <v>56459.895023455683</v>
      </c>
      <c r="F236" s="39">
        <f t="shared" si="16"/>
        <v>0</v>
      </c>
      <c r="G236" s="39">
        <f t="shared" si="16"/>
        <v>0</v>
      </c>
      <c r="H236" s="39">
        <f t="shared" si="15"/>
        <v>217039.95379108755</v>
      </c>
      <c r="I236" s="1"/>
    </row>
    <row r="237" spans="2:10" x14ac:dyDescent="0.2">
      <c r="B237" s="9" t="str">
        <f>$B$51</f>
        <v>Nursing</v>
      </c>
      <c r="C237" s="39">
        <f t="shared" si="16"/>
        <v>1484.5243378827724</v>
      </c>
      <c r="D237" s="39">
        <f t="shared" si="16"/>
        <v>130563.89065149912</v>
      </c>
      <c r="E237" s="39">
        <f t="shared" si="16"/>
        <v>24479.115324854909</v>
      </c>
      <c r="F237" s="39">
        <f t="shared" si="16"/>
        <v>0</v>
      </c>
      <c r="G237" s="39">
        <f t="shared" si="16"/>
        <v>0</v>
      </c>
      <c r="H237" s="39">
        <f t="shared" si="15"/>
        <v>156527.53031423679</v>
      </c>
      <c r="I237" s="1"/>
    </row>
    <row r="238" spans="2:10" x14ac:dyDescent="0.2">
      <c r="B238" s="35" t="str">
        <f>$B$52</f>
        <v>Totals</v>
      </c>
      <c r="C238" s="38">
        <f>SUM(C218:C237)</f>
        <v>4076579.9612793177</v>
      </c>
      <c r="D238" s="38">
        <f>SUM(D218:D237)</f>
        <v>5886265.4872494657</v>
      </c>
      <c r="E238" s="38">
        <f>SUM(E218:E237)</f>
        <v>3497289.09185501</v>
      </c>
      <c r="F238" s="38">
        <f>SUM(F218:F237)</f>
        <v>573306.45961620472</v>
      </c>
      <c r="G238" s="38">
        <f>SUM(G218:G237)</f>
        <v>0</v>
      </c>
      <c r="H238" s="38">
        <f t="shared" si="15"/>
        <v>14033440.999999998</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12766031</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1924255.1100442302</v>
      </c>
      <c r="D243" s="38">
        <f t="shared" si="17"/>
        <v>1292404.4599124601</v>
      </c>
      <c r="E243" s="38">
        <f t="shared" si="17"/>
        <v>441535.27733708126</v>
      </c>
      <c r="F243" s="38">
        <f t="shared" si="17"/>
        <v>95176.979954358205</v>
      </c>
      <c r="G243" s="38">
        <f t="shared" si="17"/>
        <v>0</v>
      </c>
      <c r="H243" s="38">
        <f>SUM(C243:G243)</f>
        <v>3753371.8272481295</v>
      </c>
      <c r="I243" s="1"/>
    </row>
    <row r="244" spans="2:9" x14ac:dyDescent="0.2">
      <c r="B244" s="9" t="str">
        <f>$B$33</f>
        <v>Science</v>
      </c>
      <c r="C244" s="39">
        <f t="shared" si="17"/>
        <v>684609.73854500509</v>
      </c>
      <c r="D244" s="39">
        <f t="shared" si="17"/>
        <v>478996.5085860719</v>
      </c>
      <c r="E244" s="39">
        <f t="shared" si="17"/>
        <v>227531.93996180125</v>
      </c>
      <c r="F244" s="39">
        <f t="shared" si="17"/>
        <v>0</v>
      </c>
      <c r="G244" s="39">
        <f t="shared" si="17"/>
        <v>0</v>
      </c>
      <c r="H244" s="39">
        <f t="shared" ref="H244:H263" si="18">SUM(C244:G244)</f>
        <v>1391138.1870928784</v>
      </c>
      <c r="I244" s="1"/>
    </row>
    <row r="245" spans="2:9" x14ac:dyDescent="0.2">
      <c r="B245" s="9" t="str">
        <f>$B$34</f>
        <v>Fine Arts</v>
      </c>
      <c r="C245" s="39">
        <f t="shared" si="17"/>
        <v>354233.85895075626</v>
      </c>
      <c r="D245" s="39">
        <f t="shared" si="17"/>
        <v>264292.91442379839</v>
      </c>
      <c r="E245" s="39">
        <f t="shared" si="17"/>
        <v>82608.281280527677</v>
      </c>
      <c r="F245" s="39">
        <f t="shared" si="17"/>
        <v>1111.015330206516</v>
      </c>
      <c r="G245" s="39">
        <f t="shared" si="17"/>
        <v>0</v>
      </c>
      <c r="H245" s="39">
        <f t="shared" si="18"/>
        <v>702246.06998528889</v>
      </c>
      <c r="I245" s="1"/>
    </row>
    <row r="246" spans="2:9" x14ac:dyDescent="0.2">
      <c r="B246" s="9" t="str">
        <f>$B$35</f>
        <v>Teacher Education</v>
      </c>
      <c r="C246" s="39">
        <f t="shared" si="17"/>
        <v>52044.329423556861</v>
      </c>
      <c r="D246" s="39">
        <f t="shared" si="17"/>
        <v>688251.33170962066</v>
      </c>
      <c r="E246" s="39">
        <f t="shared" si="17"/>
        <v>708635.38681078749</v>
      </c>
      <c r="F246" s="39">
        <f t="shared" si="17"/>
        <v>421630.31781337282</v>
      </c>
      <c r="G246" s="39">
        <f t="shared" si="17"/>
        <v>0</v>
      </c>
      <c r="H246" s="39">
        <f t="shared" si="18"/>
        <v>1870561.3657573378</v>
      </c>
      <c r="I246" s="1"/>
    </row>
    <row r="247" spans="2:9" x14ac:dyDescent="0.2">
      <c r="B247" s="9" t="str">
        <f>$B$36</f>
        <v>Agriculture</v>
      </c>
      <c r="C247" s="39">
        <f t="shared" si="17"/>
        <v>111360.32164082426</v>
      </c>
      <c r="D247" s="39">
        <f t="shared" si="17"/>
        <v>228187.92653083464</v>
      </c>
      <c r="E247" s="39">
        <f t="shared" si="17"/>
        <v>58783.574070636372</v>
      </c>
      <c r="F247" s="39">
        <f t="shared" si="17"/>
        <v>0</v>
      </c>
      <c r="G247" s="39">
        <f t="shared" si="17"/>
        <v>0</v>
      </c>
      <c r="H247" s="39">
        <f t="shared" si="18"/>
        <v>398331.82224229525</v>
      </c>
      <c r="I247" s="1"/>
    </row>
    <row r="248" spans="2:9" x14ac:dyDescent="0.2">
      <c r="B248" s="9" t="str">
        <f>$B$37</f>
        <v>Engineering</v>
      </c>
      <c r="C248" s="39">
        <f t="shared" si="17"/>
        <v>152566.41080518399</v>
      </c>
      <c r="D248" s="39">
        <f t="shared" si="17"/>
        <v>245359.81101651251</v>
      </c>
      <c r="E248" s="39">
        <f t="shared" si="17"/>
        <v>187305.29864258779</v>
      </c>
      <c r="F248" s="39">
        <f t="shared" si="17"/>
        <v>0</v>
      </c>
      <c r="G248" s="39">
        <f t="shared" si="17"/>
        <v>0</v>
      </c>
      <c r="H248" s="39">
        <f t="shared" si="18"/>
        <v>585231.52046428435</v>
      </c>
      <c r="I248" s="1"/>
    </row>
    <row r="249" spans="2:9" x14ac:dyDescent="0.2">
      <c r="B249" s="9" t="str">
        <f>$B$38</f>
        <v>Home Economics</v>
      </c>
      <c r="C249" s="39">
        <f t="shared" si="17"/>
        <v>5609.5684408624156</v>
      </c>
      <c r="D249" s="39">
        <f t="shared" si="17"/>
        <v>30215.912123837006</v>
      </c>
      <c r="E249" s="39">
        <f t="shared" si="17"/>
        <v>10415.826770153491</v>
      </c>
      <c r="F249" s="39">
        <f t="shared" si="17"/>
        <v>3610.7998231711772</v>
      </c>
      <c r="G249" s="39">
        <f t="shared" si="17"/>
        <v>0</v>
      </c>
      <c r="H249" s="39">
        <f t="shared" si="18"/>
        <v>49852.10715802409</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24100.368116297788</v>
      </c>
      <c r="D251" s="39">
        <f t="shared" si="17"/>
        <v>136219.27596811764</v>
      </c>
      <c r="E251" s="39">
        <f t="shared" si="17"/>
        <v>151029.48816722562</v>
      </c>
      <c r="F251" s="39">
        <f t="shared" si="17"/>
        <v>0</v>
      </c>
      <c r="G251" s="39">
        <f t="shared" si="17"/>
        <v>0</v>
      </c>
      <c r="H251" s="39">
        <f t="shared" si="18"/>
        <v>311349.13225164101</v>
      </c>
      <c r="I251" s="1"/>
    </row>
    <row r="252" spans="2:9" x14ac:dyDescent="0.2">
      <c r="B252" s="9" t="str">
        <f>$B$41</f>
        <v>Library Science</v>
      </c>
      <c r="C252" s="39">
        <f t="shared" si="17"/>
        <v>0</v>
      </c>
      <c r="D252" s="39">
        <f t="shared" si="17"/>
        <v>0</v>
      </c>
      <c r="E252" s="39">
        <f t="shared" si="17"/>
        <v>78837.033656851432</v>
      </c>
      <c r="F252" s="39">
        <f t="shared" si="17"/>
        <v>0</v>
      </c>
      <c r="G252" s="39">
        <f t="shared" si="17"/>
        <v>0</v>
      </c>
      <c r="H252" s="39">
        <f t="shared" si="18"/>
        <v>78837.033656851432</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5401.8066467564004</v>
      </c>
      <c r="D255" s="39">
        <f t="shared" si="17"/>
        <v>0</v>
      </c>
      <c r="E255" s="39">
        <f t="shared" si="17"/>
        <v>0</v>
      </c>
      <c r="F255" s="39">
        <f t="shared" si="17"/>
        <v>0</v>
      </c>
      <c r="G255" s="39">
        <f t="shared" si="17"/>
        <v>0</v>
      </c>
      <c r="H255" s="39">
        <f t="shared" si="18"/>
        <v>5401.8066467564004</v>
      </c>
      <c r="I255" s="1"/>
    </row>
    <row r="256" spans="2:9" x14ac:dyDescent="0.2">
      <c r="B256" s="9" t="str">
        <f>$B$45</f>
        <v>Health Services</v>
      </c>
      <c r="C256" s="39">
        <f t="shared" si="17"/>
        <v>181341.41928886712</v>
      </c>
      <c r="D256" s="39">
        <f t="shared" si="17"/>
        <v>236223.48786067107</v>
      </c>
      <c r="E256" s="39">
        <f t="shared" si="17"/>
        <v>49385.385548141552</v>
      </c>
      <c r="F256" s="39">
        <f t="shared" si="17"/>
        <v>0</v>
      </c>
      <c r="G256" s="39">
        <f t="shared" si="17"/>
        <v>0</v>
      </c>
      <c r="H256" s="39">
        <f t="shared" si="18"/>
        <v>466950.29269767972</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190725.32698932214</v>
      </c>
      <c r="D258" s="39">
        <f t="shared" si="17"/>
        <v>1416515.3557945227</v>
      </c>
      <c r="E258" s="39">
        <f t="shared" si="17"/>
        <v>1111739.8550304058</v>
      </c>
      <c r="F258" s="39">
        <f t="shared" si="17"/>
        <v>0</v>
      </c>
      <c r="G258" s="39">
        <f t="shared" si="17"/>
        <v>0</v>
      </c>
      <c r="H258" s="39">
        <f t="shared" si="18"/>
        <v>2718980.5378142507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93950.021849526005</v>
      </c>
      <c r="E260" s="39">
        <f t="shared" si="19"/>
        <v>0</v>
      </c>
      <c r="F260" s="39">
        <f t="shared" si="19"/>
        <v>0</v>
      </c>
      <c r="G260" s="39">
        <f t="shared" si="19"/>
        <v>0</v>
      </c>
      <c r="H260" s="39">
        <f t="shared" si="18"/>
        <v>93950.021849526005</v>
      </c>
      <c r="I260" s="1"/>
    </row>
    <row r="261" spans="2:10" x14ac:dyDescent="0.2">
      <c r="B261" s="9" t="str">
        <f>$B$50</f>
        <v>Technology</v>
      </c>
      <c r="C261" s="39">
        <f t="shared" si="19"/>
        <v>20810.806376285876</v>
      </c>
      <c r="D261" s="39">
        <f t="shared" si="19"/>
        <v>125266.69579936798</v>
      </c>
      <c r="E261" s="39">
        <f t="shared" si="19"/>
        <v>51360.800970067219</v>
      </c>
      <c r="F261" s="39">
        <f t="shared" si="19"/>
        <v>0</v>
      </c>
      <c r="G261" s="39">
        <f t="shared" si="19"/>
        <v>0</v>
      </c>
      <c r="H261" s="39">
        <f t="shared" si="18"/>
        <v>197438.30314572106</v>
      </c>
      <c r="I261" s="1"/>
    </row>
    <row r="262" spans="2:10" x14ac:dyDescent="0.2">
      <c r="B262" s="9" t="str">
        <f>$B$51</f>
        <v>Nursing</v>
      </c>
      <c r="C262" s="39">
        <f t="shared" si="19"/>
        <v>1350.4516616891001</v>
      </c>
      <c r="D262" s="39">
        <f t="shared" si="19"/>
        <v>118772.20102593854</v>
      </c>
      <c r="E262" s="39">
        <f t="shared" si="19"/>
        <v>22268.319301707463</v>
      </c>
      <c r="F262" s="39">
        <f t="shared" si="19"/>
        <v>0</v>
      </c>
      <c r="G262" s="39">
        <f t="shared" si="19"/>
        <v>0</v>
      </c>
      <c r="H262" s="39">
        <f t="shared" si="18"/>
        <v>142390.97198933511</v>
      </c>
      <c r="I262" s="1"/>
    </row>
    <row r="263" spans="2:10" x14ac:dyDescent="0.2">
      <c r="B263" s="35" t="str">
        <f>$B$52</f>
        <v>Totals</v>
      </c>
      <c r="C263" s="38">
        <f>SUM(C243:C262)</f>
        <v>3708409.5169296376</v>
      </c>
      <c r="D263" s="38">
        <f>SUM(D243:D262)</f>
        <v>5354655.9026012802</v>
      </c>
      <c r="E263" s="38">
        <f>SUM(E243:E262)</f>
        <v>3181436.467547975</v>
      </c>
      <c r="F263" s="38">
        <f>SUM(F243:F262)</f>
        <v>521529.11292110872</v>
      </c>
      <c r="G263" s="38">
        <f>SUM(G243:G262)</f>
        <v>0</v>
      </c>
      <c r="H263" s="38">
        <f t="shared" si="18"/>
        <v>12766031.000000002</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14583854.619721225</v>
      </c>
      <c r="D268" s="38">
        <f t="shared" si="20"/>
        <v>8694823.9813268334</v>
      </c>
      <c r="E268" s="38">
        <f t="shared" si="20"/>
        <v>4818898.3500008369</v>
      </c>
      <c r="F268" s="38">
        <f t="shared" si="20"/>
        <v>738503.95057069452</v>
      </c>
      <c r="G268" s="38">
        <f t="shared" si="20"/>
        <v>0</v>
      </c>
      <c r="H268" s="38">
        <f>SUM(C268:G268)</f>
        <v>28836080.901619591</v>
      </c>
      <c r="I268" s="1"/>
    </row>
    <row r="269" spans="2:10" x14ac:dyDescent="0.2">
      <c r="B269" s="9" t="str">
        <f>$B$33</f>
        <v>Science</v>
      </c>
      <c r="C269" s="39">
        <f t="shared" si="20"/>
        <v>5380558.4238465037</v>
      </c>
      <c r="D269" s="39">
        <f t="shared" si="20"/>
        <v>3795485.0929382495</v>
      </c>
      <c r="E269" s="39">
        <f t="shared" si="20"/>
        <v>2140036.8726904425</v>
      </c>
      <c r="F269" s="39">
        <f t="shared" si="20"/>
        <v>0</v>
      </c>
      <c r="G269" s="39">
        <f t="shared" si="20"/>
        <v>0</v>
      </c>
      <c r="H269" s="39">
        <f t="shared" ref="H269:H288" si="21">SUM(C269:G269)</f>
        <v>11316080.389475197</v>
      </c>
      <c r="I269" s="1"/>
    </row>
    <row r="270" spans="2:10" x14ac:dyDescent="0.2">
      <c r="B270" s="9" t="str">
        <f>$B$34</f>
        <v>Fine Arts</v>
      </c>
      <c r="C270" s="39">
        <f t="shared" si="20"/>
        <v>3390848.5068172114</v>
      </c>
      <c r="D270" s="39">
        <f t="shared" si="20"/>
        <v>3332047.1575046456</v>
      </c>
      <c r="E270" s="39">
        <f t="shared" si="20"/>
        <v>1897385.2863129936</v>
      </c>
      <c r="F270" s="39">
        <f t="shared" si="20"/>
        <v>24494.070294573507</v>
      </c>
      <c r="G270" s="39">
        <f t="shared" si="20"/>
        <v>0</v>
      </c>
      <c r="H270" s="39">
        <f t="shared" si="21"/>
        <v>8644775.0209294241</v>
      </c>
      <c r="I270" s="1"/>
    </row>
    <row r="271" spans="2:10" x14ac:dyDescent="0.2">
      <c r="B271" s="9" t="str">
        <f>$B$35</f>
        <v>Teacher Education</v>
      </c>
      <c r="C271" s="39">
        <f t="shared" si="20"/>
        <v>585631.69770935364</v>
      </c>
      <c r="D271" s="39">
        <f t="shared" si="20"/>
        <v>5518521.6841025501</v>
      </c>
      <c r="E271" s="39">
        <f t="shared" si="20"/>
        <v>6302230.2536203526</v>
      </c>
      <c r="F271" s="39">
        <f t="shared" si="20"/>
        <v>2246848.5145813441</v>
      </c>
      <c r="G271" s="39">
        <f t="shared" si="20"/>
        <v>0</v>
      </c>
      <c r="H271" s="39">
        <f t="shared" si="21"/>
        <v>14653232.1500136</v>
      </c>
      <c r="I271" s="1"/>
    </row>
    <row r="272" spans="2:10" x14ac:dyDescent="0.2">
      <c r="B272" s="9" t="str">
        <f>$B$36</f>
        <v>Agriculture</v>
      </c>
      <c r="C272" s="39">
        <f t="shared" si="20"/>
        <v>1159859.2189070822</v>
      </c>
      <c r="D272" s="39">
        <f t="shared" si="20"/>
        <v>2013032.3431433686</v>
      </c>
      <c r="E272" s="39">
        <f t="shared" si="20"/>
        <v>640833.51509460376</v>
      </c>
      <c r="F272" s="39">
        <f t="shared" si="20"/>
        <v>0</v>
      </c>
      <c r="G272" s="39">
        <f t="shared" si="20"/>
        <v>0</v>
      </c>
      <c r="H272" s="39">
        <f t="shared" si="21"/>
        <v>3813725.0771450545</v>
      </c>
      <c r="I272" s="1"/>
    </row>
    <row r="273" spans="2:10" x14ac:dyDescent="0.2">
      <c r="B273" s="9" t="str">
        <f>$B$37</f>
        <v>Engineering</v>
      </c>
      <c r="C273" s="39">
        <f t="shared" si="20"/>
        <v>1869712.7097554107</v>
      </c>
      <c r="D273" s="39">
        <f t="shared" si="20"/>
        <v>3093622.2426573657</v>
      </c>
      <c r="E273" s="39">
        <f t="shared" si="20"/>
        <v>1856582.3062408918</v>
      </c>
      <c r="F273" s="39">
        <f t="shared" si="20"/>
        <v>0</v>
      </c>
      <c r="G273" s="39">
        <f t="shared" si="20"/>
        <v>0</v>
      </c>
      <c r="H273" s="39">
        <f t="shared" si="21"/>
        <v>6819917.2586536687</v>
      </c>
      <c r="I273" s="1"/>
    </row>
    <row r="274" spans="2:10" x14ac:dyDescent="0.2">
      <c r="B274" s="9" t="str">
        <f>$B$38</f>
        <v>Home Economics</v>
      </c>
      <c r="C274" s="39">
        <f t="shared" si="20"/>
        <v>39746.626627619124</v>
      </c>
      <c r="D274" s="39">
        <f t="shared" si="20"/>
        <v>145388.68661256839</v>
      </c>
      <c r="E274" s="39">
        <f t="shared" si="20"/>
        <v>131134.52444009131</v>
      </c>
      <c r="F274" s="39">
        <f t="shared" si="20"/>
        <v>67151.404135281424</v>
      </c>
      <c r="G274" s="39">
        <f t="shared" si="20"/>
        <v>0</v>
      </c>
      <c r="H274" s="39">
        <f t="shared" si="21"/>
        <v>383421.24181556026</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301477.69868556305</v>
      </c>
      <c r="D276" s="39">
        <f t="shared" si="20"/>
        <v>1240231.1425954709</v>
      </c>
      <c r="E276" s="39">
        <f t="shared" si="20"/>
        <v>1079613.0495547431</v>
      </c>
      <c r="F276" s="39">
        <f t="shared" si="20"/>
        <v>0</v>
      </c>
      <c r="G276" s="39">
        <f t="shared" si="20"/>
        <v>0</v>
      </c>
      <c r="H276" s="39">
        <f t="shared" si="21"/>
        <v>2621321.8908357769</v>
      </c>
      <c r="I276" s="1"/>
    </row>
    <row r="277" spans="2:10" x14ac:dyDescent="0.2">
      <c r="B277" s="9" t="str">
        <f>$B$41</f>
        <v>Library Science</v>
      </c>
      <c r="C277" s="39">
        <f t="shared" si="20"/>
        <v>0</v>
      </c>
      <c r="D277" s="39">
        <f t="shared" si="20"/>
        <v>0</v>
      </c>
      <c r="E277" s="39">
        <f t="shared" si="20"/>
        <v>346827.35801923415</v>
      </c>
      <c r="F277" s="39">
        <f t="shared" si="20"/>
        <v>0</v>
      </c>
      <c r="G277" s="39">
        <f t="shared" si="20"/>
        <v>0</v>
      </c>
      <c r="H277" s="39">
        <f t="shared" si="21"/>
        <v>346827.35801923415</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205251.15839533351</v>
      </c>
      <c r="D280" s="39">
        <f t="shared" si="20"/>
        <v>0</v>
      </c>
      <c r="E280" s="39">
        <f t="shared" si="20"/>
        <v>0</v>
      </c>
      <c r="F280" s="39">
        <f t="shared" si="20"/>
        <v>0</v>
      </c>
      <c r="G280" s="39">
        <f t="shared" si="20"/>
        <v>0</v>
      </c>
      <c r="H280" s="39">
        <f t="shared" si="21"/>
        <v>205251.15839533351</v>
      </c>
      <c r="I280" s="1"/>
    </row>
    <row r="281" spans="2:10" x14ac:dyDescent="0.2">
      <c r="B281" s="9" t="str">
        <f>$B$45</f>
        <v>Health Services</v>
      </c>
      <c r="C281" s="39">
        <f t="shared" si="20"/>
        <v>1450191.2793717026</v>
      </c>
      <c r="D281" s="39">
        <f t="shared" si="20"/>
        <v>1428918.163057751</v>
      </c>
      <c r="E281" s="39">
        <f t="shared" si="20"/>
        <v>500813.93035646057</v>
      </c>
      <c r="F281" s="39">
        <f t="shared" si="20"/>
        <v>0</v>
      </c>
      <c r="G281" s="39">
        <f t="shared" si="20"/>
        <v>0</v>
      </c>
      <c r="H281" s="39">
        <f t="shared" si="21"/>
        <v>3379923.3727859142</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1851935.7708797087</v>
      </c>
      <c r="D283" s="39">
        <f t="shared" si="20"/>
        <v>9625951.8639200293</v>
      </c>
      <c r="E283" s="39">
        <f t="shared" si="20"/>
        <v>8456799.646036718</v>
      </c>
      <c r="F283" s="39">
        <f t="shared" si="20"/>
        <v>0</v>
      </c>
      <c r="G283" s="39">
        <f t="shared" si="20"/>
        <v>0</v>
      </c>
      <c r="H283" s="39">
        <f t="shared" si="21"/>
        <v>19934687.280836456</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197227.39040472015</v>
      </c>
      <c r="E285" s="39">
        <f t="shared" si="22"/>
        <v>0</v>
      </c>
      <c r="F285" s="39">
        <f t="shared" si="22"/>
        <v>0</v>
      </c>
      <c r="G285" s="39">
        <f t="shared" si="22"/>
        <v>0</v>
      </c>
      <c r="H285" s="39">
        <f t="shared" si="21"/>
        <v>197227.39040472015</v>
      </c>
      <c r="I285" s="1"/>
    </row>
    <row r="286" spans="2:10" x14ac:dyDescent="0.2">
      <c r="B286" s="9" t="str">
        <f>$B$50</f>
        <v>Technology</v>
      </c>
      <c r="C286" s="39">
        <f t="shared" si="22"/>
        <v>336248.0990290952</v>
      </c>
      <c r="D286" s="39">
        <f t="shared" si="22"/>
        <v>1174879.801379218</v>
      </c>
      <c r="E286" s="39">
        <f t="shared" si="22"/>
        <v>642717.37139552948</v>
      </c>
      <c r="F286" s="39">
        <f t="shared" si="22"/>
        <v>0</v>
      </c>
      <c r="G286" s="39">
        <f t="shared" si="22"/>
        <v>0</v>
      </c>
      <c r="H286" s="39">
        <f t="shared" si="21"/>
        <v>2153845.2718038429</v>
      </c>
      <c r="I286" s="1"/>
    </row>
    <row r="287" spans="2:10" x14ac:dyDescent="0.2">
      <c r="B287" s="9" t="str">
        <f>$B$51</f>
        <v>Nursing</v>
      </c>
      <c r="C287" s="39">
        <f t="shared" si="22"/>
        <v>25735.80123248398</v>
      </c>
      <c r="D287" s="39">
        <f t="shared" si="22"/>
        <v>1431077.2259037597</v>
      </c>
      <c r="E287" s="39">
        <f t="shared" si="22"/>
        <v>779907.83494096017</v>
      </c>
      <c r="F287" s="39">
        <f t="shared" si="22"/>
        <v>0</v>
      </c>
      <c r="G287" s="39">
        <f t="shared" si="22"/>
        <v>0</v>
      </c>
      <c r="H287" s="39">
        <f t="shared" si="21"/>
        <v>2236720.8620772036</v>
      </c>
      <c r="I287" s="1"/>
    </row>
    <row r="288" spans="2:10" x14ac:dyDescent="0.2">
      <c r="B288" s="35" t="str">
        <f>$B$52</f>
        <v>Totals</v>
      </c>
      <c r="C288" s="38">
        <f>SUM(C268:C287)</f>
        <v>31181051.610978287</v>
      </c>
      <c r="D288" s="38">
        <f>SUM(D268:D287)</f>
        <v>41691206.775546536</v>
      </c>
      <c r="E288" s="38">
        <f>SUM(E268:E287)</f>
        <v>29593780.298703853</v>
      </c>
      <c r="F288" s="38">
        <f>SUM(F268:F287)</f>
        <v>3076997.9395818934</v>
      </c>
      <c r="G288" s="38">
        <f>SUM(G268:G287)</f>
        <v>0</v>
      </c>
      <c r="H288" s="38">
        <f t="shared" si="21"/>
        <v>105543036.62481058</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262.43642582860167</v>
      </c>
      <c r="D293" s="36">
        <f t="shared" si="23"/>
        <v>370.27612559947335</v>
      </c>
      <c r="E293" s="36">
        <f t="shared" si="23"/>
        <v>653.32135981573163</v>
      </c>
      <c r="F293" s="36">
        <f t="shared" si="23"/>
        <v>718.38905697538382</v>
      </c>
      <c r="G293" s="37">
        <f t="shared" si="23"/>
        <v>0</v>
      </c>
      <c r="H293" s="38">
        <f t="shared" si="23"/>
        <v>329.71724277781755</v>
      </c>
      <c r="I293" s="1"/>
    </row>
    <row r="294" spans="2:10" x14ac:dyDescent="0.2">
      <c r="B294" s="9" t="str">
        <f>$B$33</f>
        <v>Science</v>
      </c>
      <c r="C294" s="69">
        <f t="shared" si="23"/>
        <v>272.14396964475765</v>
      </c>
      <c r="D294" s="69">
        <f t="shared" si="23"/>
        <v>436.11227081905656</v>
      </c>
      <c r="E294" s="69">
        <f t="shared" si="23"/>
        <v>563.01943506720397</v>
      </c>
      <c r="F294" s="69">
        <f t="shared" si="23"/>
        <v>0</v>
      </c>
      <c r="G294" s="88">
        <f t="shared" si="23"/>
        <v>0</v>
      </c>
      <c r="H294" s="39">
        <f t="shared" si="23"/>
        <v>350.61441950349177</v>
      </c>
      <c r="I294" s="1"/>
    </row>
    <row r="295" spans="2:10" x14ac:dyDescent="0.2">
      <c r="B295" s="9" t="str">
        <f>$B$34</f>
        <v>Fine Arts</v>
      </c>
      <c r="C295" s="69">
        <f t="shared" si="23"/>
        <v>331.4612421131194</v>
      </c>
      <c r="D295" s="69">
        <f t="shared" si="23"/>
        <v>693.88737140871422</v>
      </c>
      <c r="E295" s="69">
        <f t="shared" si="23"/>
        <v>1374.9168741398505</v>
      </c>
      <c r="F295" s="69">
        <f t="shared" si="23"/>
        <v>2041.1725245477921</v>
      </c>
      <c r="G295" s="88">
        <f t="shared" si="23"/>
        <v>0</v>
      </c>
      <c r="H295" s="39">
        <f t="shared" si="23"/>
        <v>526.35015957923918</v>
      </c>
      <c r="I295" s="1"/>
    </row>
    <row r="296" spans="2:10" x14ac:dyDescent="0.2">
      <c r="B296" s="9" t="str">
        <f>$B$35</f>
        <v>Teacher Education</v>
      </c>
      <c r="C296" s="69">
        <f t="shared" si="23"/>
        <v>389.6418481100157</v>
      </c>
      <c r="D296" s="69">
        <f t="shared" si="23"/>
        <v>441.30521264314677</v>
      </c>
      <c r="E296" s="69">
        <f t="shared" si="23"/>
        <v>532.37288846260788</v>
      </c>
      <c r="F296" s="69">
        <f t="shared" si="23"/>
        <v>493.37912046142822</v>
      </c>
      <c r="G296" s="88">
        <f t="shared" si="23"/>
        <v>0</v>
      </c>
      <c r="H296" s="39">
        <f t="shared" si="23"/>
        <v>482.01421546097367</v>
      </c>
      <c r="I296" s="1"/>
    </row>
    <row r="297" spans="2:10" x14ac:dyDescent="0.2">
      <c r="B297" s="9" t="str">
        <f>$B$36</f>
        <v>Agriculture</v>
      </c>
      <c r="C297" s="69">
        <f t="shared" si="23"/>
        <v>360.65274219747579</v>
      </c>
      <c r="D297" s="69">
        <f t="shared" si="23"/>
        <v>485.53602101866102</v>
      </c>
      <c r="E297" s="69">
        <f t="shared" si="23"/>
        <v>652.57995427149058</v>
      </c>
      <c r="F297" s="69">
        <f t="shared" si="23"/>
        <v>0</v>
      </c>
      <c r="G297" s="88">
        <f t="shared" si="23"/>
        <v>0</v>
      </c>
      <c r="H297" s="39">
        <f t="shared" si="23"/>
        <v>457.06196993588861</v>
      </c>
      <c r="I297" s="1"/>
    </row>
    <row r="298" spans="2:10" x14ac:dyDescent="0.2">
      <c r="B298" s="9" t="str">
        <f>$B$37</f>
        <v>Engineering</v>
      </c>
      <c r="C298" s="69">
        <f t="shared" si="23"/>
        <v>424.35603943608959</v>
      </c>
      <c r="D298" s="69">
        <f t="shared" si="23"/>
        <v>693.94846178944942</v>
      </c>
      <c r="E298" s="69">
        <f t="shared" si="23"/>
        <v>593.34685402393472</v>
      </c>
      <c r="F298" s="69">
        <f t="shared" si="23"/>
        <v>0</v>
      </c>
      <c r="G298" s="88">
        <f t="shared" si="23"/>
        <v>0</v>
      </c>
      <c r="H298" s="39">
        <f t="shared" si="23"/>
        <v>568.6581554785015</v>
      </c>
      <c r="I298" s="1"/>
    </row>
    <row r="299" spans="2:10" x14ac:dyDescent="0.2">
      <c r="B299" s="9" t="str">
        <f>$B$38</f>
        <v>Home Economics</v>
      </c>
      <c r="C299" s="69">
        <f t="shared" si="23"/>
        <v>245.34954708406866</v>
      </c>
      <c r="D299" s="69">
        <f t="shared" si="23"/>
        <v>264.82456577881311</v>
      </c>
      <c r="E299" s="69">
        <f t="shared" si="23"/>
        <v>753.64669218443282</v>
      </c>
      <c r="F299" s="69">
        <f t="shared" si="23"/>
        <v>1721.8308752636262</v>
      </c>
      <c r="G299" s="88">
        <f t="shared" si="23"/>
        <v>0</v>
      </c>
      <c r="H299" s="39">
        <f t="shared" si="23"/>
        <v>414.95805391294402</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433.1576130539699</v>
      </c>
      <c r="D301" s="69">
        <f t="shared" si="23"/>
        <v>501.10349195776604</v>
      </c>
      <c r="E301" s="69">
        <f t="shared" si="23"/>
        <v>427.90846197175705</v>
      </c>
      <c r="F301" s="69">
        <f t="shared" si="23"/>
        <v>0</v>
      </c>
      <c r="G301" s="88">
        <f t="shared" si="23"/>
        <v>0</v>
      </c>
      <c r="H301" s="39">
        <f t="shared" si="23"/>
        <v>460.36562887878063</v>
      </c>
      <c r="I301" s="1"/>
    </row>
    <row r="302" spans="2:10" x14ac:dyDescent="0.2">
      <c r="B302" s="9" t="str">
        <f>$B$41</f>
        <v>Library Science</v>
      </c>
      <c r="C302" s="69">
        <f t="shared" si="23"/>
        <v>0</v>
      </c>
      <c r="D302" s="69">
        <f t="shared" si="23"/>
        <v>0</v>
      </c>
      <c r="E302" s="69">
        <f t="shared" si="23"/>
        <v>263.34651330237978</v>
      </c>
      <c r="F302" s="69">
        <f t="shared" si="23"/>
        <v>0</v>
      </c>
      <c r="G302" s="88">
        <f t="shared" si="23"/>
        <v>0</v>
      </c>
      <c r="H302" s="39">
        <f t="shared" si="23"/>
        <v>263.34651330237978</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1315.7125538162404</v>
      </c>
      <c r="D305" s="69">
        <f t="shared" si="23"/>
        <v>0</v>
      </c>
      <c r="E305" s="69">
        <f t="shared" si="23"/>
        <v>0</v>
      </c>
      <c r="F305" s="69">
        <f t="shared" si="23"/>
        <v>0</v>
      </c>
      <c r="G305" s="88">
        <f t="shared" si="23"/>
        <v>0</v>
      </c>
      <c r="H305" s="39">
        <f t="shared" si="23"/>
        <v>1315.7125538162404</v>
      </c>
      <c r="I305" s="1"/>
    </row>
    <row r="306" spans="2:10" x14ac:dyDescent="0.2">
      <c r="B306" s="9" t="str">
        <f>$B$45</f>
        <v>Health Services</v>
      </c>
      <c r="C306" s="69">
        <f t="shared" si="23"/>
        <v>276.91259869614333</v>
      </c>
      <c r="D306" s="69">
        <f t="shared" si="23"/>
        <v>332.92594665837629</v>
      </c>
      <c r="E306" s="69">
        <f t="shared" si="23"/>
        <v>607.04718831086132</v>
      </c>
      <c r="F306" s="69">
        <f t="shared" si="23"/>
        <v>0</v>
      </c>
      <c r="G306" s="88">
        <f t="shared" si="23"/>
        <v>0</v>
      </c>
      <c r="H306" s="39">
        <f t="shared" si="23"/>
        <v>326.43648568533069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336.22653792296819</v>
      </c>
      <c r="D308" s="69">
        <f t="shared" si="23"/>
        <v>374.01219504682086</v>
      </c>
      <c r="E308" s="69">
        <f t="shared" si="23"/>
        <v>455.35212395200938</v>
      </c>
      <c r="F308" s="69">
        <f t="shared" si="23"/>
        <v>0</v>
      </c>
      <c r="G308" s="88">
        <f t="shared" si="23"/>
        <v>0</v>
      </c>
      <c r="H308" s="39">
        <f t="shared" si="23"/>
        <v>400.15832508654586</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115.54035758917408</v>
      </c>
      <c r="E310" s="69">
        <f t="shared" si="24"/>
        <v>0</v>
      </c>
      <c r="F310" s="69">
        <f t="shared" si="24"/>
        <v>0</v>
      </c>
      <c r="G310" s="88">
        <f t="shared" si="24"/>
        <v>0</v>
      </c>
      <c r="H310" s="39">
        <f t="shared" si="24"/>
        <v>115.54035758917408</v>
      </c>
      <c r="I310" s="1"/>
    </row>
    <row r="311" spans="2:10" x14ac:dyDescent="0.2">
      <c r="B311" s="9" t="str">
        <f>$B$50</f>
        <v>Technology</v>
      </c>
      <c r="C311" s="69">
        <f t="shared" si="24"/>
        <v>559.48102999849448</v>
      </c>
      <c r="D311" s="69">
        <f t="shared" si="24"/>
        <v>516.20377916485847</v>
      </c>
      <c r="E311" s="69">
        <f t="shared" si="24"/>
        <v>749.08784544933508</v>
      </c>
      <c r="F311" s="69">
        <f t="shared" si="24"/>
        <v>0</v>
      </c>
      <c r="G311" s="88">
        <f t="shared" si="24"/>
        <v>0</v>
      </c>
      <c r="H311" s="39">
        <f t="shared" si="24"/>
        <v>576.66540075069418</v>
      </c>
      <c r="I311" s="1"/>
    </row>
    <row r="312" spans="2:10" x14ac:dyDescent="0.2">
      <c r="B312" s="9" t="str">
        <f>$B$51</f>
        <v>Nursing</v>
      </c>
      <c r="C312" s="69">
        <f t="shared" si="24"/>
        <v>659.89233929446107</v>
      </c>
      <c r="D312" s="69">
        <f t="shared" si="24"/>
        <v>663.14978030758095</v>
      </c>
      <c r="E312" s="69">
        <f t="shared" si="24"/>
        <v>2096.526438013334</v>
      </c>
      <c r="F312" s="69">
        <f t="shared" si="24"/>
        <v>0</v>
      </c>
      <c r="G312" s="88">
        <f t="shared" si="24"/>
        <v>0</v>
      </c>
      <c r="H312" s="39">
        <f t="shared" si="24"/>
        <v>870.65817908805127</v>
      </c>
      <c r="I312" s="1"/>
    </row>
    <row r="313" spans="2:10" x14ac:dyDescent="0.2">
      <c r="B313" s="35" t="str">
        <f>$B$52</f>
        <v>Totals</v>
      </c>
      <c r="C313" s="38">
        <f t="shared" si="24"/>
        <v>291.15047817825399</v>
      </c>
      <c r="D313" s="38">
        <f t="shared" si="24"/>
        <v>428.52509790879367</v>
      </c>
      <c r="E313" s="38">
        <f t="shared" si="24"/>
        <v>556.82880122497704</v>
      </c>
      <c r="F313" s="38">
        <f t="shared" si="24"/>
        <v>546.24497418460737</v>
      </c>
      <c r="G313" s="38">
        <f t="shared" si="24"/>
        <v>0</v>
      </c>
      <c r="H313" s="38">
        <f t="shared" si="24"/>
        <v>401.05118679772681</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1.4109174228782639</v>
      </c>
      <c r="E318" s="55">
        <f t="shared" si="25"/>
        <v>2.4894461877880416</v>
      </c>
      <c r="F318" s="55">
        <f t="shared" si="25"/>
        <v>2.7373831765433612</v>
      </c>
      <c r="G318" s="55">
        <f t="shared" si="25"/>
        <v>0</v>
      </c>
      <c r="H318" s="55">
        <f t="shared" si="25"/>
        <v>1.2563699636465757</v>
      </c>
      <c r="I318" s="1"/>
    </row>
    <row r="319" spans="2:10" x14ac:dyDescent="0.2">
      <c r="B319" s="9" t="str">
        <f>$B$33</f>
        <v>Science</v>
      </c>
      <c r="C319" s="55">
        <f t="shared" ref="C319:H334" si="26">IF($C$293=0,"",C294/$C$293)</f>
        <v>1.036990077827443</v>
      </c>
      <c r="D319" s="55">
        <f t="shared" si="26"/>
        <v>1.6617825419703105</v>
      </c>
      <c r="E319" s="55">
        <f t="shared" si="26"/>
        <v>2.145355521016409</v>
      </c>
      <c r="F319" s="55">
        <f t="shared" si="26"/>
        <v>0</v>
      </c>
      <c r="G319" s="55">
        <f t="shared" si="26"/>
        <v>0</v>
      </c>
      <c r="H319" s="55">
        <f t="shared" si="26"/>
        <v>1.3359975407243183</v>
      </c>
      <c r="I319" s="1"/>
    </row>
    <row r="320" spans="2:10" x14ac:dyDescent="0.2">
      <c r="B320" s="9" t="str">
        <f>$B$34</f>
        <v>Fine Arts</v>
      </c>
      <c r="C320" s="55">
        <f t="shared" si="26"/>
        <v>1.263015380073794</v>
      </c>
      <c r="D320" s="55">
        <f t="shared" si="26"/>
        <v>2.6440208108225609</v>
      </c>
      <c r="E320" s="55">
        <f t="shared" si="26"/>
        <v>5.2390473989986983</v>
      </c>
      <c r="F320" s="55">
        <f t="shared" si="26"/>
        <v>7.7777790110618659</v>
      </c>
      <c r="G320" s="55">
        <f t="shared" si="26"/>
        <v>0</v>
      </c>
      <c r="H320" s="55">
        <f t="shared" si="26"/>
        <v>2.0056292030245859</v>
      </c>
      <c r="I320" s="1"/>
    </row>
    <row r="321" spans="2:9" x14ac:dyDescent="0.2">
      <c r="B321" s="9" t="str">
        <f>$B$35</f>
        <v>Teacher Education</v>
      </c>
      <c r="C321" s="55">
        <f t="shared" si="26"/>
        <v>1.4847094753702081</v>
      </c>
      <c r="D321" s="55">
        <f t="shared" si="26"/>
        <v>1.6815699697547515</v>
      </c>
      <c r="E321" s="55">
        <f t="shared" si="26"/>
        <v>2.0285784901304167</v>
      </c>
      <c r="F321" s="55">
        <f t="shared" si="26"/>
        <v>1.8799948174254446</v>
      </c>
      <c r="G321" s="55">
        <f t="shared" si="26"/>
        <v>0</v>
      </c>
      <c r="H321" s="55">
        <f t="shared" si="26"/>
        <v>1.8366894532231557</v>
      </c>
      <c r="I321" s="1"/>
    </row>
    <row r="322" spans="2:9" x14ac:dyDescent="0.2">
      <c r="B322" s="9" t="str">
        <f>$B$36</f>
        <v>Agriculture</v>
      </c>
      <c r="C322" s="55">
        <f t="shared" si="26"/>
        <v>1.3742480338191301</v>
      </c>
      <c r="D322" s="55">
        <f t="shared" si="26"/>
        <v>1.850109105417274</v>
      </c>
      <c r="E322" s="55">
        <f t="shared" si="26"/>
        <v>2.4866211015146704</v>
      </c>
      <c r="F322" s="55">
        <f t="shared" si="26"/>
        <v>0</v>
      </c>
      <c r="G322" s="55">
        <f t="shared" si="26"/>
        <v>0</v>
      </c>
      <c r="H322" s="55">
        <f t="shared" si="26"/>
        <v>1.7416102528175632</v>
      </c>
      <c r="I322" s="1"/>
    </row>
    <row r="323" spans="2:9" x14ac:dyDescent="0.2">
      <c r="B323" s="9" t="str">
        <f>$B$37</f>
        <v>Engineering</v>
      </c>
      <c r="C323" s="55">
        <f t="shared" si="26"/>
        <v>1.6169860494641788</v>
      </c>
      <c r="D323" s="55">
        <f t="shared" si="26"/>
        <v>2.6442535924592652</v>
      </c>
      <c r="E323" s="55">
        <f t="shared" si="26"/>
        <v>2.2609165330252288</v>
      </c>
      <c r="F323" s="55">
        <f t="shared" si="26"/>
        <v>0</v>
      </c>
      <c r="G323" s="55">
        <f t="shared" si="26"/>
        <v>0</v>
      </c>
      <c r="H323" s="55">
        <f t="shared" si="26"/>
        <v>2.166841564325733</v>
      </c>
      <c r="I323" s="1"/>
    </row>
    <row r="324" spans="2:9" x14ac:dyDescent="0.2">
      <c r="B324" s="9" t="str">
        <f>$B$38</f>
        <v>Home Economics</v>
      </c>
      <c r="C324" s="55">
        <f t="shared" si="26"/>
        <v>0.93489136010527552</v>
      </c>
      <c r="D324" s="55">
        <f t="shared" si="26"/>
        <v>1.0090998798763215</v>
      </c>
      <c r="E324" s="55">
        <f t="shared" si="26"/>
        <v>2.8717305145614298</v>
      </c>
      <c r="F324" s="55">
        <f t="shared" si="26"/>
        <v>6.5609446928993052</v>
      </c>
      <c r="G324" s="55">
        <f t="shared" si="26"/>
        <v>0</v>
      </c>
      <c r="H324" s="55">
        <f t="shared" si="26"/>
        <v>1.5811755269977457</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1.6505239761833479</v>
      </c>
      <c r="D326" s="55">
        <f t="shared" si="26"/>
        <v>1.9094281229277175</v>
      </c>
      <c r="E326" s="55">
        <f t="shared" si="26"/>
        <v>1.6305223660195169</v>
      </c>
      <c r="F326" s="55">
        <f t="shared" si="26"/>
        <v>0</v>
      </c>
      <c r="G326" s="55">
        <f t="shared" si="26"/>
        <v>0</v>
      </c>
      <c r="H326" s="55">
        <f t="shared" si="26"/>
        <v>1.7541986689738236</v>
      </c>
      <c r="I326" s="1"/>
    </row>
    <row r="327" spans="2:9" x14ac:dyDescent="0.2">
      <c r="B327" s="9" t="str">
        <f>$B$41</f>
        <v>Library Science</v>
      </c>
      <c r="C327" s="55">
        <f t="shared" si="26"/>
        <v>0</v>
      </c>
      <c r="D327" s="55">
        <f t="shared" si="26"/>
        <v>0</v>
      </c>
      <c r="E327" s="55">
        <f t="shared" si="26"/>
        <v>1.003467839766925</v>
      </c>
      <c r="F327" s="55">
        <f t="shared" si="26"/>
        <v>0</v>
      </c>
      <c r="G327" s="55">
        <f t="shared" si="26"/>
        <v>0</v>
      </c>
      <c r="H327" s="55">
        <f t="shared" si="26"/>
        <v>1.003467839766925</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5.013452494874084</v>
      </c>
      <c r="D330" s="55">
        <f t="shared" si="26"/>
        <v>0</v>
      </c>
      <c r="E330" s="55">
        <f t="shared" si="26"/>
        <v>0</v>
      </c>
      <c r="F330" s="55">
        <f t="shared" si="26"/>
        <v>0</v>
      </c>
      <c r="G330" s="55">
        <f t="shared" si="26"/>
        <v>0</v>
      </c>
      <c r="H330" s="55">
        <f t="shared" si="26"/>
        <v>5.013452494874084</v>
      </c>
      <c r="I330" s="1"/>
    </row>
    <row r="331" spans="2:9" x14ac:dyDescent="0.2">
      <c r="B331" s="9" t="str">
        <f>$B$45</f>
        <v>Health Services</v>
      </c>
      <c r="C331" s="55">
        <f t="shared" si="26"/>
        <v>1.0551606844279922</v>
      </c>
      <c r="D331" s="55">
        <f t="shared" si="26"/>
        <v>1.2685965586035364</v>
      </c>
      <c r="E331" s="55">
        <f t="shared" si="26"/>
        <v>2.3131209259317012</v>
      </c>
      <c r="F331" s="55">
        <f t="shared" si="26"/>
        <v>0</v>
      </c>
      <c r="G331" s="55">
        <f t="shared" si="26"/>
        <v>0</v>
      </c>
      <c r="H331" s="55">
        <f t="shared" si="26"/>
        <v>1.2438688137695022</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1.2811732855352906</v>
      </c>
      <c r="D333" s="55">
        <f t="shared" si="26"/>
        <v>1.4251535161932505</v>
      </c>
      <c r="E333" s="55">
        <f t="shared" si="26"/>
        <v>1.7350949759139067</v>
      </c>
      <c r="F333" s="55">
        <f t="shared" si="26"/>
        <v>0</v>
      </c>
      <c r="G333" s="55">
        <f t="shared" si="26"/>
        <v>0</v>
      </c>
      <c r="H333" s="55">
        <f t="shared" si="26"/>
        <v>1.5247819498497932</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0.44026036867547486</v>
      </c>
      <c r="E335" s="55">
        <f t="shared" si="27"/>
        <v>0</v>
      </c>
      <c r="F335" s="55">
        <f t="shared" si="27"/>
        <v>0</v>
      </c>
      <c r="G335" s="55">
        <f t="shared" si="27"/>
        <v>0</v>
      </c>
      <c r="H335" s="55">
        <f t="shared" si="27"/>
        <v>0.44026036867547486</v>
      </c>
      <c r="I335" s="1"/>
    </row>
    <row r="336" spans="2:9" x14ac:dyDescent="0.2">
      <c r="B336" s="9" t="str">
        <f>$B$50</f>
        <v>Technology</v>
      </c>
      <c r="C336" s="55">
        <f t="shared" si="27"/>
        <v>2.1318726172711022</v>
      </c>
      <c r="D336" s="55">
        <f t="shared" si="27"/>
        <v>1.9669669617509322</v>
      </c>
      <c r="E336" s="55">
        <f t="shared" si="27"/>
        <v>2.8543592722855</v>
      </c>
      <c r="F336" s="55">
        <f t="shared" si="27"/>
        <v>0</v>
      </c>
      <c r="G336" s="55">
        <f t="shared" si="27"/>
        <v>0</v>
      </c>
      <c r="H336" s="55">
        <f t="shared" si="27"/>
        <v>2.1973527452599768</v>
      </c>
      <c r="I336" s="1"/>
    </row>
    <row r="337" spans="2:10" x14ac:dyDescent="0.2">
      <c r="B337" s="9" t="str">
        <f>$B$51</f>
        <v>Nursing</v>
      </c>
      <c r="C337" s="55">
        <f t="shared" si="27"/>
        <v>2.5144845545390848</v>
      </c>
      <c r="D337" s="55">
        <f t="shared" si="27"/>
        <v>2.5268968597396113</v>
      </c>
      <c r="E337" s="55">
        <f t="shared" si="27"/>
        <v>7.9887021452676859</v>
      </c>
      <c r="F337" s="55">
        <f t="shared" si="27"/>
        <v>0</v>
      </c>
      <c r="G337" s="55">
        <f t="shared" si="27"/>
        <v>0</v>
      </c>
      <c r="H337" s="55">
        <f t="shared" si="27"/>
        <v>3.3175965430068834</v>
      </c>
      <c r="I337" s="1"/>
    </row>
    <row r="338" spans="2:10" x14ac:dyDescent="0.2">
      <c r="B338" s="35" t="str">
        <f>$B$52</f>
        <v>Totals</v>
      </c>
      <c r="C338" s="55">
        <f t="shared" si="27"/>
        <v>1.1094133646234217</v>
      </c>
      <c r="D338" s="55">
        <f t="shared" si="27"/>
        <v>1.6328720243609216</v>
      </c>
      <c r="E338" s="55">
        <f t="shared" si="27"/>
        <v>2.1217664410223458</v>
      </c>
      <c r="F338" s="55">
        <f t="shared" si="27"/>
        <v>2.0814373327175333</v>
      </c>
      <c r="G338" s="55">
        <f t="shared" si="27"/>
        <v>0</v>
      </c>
      <c r="H338" s="55">
        <f t="shared" si="27"/>
        <v>1.5281841517673123</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7873.0927748580498</v>
      </c>
      <c r="D343" s="38">
        <f t="shared" si="28"/>
        <v>11108.2837679842</v>
      </c>
      <c r="E343" s="38">
        <f>E293*24</f>
        <v>15679.712635577558</v>
      </c>
      <c r="F343" s="38">
        <f>F293*18</f>
        <v>12931.003025556909</v>
      </c>
      <c r="G343" s="38">
        <f>G293*24</f>
        <v>0</v>
      </c>
      <c r="H343" s="38">
        <f>IF((C32/30+D32/30+E32/24+F32/18+G32/24)=0,0,H268/(C32/30+D32/30+E32/24+F32/18+G32/24))</f>
        <v>9613.4867929787961</v>
      </c>
      <c r="I343" s="1"/>
    </row>
    <row r="344" spans="2:10" x14ac:dyDescent="0.2">
      <c r="B344" s="9" t="str">
        <f>$B$33</f>
        <v>Science</v>
      </c>
      <c r="C344" s="39">
        <f t="shared" si="28"/>
        <v>8164.3190893427291</v>
      </c>
      <c r="D344" s="39">
        <f t="shared" si="28"/>
        <v>13083.368124571696</v>
      </c>
      <c r="E344" s="39">
        <f>E294*24</f>
        <v>13512.466441612894</v>
      </c>
      <c r="F344" s="39">
        <f>F294*18</f>
        <v>0</v>
      </c>
      <c r="G344" s="39">
        <f>G294*24</f>
        <v>0</v>
      </c>
      <c r="H344" s="39">
        <f t="shared" ref="H344:H363" si="29">IF((C33/30+D33/30+E33/24+F33/18+G33/24)=0,0,H269/(C33/30+D33/30+E33/24+F33/18+G33/24))</f>
        <v>10217.602928021788</v>
      </c>
      <c r="I344" s="1"/>
    </row>
    <row r="345" spans="2:10" x14ac:dyDescent="0.2">
      <c r="B345" s="9" t="str">
        <f>$B$34</f>
        <v>Fine Arts</v>
      </c>
      <c r="C345" s="39">
        <f t="shared" si="28"/>
        <v>9943.8372633935815</v>
      </c>
      <c r="D345" s="39">
        <f t="shared" si="28"/>
        <v>20816.621142261425</v>
      </c>
      <c r="E345" s="39">
        <f t="shared" ref="E345:E363" si="30">E295*24</f>
        <v>32998.00497935641</v>
      </c>
      <c r="F345" s="39">
        <f t="shared" ref="F345:F363" si="31">F295*18</f>
        <v>36741.105441860258</v>
      </c>
      <c r="G345" s="39">
        <f t="shared" ref="G345:G363" si="32">G295*24</f>
        <v>0</v>
      </c>
      <c r="H345" s="39">
        <f t="shared" si="29"/>
        <v>15458.26134755217</v>
      </c>
      <c r="I345" s="1"/>
    </row>
    <row r="346" spans="2:10" x14ac:dyDescent="0.2">
      <c r="B346" s="9" t="str">
        <f>$B$35</f>
        <v>Teacher Education</v>
      </c>
      <c r="C346" s="39">
        <f t="shared" si="28"/>
        <v>11689.255443300472</v>
      </c>
      <c r="D346" s="39">
        <f t="shared" si="28"/>
        <v>13239.156379294403</v>
      </c>
      <c r="E346" s="39">
        <f t="shared" si="30"/>
        <v>12776.949323102588</v>
      </c>
      <c r="F346" s="39">
        <f t="shared" si="31"/>
        <v>8880.8241683057076</v>
      </c>
      <c r="G346" s="39">
        <f t="shared" si="32"/>
        <v>0</v>
      </c>
      <c r="H346" s="39">
        <f t="shared" si="29"/>
        <v>12078.332884571113</v>
      </c>
      <c r="I346" s="1"/>
    </row>
    <row r="347" spans="2:10" x14ac:dyDescent="0.2">
      <c r="B347" s="9" t="str">
        <f>$B$36</f>
        <v>Agriculture</v>
      </c>
      <c r="C347" s="39">
        <f t="shared" si="28"/>
        <v>10819.582265924273</v>
      </c>
      <c r="D347" s="39">
        <f t="shared" si="28"/>
        <v>14566.080630559831</v>
      </c>
      <c r="E347" s="39">
        <f t="shared" si="30"/>
        <v>15661.918902515774</v>
      </c>
      <c r="F347" s="39">
        <f t="shared" si="31"/>
        <v>0</v>
      </c>
      <c r="G347" s="39">
        <f t="shared" si="32"/>
        <v>0</v>
      </c>
      <c r="H347" s="39">
        <f t="shared" si="29"/>
        <v>13319.954865166963</v>
      </c>
      <c r="I347" s="1"/>
    </row>
    <row r="348" spans="2:10" x14ac:dyDescent="0.2">
      <c r="B348" s="9" t="str">
        <f>$B$37</f>
        <v>Engineering</v>
      </c>
      <c r="C348" s="39">
        <f t="shared" si="28"/>
        <v>12730.681183082688</v>
      </c>
      <c r="D348" s="39">
        <f t="shared" si="28"/>
        <v>20818.453853683484</v>
      </c>
      <c r="E348" s="39">
        <f t="shared" si="30"/>
        <v>14240.324496574434</v>
      </c>
      <c r="F348" s="39">
        <f t="shared" si="31"/>
        <v>0</v>
      </c>
      <c r="G348" s="39">
        <f t="shared" si="32"/>
        <v>0</v>
      </c>
      <c r="H348" s="39">
        <f t="shared" si="29"/>
        <v>16015.147864786211</v>
      </c>
      <c r="I348" s="1"/>
    </row>
    <row r="349" spans="2:10" x14ac:dyDescent="0.2">
      <c r="B349" s="9" t="str">
        <f>$B$38</f>
        <v>Home Economics</v>
      </c>
      <c r="C349" s="39">
        <f t="shared" si="28"/>
        <v>7360.4864125220602</v>
      </c>
      <c r="D349" s="39">
        <f t="shared" si="28"/>
        <v>7944.7369733643936</v>
      </c>
      <c r="E349" s="39">
        <f t="shared" si="30"/>
        <v>18087.520612426386</v>
      </c>
      <c r="F349" s="39">
        <f t="shared" si="31"/>
        <v>30992.955754745271</v>
      </c>
      <c r="G349" s="39">
        <f t="shared" si="32"/>
        <v>0</v>
      </c>
      <c r="H349" s="39">
        <f t="shared" si="29"/>
        <v>11577.893562623864</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12994.728391619097</v>
      </c>
      <c r="D351" s="39">
        <f t="shared" si="28"/>
        <v>15033.104758732981</v>
      </c>
      <c r="E351" s="39">
        <f t="shared" si="30"/>
        <v>10269.803087322169</v>
      </c>
      <c r="F351" s="39">
        <f t="shared" si="31"/>
        <v>0</v>
      </c>
      <c r="G351" s="39">
        <f t="shared" si="32"/>
        <v>0</v>
      </c>
      <c r="H351" s="39">
        <f t="shared" si="29"/>
        <v>12433.638756484179</v>
      </c>
      <c r="I351" s="1"/>
    </row>
    <row r="352" spans="2:10" x14ac:dyDescent="0.2">
      <c r="B352" s="9" t="str">
        <f>$B$41</f>
        <v>Library Science</v>
      </c>
      <c r="C352" s="39">
        <f t="shared" si="28"/>
        <v>0</v>
      </c>
      <c r="D352" s="39">
        <f t="shared" si="28"/>
        <v>0</v>
      </c>
      <c r="E352" s="39">
        <f t="shared" si="30"/>
        <v>6320.3163192571146</v>
      </c>
      <c r="F352" s="39">
        <f t="shared" si="31"/>
        <v>0</v>
      </c>
      <c r="G352" s="39">
        <f t="shared" si="32"/>
        <v>0</v>
      </c>
      <c r="H352" s="39">
        <f t="shared" si="29"/>
        <v>6320.3163192571146</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39471.376614487213</v>
      </c>
      <c r="D355" s="39">
        <f t="shared" si="28"/>
        <v>0</v>
      </c>
      <c r="E355" s="39">
        <f t="shared" si="30"/>
        <v>0</v>
      </c>
      <c r="F355" s="39">
        <f t="shared" si="31"/>
        <v>0</v>
      </c>
      <c r="G355" s="39">
        <f t="shared" si="32"/>
        <v>0</v>
      </c>
      <c r="H355" s="39">
        <f t="shared" si="29"/>
        <v>39471.376614487213</v>
      </c>
      <c r="I355" s="1"/>
    </row>
    <row r="356" spans="2:9" x14ac:dyDescent="0.2">
      <c r="B356" s="9" t="str">
        <f>$B$45</f>
        <v>Health Services</v>
      </c>
      <c r="C356" s="39">
        <f t="shared" si="28"/>
        <v>8307.3779608842997</v>
      </c>
      <c r="D356" s="39">
        <f t="shared" si="28"/>
        <v>9987.7783997512888</v>
      </c>
      <c r="E356" s="39">
        <f t="shared" si="30"/>
        <v>14569.132519460672</v>
      </c>
      <c r="F356" s="39">
        <f t="shared" si="31"/>
        <v>0</v>
      </c>
      <c r="G356" s="39">
        <f t="shared" si="32"/>
        <v>0</v>
      </c>
      <c r="H356" s="39">
        <f t="shared" si="29"/>
        <v>9601.8277203264533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10086.796137689045</v>
      </c>
      <c r="D358" s="39">
        <f t="shared" si="28"/>
        <v>11220.365851404626</v>
      </c>
      <c r="E358" s="39">
        <f t="shared" si="30"/>
        <v>10928.450974848225</v>
      </c>
      <c r="F358" s="39">
        <f t="shared" si="31"/>
        <v>0</v>
      </c>
      <c r="G358" s="39">
        <f t="shared" si="32"/>
        <v>0</v>
      </c>
      <c r="H358" s="39">
        <f t="shared" si="29"/>
        <v>10981.282012947</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3466.2107276752222</v>
      </c>
      <c r="E360" s="39">
        <f t="shared" si="30"/>
        <v>0</v>
      </c>
      <c r="F360" s="39">
        <f t="shared" si="31"/>
        <v>0</v>
      </c>
      <c r="G360" s="39">
        <f t="shared" si="32"/>
        <v>0</v>
      </c>
      <c r="H360" s="39">
        <f t="shared" si="29"/>
        <v>3466.2107276752222</v>
      </c>
      <c r="I360" s="1"/>
    </row>
    <row r="361" spans="2:9" x14ac:dyDescent="0.2">
      <c r="B361" s="9" t="str">
        <f>$B$50</f>
        <v>Technology</v>
      </c>
      <c r="C361" s="39">
        <f t="shared" si="33"/>
        <v>16784.430899954834</v>
      </c>
      <c r="D361" s="39">
        <f t="shared" si="33"/>
        <v>15486.113374945755</v>
      </c>
      <c r="E361" s="39">
        <f t="shared" si="30"/>
        <v>17978.108290784043</v>
      </c>
      <c r="F361" s="39">
        <f t="shared" si="31"/>
        <v>0</v>
      </c>
      <c r="G361" s="39">
        <f t="shared" si="32"/>
        <v>0</v>
      </c>
      <c r="H361" s="39">
        <f t="shared" si="29"/>
        <v>16360.38945540329</v>
      </c>
      <c r="I361" s="1"/>
    </row>
    <row r="362" spans="2:9" x14ac:dyDescent="0.2">
      <c r="B362" s="9" t="str">
        <f>$B$51</f>
        <v>Nursing</v>
      </c>
      <c r="C362" s="39">
        <f t="shared" si="33"/>
        <v>19796.770178833831</v>
      </c>
      <c r="D362" s="39">
        <f t="shared" si="33"/>
        <v>19894.493409227427</v>
      </c>
      <c r="E362" s="39">
        <f t="shared" si="30"/>
        <v>50316.634512320015</v>
      </c>
      <c r="F362" s="39">
        <f t="shared" si="31"/>
        <v>0</v>
      </c>
      <c r="G362" s="39">
        <f t="shared" si="32"/>
        <v>0</v>
      </c>
      <c r="H362" s="39">
        <f t="shared" si="29"/>
        <v>25207.222337459094</v>
      </c>
      <c r="I362" s="1"/>
    </row>
    <row r="363" spans="2:9" x14ac:dyDescent="0.2">
      <c r="B363" s="35" t="str">
        <f>$B$52</f>
        <v>Totals</v>
      </c>
      <c r="C363" s="38">
        <f t="shared" si="33"/>
        <v>8734.5143453476194</v>
      </c>
      <c r="D363" s="38">
        <f t="shared" si="33"/>
        <v>12855.752937263809</v>
      </c>
      <c r="E363" s="38">
        <f t="shared" si="30"/>
        <v>13363.891229399449</v>
      </c>
      <c r="F363" s="38">
        <f t="shared" si="31"/>
        <v>9832.4095353229332</v>
      </c>
      <c r="G363" s="38">
        <f t="shared" si="32"/>
        <v>0</v>
      </c>
      <c r="H363" s="38">
        <f t="shared" si="29"/>
        <v>11299.785006479351</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64" priority="6" stopIfTrue="1">
      <formula>C32=0</formula>
    </cfRule>
  </conditionalFormatting>
  <conditionalFormatting sqref="C91:G110">
    <cfRule type="expression" dxfId="163" priority="5" stopIfTrue="1">
      <formula>C32=0</formula>
    </cfRule>
  </conditionalFormatting>
  <conditionalFormatting sqref="C143:H162">
    <cfRule type="expression" dxfId="162" priority="3" stopIfTrue="1">
      <formula>C32=0</formula>
    </cfRule>
  </conditionalFormatting>
  <conditionalFormatting sqref="H143:H162">
    <cfRule type="expression" dxfId="161" priority="4" stopIfTrue="1">
      <formula>OR(AND(#REF!&gt;0,H143&gt;0,H61=0),AND(#REF!&gt;0,H143&gt;0,H32=0))</formula>
    </cfRule>
  </conditionalFormatting>
  <conditionalFormatting sqref="H143:H162">
    <cfRule type="expression" dxfId="160" priority="2" stopIfTrue="1">
      <formula>OR(AND(#REF!&gt;0,H143&gt;0,H61=0),AND(#REF!&gt;0,H143&gt;0,H32=0))</formula>
    </cfRule>
  </conditionalFormatting>
  <conditionalFormatting sqref="H143:H162">
    <cfRule type="expression" dxfId="159"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pageSetUpPr fitToPage="1"/>
  </sheetPr>
  <dimension ref="B1:W363"/>
  <sheetViews>
    <sheetView showGridLines="0" showZeros="0" topLeftCell="A25"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86</v>
      </c>
      <c r="C3" s="6"/>
      <c r="D3" s="6"/>
      <c r="E3" s="6"/>
      <c r="F3" s="6"/>
      <c r="G3" s="6"/>
      <c r="H3" s="6"/>
    </row>
    <row r="4" spans="2:8" x14ac:dyDescent="0.2">
      <c r="B4" s="83" t="s">
        <v>152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Data!$G21</f>
        <v>14573803</v>
      </c>
    </row>
    <row r="14" spans="2:8" x14ac:dyDescent="0.2">
      <c r="B14" s="372" t="s">
        <v>14</v>
      </c>
      <c r="C14" s="372"/>
      <c r="D14" s="372"/>
      <c r="E14" s="372"/>
      <c r="F14" s="340"/>
      <c r="G14" s="339"/>
      <c r="H14" s="344">
        <f>Data!$H21</f>
        <v>6061</v>
      </c>
    </row>
    <row r="15" spans="2:8" x14ac:dyDescent="0.2">
      <c r="B15" s="372" t="s">
        <v>15</v>
      </c>
      <c r="C15" s="372"/>
      <c r="D15" s="372"/>
      <c r="E15" s="372"/>
      <c r="F15" s="340"/>
      <c r="G15" s="339"/>
      <c r="H15" s="344">
        <f>Data!$I21</f>
        <v>4497918</v>
      </c>
    </row>
    <row r="16" spans="2:8" x14ac:dyDescent="0.2">
      <c r="B16" s="372" t="s">
        <v>19</v>
      </c>
      <c r="C16" s="372"/>
      <c r="D16" s="372"/>
      <c r="E16" s="372"/>
      <c r="F16" s="340"/>
      <c r="G16" s="339"/>
      <c r="H16" s="344">
        <f>Data!$J21</f>
        <v>4235186</v>
      </c>
    </row>
    <row r="17" spans="2:23" x14ac:dyDescent="0.2">
      <c r="B17" s="372" t="s">
        <v>16</v>
      </c>
      <c r="C17" s="372"/>
      <c r="D17" s="372"/>
      <c r="E17" s="372"/>
      <c r="F17" s="340"/>
      <c r="G17" s="339"/>
      <c r="H17" s="344">
        <f>Data!$K21</f>
        <v>5631624</v>
      </c>
    </row>
    <row r="18" spans="2:23" x14ac:dyDescent="0.2">
      <c r="B18" s="372" t="s">
        <v>1</v>
      </c>
      <c r="C18" s="372"/>
      <c r="D18" s="372"/>
      <c r="E18" s="372"/>
      <c r="F18" s="342"/>
      <c r="G18" s="339"/>
      <c r="H18" s="343">
        <f>SUM(H13:H17)</f>
        <v>28944592</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Data!L21</f>
        <v>Monica Poehl</v>
      </c>
      <c r="E21" s="385"/>
      <c r="F21" s="385"/>
      <c r="G21" s="87" t="str">
        <f>Data!M21</f>
        <v>979-458-6090</v>
      </c>
      <c r="H21" s="78" t="str">
        <f>Data!N21</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Data!O21</f>
        <v>522</v>
      </c>
      <c r="D25" s="80">
        <f>Data!P21</f>
        <v>1189</v>
      </c>
      <c r="E25" s="80">
        <f>Data!Q21</f>
        <v>313</v>
      </c>
      <c r="F25" s="80">
        <f>Data!R21</f>
        <v>29</v>
      </c>
      <c r="G25" s="80">
        <f>Data!S21</f>
        <v>0</v>
      </c>
      <c r="H25" s="68">
        <f>SUM(C25:G25)</f>
        <v>2053</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Data!T21</f>
        <v>Boatright, Janna</v>
      </c>
      <c r="E28" s="385"/>
      <c r="F28" s="385"/>
      <c r="G28" s="87" t="str">
        <f>Data!U21</f>
        <v>(903) 223-3047</v>
      </c>
      <c r="H28" s="78" t="str">
        <f>Data!V21</f>
        <v>jana.boatright@tamut.edu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Data!W21</f>
        <v>11274</v>
      </c>
      <c r="D32" s="81">
        <f>Data!AQ21</f>
        <v>9309</v>
      </c>
      <c r="E32" s="81">
        <f>Data!BK21</f>
        <v>957</v>
      </c>
      <c r="F32" s="81">
        <f>Data!CE21</f>
        <v>0</v>
      </c>
      <c r="G32" s="81">
        <f>Data!CY21</f>
        <v>0</v>
      </c>
      <c r="H32" s="22">
        <f>SUM(C32:G32)</f>
        <v>21540</v>
      </c>
      <c r="I32" s="1"/>
      <c r="W32" s="18"/>
    </row>
    <row r="33" spans="2:23" x14ac:dyDescent="0.2">
      <c r="B33" s="7" t="s">
        <v>46</v>
      </c>
      <c r="C33" s="81">
        <f>Data!X21</f>
        <v>3912</v>
      </c>
      <c r="D33" s="81">
        <f>Data!AR21</f>
        <v>2253</v>
      </c>
      <c r="E33" s="81">
        <f>Data!BL21</f>
        <v>21</v>
      </c>
      <c r="F33" s="81">
        <f>Data!CF21</f>
        <v>0</v>
      </c>
      <c r="G33" s="81">
        <f>Data!CZ21</f>
        <v>0</v>
      </c>
      <c r="H33" s="22">
        <f t="shared" ref="H33:H52" si="0">SUM(C33:G33)</f>
        <v>6186</v>
      </c>
      <c r="I33" s="1"/>
      <c r="W33" s="18"/>
    </row>
    <row r="34" spans="2:23" x14ac:dyDescent="0.2">
      <c r="B34" s="7" t="s">
        <v>47</v>
      </c>
      <c r="C34" s="81">
        <f>Data!Y21</f>
        <v>636</v>
      </c>
      <c r="D34" s="81">
        <f>Data!AS21</f>
        <v>231</v>
      </c>
      <c r="E34" s="81">
        <f>Data!BM21</f>
        <v>6</v>
      </c>
      <c r="F34" s="81">
        <f>Data!CG21</f>
        <v>0</v>
      </c>
      <c r="G34" s="81">
        <f>Data!DA21</f>
        <v>0</v>
      </c>
      <c r="H34" s="22">
        <f t="shared" si="0"/>
        <v>873</v>
      </c>
      <c r="I34" s="1"/>
      <c r="W34" s="18"/>
    </row>
    <row r="35" spans="2:23" x14ac:dyDescent="0.2">
      <c r="B35" s="7" t="s">
        <v>48</v>
      </c>
      <c r="C35" s="81">
        <f>Data!Z21</f>
        <v>225</v>
      </c>
      <c r="D35" s="81">
        <f>Data!AT21</f>
        <v>2340</v>
      </c>
      <c r="E35" s="81">
        <f>Data!BN21</f>
        <v>1841</v>
      </c>
      <c r="F35" s="81">
        <f>Data!CH21</f>
        <v>451</v>
      </c>
      <c r="G35" s="81">
        <f>Data!DB21</f>
        <v>0</v>
      </c>
      <c r="H35" s="22">
        <f t="shared" si="0"/>
        <v>4857</v>
      </c>
      <c r="I35" s="1"/>
      <c r="W35" s="18"/>
    </row>
    <row r="36" spans="2:23" x14ac:dyDescent="0.2">
      <c r="B36" s="7" t="s">
        <v>49</v>
      </c>
      <c r="C36" s="81">
        <f>Data!AA21</f>
        <v>0</v>
      </c>
      <c r="D36" s="81">
        <f>Data!AU21</f>
        <v>0</v>
      </c>
      <c r="E36" s="81">
        <f>Data!BO21</f>
        <v>0</v>
      </c>
      <c r="F36" s="81">
        <f>Data!CI21</f>
        <v>0</v>
      </c>
      <c r="G36" s="81">
        <f>Data!DC21</f>
        <v>0</v>
      </c>
      <c r="H36" s="22">
        <f t="shared" si="0"/>
        <v>0</v>
      </c>
      <c r="I36" s="1"/>
      <c r="W36" s="18"/>
    </row>
    <row r="37" spans="2:23" x14ac:dyDescent="0.2">
      <c r="B37" s="7" t="s">
        <v>50</v>
      </c>
      <c r="C37" s="81">
        <f>Data!AB21</f>
        <v>462</v>
      </c>
      <c r="D37" s="81">
        <f>Data!AV21</f>
        <v>1325</v>
      </c>
      <c r="E37" s="81">
        <f>Data!BP21</f>
        <v>54</v>
      </c>
      <c r="F37" s="81">
        <f>Data!CJ21</f>
        <v>0</v>
      </c>
      <c r="G37" s="81">
        <f>Data!DD21</f>
        <v>0</v>
      </c>
      <c r="H37" s="22">
        <f t="shared" si="0"/>
        <v>1841</v>
      </c>
      <c r="I37" s="1"/>
      <c r="W37" s="18"/>
    </row>
    <row r="38" spans="2:23" x14ac:dyDescent="0.2">
      <c r="B38" s="7" t="s">
        <v>51</v>
      </c>
      <c r="C38" s="81">
        <f>Data!AC21</f>
        <v>6</v>
      </c>
      <c r="D38" s="81">
        <f>Data!AW21</f>
        <v>204</v>
      </c>
      <c r="E38" s="81">
        <f>Data!BQ21</f>
        <v>90</v>
      </c>
      <c r="F38" s="81">
        <f>Data!CK21</f>
        <v>0</v>
      </c>
      <c r="G38" s="81">
        <f>Data!DE21</f>
        <v>0</v>
      </c>
      <c r="H38" s="22">
        <f t="shared" si="0"/>
        <v>300</v>
      </c>
      <c r="I38" s="1"/>
      <c r="W38" s="18"/>
    </row>
    <row r="39" spans="2:23" x14ac:dyDescent="0.2">
      <c r="B39" s="7" t="s">
        <v>52</v>
      </c>
      <c r="C39" s="81">
        <f>Data!AD21</f>
        <v>0</v>
      </c>
      <c r="D39" s="81">
        <f>Data!AX21</f>
        <v>0</v>
      </c>
      <c r="E39" s="81">
        <f>Data!BR21</f>
        <v>0</v>
      </c>
      <c r="F39" s="81">
        <f>Data!CL21</f>
        <v>0</v>
      </c>
      <c r="G39" s="81">
        <f>Data!DF21</f>
        <v>0</v>
      </c>
      <c r="H39" s="22">
        <f t="shared" si="0"/>
        <v>0</v>
      </c>
      <c r="I39" s="1"/>
      <c r="W39" s="18"/>
    </row>
    <row r="40" spans="2:23" x14ac:dyDescent="0.2">
      <c r="B40" s="7" t="s">
        <v>53</v>
      </c>
      <c r="C40" s="81">
        <f>Data!AE21</f>
        <v>6</v>
      </c>
      <c r="D40" s="81">
        <f>Data!AY21</f>
        <v>102</v>
      </c>
      <c r="E40" s="81">
        <f>Data!BS21</f>
        <v>0</v>
      </c>
      <c r="F40" s="81">
        <f>Data!CM21</f>
        <v>0</v>
      </c>
      <c r="G40" s="81">
        <f>Data!DG21</f>
        <v>0</v>
      </c>
      <c r="H40" s="22">
        <f t="shared" si="0"/>
        <v>108</v>
      </c>
      <c r="I40" s="1"/>
      <c r="W40" s="18"/>
    </row>
    <row r="41" spans="2:23" x14ac:dyDescent="0.2">
      <c r="B41" s="7" t="s">
        <v>54</v>
      </c>
      <c r="C41" s="81">
        <f>Data!AF21</f>
        <v>0</v>
      </c>
      <c r="D41" s="81">
        <f>Data!AZ21</f>
        <v>0</v>
      </c>
      <c r="E41" s="81">
        <f>Data!BT21</f>
        <v>0</v>
      </c>
      <c r="F41" s="81">
        <f>Data!CN21</f>
        <v>0</v>
      </c>
      <c r="G41" s="81">
        <f>Data!DH21</f>
        <v>0</v>
      </c>
      <c r="H41" s="22">
        <f t="shared" si="0"/>
        <v>0</v>
      </c>
      <c r="I41" s="1"/>
      <c r="W41" s="18"/>
    </row>
    <row r="42" spans="2:23" x14ac:dyDescent="0.2">
      <c r="B42" s="7" t="s">
        <v>55</v>
      </c>
      <c r="C42" s="81">
        <f>Data!AG21</f>
        <v>0</v>
      </c>
      <c r="D42" s="81">
        <f>Data!BA21</f>
        <v>0</v>
      </c>
      <c r="E42" s="81">
        <f>Data!BU21</f>
        <v>0</v>
      </c>
      <c r="F42" s="81">
        <f>Data!CO21</f>
        <v>0</v>
      </c>
      <c r="G42" s="81">
        <f>Data!DI21</f>
        <v>0</v>
      </c>
      <c r="H42" s="22">
        <f t="shared" si="0"/>
        <v>0</v>
      </c>
      <c r="I42" s="1"/>
      <c r="W42" s="18"/>
    </row>
    <row r="43" spans="2:23" x14ac:dyDescent="0.2">
      <c r="B43" s="7" t="s">
        <v>56</v>
      </c>
      <c r="C43" s="81">
        <f>Data!AH21</f>
        <v>0</v>
      </c>
      <c r="D43" s="81">
        <f>Data!BB21</f>
        <v>0</v>
      </c>
      <c r="E43" s="81">
        <f>Data!BV21</f>
        <v>0</v>
      </c>
      <c r="F43" s="81">
        <f>Data!CP21</f>
        <v>0</v>
      </c>
      <c r="G43" s="81">
        <f>Data!DJ21</f>
        <v>0</v>
      </c>
      <c r="H43" s="22">
        <f t="shared" si="0"/>
        <v>0</v>
      </c>
      <c r="I43" s="1"/>
      <c r="W43" s="18"/>
    </row>
    <row r="44" spans="2:23" x14ac:dyDescent="0.2">
      <c r="B44" s="7" t="s">
        <v>57</v>
      </c>
      <c r="C44" s="81">
        <f>Data!AI21</f>
        <v>0</v>
      </c>
      <c r="D44" s="81">
        <f>Data!BC21</f>
        <v>0</v>
      </c>
      <c r="E44" s="81">
        <f>Data!BW21</f>
        <v>0</v>
      </c>
      <c r="F44" s="81">
        <f>Data!CQ21</f>
        <v>0</v>
      </c>
      <c r="G44" s="81">
        <f>Data!DK21</f>
        <v>0</v>
      </c>
      <c r="H44" s="22">
        <f t="shared" si="0"/>
        <v>0</v>
      </c>
      <c r="I44" s="1"/>
      <c r="W44" s="18"/>
    </row>
    <row r="45" spans="2:23" x14ac:dyDescent="0.2">
      <c r="B45" s="7" t="s">
        <v>58</v>
      </c>
      <c r="C45" s="81">
        <f>Data!AJ21</f>
        <v>595</v>
      </c>
      <c r="D45" s="81">
        <f>Data!BD21</f>
        <v>773</v>
      </c>
      <c r="E45" s="81">
        <f>Data!BX21</f>
        <v>0</v>
      </c>
      <c r="F45" s="81">
        <f>Data!CR21</f>
        <v>0</v>
      </c>
      <c r="G45" s="81">
        <f>Data!DL21</f>
        <v>0</v>
      </c>
      <c r="H45" s="22">
        <f t="shared" si="0"/>
        <v>1368</v>
      </c>
      <c r="I45" s="1"/>
      <c r="W45" s="18"/>
    </row>
    <row r="46" spans="2:23" x14ac:dyDescent="0.2">
      <c r="B46" s="7" t="s">
        <v>59</v>
      </c>
      <c r="C46" s="81">
        <f>Data!AK21</f>
        <v>0</v>
      </c>
      <c r="D46" s="81">
        <f>Data!BE21</f>
        <v>0</v>
      </c>
      <c r="E46" s="81">
        <f>Data!BY21</f>
        <v>0</v>
      </c>
      <c r="F46" s="81">
        <f>Data!CS21</f>
        <v>0</v>
      </c>
      <c r="G46" s="81">
        <f>Data!DM21</f>
        <v>0</v>
      </c>
      <c r="H46" s="22">
        <f t="shared" si="0"/>
        <v>0</v>
      </c>
      <c r="I46" s="1"/>
      <c r="W46" s="18"/>
    </row>
    <row r="47" spans="2:23" x14ac:dyDescent="0.2">
      <c r="B47" s="7" t="s">
        <v>60</v>
      </c>
      <c r="C47" s="81">
        <f>Data!AL21</f>
        <v>1167</v>
      </c>
      <c r="D47" s="81">
        <f>Data!BF21</f>
        <v>6618</v>
      </c>
      <c r="E47" s="81">
        <f>Data!BZ21</f>
        <v>1653</v>
      </c>
      <c r="F47" s="81">
        <f>Data!CT21</f>
        <v>0</v>
      </c>
      <c r="G47" s="81">
        <f>Data!DN21</f>
        <v>0</v>
      </c>
      <c r="H47" s="22">
        <f t="shared" si="0"/>
        <v>9438</v>
      </c>
      <c r="I47" s="1"/>
      <c r="W47" s="18"/>
    </row>
    <row r="48" spans="2:23" x14ac:dyDescent="0.2">
      <c r="B48" s="7" t="s">
        <v>61</v>
      </c>
      <c r="C48" s="81">
        <f>Data!AM21</f>
        <v>0</v>
      </c>
      <c r="D48" s="81">
        <f>Data!BG21</f>
        <v>0</v>
      </c>
      <c r="E48" s="81">
        <f>Data!CA21</f>
        <v>0</v>
      </c>
      <c r="F48" s="81">
        <f>Data!CU21</f>
        <v>0</v>
      </c>
      <c r="G48" s="81">
        <f>Data!DO21</f>
        <v>0</v>
      </c>
      <c r="H48" s="22">
        <f t="shared" si="0"/>
        <v>0</v>
      </c>
      <c r="I48" s="1"/>
      <c r="W48" s="18"/>
    </row>
    <row r="49" spans="2:23" x14ac:dyDescent="0.2">
      <c r="B49" s="7" t="s">
        <v>62</v>
      </c>
      <c r="C49" s="81">
        <f>Data!AN21</f>
        <v>0</v>
      </c>
      <c r="D49" s="81">
        <f>Data!BH21</f>
        <v>168</v>
      </c>
      <c r="E49" s="81">
        <f>Data!CB21</f>
        <v>0</v>
      </c>
      <c r="F49" s="81">
        <f>Data!CV21</f>
        <v>0</v>
      </c>
      <c r="G49" s="81">
        <f>Data!DP21</f>
        <v>0</v>
      </c>
      <c r="H49" s="22">
        <f t="shared" si="0"/>
        <v>168</v>
      </c>
      <c r="I49" s="1"/>
      <c r="W49" s="18"/>
    </row>
    <row r="50" spans="2:23" x14ac:dyDescent="0.2">
      <c r="B50" s="7" t="s">
        <v>63</v>
      </c>
      <c r="C50" s="81">
        <f>Data!AO21</f>
        <v>79</v>
      </c>
      <c r="D50" s="81">
        <f>Data!BI21</f>
        <v>81</v>
      </c>
      <c r="E50" s="81">
        <f>Data!CC21</f>
        <v>0</v>
      </c>
      <c r="F50" s="81">
        <f>Data!CW21</f>
        <v>0</v>
      </c>
      <c r="G50" s="81">
        <f>Data!DQ21</f>
        <v>0</v>
      </c>
      <c r="H50" s="22">
        <f t="shared" si="0"/>
        <v>160</v>
      </c>
      <c r="I50" s="1"/>
      <c r="W50" s="18"/>
    </row>
    <row r="51" spans="2:23" x14ac:dyDescent="0.2">
      <c r="B51" s="7" t="s">
        <v>0</v>
      </c>
      <c r="C51" s="81">
        <f>Data!AP21</f>
        <v>18</v>
      </c>
      <c r="D51" s="81">
        <f>Data!BJ21</f>
        <v>1048</v>
      </c>
      <c r="E51" s="81">
        <f>Data!CD21</f>
        <v>36</v>
      </c>
      <c r="F51" s="81">
        <f>Data!CX21</f>
        <v>0</v>
      </c>
      <c r="G51" s="81">
        <f>Data!DR21</f>
        <v>0</v>
      </c>
      <c r="H51" s="22">
        <f t="shared" si="0"/>
        <v>1102</v>
      </c>
      <c r="I51" s="1"/>
      <c r="W51" s="18"/>
    </row>
    <row r="52" spans="2:23" x14ac:dyDescent="0.2">
      <c r="B52" s="8" t="s">
        <v>34</v>
      </c>
      <c r="C52" s="22">
        <f>SUM(C32:C51)</f>
        <v>18380</v>
      </c>
      <c r="D52" s="22">
        <f>SUM(D32:D51)</f>
        <v>24452</v>
      </c>
      <c r="E52" s="22">
        <f>SUM(E32:E51)</f>
        <v>4658</v>
      </c>
      <c r="F52" s="22">
        <f>SUM(F32:F51)</f>
        <v>451</v>
      </c>
      <c r="G52" s="22">
        <f>SUM(G32:G51)</f>
        <v>0</v>
      </c>
      <c r="H52" s="22">
        <f t="shared" si="0"/>
        <v>47941</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Data!T21</f>
        <v>Boatright, Janna</v>
      </c>
      <c r="E55" s="385"/>
      <c r="F55" s="385"/>
      <c r="G55" s="87" t="str">
        <f>Data!U21</f>
        <v>(903) 223-3047</v>
      </c>
      <c r="H55" s="78" t="str">
        <f>Data!V21</f>
        <v>jana.boatright@tamut.edu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Data!DS21</f>
        <v>1202156.1994322001</v>
      </c>
      <c r="D61" s="82">
        <f>Data!EM21</f>
        <v>1238889.4286164599</v>
      </c>
      <c r="E61" s="82">
        <f>Data!FG21</f>
        <v>418481.70495649002</v>
      </c>
      <c r="F61" s="82">
        <f>Data!GA21</f>
        <v>0</v>
      </c>
      <c r="G61" s="82">
        <f>Data!GU21</f>
        <v>0</v>
      </c>
      <c r="H61" s="21">
        <f>SUM(C61:G61)</f>
        <v>2859527.3330051503</v>
      </c>
      <c r="I61" s="1"/>
    </row>
    <row r="62" spans="2:23" x14ac:dyDescent="0.2">
      <c r="B62" s="9" t="str">
        <f>$B$33</f>
        <v>Science</v>
      </c>
      <c r="C62" s="82">
        <f>Data!DT21</f>
        <v>453090.51198510802</v>
      </c>
      <c r="D62" s="82">
        <f>Data!EN21</f>
        <v>537367.81293595303</v>
      </c>
      <c r="E62" s="82">
        <f>Data!FH21</f>
        <v>38551.8766454172</v>
      </c>
      <c r="F62" s="82">
        <f>Data!GB21</f>
        <v>0</v>
      </c>
      <c r="G62" s="82">
        <f>Data!GV21</f>
        <v>0</v>
      </c>
      <c r="H62" s="22">
        <f t="shared" ref="H62:H81" si="1">SUM(C62:G62)</f>
        <v>1029010.2015664782</v>
      </c>
      <c r="I62" s="1"/>
    </row>
    <row r="63" spans="2:23" x14ac:dyDescent="0.2">
      <c r="B63" s="9" t="str">
        <f>$B$34</f>
        <v>Fine Arts</v>
      </c>
      <c r="C63" s="82">
        <f>Data!DU21</f>
        <v>59081.586956521802</v>
      </c>
      <c r="D63" s="82">
        <f>Data!EO21</f>
        <v>11887.5130434783</v>
      </c>
      <c r="E63" s="82">
        <f>Data!FI21</f>
        <v>18347.25</v>
      </c>
      <c r="F63" s="82">
        <f>Data!GC21</f>
        <v>0</v>
      </c>
      <c r="G63" s="82">
        <f>Data!GW21</f>
        <v>0</v>
      </c>
      <c r="H63" s="22">
        <f t="shared" si="1"/>
        <v>89316.350000000108</v>
      </c>
      <c r="I63" s="1"/>
    </row>
    <row r="64" spans="2:23" x14ac:dyDescent="0.2">
      <c r="B64" s="9" t="str">
        <f>$B$35</f>
        <v>Teacher Education</v>
      </c>
      <c r="C64" s="82">
        <f>Data!DV21</f>
        <v>24091.186455546798</v>
      </c>
      <c r="D64" s="82">
        <f>Data!EP21</f>
        <v>363648.89507045399</v>
      </c>
      <c r="E64" s="82">
        <f>Data!FJ21</f>
        <v>433985.05608033499</v>
      </c>
      <c r="F64" s="82">
        <f>Data!GD21</f>
        <v>279040.56122820801</v>
      </c>
      <c r="G64" s="82">
        <f>Data!GX21</f>
        <v>0</v>
      </c>
      <c r="H64" s="22">
        <f t="shared" si="1"/>
        <v>1100765.6988345438</v>
      </c>
      <c r="I64" s="1"/>
    </row>
    <row r="65" spans="2:9" x14ac:dyDescent="0.2">
      <c r="B65" s="9" t="str">
        <f>$B$36</f>
        <v>Agriculture</v>
      </c>
      <c r="C65" s="82">
        <f>Data!DW21</f>
        <v>0</v>
      </c>
      <c r="D65" s="82">
        <f>Data!EQ21</f>
        <v>0</v>
      </c>
      <c r="E65" s="82">
        <f>Data!FK21</f>
        <v>0</v>
      </c>
      <c r="F65" s="82">
        <f>Data!GE21</f>
        <v>0</v>
      </c>
      <c r="G65" s="82">
        <f>Data!GY21</f>
        <v>0</v>
      </c>
      <c r="H65" s="22">
        <f t="shared" si="1"/>
        <v>0</v>
      </c>
      <c r="I65" s="1"/>
    </row>
    <row r="66" spans="2:9" x14ac:dyDescent="0.2">
      <c r="B66" s="9" t="str">
        <f>$B$37</f>
        <v>Engineering</v>
      </c>
      <c r="C66" s="82">
        <f>Data!DX21</f>
        <v>96392.826789451705</v>
      </c>
      <c r="D66" s="82">
        <f>Data!ER21</f>
        <v>355887.15104387701</v>
      </c>
      <c r="E66" s="82">
        <f>Data!FL21</f>
        <v>16562.5</v>
      </c>
      <c r="F66" s="82">
        <f>Data!GF21</f>
        <v>0</v>
      </c>
      <c r="G66" s="82">
        <f>Data!GZ21</f>
        <v>0</v>
      </c>
      <c r="H66" s="22">
        <f t="shared" si="1"/>
        <v>468842.47783332871</v>
      </c>
      <c r="I66" s="1"/>
    </row>
    <row r="67" spans="2:9" x14ac:dyDescent="0.2">
      <c r="B67" s="9" t="str">
        <f>$B$38</f>
        <v>Home Economics</v>
      </c>
      <c r="C67" s="82">
        <f>Data!DY21</f>
        <v>1167.86666666667</v>
      </c>
      <c r="D67" s="82">
        <f>Data!ES21</f>
        <v>22676.266666666699</v>
      </c>
      <c r="E67" s="82">
        <f>Data!FM21</f>
        <v>14234.25</v>
      </c>
      <c r="F67" s="82">
        <f>Data!GG21</f>
        <v>0</v>
      </c>
      <c r="G67" s="82">
        <f>Data!HA21</f>
        <v>0</v>
      </c>
      <c r="H67" s="22">
        <f t="shared" si="1"/>
        <v>38078.383333333368</v>
      </c>
      <c r="I67" s="1"/>
    </row>
    <row r="68" spans="2:9" x14ac:dyDescent="0.2">
      <c r="B68" s="9" t="str">
        <f>$B$39</f>
        <v>Law</v>
      </c>
      <c r="C68" s="82">
        <f>Data!DZ21</f>
        <v>0</v>
      </c>
      <c r="D68" s="82">
        <f>Data!ET21</f>
        <v>0</v>
      </c>
      <c r="E68" s="82">
        <f>Data!FN21</f>
        <v>0</v>
      </c>
      <c r="F68" s="82">
        <f>Data!GH21</f>
        <v>0</v>
      </c>
      <c r="G68" s="82">
        <f>Data!HB21</f>
        <v>0</v>
      </c>
      <c r="H68" s="22">
        <f t="shared" si="1"/>
        <v>0</v>
      </c>
      <c r="I68" s="1"/>
    </row>
    <row r="69" spans="2:9" x14ac:dyDescent="0.2">
      <c r="B69" s="9" t="str">
        <f>$B$40</f>
        <v>Social Service</v>
      </c>
      <c r="C69" s="82">
        <f>Data!EA21</f>
        <v>1040.67857142857</v>
      </c>
      <c r="D69" s="82">
        <f>Data!EU21</f>
        <v>19278.821428571398</v>
      </c>
      <c r="E69" s="82">
        <f>Data!FO21</f>
        <v>0</v>
      </c>
      <c r="F69" s="82">
        <f>Data!GI21</f>
        <v>0</v>
      </c>
      <c r="G69" s="82">
        <f>Data!HC21</f>
        <v>0</v>
      </c>
      <c r="H69" s="22">
        <f t="shared" si="1"/>
        <v>20319.499999999967</v>
      </c>
      <c r="I69" s="1"/>
    </row>
    <row r="70" spans="2:9" x14ac:dyDescent="0.2">
      <c r="B70" s="9" t="str">
        <f>$B$41</f>
        <v>Library Science</v>
      </c>
      <c r="C70" s="82">
        <f>Data!EB21</f>
        <v>0</v>
      </c>
      <c r="D70" s="82">
        <f>Data!EV21</f>
        <v>0</v>
      </c>
      <c r="E70" s="82">
        <f>Data!FP21</f>
        <v>0</v>
      </c>
      <c r="F70" s="82">
        <f>Data!GJ21</f>
        <v>0</v>
      </c>
      <c r="G70" s="82">
        <f>Data!HD21</f>
        <v>0</v>
      </c>
      <c r="H70" s="22">
        <f t="shared" si="1"/>
        <v>0</v>
      </c>
      <c r="I70" s="1"/>
    </row>
    <row r="71" spans="2:9" x14ac:dyDescent="0.2">
      <c r="B71" s="9" t="str">
        <f>$B$42</f>
        <v>Veterinary Science</v>
      </c>
      <c r="C71" s="82">
        <f>Data!EC21</f>
        <v>0</v>
      </c>
      <c r="D71" s="82">
        <f>Data!EW21</f>
        <v>0</v>
      </c>
      <c r="E71" s="82">
        <f>Data!FQ21</f>
        <v>0</v>
      </c>
      <c r="F71" s="82">
        <f>Data!GK21</f>
        <v>0</v>
      </c>
      <c r="G71" s="82">
        <f>Data!HE21</f>
        <v>0</v>
      </c>
      <c r="H71" s="22">
        <f t="shared" si="1"/>
        <v>0</v>
      </c>
      <c r="I71" s="1"/>
    </row>
    <row r="72" spans="2:9" x14ac:dyDescent="0.2">
      <c r="B72" s="9" t="str">
        <f>$B$43</f>
        <v>Vocational Training</v>
      </c>
      <c r="C72" s="82">
        <f>Data!ED21</f>
        <v>0</v>
      </c>
      <c r="D72" s="82">
        <f>Data!EX21</f>
        <v>0</v>
      </c>
      <c r="E72" s="82">
        <f>Data!FR21</f>
        <v>0</v>
      </c>
      <c r="F72" s="82">
        <f>Data!GL21</f>
        <v>0</v>
      </c>
      <c r="G72" s="82">
        <f>Data!HF21</f>
        <v>0</v>
      </c>
      <c r="H72" s="22">
        <f t="shared" si="1"/>
        <v>0</v>
      </c>
      <c r="I72" s="1"/>
    </row>
    <row r="73" spans="2:9" x14ac:dyDescent="0.2">
      <c r="B73" s="9" t="str">
        <f>$B$44</f>
        <v>Physical Training</v>
      </c>
      <c r="C73" s="82">
        <f>Data!EE21</f>
        <v>0</v>
      </c>
      <c r="D73" s="82">
        <f>Data!EY21</f>
        <v>0</v>
      </c>
      <c r="E73" s="82">
        <f>Data!FS21</f>
        <v>0</v>
      </c>
      <c r="F73" s="82">
        <f>Data!GM21</f>
        <v>0</v>
      </c>
      <c r="G73" s="82">
        <f>Data!HG21</f>
        <v>0</v>
      </c>
      <c r="H73" s="22">
        <f t="shared" si="1"/>
        <v>0</v>
      </c>
      <c r="I73" s="1"/>
    </row>
    <row r="74" spans="2:9" x14ac:dyDescent="0.2">
      <c r="B74" s="9" t="str">
        <f>$B$45</f>
        <v>Health Services</v>
      </c>
      <c r="C74" s="82">
        <f>Data!EF21</f>
        <v>82410.256636411796</v>
      </c>
      <c r="D74" s="82">
        <f>Data!EZ21</f>
        <v>136096.743363588</v>
      </c>
      <c r="E74" s="82">
        <f>Data!FT21</f>
        <v>0</v>
      </c>
      <c r="F74" s="82">
        <f>Data!GN21</f>
        <v>0</v>
      </c>
      <c r="G74" s="82">
        <f>Data!HH21</f>
        <v>0</v>
      </c>
      <c r="H74" s="22">
        <f t="shared" si="1"/>
        <v>218506.9999999998</v>
      </c>
      <c r="I74" s="1"/>
    </row>
    <row r="75" spans="2:9" x14ac:dyDescent="0.2">
      <c r="B75" s="9" t="str">
        <f>$B$46</f>
        <v>Pharmacy</v>
      </c>
      <c r="C75" s="82">
        <f>Data!EG21</f>
        <v>0</v>
      </c>
      <c r="D75" s="82">
        <f>Data!FA21</f>
        <v>0</v>
      </c>
      <c r="E75" s="82">
        <f>Data!FU21</f>
        <v>0</v>
      </c>
      <c r="F75" s="82">
        <f>Data!GO21</f>
        <v>0</v>
      </c>
      <c r="G75" s="82">
        <f>Data!HI21</f>
        <v>0</v>
      </c>
      <c r="H75" s="22">
        <f t="shared" si="1"/>
        <v>0</v>
      </c>
      <c r="I75" s="1"/>
    </row>
    <row r="76" spans="2:9" x14ac:dyDescent="0.2">
      <c r="B76" s="9" t="str">
        <f>$B$47</f>
        <v>Business Administration</v>
      </c>
      <c r="C76" s="82">
        <f>Data!EH21</f>
        <v>155931.39951201601</v>
      </c>
      <c r="D76" s="82">
        <f>Data!FB21</f>
        <v>955931.080880141</v>
      </c>
      <c r="E76" s="82">
        <f>Data!FV21</f>
        <v>486473.93920226803</v>
      </c>
      <c r="F76" s="82">
        <f>Data!GP21</f>
        <v>0</v>
      </c>
      <c r="G76" s="82">
        <f>Data!HJ21</f>
        <v>0</v>
      </c>
      <c r="H76" s="22">
        <f t="shared" si="1"/>
        <v>1598336.4195944252</v>
      </c>
      <c r="I76" s="1"/>
    </row>
    <row r="77" spans="2:9" x14ac:dyDescent="0.2">
      <c r="B77" s="9" t="str">
        <f>$B$48</f>
        <v>Optometry</v>
      </c>
      <c r="C77" s="82">
        <f>Data!EI21</f>
        <v>0</v>
      </c>
      <c r="D77" s="82">
        <f>Data!FC21</f>
        <v>0</v>
      </c>
      <c r="E77" s="82">
        <f>Data!FW21</f>
        <v>0</v>
      </c>
      <c r="F77" s="82">
        <f>Data!GQ21</f>
        <v>0</v>
      </c>
      <c r="G77" s="82">
        <f>Data!HK21</f>
        <v>0</v>
      </c>
      <c r="H77" s="22">
        <f t="shared" si="1"/>
        <v>0</v>
      </c>
      <c r="I77" s="1"/>
    </row>
    <row r="78" spans="2:9" x14ac:dyDescent="0.2">
      <c r="B78" s="9" t="str">
        <f>$B$49</f>
        <v>Teacher Ed-Practice Teaching</v>
      </c>
      <c r="C78" s="82">
        <f>Data!EJ21</f>
        <v>0</v>
      </c>
      <c r="D78" s="82">
        <f>Data!FD21</f>
        <v>69349.035221635699</v>
      </c>
      <c r="E78" s="82">
        <f>Data!FX21</f>
        <v>0</v>
      </c>
      <c r="F78" s="82">
        <f>Data!GR21</f>
        <v>0</v>
      </c>
      <c r="G78" s="82">
        <f>Data!HL21</f>
        <v>0</v>
      </c>
      <c r="H78" s="22">
        <f t="shared" si="1"/>
        <v>69349.035221635699</v>
      </c>
      <c r="I78" s="1"/>
    </row>
    <row r="79" spans="2:9" x14ac:dyDescent="0.2">
      <c r="B79" s="9" t="str">
        <f>$B$50</f>
        <v>Technology</v>
      </c>
      <c r="C79" s="82">
        <f>Data!EK21</f>
        <v>9965.2328803272194</v>
      </c>
      <c r="D79" s="82">
        <f>Data!FE21</f>
        <v>26383.077582794602</v>
      </c>
      <c r="E79" s="82">
        <f>Data!FY21</f>
        <v>0</v>
      </c>
      <c r="F79" s="82">
        <f>Data!GS21</f>
        <v>0</v>
      </c>
      <c r="G79" s="82">
        <f>Data!HM21</f>
        <v>0</v>
      </c>
      <c r="H79" s="22">
        <f t="shared" si="1"/>
        <v>36348.310463121823</v>
      </c>
      <c r="I79" s="1"/>
    </row>
    <row r="80" spans="2:9" x14ac:dyDescent="0.2">
      <c r="B80" s="9" t="str">
        <f>$B$51</f>
        <v>Nursing</v>
      </c>
      <c r="C80" s="82">
        <f>Data!EL21</f>
        <v>2411.9693934931802</v>
      </c>
      <c r="D80" s="82">
        <f>Data!FF21</f>
        <v>241131.780606507</v>
      </c>
      <c r="E80" s="82">
        <f>Data!FZ21</f>
        <v>48328.25</v>
      </c>
      <c r="F80" s="82">
        <f>Data!GT21</f>
        <v>0</v>
      </c>
      <c r="G80" s="82">
        <f>Data!HN21</f>
        <v>0</v>
      </c>
      <c r="H80" s="22">
        <f t="shared" si="1"/>
        <v>291872.00000000017</v>
      </c>
      <c r="I80" s="1"/>
    </row>
    <row r="81" spans="2:9" x14ac:dyDescent="0.2">
      <c r="B81" s="35" t="str">
        <f>$B$52</f>
        <v>Totals</v>
      </c>
      <c r="C81" s="21">
        <f>SUM(C61:C80)</f>
        <v>2087739.7152791719</v>
      </c>
      <c r="D81" s="21">
        <f>SUM(D61:D80)</f>
        <v>3978527.6064601266</v>
      </c>
      <c r="E81" s="21">
        <f>SUM(E61:E80)</f>
        <v>1474964.8268845102</v>
      </c>
      <c r="F81" s="21">
        <f>SUM(F61:F80)</f>
        <v>279040.56122820801</v>
      </c>
      <c r="G81" s="21">
        <f>SUM(G61:G80)</f>
        <v>0</v>
      </c>
      <c r="H81" s="21">
        <f t="shared" si="1"/>
        <v>7820272.7098520165</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Data!T21</f>
        <v>Boatright, Janna</v>
      </c>
      <c r="E84" s="385"/>
      <c r="F84" s="385"/>
      <c r="G84" s="87" t="str">
        <f>Data!U21</f>
        <v>(903) 223-3047</v>
      </c>
      <c r="H84" s="78" t="str">
        <f>Data!V21</f>
        <v>jana.boatright@tamut.edu</v>
      </c>
    </row>
    <row r="85" spans="2:9" ht="13.5" customHeight="1" x14ac:dyDescent="0.2">
      <c r="B85" s="27"/>
      <c r="C85" s="27"/>
      <c r="D85" s="27"/>
      <c r="E85" s="27"/>
      <c r="F85" s="27"/>
      <c r="G85" s="27"/>
      <c r="H85" s="5"/>
    </row>
    <row r="86" spans="2:9" x14ac:dyDescent="0.2">
      <c r="B86" s="28" t="s">
        <v>33</v>
      </c>
      <c r="C86" s="13"/>
      <c r="D86" s="13"/>
      <c r="E86" s="13"/>
      <c r="F86" s="13"/>
      <c r="G86" s="13"/>
      <c r="H86" s="17">
        <f>H13+H14</f>
        <v>14579864</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Data!HR21</f>
        <v>8200</v>
      </c>
      <c r="D91" s="159">
        <f>Data!IL21</f>
        <v>0</v>
      </c>
      <c r="E91" s="159">
        <f>Data!JF21</f>
        <v>0</v>
      </c>
      <c r="F91" s="159">
        <f>Data!JZ21</f>
        <v>0</v>
      </c>
      <c r="G91" s="159">
        <f>Data!KT21</f>
        <v>0</v>
      </c>
      <c r="H91" s="36">
        <f t="shared" ref="H91:H111" si="2">SUM(C91:G91)</f>
        <v>8200</v>
      </c>
    </row>
    <row r="92" spans="2:9" x14ac:dyDescent="0.2">
      <c r="B92" s="9" t="str">
        <f>$B$33</f>
        <v>Science</v>
      </c>
      <c r="C92" s="159">
        <f>Data!HS21</f>
        <v>0</v>
      </c>
      <c r="D92" s="159">
        <f>Data!IM21</f>
        <v>0</v>
      </c>
      <c r="E92" s="159">
        <f>Data!JG21</f>
        <v>0</v>
      </c>
      <c r="F92" s="159">
        <f>Data!KA21</f>
        <v>0</v>
      </c>
      <c r="G92" s="159">
        <f>Data!KU21</f>
        <v>0</v>
      </c>
      <c r="H92" s="69">
        <f t="shared" si="2"/>
        <v>0</v>
      </c>
    </row>
    <row r="93" spans="2:9" x14ac:dyDescent="0.2">
      <c r="B93" s="9" t="str">
        <f>$B$34</f>
        <v>Fine Arts</v>
      </c>
      <c r="C93" s="159">
        <f>Data!HT21</f>
        <v>0</v>
      </c>
      <c r="D93" s="159">
        <f>Data!IN21</f>
        <v>0</v>
      </c>
      <c r="E93" s="159">
        <f>Data!JH21</f>
        <v>0</v>
      </c>
      <c r="F93" s="159">
        <f>Data!KB21</f>
        <v>0</v>
      </c>
      <c r="G93" s="159">
        <f>Data!KV21</f>
        <v>0</v>
      </c>
      <c r="H93" s="69">
        <f t="shared" si="2"/>
        <v>0</v>
      </c>
    </row>
    <row r="94" spans="2:9" x14ac:dyDescent="0.2">
      <c r="B94" s="9" t="str">
        <f>$B$35</f>
        <v>Teacher Education</v>
      </c>
      <c r="C94" s="159">
        <f>Data!HU21</f>
        <v>0</v>
      </c>
      <c r="D94" s="159">
        <f>Data!IO21</f>
        <v>0</v>
      </c>
      <c r="E94" s="159">
        <f>Data!JI21</f>
        <v>0</v>
      </c>
      <c r="F94" s="159">
        <f>Data!KC21</f>
        <v>0</v>
      </c>
      <c r="G94" s="159">
        <f>Data!KW21</f>
        <v>0</v>
      </c>
      <c r="H94" s="69">
        <f t="shared" si="2"/>
        <v>0</v>
      </c>
    </row>
    <row r="95" spans="2:9" x14ac:dyDescent="0.2">
      <c r="B95" s="9" t="str">
        <f>$B$36</f>
        <v>Agriculture</v>
      </c>
      <c r="C95" s="159">
        <f>Data!HV21</f>
        <v>0</v>
      </c>
      <c r="D95" s="159">
        <f>Data!IP21</f>
        <v>0</v>
      </c>
      <c r="E95" s="159">
        <f>Data!JJ21</f>
        <v>0</v>
      </c>
      <c r="F95" s="159">
        <f>Data!KD21</f>
        <v>0</v>
      </c>
      <c r="G95" s="159">
        <f>Data!KX21</f>
        <v>0</v>
      </c>
      <c r="H95" s="69">
        <f t="shared" si="2"/>
        <v>0</v>
      </c>
    </row>
    <row r="96" spans="2:9" x14ac:dyDescent="0.2">
      <c r="B96" s="9" t="str">
        <f>$B$37</f>
        <v>Engineering</v>
      </c>
      <c r="C96" s="159">
        <f>Data!HW21</f>
        <v>0</v>
      </c>
      <c r="D96" s="159">
        <f>Data!IQ21</f>
        <v>0</v>
      </c>
      <c r="E96" s="159">
        <f>Data!JK21</f>
        <v>0</v>
      </c>
      <c r="F96" s="159">
        <f>Data!KE21</f>
        <v>0</v>
      </c>
      <c r="G96" s="159">
        <f>Data!KY21</f>
        <v>0</v>
      </c>
      <c r="H96" s="69">
        <f t="shared" si="2"/>
        <v>0</v>
      </c>
    </row>
    <row r="97" spans="2:8" x14ac:dyDescent="0.2">
      <c r="B97" s="9" t="str">
        <f>$B$38</f>
        <v>Home Economics</v>
      </c>
      <c r="C97" s="159">
        <f>Data!HX21</f>
        <v>0</v>
      </c>
      <c r="D97" s="159">
        <f>Data!IR21</f>
        <v>0</v>
      </c>
      <c r="E97" s="159">
        <f>Data!JL21</f>
        <v>0</v>
      </c>
      <c r="F97" s="159">
        <f>Data!KF21</f>
        <v>0</v>
      </c>
      <c r="G97" s="159">
        <f>Data!KZ21</f>
        <v>0</v>
      </c>
      <c r="H97" s="69">
        <f t="shared" si="2"/>
        <v>0</v>
      </c>
    </row>
    <row r="98" spans="2:8" x14ac:dyDescent="0.2">
      <c r="B98" s="9" t="str">
        <f>$B$39</f>
        <v>Law</v>
      </c>
      <c r="C98" s="159">
        <f>Data!HY21</f>
        <v>0</v>
      </c>
      <c r="D98" s="159">
        <f>Data!IS21</f>
        <v>0</v>
      </c>
      <c r="E98" s="159">
        <f>Data!JM21</f>
        <v>0</v>
      </c>
      <c r="F98" s="159">
        <f>Data!KG21</f>
        <v>0</v>
      </c>
      <c r="G98" s="159">
        <f>Data!LA21</f>
        <v>0</v>
      </c>
      <c r="H98" s="69">
        <f t="shared" si="2"/>
        <v>0</v>
      </c>
    </row>
    <row r="99" spans="2:8" x14ac:dyDescent="0.2">
      <c r="B99" s="9" t="str">
        <f>$B$40</f>
        <v>Social Service</v>
      </c>
      <c r="C99" s="159">
        <f>Data!HZ21</f>
        <v>0</v>
      </c>
      <c r="D99" s="159">
        <f>Data!IT21</f>
        <v>0</v>
      </c>
      <c r="E99" s="159">
        <f>Data!JN21</f>
        <v>0</v>
      </c>
      <c r="F99" s="159">
        <f>Data!KH21</f>
        <v>0</v>
      </c>
      <c r="G99" s="159">
        <f>Data!LB21</f>
        <v>0</v>
      </c>
      <c r="H99" s="69">
        <f t="shared" si="2"/>
        <v>0</v>
      </c>
    </row>
    <row r="100" spans="2:8" x14ac:dyDescent="0.2">
      <c r="B100" s="9" t="str">
        <f>$B$41</f>
        <v>Library Science</v>
      </c>
      <c r="C100" s="159">
        <f>Data!IA21</f>
        <v>0</v>
      </c>
      <c r="D100" s="159">
        <f>Data!IU21</f>
        <v>0</v>
      </c>
      <c r="E100" s="159">
        <f>Data!JO21</f>
        <v>0</v>
      </c>
      <c r="F100" s="159">
        <f>Data!KI21</f>
        <v>0</v>
      </c>
      <c r="G100" s="159">
        <f>Data!LC21</f>
        <v>0</v>
      </c>
      <c r="H100" s="69">
        <f t="shared" si="2"/>
        <v>0</v>
      </c>
    </row>
    <row r="101" spans="2:8" x14ac:dyDescent="0.2">
      <c r="B101" s="9" t="str">
        <f>$B$42</f>
        <v>Veterinary Science</v>
      </c>
      <c r="C101" s="159">
        <f>Data!IB21</f>
        <v>0</v>
      </c>
      <c r="D101" s="159">
        <f>Data!IV21</f>
        <v>0</v>
      </c>
      <c r="E101" s="159">
        <f>Data!JP21</f>
        <v>0</v>
      </c>
      <c r="F101" s="159">
        <f>Data!KJ21</f>
        <v>0</v>
      </c>
      <c r="G101" s="159">
        <f>Data!LD21</f>
        <v>0</v>
      </c>
      <c r="H101" s="69">
        <f t="shared" si="2"/>
        <v>0</v>
      </c>
    </row>
    <row r="102" spans="2:8" x14ac:dyDescent="0.2">
      <c r="B102" s="9" t="str">
        <f>$B$43</f>
        <v>Vocational Training</v>
      </c>
      <c r="C102" s="159">
        <f>Data!IC21</f>
        <v>0</v>
      </c>
      <c r="D102" s="159">
        <f>Data!IW21</f>
        <v>0</v>
      </c>
      <c r="E102" s="159">
        <f>Data!JQ21</f>
        <v>0</v>
      </c>
      <c r="F102" s="159">
        <f>Data!KK21</f>
        <v>0</v>
      </c>
      <c r="G102" s="159">
        <f>Data!LE21</f>
        <v>0</v>
      </c>
      <c r="H102" s="69">
        <f t="shared" si="2"/>
        <v>0</v>
      </c>
    </row>
    <row r="103" spans="2:8" x14ac:dyDescent="0.2">
      <c r="B103" s="9" t="str">
        <f>$B$44</f>
        <v>Physical Training</v>
      </c>
      <c r="C103" s="159">
        <f>Data!ID21</f>
        <v>0</v>
      </c>
      <c r="D103" s="159">
        <f>Data!IX21</f>
        <v>0</v>
      </c>
      <c r="E103" s="159">
        <f>Data!JR21</f>
        <v>0</v>
      </c>
      <c r="F103" s="159">
        <f>Data!KL21</f>
        <v>0</v>
      </c>
      <c r="G103" s="159">
        <f>Data!LF21</f>
        <v>0</v>
      </c>
      <c r="H103" s="69">
        <f t="shared" si="2"/>
        <v>0</v>
      </c>
    </row>
    <row r="104" spans="2:8" x14ac:dyDescent="0.2">
      <c r="B104" s="9" t="str">
        <f>$B$45</f>
        <v>Health Services</v>
      </c>
      <c r="C104" s="159">
        <f>Data!IE21</f>
        <v>0</v>
      </c>
      <c r="D104" s="159">
        <f>Data!IY21</f>
        <v>0</v>
      </c>
      <c r="E104" s="159">
        <f>Data!JS21</f>
        <v>0</v>
      </c>
      <c r="F104" s="159">
        <f>Data!KM21</f>
        <v>0</v>
      </c>
      <c r="G104" s="159">
        <f>Data!LG21</f>
        <v>0</v>
      </c>
      <c r="H104" s="69">
        <f t="shared" si="2"/>
        <v>0</v>
      </c>
    </row>
    <row r="105" spans="2:8" x14ac:dyDescent="0.2">
      <c r="B105" s="9" t="str">
        <f>$B$46</f>
        <v>Pharmacy</v>
      </c>
      <c r="C105" s="159">
        <f>Data!IF21</f>
        <v>0</v>
      </c>
      <c r="D105" s="159">
        <f>Data!IZ21</f>
        <v>0</v>
      </c>
      <c r="E105" s="159">
        <f>Data!JT21</f>
        <v>0</v>
      </c>
      <c r="F105" s="159">
        <f>Data!KN21</f>
        <v>0</v>
      </c>
      <c r="G105" s="159">
        <f>Data!LH21</f>
        <v>0</v>
      </c>
      <c r="H105" s="69">
        <f t="shared" si="2"/>
        <v>0</v>
      </c>
    </row>
    <row r="106" spans="2:8" x14ac:dyDescent="0.2">
      <c r="B106" s="9" t="str">
        <f>$B$47</f>
        <v>Business Administration</v>
      </c>
      <c r="C106" s="159">
        <f>Data!IG21</f>
        <v>0</v>
      </c>
      <c r="D106" s="159">
        <f>Data!JA21</f>
        <v>0</v>
      </c>
      <c r="E106" s="159">
        <f>Data!JU21</f>
        <v>0</v>
      </c>
      <c r="F106" s="159">
        <f>Data!KO21</f>
        <v>0</v>
      </c>
      <c r="G106" s="159">
        <f>Data!LI21</f>
        <v>0</v>
      </c>
      <c r="H106" s="69">
        <f t="shared" si="2"/>
        <v>0</v>
      </c>
    </row>
    <row r="107" spans="2:8" x14ac:dyDescent="0.2">
      <c r="B107" s="9" t="str">
        <f>$B$48</f>
        <v>Optometry</v>
      </c>
      <c r="C107" s="159">
        <f>Data!IH21</f>
        <v>0</v>
      </c>
      <c r="D107" s="159">
        <f>Data!JB21</f>
        <v>0</v>
      </c>
      <c r="E107" s="159">
        <f>Data!JV21</f>
        <v>0</v>
      </c>
      <c r="F107" s="159">
        <f>Data!KP21</f>
        <v>0</v>
      </c>
      <c r="G107" s="159">
        <f>Data!LJ21</f>
        <v>0</v>
      </c>
      <c r="H107" s="69">
        <f t="shared" si="2"/>
        <v>0</v>
      </c>
    </row>
    <row r="108" spans="2:8" x14ac:dyDescent="0.2">
      <c r="B108" s="9" t="str">
        <f>$B$49</f>
        <v>Teacher Ed-Practice Teaching</v>
      </c>
      <c r="C108" s="159">
        <f>Data!II21</f>
        <v>0</v>
      </c>
      <c r="D108" s="159">
        <f>Data!JC21</f>
        <v>0</v>
      </c>
      <c r="E108" s="159">
        <f>Data!JW21</f>
        <v>0</v>
      </c>
      <c r="F108" s="159">
        <f>Data!KQ21</f>
        <v>0</v>
      </c>
      <c r="G108" s="159">
        <f>Data!LK21</f>
        <v>0</v>
      </c>
      <c r="H108" s="69">
        <f t="shared" si="2"/>
        <v>0</v>
      </c>
    </row>
    <row r="109" spans="2:8" x14ac:dyDescent="0.2">
      <c r="B109" s="9" t="str">
        <f>$B$50</f>
        <v>Technology</v>
      </c>
      <c r="C109" s="159">
        <f>Data!IJ21</f>
        <v>0</v>
      </c>
      <c r="D109" s="159">
        <f>Data!JD21</f>
        <v>0</v>
      </c>
      <c r="E109" s="159">
        <f>Data!JX21</f>
        <v>0</v>
      </c>
      <c r="F109" s="159">
        <f>Data!KR21</f>
        <v>0</v>
      </c>
      <c r="G109" s="159">
        <f>Data!LL21</f>
        <v>0</v>
      </c>
      <c r="H109" s="69">
        <f t="shared" si="2"/>
        <v>0</v>
      </c>
    </row>
    <row r="110" spans="2:8" x14ac:dyDescent="0.2">
      <c r="B110" s="9" t="str">
        <f>$B$51</f>
        <v>Nursing</v>
      </c>
      <c r="C110" s="159">
        <f>Data!IK21</f>
        <v>0</v>
      </c>
      <c r="D110" s="159">
        <f>Data!JE21</f>
        <v>0</v>
      </c>
      <c r="E110" s="159">
        <f>Data!JY21</f>
        <v>0</v>
      </c>
      <c r="F110" s="159">
        <f>Data!KS21</f>
        <v>0</v>
      </c>
      <c r="G110" s="159">
        <f>Data!HPM21</f>
        <v>0</v>
      </c>
      <c r="H110" s="69">
        <f t="shared" si="2"/>
        <v>0</v>
      </c>
    </row>
    <row r="111" spans="2:8" x14ac:dyDescent="0.2">
      <c r="B111" s="35" t="str">
        <f>$B$52</f>
        <v>Totals</v>
      </c>
      <c r="C111" s="36">
        <f>SUM(C91:C110)</f>
        <v>8200</v>
      </c>
      <c r="D111" s="36">
        <f>SUM(D91:D110)</f>
        <v>0</v>
      </c>
      <c r="E111" s="36">
        <f>SUM(E91:E110)</f>
        <v>0</v>
      </c>
      <c r="F111" s="36">
        <f>SUM(F91:F110)</f>
        <v>0</v>
      </c>
      <c r="G111" s="36">
        <f>SUM(G91:G110)</f>
        <v>0</v>
      </c>
      <c r="H111" s="36">
        <f t="shared" si="2"/>
        <v>8200</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1210356.1994322001</v>
      </c>
      <c r="D116" s="21">
        <f t="shared" si="3"/>
        <v>1238889.4286164599</v>
      </c>
      <c r="E116" s="21">
        <f t="shared" si="3"/>
        <v>418481.70495649002</v>
      </c>
      <c r="F116" s="21">
        <f t="shared" si="3"/>
        <v>0</v>
      </c>
      <c r="G116" s="21">
        <f t="shared" si="3"/>
        <v>0</v>
      </c>
      <c r="H116" s="36">
        <f t="shared" ref="H116:H136" si="4">SUM(C116:G116)</f>
        <v>2867727.3330051503</v>
      </c>
      <c r="I116" s="1"/>
    </row>
    <row r="117" spans="2:9" x14ac:dyDescent="0.2">
      <c r="B117" s="9" t="str">
        <f>$B$33</f>
        <v>Science</v>
      </c>
      <c r="C117" s="22">
        <f t="shared" si="3"/>
        <v>453090.51198510802</v>
      </c>
      <c r="D117" s="22">
        <f t="shared" si="3"/>
        <v>537367.81293595303</v>
      </c>
      <c r="E117" s="22">
        <f t="shared" si="3"/>
        <v>38551.8766454172</v>
      </c>
      <c r="F117" s="22">
        <f t="shared" si="3"/>
        <v>0</v>
      </c>
      <c r="G117" s="22">
        <f t="shared" si="3"/>
        <v>0</v>
      </c>
      <c r="H117" s="69">
        <f t="shared" si="4"/>
        <v>1029010.2015664782</v>
      </c>
      <c r="I117" s="1"/>
    </row>
    <row r="118" spans="2:9" x14ac:dyDescent="0.2">
      <c r="B118" s="9" t="str">
        <f>$B$34</f>
        <v>Fine Arts</v>
      </c>
      <c r="C118" s="22">
        <f t="shared" si="3"/>
        <v>59081.586956521802</v>
      </c>
      <c r="D118" s="22">
        <f t="shared" si="3"/>
        <v>11887.5130434783</v>
      </c>
      <c r="E118" s="22">
        <f t="shared" si="3"/>
        <v>18347.25</v>
      </c>
      <c r="F118" s="22">
        <f t="shared" si="3"/>
        <v>0</v>
      </c>
      <c r="G118" s="22">
        <f t="shared" si="3"/>
        <v>0</v>
      </c>
      <c r="H118" s="69">
        <f t="shared" si="4"/>
        <v>89316.350000000108</v>
      </c>
      <c r="I118" s="1"/>
    </row>
    <row r="119" spans="2:9" x14ac:dyDescent="0.2">
      <c r="B119" s="9" t="str">
        <f>$B$35</f>
        <v>Teacher Education</v>
      </c>
      <c r="C119" s="22">
        <f t="shared" si="3"/>
        <v>24091.186455546798</v>
      </c>
      <c r="D119" s="22">
        <f t="shared" si="3"/>
        <v>363648.89507045399</v>
      </c>
      <c r="E119" s="22">
        <f t="shared" si="3"/>
        <v>433985.05608033499</v>
      </c>
      <c r="F119" s="22">
        <f t="shared" si="3"/>
        <v>279040.56122820801</v>
      </c>
      <c r="G119" s="22">
        <f t="shared" si="3"/>
        <v>0</v>
      </c>
      <c r="H119" s="69">
        <f t="shared" si="4"/>
        <v>1100765.6988345438</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96392.826789451705</v>
      </c>
      <c r="D121" s="22">
        <f t="shared" si="3"/>
        <v>355887.15104387701</v>
      </c>
      <c r="E121" s="22">
        <f t="shared" si="3"/>
        <v>16562.5</v>
      </c>
      <c r="F121" s="22">
        <f t="shared" si="3"/>
        <v>0</v>
      </c>
      <c r="G121" s="22">
        <f t="shared" si="3"/>
        <v>0</v>
      </c>
      <c r="H121" s="69">
        <f t="shared" si="4"/>
        <v>468842.47783332871</v>
      </c>
      <c r="I121" s="1"/>
    </row>
    <row r="122" spans="2:9" x14ac:dyDescent="0.2">
      <c r="B122" s="9" t="str">
        <f>$B$38</f>
        <v>Home Economics</v>
      </c>
      <c r="C122" s="22">
        <f t="shared" si="3"/>
        <v>1167.86666666667</v>
      </c>
      <c r="D122" s="22">
        <f t="shared" si="3"/>
        <v>22676.266666666699</v>
      </c>
      <c r="E122" s="22">
        <f t="shared" si="3"/>
        <v>14234.25</v>
      </c>
      <c r="F122" s="22">
        <f t="shared" si="3"/>
        <v>0</v>
      </c>
      <c r="G122" s="22">
        <f t="shared" si="3"/>
        <v>0</v>
      </c>
      <c r="H122" s="69">
        <f t="shared" si="4"/>
        <v>38078.383333333368</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1040.67857142857</v>
      </c>
      <c r="D124" s="22">
        <f t="shared" si="3"/>
        <v>19278.821428571398</v>
      </c>
      <c r="E124" s="22">
        <f t="shared" si="3"/>
        <v>0</v>
      </c>
      <c r="F124" s="22">
        <f t="shared" si="3"/>
        <v>0</v>
      </c>
      <c r="G124" s="22">
        <f t="shared" si="3"/>
        <v>0</v>
      </c>
      <c r="H124" s="69">
        <f t="shared" si="4"/>
        <v>20319.499999999967</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82410.256636411796</v>
      </c>
      <c r="D129" s="22">
        <f t="shared" si="3"/>
        <v>136096.743363588</v>
      </c>
      <c r="E129" s="22">
        <f t="shared" si="3"/>
        <v>0</v>
      </c>
      <c r="F129" s="22">
        <f t="shared" si="3"/>
        <v>0</v>
      </c>
      <c r="G129" s="22">
        <f t="shared" si="3"/>
        <v>0</v>
      </c>
      <c r="H129" s="69">
        <f t="shared" si="4"/>
        <v>218506.9999999998</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155931.39951201601</v>
      </c>
      <c r="D131" s="22">
        <f t="shared" si="3"/>
        <v>955931.080880141</v>
      </c>
      <c r="E131" s="22">
        <f t="shared" si="3"/>
        <v>486473.93920226803</v>
      </c>
      <c r="F131" s="22">
        <f t="shared" si="3"/>
        <v>0</v>
      </c>
      <c r="G131" s="22">
        <f t="shared" si="3"/>
        <v>0</v>
      </c>
      <c r="H131" s="69">
        <f t="shared" si="4"/>
        <v>1598336.4195944252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69349.035221635699</v>
      </c>
      <c r="E133" s="22">
        <f t="shared" si="5"/>
        <v>0</v>
      </c>
      <c r="F133" s="22">
        <f t="shared" si="5"/>
        <v>0</v>
      </c>
      <c r="G133" s="22">
        <f t="shared" si="5"/>
        <v>0</v>
      </c>
      <c r="H133" s="69">
        <f t="shared" si="4"/>
        <v>69349.035221635699</v>
      </c>
      <c r="I133" s="1"/>
    </row>
    <row r="134" spans="2:12" x14ac:dyDescent="0.2">
      <c r="B134" s="9" t="str">
        <f>$B$50</f>
        <v>Technology</v>
      </c>
      <c r="C134" s="22">
        <f t="shared" si="5"/>
        <v>9965.2328803272194</v>
      </c>
      <c r="D134" s="22">
        <f t="shared" si="5"/>
        <v>26383.077582794602</v>
      </c>
      <c r="E134" s="22">
        <f t="shared" si="5"/>
        <v>0</v>
      </c>
      <c r="F134" s="22">
        <f t="shared" si="5"/>
        <v>0</v>
      </c>
      <c r="G134" s="22">
        <f t="shared" si="5"/>
        <v>0</v>
      </c>
      <c r="H134" s="69">
        <f t="shared" si="4"/>
        <v>36348.310463121823</v>
      </c>
      <c r="I134" s="1"/>
    </row>
    <row r="135" spans="2:12" x14ac:dyDescent="0.2">
      <c r="B135" s="9" t="str">
        <f>$B$51</f>
        <v>Nursing</v>
      </c>
      <c r="C135" s="22">
        <f t="shared" si="5"/>
        <v>2411.9693934931802</v>
      </c>
      <c r="D135" s="22">
        <f t="shared" si="5"/>
        <v>241131.780606507</v>
      </c>
      <c r="E135" s="22">
        <f t="shared" si="5"/>
        <v>48328.25</v>
      </c>
      <c r="F135" s="22">
        <f t="shared" si="5"/>
        <v>0</v>
      </c>
      <c r="G135" s="22">
        <f t="shared" si="5"/>
        <v>0</v>
      </c>
      <c r="H135" s="69">
        <f t="shared" si="4"/>
        <v>291872.00000000017</v>
      </c>
      <c r="I135" s="1"/>
    </row>
    <row r="136" spans="2:12" x14ac:dyDescent="0.2">
      <c r="B136" s="35" t="str">
        <f>$B$52</f>
        <v>Totals</v>
      </c>
      <c r="C136" s="36">
        <f>SUM(C116:C135)</f>
        <v>2095939.7152791719</v>
      </c>
      <c r="D136" s="36">
        <f>SUM(D116:D135)</f>
        <v>3978527.6064601266</v>
      </c>
      <c r="E136" s="36">
        <f>SUM(E116:E135)</f>
        <v>1474964.8268845102</v>
      </c>
      <c r="F136" s="36">
        <f>SUM(F116:F135)</f>
        <v>279040.56122820801</v>
      </c>
      <c r="G136" s="36">
        <f>SUM(G116:G135)</f>
        <v>0</v>
      </c>
      <c r="H136" s="36">
        <f t="shared" si="4"/>
        <v>7828472.7098520165</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6751391.2901479835</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Data!LN21</f>
        <v>0</v>
      </c>
      <c r="D143" s="159">
        <f>Data!MH21</f>
        <v>0</v>
      </c>
      <c r="E143" s="159">
        <f>Data!NB21</f>
        <v>0</v>
      </c>
      <c r="F143" s="159">
        <f>Data!NV21</f>
        <v>0</v>
      </c>
      <c r="G143" s="159">
        <f>Data!OP21</f>
        <v>0</v>
      </c>
      <c r="H143" s="160">
        <f>Data!PJ21</f>
        <v>2473034</v>
      </c>
      <c r="I143" s="70">
        <f t="shared" ref="I143:I162" si="6">SUM(C143:H143)</f>
        <v>2473034</v>
      </c>
    </row>
    <row r="144" spans="2:12" x14ac:dyDescent="0.2">
      <c r="B144" s="9" t="str">
        <f>$B$33</f>
        <v>Science</v>
      </c>
      <c r="C144" s="159">
        <f>Data!LO21</f>
        <v>0</v>
      </c>
      <c r="D144" s="159">
        <f>Data!MI21</f>
        <v>0</v>
      </c>
      <c r="E144" s="159">
        <f>Data!NC21</f>
        <v>0</v>
      </c>
      <c r="F144" s="159">
        <f>Data!NW21</f>
        <v>0</v>
      </c>
      <c r="G144" s="159">
        <f>Data!OQ21</f>
        <v>0</v>
      </c>
      <c r="H144" s="160">
        <f>Data!PK21</f>
        <v>887133</v>
      </c>
      <c r="I144" s="70">
        <f t="shared" si="6"/>
        <v>887133</v>
      </c>
    </row>
    <row r="145" spans="2:9" x14ac:dyDescent="0.2">
      <c r="B145" s="9" t="str">
        <f>$B$34</f>
        <v>Fine Arts</v>
      </c>
      <c r="C145" s="159">
        <f>Data!LP21</f>
        <v>0</v>
      </c>
      <c r="D145" s="159">
        <f>Data!MJ21</f>
        <v>0</v>
      </c>
      <c r="E145" s="159">
        <f>Data!ND21</f>
        <v>0</v>
      </c>
      <c r="F145" s="159">
        <f>Data!NX21</f>
        <v>0</v>
      </c>
      <c r="G145" s="159">
        <f>Data!OR21</f>
        <v>0</v>
      </c>
      <c r="H145" s="160">
        <f>Data!PL21</f>
        <v>76966</v>
      </c>
      <c r="I145" s="70">
        <f t="shared" si="6"/>
        <v>76966</v>
      </c>
    </row>
    <row r="146" spans="2:9" x14ac:dyDescent="0.2">
      <c r="B146" s="9" t="str">
        <f>$B$35</f>
        <v>Teacher Education</v>
      </c>
      <c r="C146" s="159">
        <f>Data!LQ21</f>
        <v>0</v>
      </c>
      <c r="D146" s="159">
        <f>Data!MK21</f>
        <v>0</v>
      </c>
      <c r="E146" s="159">
        <f>Data!NE21</f>
        <v>0</v>
      </c>
      <c r="F146" s="159">
        <f>Data!NY21</f>
        <v>0</v>
      </c>
      <c r="G146" s="159">
        <f>Data!OS21</f>
        <v>0</v>
      </c>
      <c r="H146" s="160">
        <f>Data!PN21</f>
        <v>949246</v>
      </c>
      <c r="I146" s="70">
        <f t="shared" si="6"/>
        <v>949246</v>
      </c>
    </row>
    <row r="147" spans="2:9" x14ac:dyDescent="0.2">
      <c r="B147" s="9" t="str">
        <f>$B$36</f>
        <v>Agriculture</v>
      </c>
      <c r="C147" s="159">
        <f>Data!LR21</f>
        <v>0</v>
      </c>
      <c r="D147" s="159">
        <f>Data!ML21</f>
        <v>0</v>
      </c>
      <c r="E147" s="159">
        <f>Data!NF21</f>
        <v>0</v>
      </c>
      <c r="F147" s="159">
        <f>Data!NZ21</f>
        <v>0</v>
      </c>
      <c r="G147" s="159">
        <f>Data!OT21</f>
        <v>0</v>
      </c>
      <c r="H147" s="160">
        <f>Data!PM21</f>
        <v>0</v>
      </c>
      <c r="I147" s="70">
        <f t="shared" si="6"/>
        <v>0</v>
      </c>
    </row>
    <row r="148" spans="2:9" x14ac:dyDescent="0.2">
      <c r="B148" s="9" t="str">
        <f>$B$37</f>
        <v>Engineering</v>
      </c>
      <c r="C148" s="159">
        <f>Data!LS21</f>
        <v>0</v>
      </c>
      <c r="D148" s="159">
        <f>Data!MM21</f>
        <v>0</v>
      </c>
      <c r="E148" s="159">
        <f>Data!NG21</f>
        <v>0</v>
      </c>
      <c r="F148" s="159">
        <f>Data!OA21</f>
        <v>0</v>
      </c>
      <c r="G148" s="159">
        <f>Data!OU21</f>
        <v>0</v>
      </c>
      <c r="H148" s="160">
        <f>Data!PO21</f>
        <v>404408</v>
      </c>
      <c r="I148" s="70">
        <f t="shared" si="6"/>
        <v>404408</v>
      </c>
    </row>
    <row r="149" spans="2:9" x14ac:dyDescent="0.2">
      <c r="B149" s="9" t="str">
        <f>$B$38</f>
        <v>Home Economics</v>
      </c>
      <c r="C149" s="159">
        <f>Data!LT21</f>
        <v>0</v>
      </c>
      <c r="D149" s="159">
        <f>Data!MN21</f>
        <v>0</v>
      </c>
      <c r="E149" s="159">
        <f>Data!NH21</f>
        <v>0</v>
      </c>
      <c r="F149" s="159">
        <f>Data!OB21</f>
        <v>0</v>
      </c>
      <c r="G149" s="159">
        <f>Data!OV21</f>
        <v>0</v>
      </c>
      <c r="H149" s="160">
        <f>Data!PP21</f>
        <v>33082</v>
      </c>
      <c r="I149" s="70">
        <f t="shared" si="6"/>
        <v>33082</v>
      </c>
    </row>
    <row r="150" spans="2:9" x14ac:dyDescent="0.2">
      <c r="B150" s="9" t="str">
        <f>$B$39</f>
        <v>Law</v>
      </c>
      <c r="C150" s="159">
        <f>Data!LU21</f>
        <v>0</v>
      </c>
      <c r="D150" s="159">
        <f>Data!MO21</f>
        <v>0</v>
      </c>
      <c r="E150" s="159">
        <f>Data!NI21</f>
        <v>0</v>
      </c>
      <c r="F150" s="159">
        <f>Data!OC21</f>
        <v>0</v>
      </c>
      <c r="G150" s="159">
        <f>Data!OW21</f>
        <v>0</v>
      </c>
      <c r="H150" s="160">
        <f>Data!PQ21</f>
        <v>0</v>
      </c>
      <c r="I150" s="70">
        <f t="shared" si="6"/>
        <v>0</v>
      </c>
    </row>
    <row r="151" spans="2:9" x14ac:dyDescent="0.2">
      <c r="B151" s="9" t="str">
        <f>$B$40</f>
        <v>Social Service</v>
      </c>
      <c r="C151" s="159">
        <f>Data!LV21</f>
        <v>0</v>
      </c>
      <c r="D151" s="159">
        <f>Data!MP21</f>
        <v>0</v>
      </c>
      <c r="E151" s="159">
        <f>Data!NJ21</f>
        <v>0</v>
      </c>
      <c r="F151" s="159">
        <f>Data!OD21</f>
        <v>0</v>
      </c>
      <c r="G151" s="159">
        <f>Data!OX21</f>
        <v>0</v>
      </c>
      <c r="H151" s="160">
        <f>Data!PR21</f>
        <v>17554</v>
      </c>
      <c r="I151" s="70">
        <f t="shared" si="6"/>
        <v>17554</v>
      </c>
    </row>
    <row r="152" spans="2:9" x14ac:dyDescent="0.2">
      <c r="B152" s="9" t="str">
        <f>$B$41</f>
        <v>Library Science</v>
      </c>
      <c r="C152" s="159">
        <f>Data!LW21</f>
        <v>0</v>
      </c>
      <c r="D152" s="159">
        <f>Data!MQ21</f>
        <v>0</v>
      </c>
      <c r="E152" s="159">
        <f>Data!NK21</f>
        <v>0</v>
      </c>
      <c r="F152" s="159">
        <f>Data!OE21</f>
        <v>0</v>
      </c>
      <c r="G152" s="159">
        <f>Data!OY21</f>
        <v>0</v>
      </c>
      <c r="H152" s="160">
        <f>Data!PS21</f>
        <v>0</v>
      </c>
      <c r="I152" s="70">
        <f t="shared" si="6"/>
        <v>0</v>
      </c>
    </row>
    <row r="153" spans="2:9" x14ac:dyDescent="0.2">
      <c r="B153" s="9" t="str">
        <f>$B$42</f>
        <v>Veterinary Science</v>
      </c>
      <c r="C153" s="159">
        <f>Data!LX21</f>
        <v>0</v>
      </c>
      <c r="D153" s="159">
        <f>Data!MR21</f>
        <v>0</v>
      </c>
      <c r="E153" s="159">
        <f>Data!NL21</f>
        <v>0</v>
      </c>
      <c r="F153" s="159">
        <f>Data!OF21</f>
        <v>0</v>
      </c>
      <c r="G153" s="159">
        <f>Data!OZ21</f>
        <v>0</v>
      </c>
      <c r="H153" s="160">
        <f>Data!PT21</f>
        <v>0</v>
      </c>
      <c r="I153" s="70">
        <f t="shared" si="6"/>
        <v>0</v>
      </c>
    </row>
    <row r="154" spans="2:9" x14ac:dyDescent="0.2">
      <c r="B154" s="9" t="str">
        <f>$B$43</f>
        <v>Vocational Training</v>
      </c>
      <c r="C154" s="159">
        <f>Data!LY21</f>
        <v>0</v>
      </c>
      <c r="D154" s="159">
        <f>Data!MS21</f>
        <v>0</v>
      </c>
      <c r="E154" s="159">
        <f>Data!NM21</f>
        <v>0</v>
      </c>
      <c r="F154" s="159">
        <f>Data!OG21</f>
        <v>0</v>
      </c>
      <c r="G154" s="159">
        <f>Data!PA21</f>
        <v>0</v>
      </c>
      <c r="H154" s="160">
        <f>Data!PU21</f>
        <v>0</v>
      </c>
      <c r="I154" s="70">
        <f t="shared" si="6"/>
        <v>0</v>
      </c>
    </row>
    <row r="155" spans="2:9" x14ac:dyDescent="0.2">
      <c r="B155" s="9" t="str">
        <f>$B$44</f>
        <v>Physical Training</v>
      </c>
      <c r="C155" s="159">
        <f>Data!LZ21</f>
        <v>0</v>
      </c>
      <c r="D155" s="159">
        <f>Data!MT21</f>
        <v>0</v>
      </c>
      <c r="E155" s="159">
        <f>Data!NN21</f>
        <v>0</v>
      </c>
      <c r="F155" s="159">
        <f>Data!OH21</f>
        <v>0</v>
      </c>
      <c r="G155" s="159">
        <f>Data!PB21</f>
        <v>0</v>
      </c>
      <c r="H155" s="160">
        <f>Data!PV21</f>
        <v>0</v>
      </c>
      <c r="I155" s="70">
        <f t="shared" si="6"/>
        <v>0</v>
      </c>
    </row>
    <row r="156" spans="2:9" x14ac:dyDescent="0.2">
      <c r="B156" s="9" t="str">
        <f>$B$45</f>
        <v>Health Services</v>
      </c>
      <c r="C156" s="159">
        <f>Data!MA21</f>
        <v>0</v>
      </c>
      <c r="D156" s="159">
        <f>Data!MU21</f>
        <v>0</v>
      </c>
      <c r="E156" s="159">
        <f>Data!NO21</f>
        <v>0</v>
      </c>
      <c r="F156" s="159">
        <f>Data!OI21</f>
        <v>0</v>
      </c>
      <c r="G156" s="159">
        <f>Data!PC21</f>
        <v>0</v>
      </c>
      <c r="H156" s="160">
        <f>Data!PW21</f>
        <v>188364</v>
      </c>
      <c r="I156" s="70">
        <f t="shared" si="6"/>
        <v>188364</v>
      </c>
    </row>
    <row r="157" spans="2:9" x14ac:dyDescent="0.2">
      <c r="B157" s="9" t="str">
        <f>$B$46</f>
        <v>Pharmacy</v>
      </c>
      <c r="C157" s="159">
        <f>Data!MB21</f>
        <v>0</v>
      </c>
      <c r="D157" s="159">
        <f>Data!MV21</f>
        <v>0</v>
      </c>
      <c r="E157" s="159">
        <f>Data!NP21</f>
        <v>0</v>
      </c>
      <c r="F157" s="159">
        <f>Data!OJ21</f>
        <v>0</v>
      </c>
      <c r="G157" s="159">
        <f>Data!PD21</f>
        <v>0</v>
      </c>
      <c r="H157" s="160">
        <f>Data!PX21</f>
        <v>0</v>
      </c>
      <c r="I157" s="70">
        <f t="shared" si="6"/>
        <v>0</v>
      </c>
    </row>
    <row r="158" spans="2:9" x14ac:dyDescent="0.2">
      <c r="B158" s="9" t="str">
        <f>$B$47</f>
        <v>Business Administration</v>
      </c>
      <c r="C158" s="159">
        <f>Data!MC21</f>
        <v>0</v>
      </c>
      <c r="D158" s="159">
        <f>Data!MW21</f>
        <v>0</v>
      </c>
      <c r="E158" s="159">
        <f>Data!NQ21</f>
        <v>0</v>
      </c>
      <c r="F158" s="159">
        <f>Data!OK21</f>
        <v>0</v>
      </c>
      <c r="G158" s="159">
        <f>Data!PE21</f>
        <v>0</v>
      </c>
      <c r="H158" s="160">
        <f>Data!PY21</f>
        <v>1378634</v>
      </c>
      <c r="I158" s="70">
        <f t="shared" si="6"/>
        <v>1378634</v>
      </c>
    </row>
    <row r="159" spans="2:9" x14ac:dyDescent="0.2">
      <c r="B159" s="9" t="str">
        <f>$B$48</f>
        <v>Optometry</v>
      </c>
      <c r="C159" s="159">
        <f>Data!MD21</f>
        <v>0</v>
      </c>
      <c r="D159" s="159">
        <f>Data!MX21</f>
        <v>0</v>
      </c>
      <c r="E159" s="159">
        <f>Data!NR21</f>
        <v>0</v>
      </c>
      <c r="F159" s="159">
        <f>Data!OL21</f>
        <v>0</v>
      </c>
      <c r="G159" s="159">
        <f>Data!PF21</f>
        <v>0</v>
      </c>
      <c r="H159" s="160">
        <f>Data!PZ21</f>
        <v>0</v>
      </c>
      <c r="I159" s="70">
        <f t="shared" si="6"/>
        <v>0</v>
      </c>
    </row>
    <row r="160" spans="2:9" x14ac:dyDescent="0.2">
      <c r="B160" s="9" t="str">
        <f>$B$49</f>
        <v>Teacher Ed-Practice Teaching</v>
      </c>
      <c r="C160" s="159">
        <f>Data!ME21</f>
        <v>0</v>
      </c>
      <c r="D160" s="159">
        <f>Data!MY21</f>
        <v>0</v>
      </c>
      <c r="E160" s="159">
        <f>Data!NS21</f>
        <v>0</v>
      </c>
      <c r="F160" s="159">
        <f>Data!OM21</f>
        <v>0</v>
      </c>
      <c r="G160" s="159">
        <f>Data!PG21</f>
        <v>0</v>
      </c>
      <c r="H160" s="160">
        <f>Data!QA21</f>
        <v>60087</v>
      </c>
      <c r="I160" s="70">
        <f t="shared" si="6"/>
        <v>60087</v>
      </c>
    </row>
    <row r="161" spans="2:10" x14ac:dyDescent="0.2">
      <c r="B161" s="9" t="str">
        <f>$B$50</f>
        <v>Technology</v>
      </c>
      <c r="C161" s="159">
        <f>Data!MF21</f>
        <v>0</v>
      </c>
      <c r="D161" s="159">
        <f>Data!MZ21</f>
        <v>0</v>
      </c>
      <c r="E161" s="159">
        <f>Data!NT21</f>
        <v>0</v>
      </c>
      <c r="F161" s="159">
        <f>Data!ON21</f>
        <v>0</v>
      </c>
      <c r="G161" s="159">
        <f>Data!PH21</f>
        <v>0</v>
      </c>
      <c r="H161" s="160">
        <f>Data!QB21</f>
        <v>31056</v>
      </c>
      <c r="I161" s="70">
        <f t="shared" si="6"/>
        <v>31056</v>
      </c>
    </row>
    <row r="162" spans="2:10" x14ac:dyDescent="0.2">
      <c r="B162" s="9" t="str">
        <f>$B$51</f>
        <v>Nursing</v>
      </c>
      <c r="C162" s="159">
        <f>Data!MG21</f>
        <v>0</v>
      </c>
      <c r="D162" s="159">
        <f>Data!NA21</f>
        <v>0</v>
      </c>
      <c r="E162" s="159">
        <f>Data!NU21</f>
        <v>0</v>
      </c>
      <c r="F162" s="159">
        <f>Data!OO21</f>
        <v>0</v>
      </c>
      <c r="G162" s="159">
        <f>Data!PI21</f>
        <v>0</v>
      </c>
      <c r="H162" s="160">
        <f>Data!QC21</f>
        <v>251827</v>
      </c>
      <c r="I162" s="70">
        <f t="shared" si="6"/>
        <v>251827</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6751391</v>
      </c>
      <c r="I163" s="70">
        <f>SUM(I143:I162)</f>
        <v>6751391</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1043771.4907051226</v>
      </c>
      <c r="D168" s="21">
        <f t="shared" si="8"/>
        <v>1068377.6117579641</v>
      </c>
      <c r="E168" s="21">
        <f t="shared" si="8"/>
        <v>360884.89753691293</v>
      </c>
      <c r="F168" s="21">
        <f t="shared" si="8"/>
        <v>0</v>
      </c>
      <c r="G168" s="21">
        <f t="shared" si="8"/>
        <v>0</v>
      </c>
      <c r="H168" s="36">
        <f t="shared" ref="H168:H188" si="9">SUM(C168:G168)</f>
        <v>2473033.9999999995</v>
      </c>
      <c r="I168" s="52"/>
      <c r="J168" s="53"/>
    </row>
    <row r="169" spans="2:10" x14ac:dyDescent="0.2">
      <c r="B169" s="9" t="str">
        <f>$B$33</f>
        <v>Science</v>
      </c>
      <c r="C169" s="22">
        <f t="shared" si="8"/>
        <v>390619.59206719988</v>
      </c>
      <c r="D169" s="22">
        <f t="shared" si="8"/>
        <v>463276.96194614738</v>
      </c>
      <c r="E169" s="22">
        <f t="shared" si="8"/>
        <v>33236.445986652732</v>
      </c>
      <c r="F169" s="22">
        <f t="shared" si="8"/>
        <v>0</v>
      </c>
      <c r="G169" s="22">
        <f t="shared" si="8"/>
        <v>0</v>
      </c>
      <c r="H169" s="69">
        <f t="shared" si="9"/>
        <v>887133</v>
      </c>
      <c r="I169" s="52"/>
      <c r="J169" s="53"/>
    </row>
    <row r="170" spans="2:10" x14ac:dyDescent="0.2">
      <c r="B170" s="9" t="str">
        <f>$B$34</f>
        <v>Fine Arts</v>
      </c>
      <c r="C170" s="22">
        <f t="shared" si="8"/>
        <v>50911.993399815947</v>
      </c>
      <c r="D170" s="22">
        <f t="shared" si="8"/>
        <v>10243.749648349376</v>
      </c>
      <c r="E170" s="22">
        <f t="shared" si="8"/>
        <v>15810.256951834668</v>
      </c>
      <c r="F170" s="22">
        <f t="shared" si="8"/>
        <v>0</v>
      </c>
      <c r="G170" s="22">
        <f t="shared" si="8"/>
        <v>0</v>
      </c>
      <c r="H170" s="69">
        <f t="shared" si="9"/>
        <v>76965.999999999985</v>
      </c>
      <c r="I170" s="52"/>
      <c r="J170" s="53"/>
    </row>
    <row r="171" spans="2:10" x14ac:dyDescent="0.2">
      <c r="B171" s="9" t="str">
        <f>$B$35</f>
        <v>Teacher Education</v>
      </c>
      <c r="C171" s="22">
        <f t="shared" si="8"/>
        <v>20775.049951496843</v>
      </c>
      <c r="D171" s="22">
        <f t="shared" si="8"/>
        <v>313592.855787137</v>
      </c>
      <c r="E171" s="22">
        <f t="shared" si="8"/>
        <v>374247.28893733019</v>
      </c>
      <c r="F171" s="22">
        <f t="shared" si="8"/>
        <v>240630.80532403599</v>
      </c>
      <c r="G171" s="22">
        <f t="shared" si="8"/>
        <v>0</v>
      </c>
      <c r="H171" s="69">
        <f t="shared" si="9"/>
        <v>949246</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83145.261232337638</v>
      </c>
      <c r="D173" s="22">
        <f t="shared" si="8"/>
        <v>306976.47458154667</v>
      </c>
      <c r="E173" s="22">
        <f t="shared" si="8"/>
        <v>14286.264186115641</v>
      </c>
      <c r="F173" s="22">
        <f t="shared" si="8"/>
        <v>0</v>
      </c>
      <c r="G173" s="22">
        <f t="shared" si="8"/>
        <v>0</v>
      </c>
      <c r="H173" s="69">
        <f t="shared" si="9"/>
        <v>404407.99999999994</v>
      </c>
      <c r="I173" s="52"/>
      <c r="J173" s="53"/>
    </row>
    <row r="174" spans="2:10" x14ac:dyDescent="0.2">
      <c r="B174" s="9" t="str">
        <f>$B$38</f>
        <v>Home Economics</v>
      </c>
      <c r="C174" s="22">
        <f t="shared" si="8"/>
        <v>1014.6272421404465</v>
      </c>
      <c r="D174" s="22">
        <f t="shared" si="8"/>
        <v>19700.84305574949</v>
      </c>
      <c r="E174" s="22">
        <f t="shared" si="8"/>
        <v>12366.529702110067</v>
      </c>
      <c r="F174" s="22">
        <f t="shared" si="8"/>
        <v>0</v>
      </c>
      <c r="G174" s="22">
        <f t="shared" si="8"/>
        <v>0</v>
      </c>
      <c r="H174" s="69">
        <f t="shared" si="9"/>
        <v>33082</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899.04139584424547</v>
      </c>
      <c r="D176" s="22">
        <f t="shared" si="8"/>
        <v>16654.958604155756</v>
      </c>
      <c r="E176" s="22">
        <f t="shared" si="8"/>
        <v>0</v>
      </c>
      <c r="F176" s="22">
        <f t="shared" si="8"/>
        <v>0</v>
      </c>
      <c r="G176" s="22">
        <f t="shared" si="8"/>
        <v>0</v>
      </c>
      <c r="H176" s="69">
        <f t="shared" si="9"/>
        <v>17554</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71041.777064629903</v>
      </c>
      <c r="D181" s="22">
        <f t="shared" si="8"/>
        <v>117322.2229353701</v>
      </c>
      <c r="E181" s="22">
        <f t="shared" si="8"/>
        <v>0</v>
      </c>
      <c r="F181" s="22">
        <f t="shared" si="8"/>
        <v>0</v>
      </c>
      <c r="G181" s="22">
        <f t="shared" si="8"/>
        <v>0</v>
      </c>
      <c r="H181" s="69">
        <f t="shared" si="9"/>
        <v>188364</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134497.54782500514</v>
      </c>
      <c r="D183" s="22">
        <f t="shared" si="8"/>
        <v>824531.72786522727</v>
      </c>
      <c r="E183" s="22">
        <f t="shared" si="8"/>
        <v>419604.72430976742</v>
      </c>
      <c r="F183" s="22">
        <f t="shared" si="8"/>
        <v>0</v>
      </c>
      <c r="G183" s="22">
        <f t="shared" si="8"/>
        <v>0</v>
      </c>
      <c r="H183" s="69">
        <f t="shared" si="9"/>
        <v>1378633.9999999998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60087</v>
      </c>
      <c r="E185" s="22">
        <f t="shared" si="10"/>
        <v>0</v>
      </c>
      <c r="F185" s="22">
        <f t="shared" si="10"/>
        <v>0</v>
      </c>
      <c r="G185" s="22">
        <f t="shared" si="10"/>
        <v>0</v>
      </c>
      <c r="H185" s="69">
        <f t="shared" si="9"/>
        <v>60087</v>
      </c>
      <c r="I185" s="52"/>
      <c r="J185" s="53"/>
    </row>
    <row r="186" spans="2:10" x14ac:dyDescent="0.2">
      <c r="B186" s="9" t="str">
        <f>$B$50</f>
        <v>Technology</v>
      </c>
      <c r="C186" s="22">
        <f t="shared" si="10"/>
        <v>8514.2959435606735</v>
      </c>
      <c r="D186" s="22">
        <f t="shared" si="10"/>
        <v>22541.704056439325</v>
      </c>
      <c r="E186" s="22">
        <f t="shared" si="10"/>
        <v>0</v>
      </c>
      <c r="F186" s="22">
        <f t="shared" si="10"/>
        <v>0</v>
      </c>
      <c r="G186" s="22">
        <f t="shared" si="10"/>
        <v>0</v>
      </c>
      <c r="H186" s="69">
        <f t="shared" si="9"/>
        <v>31056</v>
      </c>
      <c r="I186" s="52"/>
      <c r="J186" s="53"/>
    </row>
    <row r="187" spans="2:10" x14ac:dyDescent="0.2">
      <c r="B187" s="9" t="str">
        <f>$B$51</f>
        <v>Nursing</v>
      </c>
      <c r="C187" s="22">
        <f t="shared" si="10"/>
        <v>2081.0458572771859</v>
      </c>
      <c r="D187" s="22">
        <f t="shared" si="10"/>
        <v>208048.36680049749</v>
      </c>
      <c r="E187" s="22">
        <f t="shared" si="10"/>
        <v>41697.587342225335</v>
      </c>
      <c r="F187" s="22">
        <f t="shared" si="10"/>
        <v>0</v>
      </c>
      <c r="G187" s="22">
        <f t="shared" si="10"/>
        <v>0</v>
      </c>
      <c r="H187" s="69">
        <f t="shared" si="9"/>
        <v>251827</v>
      </c>
      <c r="I187" s="52"/>
      <c r="J187" s="53"/>
    </row>
    <row r="188" spans="2:10" x14ac:dyDescent="0.2">
      <c r="B188" s="35" t="str">
        <f>$B$52</f>
        <v>Totals</v>
      </c>
      <c r="C188" s="36">
        <f>SUM(C168:C187)</f>
        <v>1807271.7226844304</v>
      </c>
      <c r="D188" s="36">
        <f>SUM(D168:D187)</f>
        <v>3431354.4770385833</v>
      </c>
      <c r="E188" s="36">
        <f>SUM(E168:E187)</f>
        <v>1272133.9949529488</v>
      </c>
      <c r="F188" s="36">
        <f>SUM(F168:F187)</f>
        <v>240630.80532403599</v>
      </c>
      <c r="G188" s="36">
        <f>SUM(G168:G187)</f>
        <v>0</v>
      </c>
      <c r="H188" s="36">
        <f t="shared" si="9"/>
        <v>6751390.9999999981</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4497918</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695420.82314298488</v>
      </c>
      <c r="D193" s="38">
        <f t="shared" si="11"/>
        <v>711814.84147870622</v>
      </c>
      <c r="E193" s="38">
        <f t="shared" si="11"/>
        <v>240442.35231549619</v>
      </c>
      <c r="F193" s="38">
        <f t="shared" si="11"/>
        <v>0</v>
      </c>
      <c r="G193" s="38">
        <f t="shared" si="11"/>
        <v>0</v>
      </c>
      <c r="H193" s="38">
        <f>SUM(C193:G193)</f>
        <v>1647678.0169371874</v>
      </c>
      <c r="I193" s="1"/>
    </row>
    <row r="194" spans="2:9" x14ac:dyDescent="0.2">
      <c r="B194" s="9" t="str">
        <f>$B$33</f>
        <v>Science</v>
      </c>
      <c r="C194" s="39">
        <f t="shared" si="11"/>
        <v>260327.14745524828</v>
      </c>
      <c r="D194" s="39">
        <f t="shared" si="11"/>
        <v>308749.41358401254</v>
      </c>
      <c r="E194" s="39">
        <f t="shared" si="11"/>
        <v>22150.320544513917</v>
      </c>
      <c r="F194" s="39">
        <f t="shared" si="11"/>
        <v>0</v>
      </c>
      <c r="G194" s="39">
        <f t="shared" si="11"/>
        <v>0</v>
      </c>
      <c r="H194" s="39">
        <f t="shared" ref="H194:H213" si="12">SUM(C194:G194)</f>
        <v>591226.8815837747</v>
      </c>
      <c r="I194" s="1"/>
    </row>
    <row r="195" spans="2:9" x14ac:dyDescent="0.2">
      <c r="B195" s="9" t="str">
        <f>$B$34</f>
        <v>Fine Arts</v>
      </c>
      <c r="C195" s="39">
        <f t="shared" si="11"/>
        <v>33945.846564154155</v>
      </c>
      <c r="D195" s="39">
        <f t="shared" si="11"/>
        <v>6830.0754023458258</v>
      </c>
      <c r="E195" s="39">
        <f t="shared" si="11"/>
        <v>10541.574210464352</v>
      </c>
      <c r="F195" s="39">
        <f t="shared" si="11"/>
        <v>0</v>
      </c>
      <c r="G195" s="39">
        <f t="shared" si="11"/>
        <v>0</v>
      </c>
      <c r="H195" s="39">
        <f t="shared" si="12"/>
        <v>51317.496176964334</v>
      </c>
      <c r="I195" s="1"/>
    </row>
    <row r="196" spans="2:9" x14ac:dyDescent="0.2">
      <c r="B196" s="9" t="str">
        <f>$B$35</f>
        <v>Teacher Education</v>
      </c>
      <c r="C196" s="39">
        <f t="shared" si="11"/>
        <v>13841.803531280177</v>
      </c>
      <c r="D196" s="39">
        <f t="shared" si="11"/>
        <v>208937.67806829661</v>
      </c>
      <c r="E196" s="39">
        <f t="shared" si="11"/>
        <v>249349.93935894399</v>
      </c>
      <c r="F196" s="39">
        <f t="shared" si="11"/>
        <v>160325.21407386812</v>
      </c>
      <c r="G196" s="39">
        <f t="shared" si="11"/>
        <v>0</v>
      </c>
      <c r="H196" s="39">
        <f t="shared" si="12"/>
        <v>632454.63503238885</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55383.348292383947</v>
      </c>
      <c r="D198" s="39">
        <f t="shared" si="11"/>
        <v>204478.09962145638</v>
      </c>
      <c r="E198" s="39">
        <f t="shared" si="11"/>
        <v>9516.1303661756301</v>
      </c>
      <c r="F198" s="39">
        <f t="shared" si="11"/>
        <v>0</v>
      </c>
      <c r="G198" s="39">
        <f t="shared" si="11"/>
        <v>0</v>
      </c>
      <c r="H198" s="39">
        <f t="shared" si="12"/>
        <v>269377.57828001596</v>
      </c>
      <c r="I198" s="1"/>
    </row>
    <row r="199" spans="2:9" x14ac:dyDescent="0.2">
      <c r="B199" s="9" t="str">
        <f>$B$38</f>
        <v>Home Economics</v>
      </c>
      <c r="C199" s="39">
        <f t="shared" si="11"/>
        <v>671.0080875659479</v>
      </c>
      <c r="D199" s="39">
        <f t="shared" si="11"/>
        <v>13028.848894681554</v>
      </c>
      <c r="E199" s="39">
        <f t="shared" si="11"/>
        <v>8178.4138061727072</v>
      </c>
      <c r="F199" s="39">
        <f t="shared" si="11"/>
        <v>0</v>
      </c>
      <c r="G199" s="39">
        <f t="shared" si="11"/>
        <v>0</v>
      </c>
      <c r="H199" s="39">
        <f t="shared" si="12"/>
        <v>21878.27078842021</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597.93104633960388</v>
      </c>
      <c r="D201" s="39">
        <f t="shared" si="11"/>
        <v>11076.816786143743</v>
      </c>
      <c r="E201" s="39">
        <f t="shared" si="11"/>
        <v>0</v>
      </c>
      <c r="F201" s="39">
        <f t="shared" si="11"/>
        <v>0</v>
      </c>
      <c r="G201" s="39">
        <f t="shared" si="11"/>
        <v>0</v>
      </c>
      <c r="H201" s="39">
        <f t="shared" si="12"/>
        <v>11674.747832483346</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47349.539360729665</v>
      </c>
      <c r="D206" s="39">
        <f t="shared" si="11"/>
        <v>78195.58353267028</v>
      </c>
      <c r="E206" s="39">
        <f t="shared" si="11"/>
        <v>0</v>
      </c>
      <c r="F206" s="39">
        <f t="shared" si="11"/>
        <v>0</v>
      </c>
      <c r="G206" s="39">
        <f t="shared" si="11"/>
        <v>0</v>
      </c>
      <c r="H206" s="39">
        <f t="shared" si="12"/>
        <v>125545.12289339994</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89591.760056546991</v>
      </c>
      <c r="D208" s="39">
        <f t="shared" si="11"/>
        <v>549238.62863303267</v>
      </c>
      <c r="E208" s="39">
        <f t="shared" si="11"/>
        <v>279507.88982314145</v>
      </c>
      <c r="F208" s="39">
        <f t="shared" si="11"/>
        <v>0</v>
      </c>
      <c r="G208" s="39">
        <f t="shared" si="11"/>
        <v>0</v>
      </c>
      <c r="H208" s="39">
        <f t="shared" si="12"/>
        <v>918338.27851272118</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39845.099467930013</v>
      </c>
      <c r="E210" s="39">
        <f t="shared" si="13"/>
        <v>0</v>
      </c>
      <c r="F210" s="39">
        <f t="shared" si="13"/>
        <v>0</v>
      </c>
      <c r="G210" s="39">
        <f t="shared" si="13"/>
        <v>0</v>
      </c>
      <c r="H210" s="39">
        <f t="shared" si="12"/>
        <v>39845.099467930013</v>
      </c>
      <c r="I210" s="1"/>
    </row>
    <row r="211" spans="2:9" x14ac:dyDescent="0.2">
      <c r="B211" s="9" t="str">
        <f>$B$50</f>
        <v>Technology</v>
      </c>
      <c r="C211" s="39">
        <f t="shared" si="13"/>
        <v>5725.6123905505628</v>
      </c>
      <c r="D211" s="39">
        <f t="shared" si="13"/>
        <v>15158.629780455803</v>
      </c>
      <c r="E211" s="39">
        <f t="shared" si="13"/>
        <v>0</v>
      </c>
      <c r="F211" s="39">
        <f t="shared" si="13"/>
        <v>0</v>
      </c>
      <c r="G211" s="39">
        <f t="shared" si="13"/>
        <v>0</v>
      </c>
      <c r="H211" s="39">
        <f t="shared" si="12"/>
        <v>20884.242171006365</v>
      </c>
      <c r="I211" s="1"/>
    </row>
    <row r="212" spans="2:9" x14ac:dyDescent="0.2">
      <c r="B212" s="9" t="str">
        <f>$B$51</f>
        <v>Nursing</v>
      </c>
      <c r="C212" s="39">
        <f t="shared" si="13"/>
        <v>1385.8182754841762</v>
      </c>
      <c r="D212" s="39">
        <f t="shared" si="13"/>
        <v>138544.39001838982</v>
      </c>
      <c r="E212" s="39">
        <f t="shared" si="13"/>
        <v>27767.42202983411</v>
      </c>
      <c r="F212" s="39">
        <f t="shared" si="13"/>
        <v>0</v>
      </c>
      <c r="G212" s="39">
        <f t="shared" si="13"/>
        <v>0</v>
      </c>
      <c r="H212" s="39">
        <f t="shared" si="12"/>
        <v>167697.63032370812</v>
      </c>
      <c r="I212" s="1"/>
    </row>
    <row r="213" spans="2:9" x14ac:dyDescent="0.2">
      <c r="B213" s="35" t="str">
        <f>$B$52</f>
        <v>Totals</v>
      </c>
      <c r="C213" s="38">
        <f>SUM(C193:C212)</f>
        <v>1204240.6382032684</v>
      </c>
      <c r="D213" s="38">
        <f>SUM(D193:D212)</f>
        <v>2285898.1052681217</v>
      </c>
      <c r="E213" s="38">
        <f>SUM(E193:E212)</f>
        <v>847454.04245474248</v>
      </c>
      <c r="F213" s="38">
        <f>SUM(F193:F212)</f>
        <v>160325.21407386812</v>
      </c>
      <c r="G213" s="38">
        <f>SUM(G193:G212)</f>
        <v>0</v>
      </c>
      <c r="H213" s="38">
        <f t="shared" si="12"/>
        <v>4497918.0000000009</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5631624</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878309.79917581275</v>
      </c>
      <c r="D218" s="38">
        <f t="shared" si="14"/>
        <v>1241695.7639011475</v>
      </c>
      <c r="E218" s="38">
        <f t="shared" si="14"/>
        <v>176401.18280173931</v>
      </c>
      <c r="F218" s="38">
        <f t="shared" si="14"/>
        <v>0</v>
      </c>
      <c r="G218" s="38">
        <f t="shared" si="14"/>
        <v>0</v>
      </c>
      <c r="H218" s="38">
        <f>SUM(C218:G218)</f>
        <v>2296406.7458786997</v>
      </c>
      <c r="I218" s="1"/>
    </row>
    <row r="219" spans="2:9" x14ac:dyDescent="0.2">
      <c r="B219" s="9" t="str">
        <f>$B$33</f>
        <v>Science</v>
      </c>
      <c r="C219" s="39">
        <f t="shared" si="14"/>
        <v>304767.4236629217</v>
      </c>
      <c r="D219" s="39">
        <f t="shared" si="14"/>
        <v>300519.98668700026</v>
      </c>
      <c r="E219" s="39">
        <f t="shared" si="14"/>
        <v>3870.8723498814279</v>
      </c>
      <c r="F219" s="39">
        <f t="shared" si="14"/>
        <v>0</v>
      </c>
      <c r="G219" s="39">
        <f t="shared" si="14"/>
        <v>0</v>
      </c>
      <c r="H219" s="39">
        <f t="shared" ref="H219:H238" si="15">SUM(C219:G219)</f>
        <v>609158.28269980347</v>
      </c>
      <c r="I219" s="1"/>
    </row>
    <row r="220" spans="2:9" x14ac:dyDescent="0.2">
      <c r="B220" s="9" t="str">
        <f>$B$34</f>
        <v>Fine Arts</v>
      </c>
      <c r="C220" s="39">
        <f t="shared" si="14"/>
        <v>49548.078080168256</v>
      </c>
      <c r="D220" s="39">
        <f t="shared" si="14"/>
        <v>30812.302230225061</v>
      </c>
      <c r="E220" s="39">
        <f t="shared" si="14"/>
        <v>1105.9635285375507</v>
      </c>
      <c r="F220" s="39">
        <f t="shared" si="14"/>
        <v>0</v>
      </c>
      <c r="G220" s="39">
        <f t="shared" si="14"/>
        <v>0</v>
      </c>
      <c r="H220" s="39">
        <f t="shared" si="15"/>
        <v>81466.343838930872</v>
      </c>
      <c r="I220" s="1"/>
    </row>
    <row r="221" spans="2:9" x14ac:dyDescent="0.2">
      <c r="B221" s="9" t="str">
        <f>$B$35</f>
        <v>Teacher Education</v>
      </c>
      <c r="C221" s="39">
        <f t="shared" si="14"/>
        <v>17528.801207606695</v>
      </c>
      <c r="D221" s="39">
        <f t="shared" si="14"/>
        <v>312124.61999448761</v>
      </c>
      <c r="E221" s="39">
        <f t="shared" si="14"/>
        <v>339346.47600627178</v>
      </c>
      <c r="F221" s="39">
        <f t="shared" si="14"/>
        <v>79550.460789089135</v>
      </c>
      <c r="G221" s="39">
        <f t="shared" si="14"/>
        <v>0</v>
      </c>
      <c r="H221" s="39">
        <f t="shared" si="15"/>
        <v>748550.35799745517</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35992.471812952412</v>
      </c>
      <c r="D223" s="39">
        <f t="shared" si="14"/>
        <v>176737.23140713508</v>
      </c>
      <c r="E223" s="39">
        <f t="shared" si="14"/>
        <v>9953.6717568379572</v>
      </c>
      <c r="F223" s="39">
        <f t="shared" si="14"/>
        <v>0</v>
      </c>
      <c r="G223" s="39">
        <f t="shared" si="14"/>
        <v>0</v>
      </c>
      <c r="H223" s="39">
        <f t="shared" si="15"/>
        <v>222683.37497692546</v>
      </c>
      <c r="I223" s="1"/>
    </row>
    <row r="224" spans="2:9" x14ac:dyDescent="0.2">
      <c r="B224" s="9" t="str">
        <f>$B$38</f>
        <v>Home Economics</v>
      </c>
      <c r="C224" s="39">
        <f t="shared" si="14"/>
        <v>467.43469886951181</v>
      </c>
      <c r="D224" s="39">
        <f t="shared" si="14"/>
        <v>27210.864307211741</v>
      </c>
      <c r="E224" s="39">
        <f t="shared" si="14"/>
        <v>16589.452928063263</v>
      </c>
      <c r="F224" s="39">
        <f t="shared" si="14"/>
        <v>0</v>
      </c>
      <c r="G224" s="39">
        <f t="shared" si="14"/>
        <v>0</v>
      </c>
      <c r="H224" s="39">
        <f t="shared" si="15"/>
        <v>44267.751934144515</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467.43469886951181</v>
      </c>
      <c r="D226" s="39">
        <f t="shared" si="14"/>
        <v>13605.432153605871</v>
      </c>
      <c r="E226" s="39">
        <f t="shared" si="14"/>
        <v>0</v>
      </c>
      <c r="F226" s="39">
        <f t="shared" si="14"/>
        <v>0</v>
      </c>
      <c r="G226" s="39">
        <f t="shared" si="14"/>
        <v>0</v>
      </c>
      <c r="H226" s="39">
        <f t="shared" si="15"/>
        <v>14072.866852475383</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46353.940971226592</v>
      </c>
      <c r="D231" s="39">
        <f t="shared" si="14"/>
        <v>103107.83386997391</v>
      </c>
      <c r="E231" s="39">
        <f t="shared" si="14"/>
        <v>0</v>
      </c>
      <c r="F231" s="39">
        <f t="shared" si="14"/>
        <v>0</v>
      </c>
      <c r="G231" s="39">
        <f t="shared" si="14"/>
        <v>0</v>
      </c>
      <c r="H231" s="39">
        <f t="shared" si="15"/>
        <v>149461.7748412005</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90916.048930120043</v>
      </c>
      <c r="D233" s="39">
        <f t="shared" si="14"/>
        <v>882752.45090748684</v>
      </c>
      <c r="E233" s="39">
        <f t="shared" si="14"/>
        <v>304692.95211209526</v>
      </c>
      <c r="F233" s="39">
        <f t="shared" si="14"/>
        <v>0</v>
      </c>
      <c r="G233" s="39">
        <f t="shared" si="14"/>
        <v>0</v>
      </c>
      <c r="H233" s="39">
        <f t="shared" si="15"/>
        <v>1278361.4519497021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22408.947076527318</v>
      </c>
      <c r="E235" s="39">
        <f t="shared" si="16"/>
        <v>0</v>
      </c>
      <c r="F235" s="39">
        <f t="shared" si="16"/>
        <v>0</v>
      </c>
      <c r="G235" s="39">
        <f t="shared" si="16"/>
        <v>0</v>
      </c>
      <c r="H235" s="39">
        <f t="shared" si="15"/>
        <v>22408.947076527318</v>
      </c>
      <c r="I235" s="1"/>
    </row>
    <row r="236" spans="2:10" x14ac:dyDescent="0.2">
      <c r="B236" s="9" t="str">
        <f>$B$50</f>
        <v>Technology</v>
      </c>
      <c r="C236" s="39">
        <f t="shared" si="16"/>
        <v>6154.5568684485725</v>
      </c>
      <c r="D236" s="39">
        <f t="shared" si="16"/>
        <v>10804.313769039956</v>
      </c>
      <c r="E236" s="39">
        <f t="shared" si="16"/>
        <v>0</v>
      </c>
      <c r="F236" s="39">
        <f t="shared" si="16"/>
        <v>0</v>
      </c>
      <c r="G236" s="39">
        <f t="shared" si="16"/>
        <v>0</v>
      </c>
      <c r="H236" s="39">
        <f t="shared" si="15"/>
        <v>16958.87063748853</v>
      </c>
      <c r="I236" s="1"/>
    </row>
    <row r="237" spans="2:10" x14ac:dyDescent="0.2">
      <c r="B237" s="9" t="str">
        <f>$B$51</f>
        <v>Nursing</v>
      </c>
      <c r="C237" s="39">
        <f t="shared" si="16"/>
        <v>1402.3040966085355</v>
      </c>
      <c r="D237" s="39">
        <f t="shared" si="16"/>
        <v>139789.14604881327</v>
      </c>
      <c r="E237" s="39">
        <f t="shared" si="16"/>
        <v>6635.7811712253042</v>
      </c>
      <c r="F237" s="39">
        <f t="shared" si="16"/>
        <v>0</v>
      </c>
      <c r="G237" s="39">
        <f t="shared" si="16"/>
        <v>0</v>
      </c>
      <c r="H237" s="39">
        <f t="shared" si="15"/>
        <v>147827.23131664711</v>
      </c>
      <c r="I237" s="1"/>
    </row>
    <row r="238" spans="2:10" x14ac:dyDescent="0.2">
      <c r="B238" s="35" t="str">
        <f>$B$52</f>
        <v>Totals</v>
      </c>
      <c r="C238" s="38">
        <f>SUM(C218:C237)</f>
        <v>1431908.2942036043</v>
      </c>
      <c r="D238" s="38">
        <f>SUM(D218:D237)</f>
        <v>3261568.8923526551</v>
      </c>
      <c r="E238" s="38">
        <f>SUM(E218:E237)</f>
        <v>858596.35265465186</v>
      </c>
      <c r="F238" s="38">
        <f>SUM(F218:F237)</f>
        <v>79550.460789089135</v>
      </c>
      <c r="G238" s="38">
        <f>SUM(G218:G237)</f>
        <v>0</v>
      </c>
      <c r="H238" s="38">
        <f t="shared" si="15"/>
        <v>5631624</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4235186</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660520.9021646711</v>
      </c>
      <c r="D243" s="38">
        <f t="shared" si="17"/>
        <v>933800.35945820343</v>
      </c>
      <c r="E243" s="38">
        <f t="shared" si="17"/>
        <v>132660.10298012919</v>
      </c>
      <c r="F243" s="38">
        <f t="shared" si="17"/>
        <v>0</v>
      </c>
      <c r="G243" s="38">
        <f t="shared" si="17"/>
        <v>0</v>
      </c>
      <c r="H243" s="38">
        <f>SUM(C243:G243)</f>
        <v>1726981.3646030037</v>
      </c>
      <c r="I243" s="1"/>
    </row>
    <row r="244" spans="2:9" x14ac:dyDescent="0.2">
      <c r="B244" s="9" t="str">
        <f>$B$33</f>
        <v>Science</v>
      </c>
      <c r="C244" s="39">
        <f t="shared" si="17"/>
        <v>229196.18318859264</v>
      </c>
      <c r="D244" s="39">
        <f t="shared" si="17"/>
        <v>226001.95615633609</v>
      </c>
      <c r="E244" s="39">
        <f t="shared" si="17"/>
        <v>2911.0367425106724</v>
      </c>
      <c r="F244" s="39">
        <f t="shared" si="17"/>
        <v>0</v>
      </c>
      <c r="G244" s="39">
        <f t="shared" si="17"/>
        <v>0</v>
      </c>
      <c r="H244" s="39">
        <f t="shared" ref="H244:H263" si="18">SUM(C244:G244)</f>
        <v>458109.17608743941</v>
      </c>
      <c r="I244" s="1"/>
    </row>
    <row r="245" spans="2:9" x14ac:dyDescent="0.2">
      <c r="B245" s="9" t="str">
        <f>$B$34</f>
        <v>Fine Arts</v>
      </c>
      <c r="C245" s="39">
        <f t="shared" si="17"/>
        <v>37261.956162562608</v>
      </c>
      <c r="D245" s="39">
        <f t="shared" si="17"/>
        <v>23171.971536668279</v>
      </c>
      <c r="E245" s="39">
        <f t="shared" si="17"/>
        <v>831.72478357447778</v>
      </c>
      <c r="F245" s="39">
        <f t="shared" si="17"/>
        <v>0</v>
      </c>
      <c r="G245" s="39">
        <f t="shared" si="17"/>
        <v>0</v>
      </c>
      <c r="H245" s="39">
        <f t="shared" si="18"/>
        <v>61265.652482805366</v>
      </c>
      <c r="I245" s="1"/>
    </row>
    <row r="246" spans="2:9" x14ac:dyDescent="0.2">
      <c r="B246" s="9" t="str">
        <f>$B$35</f>
        <v>Teacher Education</v>
      </c>
      <c r="C246" s="39">
        <f t="shared" si="17"/>
        <v>13182.295812227338</v>
      </c>
      <c r="D246" s="39">
        <f t="shared" si="17"/>
        <v>234729.06231949685</v>
      </c>
      <c r="E246" s="39">
        <f t="shared" si="17"/>
        <v>255200.88776010225</v>
      </c>
      <c r="F246" s="39">
        <f t="shared" si="17"/>
        <v>59824.838772528012</v>
      </c>
      <c r="G246" s="39">
        <f t="shared" si="17"/>
        <v>0</v>
      </c>
      <c r="H246" s="39">
        <f t="shared" si="18"/>
        <v>562937.08466435445</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27067.647401106802</v>
      </c>
      <c r="D248" s="39">
        <f t="shared" si="17"/>
        <v>132912.82374928775</v>
      </c>
      <c r="E248" s="39">
        <f t="shared" si="17"/>
        <v>7485.5230521702997</v>
      </c>
      <c r="F248" s="39">
        <f t="shared" si="17"/>
        <v>0</v>
      </c>
      <c r="G248" s="39">
        <f t="shared" si="17"/>
        <v>0</v>
      </c>
      <c r="H248" s="39">
        <f t="shared" si="18"/>
        <v>167465.99420256485</v>
      </c>
      <c r="I248" s="1"/>
    </row>
    <row r="249" spans="2:9" x14ac:dyDescent="0.2">
      <c r="B249" s="9" t="str">
        <f>$B$38</f>
        <v>Home Economics</v>
      </c>
      <c r="C249" s="39">
        <f t="shared" si="17"/>
        <v>351.52788832606228</v>
      </c>
      <c r="D249" s="39">
        <f t="shared" si="17"/>
        <v>20463.559279135621</v>
      </c>
      <c r="E249" s="39">
        <f t="shared" si="17"/>
        <v>12475.871753617166</v>
      </c>
      <c r="F249" s="39">
        <f t="shared" si="17"/>
        <v>0</v>
      </c>
      <c r="G249" s="39">
        <f t="shared" si="17"/>
        <v>0</v>
      </c>
      <c r="H249" s="39">
        <f t="shared" si="18"/>
        <v>33290.958921078847</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351.52788832606228</v>
      </c>
      <c r="D251" s="39">
        <f t="shared" si="17"/>
        <v>10231.779639567811</v>
      </c>
      <c r="E251" s="39">
        <f t="shared" si="17"/>
        <v>0</v>
      </c>
      <c r="F251" s="39">
        <f t="shared" si="17"/>
        <v>0</v>
      </c>
      <c r="G251" s="39">
        <f t="shared" si="17"/>
        <v>0</v>
      </c>
      <c r="H251" s="39">
        <f t="shared" si="18"/>
        <v>10583.307527893872</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34859.848925667851</v>
      </c>
      <c r="D256" s="39">
        <f t="shared" si="17"/>
        <v>77540.839817509011</v>
      </c>
      <c r="E256" s="39">
        <f t="shared" si="17"/>
        <v>0</v>
      </c>
      <c r="F256" s="39">
        <f t="shared" si="17"/>
        <v>0</v>
      </c>
      <c r="G256" s="39">
        <f t="shared" si="17"/>
        <v>0</v>
      </c>
      <c r="H256" s="39">
        <f t="shared" si="18"/>
        <v>112400.68874317687</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68372.174279419123</v>
      </c>
      <c r="D258" s="39">
        <f t="shared" si="17"/>
        <v>663861.93779078219</v>
      </c>
      <c r="E258" s="39">
        <f t="shared" si="17"/>
        <v>229140.17787476862</v>
      </c>
      <c r="F258" s="39">
        <f t="shared" si="17"/>
        <v>0</v>
      </c>
      <c r="G258" s="39">
        <f t="shared" si="17"/>
        <v>0</v>
      </c>
      <c r="H258" s="39">
        <f t="shared" si="18"/>
        <v>961374.28994496993</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16852.342935758748</v>
      </c>
      <c r="E260" s="39">
        <f t="shared" si="19"/>
        <v>0</v>
      </c>
      <c r="F260" s="39">
        <f t="shared" si="19"/>
        <v>0</v>
      </c>
      <c r="G260" s="39">
        <f t="shared" si="19"/>
        <v>0</v>
      </c>
      <c r="H260" s="39">
        <f t="shared" si="18"/>
        <v>16852.342935758748</v>
      </c>
      <c r="I260" s="1"/>
    </row>
    <row r="261" spans="2:10" x14ac:dyDescent="0.2">
      <c r="B261" s="9" t="str">
        <f>$B$50</f>
        <v>Technology</v>
      </c>
      <c r="C261" s="39">
        <f t="shared" si="19"/>
        <v>4628.450529626487</v>
      </c>
      <c r="D261" s="39">
        <f t="shared" si="19"/>
        <v>8125.2367725979684</v>
      </c>
      <c r="E261" s="39">
        <f t="shared" si="19"/>
        <v>0</v>
      </c>
      <c r="F261" s="39">
        <f t="shared" si="19"/>
        <v>0</v>
      </c>
      <c r="G261" s="39">
        <f t="shared" si="19"/>
        <v>0</v>
      </c>
      <c r="H261" s="39">
        <f t="shared" si="18"/>
        <v>12753.687302224454</v>
      </c>
      <c r="I261" s="1"/>
    </row>
    <row r="262" spans="2:10" x14ac:dyDescent="0.2">
      <c r="B262" s="9" t="str">
        <f>$B$51</f>
        <v>Nursing</v>
      </c>
      <c r="C262" s="39">
        <f t="shared" si="19"/>
        <v>1054.583664978187</v>
      </c>
      <c r="D262" s="39">
        <f t="shared" si="19"/>
        <v>105126.52021830458</v>
      </c>
      <c r="E262" s="39">
        <f t="shared" si="19"/>
        <v>4990.3487014468665</v>
      </c>
      <c r="F262" s="39">
        <f t="shared" si="19"/>
        <v>0</v>
      </c>
      <c r="G262" s="39">
        <f t="shared" si="19"/>
        <v>0</v>
      </c>
      <c r="H262" s="39">
        <f t="shared" si="18"/>
        <v>111171.45258472963</v>
      </c>
      <c r="I262" s="1"/>
    </row>
    <row r="263" spans="2:10" x14ac:dyDescent="0.2">
      <c r="B263" s="35" t="str">
        <f>$B$52</f>
        <v>Totals</v>
      </c>
      <c r="C263" s="38">
        <f>SUM(C243:C262)</f>
        <v>1076847.0979055043</v>
      </c>
      <c r="D263" s="38">
        <f>SUM(D243:D262)</f>
        <v>2452818.3896736475</v>
      </c>
      <c r="E263" s="38">
        <f>SUM(E243:E262)</f>
        <v>645695.67364831956</v>
      </c>
      <c r="F263" s="38">
        <f>SUM(F243:F262)</f>
        <v>59824.838772528012</v>
      </c>
      <c r="G263" s="38">
        <f>SUM(G243:G262)</f>
        <v>0</v>
      </c>
      <c r="H263" s="38">
        <f t="shared" si="18"/>
        <v>4235186</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4488379.2146207914</v>
      </c>
      <c r="D268" s="38">
        <f t="shared" si="20"/>
        <v>5194578.0052124821</v>
      </c>
      <c r="E268" s="38">
        <f t="shared" si="20"/>
        <v>1328870.2405907677</v>
      </c>
      <c r="F268" s="38">
        <f t="shared" si="20"/>
        <v>0</v>
      </c>
      <c r="G268" s="38">
        <f t="shared" si="20"/>
        <v>0</v>
      </c>
      <c r="H268" s="38">
        <f>SUM(C268:G268)</f>
        <v>11011827.460424041</v>
      </c>
      <c r="I268" s="1"/>
    </row>
    <row r="269" spans="2:10" x14ac:dyDescent="0.2">
      <c r="B269" s="9" t="str">
        <f>$B$33</f>
        <v>Science</v>
      </c>
      <c r="C269" s="39">
        <f t="shared" si="20"/>
        <v>1638000.8583590705</v>
      </c>
      <c r="D269" s="39">
        <f t="shared" si="20"/>
        <v>1835916.1313094492</v>
      </c>
      <c r="E269" s="39">
        <f t="shared" si="20"/>
        <v>100720.55226897595</v>
      </c>
      <c r="F269" s="39">
        <f t="shared" si="20"/>
        <v>0</v>
      </c>
      <c r="G269" s="39">
        <f t="shared" si="20"/>
        <v>0</v>
      </c>
      <c r="H269" s="39">
        <f t="shared" ref="H269:H288" si="21">SUM(C269:G269)</f>
        <v>3574637.5419374956</v>
      </c>
      <c r="I269" s="1"/>
    </row>
    <row r="270" spans="2:10" x14ac:dyDescent="0.2">
      <c r="B270" s="9" t="str">
        <f>$B$34</f>
        <v>Fine Arts</v>
      </c>
      <c r="C270" s="39">
        <f t="shared" si="20"/>
        <v>230749.46116322279</v>
      </c>
      <c r="D270" s="39">
        <f t="shared" si="20"/>
        <v>82945.611861066849</v>
      </c>
      <c r="E270" s="39">
        <f t="shared" si="20"/>
        <v>46636.769474411049</v>
      </c>
      <c r="F270" s="39">
        <f t="shared" si="20"/>
        <v>0</v>
      </c>
      <c r="G270" s="39">
        <f t="shared" si="20"/>
        <v>0</v>
      </c>
      <c r="H270" s="39">
        <f t="shared" si="21"/>
        <v>360331.84249870066</v>
      </c>
      <c r="I270" s="1"/>
    </row>
    <row r="271" spans="2:10" x14ac:dyDescent="0.2">
      <c r="B271" s="9" t="str">
        <f>$B$35</f>
        <v>Teacher Education</v>
      </c>
      <c r="C271" s="39">
        <f t="shared" si="20"/>
        <v>89419.136958157847</v>
      </c>
      <c r="D271" s="39">
        <f t="shared" si="20"/>
        <v>1433033.1112398719</v>
      </c>
      <c r="E271" s="39">
        <f t="shared" si="20"/>
        <v>1652129.6481429832</v>
      </c>
      <c r="F271" s="39">
        <f t="shared" si="20"/>
        <v>819371.88018772926</v>
      </c>
      <c r="G271" s="39">
        <f t="shared" si="20"/>
        <v>0</v>
      </c>
      <c r="H271" s="39">
        <f t="shared" si="21"/>
        <v>3993953.7765287422</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297981.55552823248</v>
      </c>
      <c r="D273" s="39">
        <f t="shared" si="20"/>
        <v>1176991.780403303</v>
      </c>
      <c r="E273" s="39">
        <f t="shared" si="20"/>
        <v>57804.089361299528</v>
      </c>
      <c r="F273" s="39">
        <f t="shared" si="20"/>
        <v>0</v>
      </c>
      <c r="G273" s="39">
        <f t="shared" si="20"/>
        <v>0</v>
      </c>
      <c r="H273" s="39">
        <f t="shared" si="21"/>
        <v>1532777.4252928349</v>
      </c>
      <c r="I273" s="1"/>
    </row>
    <row r="274" spans="2:10" x14ac:dyDescent="0.2">
      <c r="B274" s="9" t="str">
        <f>$B$38</f>
        <v>Home Economics</v>
      </c>
      <c r="C274" s="39">
        <f t="shared" si="20"/>
        <v>3672.4645835686383</v>
      </c>
      <c r="D274" s="39">
        <f t="shared" si="20"/>
        <v>103080.3822034451</v>
      </c>
      <c r="E274" s="39">
        <f t="shared" si="20"/>
        <v>63844.518189963201</v>
      </c>
      <c r="F274" s="39">
        <f t="shared" si="20"/>
        <v>0</v>
      </c>
      <c r="G274" s="39">
        <f t="shared" si="20"/>
        <v>0</v>
      </c>
      <c r="H274" s="39">
        <f t="shared" si="21"/>
        <v>170597.36497697694</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3356.613600807993</v>
      </c>
      <c r="D276" s="39">
        <f t="shared" si="20"/>
        <v>70847.808612044581</v>
      </c>
      <c r="E276" s="39">
        <f t="shared" si="20"/>
        <v>0</v>
      </c>
      <c r="F276" s="39">
        <f t="shared" si="20"/>
        <v>0</v>
      </c>
      <c r="G276" s="39">
        <f t="shared" si="20"/>
        <v>0</v>
      </c>
      <c r="H276" s="39">
        <f t="shared" si="21"/>
        <v>74204.422212852573</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282015.36295866582</v>
      </c>
      <c r="D281" s="39">
        <f t="shared" si="20"/>
        <v>512263.22351911128</v>
      </c>
      <c r="E281" s="39">
        <f t="shared" si="20"/>
        <v>0</v>
      </c>
      <c r="F281" s="39">
        <f t="shared" si="20"/>
        <v>0</v>
      </c>
      <c r="G281" s="39">
        <f t="shared" si="20"/>
        <v>0</v>
      </c>
      <c r="H281" s="39">
        <f t="shared" si="21"/>
        <v>794278.58647777711</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539308.93060310732</v>
      </c>
      <c r="D283" s="39">
        <f t="shared" si="20"/>
        <v>3876315.8260766696</v>
      </c>
      <c r="E283" s="39">
        <f t="shared" si="20"/>
        <v>1719419.6833220408</v>
      </c>
      <c r="F283" s="39">
        <f t="shared" si="20"/>
        <v>0</v>
      </c>
      <c r="G283" s="39">
        <f t="shared" si="20"/>
        <v>0</v>
      </c>
      <c r="H283" s="39">
        <f t="shared" si="21"/>
        <v>6135044.4400018174</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208542.42470185179</v>
      </c>
      <c r="E285" s="39">
        <f t="shared" si="22"/>
        <v>0</v>
      </c>
      <c r="F285" s="39">
        <f t="shared" si="22"/>
        <v>0</v>
      </c>
      <c r="G285" s="39">
        <f t="shared" si="22"/>
        <v>0</v>
      </c>
      <c r="H285" s="39">
        <f t="shared" si="21"/>
        <v>208542.42470185179</v>
      </c>
      <c r="I285" s="1"/>
    </row>
    <row r="286" spans="2:10" x14ac:dyDescent="0.2">
      <c r="B286" s="9" t="str">
        <f>$B$50</f>
        <v>Technology</v>
      </c>
      <c r="C286" s="39">
        <f t="shared" si="22"/>
        <v>34988.148612513512</v>
      </c>
      <c r="D286" s="39">
        <f t="shared" si="22"/>
        <v>83012.961961327659</v>
      </c>
      <c r="E286" s="39">
        <f t="shared" si="22"/>
        <v>0</v>
      </c>
      <c r="F286" s="39">
        <f t="shared" si="22"/>
        <v>0</v>
      </c>
      <c r="G286" s="39">
        <f t="shared" si="22"/>
        <v>0</v>
      </c>
      <c r="H286" s="39">
        <f t="shared" si="21"/>
        <v>118001.11057384117</v>
      </c>
      <c r="I286" s="1"/>
    </row>
    <row r="287" spans="2:10" x14ac:dyDescent="0.2">
      <c r="B287" s="9" t="str">
        <f>$B$51</f>
        <v>Nursing</v>
      </c>
      <c r="C287" s="39">
        <f t="shared" si="22"/>
        <v>8335.7212878412647</v>
      </c>
      <c r="D287" s="39">
        <f t="shared" si="22"/>
        <v>832640.20369251212</v>
      </c>
      <c r="E287" s="39">
        <f t="shared" si="22"/>
        <v>129419.38924473162</v>
      </c>
      <c r="F287" s="39">
        <f t="shared" si="22"/>
        <v>0</v>
      </c>
      <c r="G287" s="39">
        <f t="shared" si="22"/>
        <v>0</v>
      </c>
      <c r="H287" s="39">
        <f t="shared" si="21"/>
        <v>970395.31422508496</v>
      </c>
      <c r="I287" s="1"/>
    </row>
    <row r="288" spans="2:10" x14ac:dyDescent="0.2">
      <c r="B288" s="35" t="str">
        <f>$B$52</f>
        <v>Totals</v>
      </c>
      <c r="C288" s="38">
        <f>SUM(C268:C287)</f>
        <v>7616207.4682759792</v>
      </c>
      <c r="D288" s="38">
        <f>SUM(D268:D287)</f>
        <v>15410167.470793135</v>
      </c>
      <c r="E288" s="38">
        <f>SUM(E268:E287)</f>
        <v>5098844.8905951735</v>
      </c>
      <c r="F288" s="38">
        <f>SUM(F268:F287)</f>
        <v>819371.88018772926</v>
      </c>
      <c r="G288" s="38">
        <f>SUM(G268:G287)</f>
        <v>0</v>
      </c>
      <c r="H288" s="38">
        <f t="shared" si="21"/>
        <v>28944591.709852017</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398.11772348951496</v>
      </c>
      <c r="D293" s="36">
        <f t="shared" si="23"/>
        <v>558.0167585360922</v>
      </c>
      <c r="E293" s="36">
        <f t="shared" si="23"/>
        <v>1388.579143773007</v>
      </c>
      <c r="F293" s="36">
        <f t="shared" si="23"/>
        <v>0</v>
      </c>
      <c r="G293" s="37">
        <f t="shared" si="23"/>
        <v>0</v>
      </c>
      <c r="H293" s="38">
        <f t="shared" si="23"/>
        <v>511.22690159814493</v>
      </c>
      <c r="I293" s="1"/>
    </row>
    <row r="294" spans="2:10" x14ac:dyDescent="0.2">
      <c r="B294" s="9" t="str">
        <f>$B$33</f>
        <v>Science</v>
      </c>
      <c r="C294" s="69">
        <f t="shared" si="23"/>
        <v>418.71187585865812</v>
      </c>
      <c r="D294" s="69">
        <f t="shared" si="23"/>
        <v>814.87622339522818</v>
      </c>
      <c r="E294" s="69">
        <f t="shared" si="23"/>
        <v>4796.2167747131407</v>
      </c>
      <c r="F294" s="69">
        <f t="shared" si="23"/>
        <v>0</v>
      </c>
      <c r="G294" s="88">
        <f t="shared" si="23"/>
        <v>0</v>
      </c>
      <c r="H294" s="39">
        <f t="shared" si="23"/>
        <v>577.85928579655604</v>
      </c>
      <c r="I294" s="1"/>
    </row>
    <row r="295" spans="2:10" x14ac:dyDescent="0.2">
      <c r="B295" s="9" t="str">
        <f>$B$34</f>
        <v>Fine Arts</v>
      </c>
      <c r="C295" s="69">
        <f t="shared" si="23"/>
        <v>362.8136181811679</v>
      </c>
      <c r="D295" s="69">
        <f t="shared" si="23"/>
        <v>359.07191281847122</v>
      </c>
      <c r="E295" s="69">
        <f t="shared" si="23"/>
        <v>7772.7949124018414</v>
      </c>
      <c r="F295" s="69">
        <f t="shared" si="23"/>
        <v>0</v>
      </c>
      <c r="G295" s="88">
        <f t="shared" si="23"/>
        <v>0</v>
      </c>
      <c r="H295" s="39">
        <f t="shared" si="23"/>
        <v>412.75125143035586</v>
      </c>
      <c r="I295" s="1"/>
    </row>
    <row r="296" spans="2:10" x14ac:dyDescent="0.2">
      <c r="B296" s="9" t="str">
        <f>$B$35</f>
        <v>Teacher Education</v>
      </c>
      <c r="C296" s="69">
        <f t="shared" si="23"/>
        <v>397.41838648070154</v>
      </c>
      <c r="D296" s="69">
        <f t="shared" si="23"/>
        <v>612.40731249567182</v>
      </c>
      <c r="E296" s="69">
        <f t="shared" si="23"/>
        <v>897.40882571590612</v>
      </c>
      <c r="F296" s="69">
        <f t="shared" si="23"/>
        <v>1816.789091325342</v>
      </c>
      <c r="G296" s="88">
        <f t="shared" si="23"/>
        <v>0</v>
      </c>
      <c r="H296" s="39">
        <f t="shared" si="23"/>
        <v>822.30878660258224</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644.98172192258107</v>
      </c>
      <c r="D298" s="69">
        <f t="shared" si="23"/>
        <v>888.29568332324754</v>
      </c>
      <c r="E298" s="69">
        <f t="shared" si="23"/>
        <v>1070.4460992833247</v>
      </c>
      <c r="F298" s="69">
        <f t="shared" si="23"/>
        <v>0</v>
      </c>
      <c r="G298" s="88">
        <f t="shared" si="23"/>
        <v>0</v>
      </c>
      <c r="H298" s="39">
        <f t="shared" si="23"/>
        <v>832.57872096297388</v>
      </c>
      <c r="I298" s="1"/>
    </row>
    <row r="299" spans="2:10" x14ac:dyDescent="0.2">
      <c r="B299" s="9" t="str">
        <f>$B$38</f>
        <v>Home Economics</v>
      </c>
      <c r="C299" s="69">
        <f t="shared" si="23"/>
        <v>612.07743059477309</v>
      </c>
      <c r="D299" s="69">
        <f t="shared" si="23"/>
        <v>505.29599119335836</v>
      </c>
      <c r="E299" s="69">
        <f t="shared" si="23"/>
        <v>709.3835354440356</v>
      </c>
      <c r="F299" s="69">
        <f t="shared" si="23"/>
        <v>0</v>
      </c>
      <c r="G299" s="88">
        <f t="shared" si="23"/>
        <v>0</v>
      </c>
      <c r="H299" s="39">
        <f t="shared" si="23"/>
        <v>568.6578832565898</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559.43560013466549</v>
      </c>
      <c r="D301" s="69">
        <f t="shared" si="23"/>
        <v>694.58635894161353</v>
      </c>
      <c r="E301" s="69">
        <f t="shared" si="23"/>
        <v>0</v>
      </c>
      <c r="F301" s="69">
        <f t="shared" si="23"/>
        <v>0</v>
      </c>
      <c r="G301" s="88">
        <f t="shared" si="23"/>
        <v>0</v>
      </c>
      <c r="H301" s="39">
        <f t="shared" si="23"/>
        <v>687.07798345233869</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473.97539993053078</v>
      </c>
      <c r="D306" s="69">
        <f t="shared" si="23"/>
        <v>662.69498514762131</v>
      </c>
      <c r="E306" s="69">
        <f t="shared" si="23"/>
        <v>0</v>
      </c>
      <c r="F306" s="69">
        <f t="shared" si="23"/>
        <v>0</v>
      </c>
      <c r="G306" s="88">
        <f t="shared" si="23"/>
        <v>0</v>
      </c>
      <c r="H306" s="39">
        <f t="shared" si="23"/>
        <v>580.61300181124057</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462.13275972845531</v>
      </c>
      <c r="D308" s="69">
        <f t="shared" si="23"/>
        <v>585.72315292787391</v>
      </c>
      <c r="E308" s="69">
        <f t="shared" si="23"/>
        <v>1040.1812966255541</v>
      </c>
      <c r="F308" s="69">
        <f t="shared" si="23"/>
        <v>0</v>
      </c>
      <c r="G308" s="88">
        <f t="shared" si="23"/>
        <v>0</v>
      </c>
      <c r="H308" s="39">
        <f t="shared" si="23"/>
        <v>650.03649502032397</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1241.3239565586416</v>
      </c>
      <c r="E310" s="69">
        <f t="shared" si="24"/>
        <v>0</v>
      </c>
      <c r="F310" s="69">
        <f t="shared" si="24"/>
        <v>0</v>
      </c>
      <c r="G310" s="88">
        <f t="shared" si="24"/>
        <v>0</v>
      </c>
      <c r="H310" s="39">
        <f t="shared" si="24"/>
        <v>1241.3239565586416</v>
      </c>
      <c r="I310" s="1"/>
    </row>
    <row r="311" spans="2:10" x14ac:dyDescent="0.2">
      <c r="B311" s="9" t="str">
        <f>$B$50</f>
        <v>Technology</v>
      </c>
      <c r="C311" s="69">
        <f t="shared" si="24"/>
        <v>442.88795712042423</v>
      </c>
      <c r="D311" s="69">
        <f t="shared" si="24"/>
        <v>1024.851382238613</v>
      </c>
      <c r="E311" s="69">
        <f t="shared" si="24"/>
        <v>0</v>
      </c>
      <c r="F311" s="69">
        <f t="shared" si="24"/>
        <v>0</v>
      </c>
      <c r="G311" s="88">
        <f t="shared" si="24"/>
        <v>0</v>
      </c>
      <c r="H311" s="39">
        <f t="shared" si="24"/>
        <v>737.50694108650737</v>
      </c>
      <c r="I311" s="1"/>
    </row>
    <row r="312" spans="2:10" x14ac:dyDescent="0.2">
      <c r="B312" s="9" t="str">
        <f>$B$51</f>
        <v>Nursing</v>
      </c>
      <c r="C312" s="69">
        <f t="shared" si="24"/>
        <v>463.0956271022925</v>
      </c>
      <c r="D312" s="69">
        <f t="shared" si="24"/>
        <v>794.50401115697719</v>
      </c>
      <c r="E312" s="69">
        <f t="shared" si="24"/>
        <v>3594.9830345758783</v>
      </c>
      <c r="F312" s="69">
        <f t="shared" si="24"/>
        <v>0</v>
      </c>
      <c r="G312" s="88">
        <f t="shared" si="24"/>
        <v>0</v>
      </c>
      <c r="H312" s="39">
        <f t="shared" si="24"/>
        <v>880.5765101861025</v>
      </c>
      <c r="I312" s="1"/>
    </row>
    <row r="313" spans="2:10" x14ac:dyDescent="0.2">
      <c r="B313" s="35" t="str">
        <f>$B$52</f>
        <v>Totals</v>
      </c>
      <c r="C313" s="38">
        <f t="shared" si="24"/>
        <v>414.37472623917188</v>
      </c>
      <c r="D313" s="38">
        <f t="shared" si="24"/>
        <v>630.22114635993523</v>
      </c>
      <c r="E313" s="38">
        <f t="shared" si="24"/>
        <v>1094.6425269633262</v>
      </c>
      <c r="F313" s="38">
        <f t="shared" si="24"/>
        <v>1816.789091325342</v>
      </c>
      <c r="G313" s="38">
        <f t="shared" si="24"/>
        <v>0</v>
      </c>
      <c r="H313" s="38">
        <f t="shared" si="24"/>
        <v>603.75444212369405</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1.4016375700259132</v>
      </c>
      <c r="E318" s="55">
        <f t="shared" si="25"/>
        <v>3.4878606548888733</v>
      </c>
      <c r="F318" s="55">
        <f t="shared" si="25"/>
        <v>0</v>
      </c>
      <c r="G318" s="55">
        <f t="shared" si="25"/>
        <v>0</v>
      </c>
      <c r="H318" s="55">
        <f t="shared" si="25"/>
        <v>1.2841098786490195</v>
      </c>
      <c r="I318" s="1"/>
    </row>
    <row r="319" spans="2:10" x14ac:dyDescent="0.2">
      <c r="B319" s="9" t="str">
        <f>$B$33</f>
        <v>Science</v>
      </c>
      <c r="C319" s="55">
        <f t="shared" ref="C319:H334" si="26">IF($C$293=0,"",C294/$C$293)</f>
        <v>1.0517288006889891</v>
      </c>
      <c r="D319" s="55">
        <f t="shared" si="26"/>
        <v>2.0468222721983116</v>
      </c>
      <c r="E319" s="55">
        <f t="shared" si="26"/>
        <v>12.047232493630634</v>
      </c>
      <c r="F319" s="55">
        <f t="shared" si="26"/>
        <v>0</v>
      </c>
      <c r="G319" s="55">
        <f t="shared" si="26"/>
        <v>0</v>
      </c>
      <c r="H319" s="55">
        <f t="shared" si="26"/>
        <v>1.4514784238481029</v>
      </c>
      <c r="I319" s="1"/>
    </row>
    <row r="320" spans="2:10" x14ac:dyDescent="0.2">
      <c r="B320" s="9" t="str">
        <f>$B$34</f>
        <v>Fine Arts</v>
      </c>
      <c r="C320" s="55">
        <f t="shared" si="26"/>
        <v>0.91132244754414493</v>
      </c>
      <c r="D320" s="55">
        <f t="shared" si="26"/>
        <v>0.90192395774595036</v>
      </c>
      <c r="E320" s="55">
        <f t="shared" si="26"/>
        <v>19.523860541231468</v>
      </c>
      <c r="F320" s="55">
        <f t="shared" si="26"/>
        <v>0</v>
      </c>
      <c r="G320" s="55">
        <f t="shared" si="26"/>
        <v>0</v>
      </c>
      <c r="H320" s="55">
        <f t="shared" si="26"/>
        <v>1.0367567859390372</v>
      </c>
      <c r="I320" s="1"/>
    </row>
    <row r="321" spans="2:9" x14ac:dyDescent="0.2">
      <c r="B321" s="9" t="str">
        <f>$B$35</f>
        <v>Teacher Education</v>
      </c>
      <c r="C321" s="55">
        <f t="shared" si="26"/>
        <v>0.99824339142029728</v>
      </c>
      <c r="D321" s="55">
        <f t="shared" si="26"/>
        <v>1.5382568430460759</v>
      </c>
      <c r="E321" s="55">
        <f t="shared" si="26"/>
        <v>2.2541293008763543</v>
      </c>
      <c r="F321" s="55">
        <f t="shared" si="26"/>
        <v>4.5634469005828873</v>
      </c>
      <c r="G321" s="55">
        <f t="shared" si="26"/>
        <v>0</v>
      </c>
      <c r="H321" s="55">
        <f t="shared" si="26"/>
        <v>2.0654915319896303</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1.6200778912058851</v>
      </c>
      <c r="D323" s="55">
        <f t="shared" si="26"/>
        <v>2.2312387289299926</v>
      </c>
      <c r="E323" s="55">
        <f t="shared" si="26"/>
        <v>2.6887677591965242</v>
      </c>
      <c r="F323" s="55">
        <f t="shared" si="26"/>
        <v>0</v>
      </c>
      <c r="G323" s="55">
        <f t="shared" si="26"/>
        <v>0</v>
      </c>
      <c r="H323" s="55">
        <f t="shared" si="26"/>
        <v>2.0912877569614183</v>
      </c>
      <c r="I323" s="1"/>
    </row>
    <row r="324" spans="2:9" x14ac:dyDescent="0.2">
      <c r="B324" s="9" t="str">
        <f>$B$38</f>
        <v>Home Economics</v>
      </c>
      <c r="C324" s="55">
        <f t="shared" si="26"/>
        <v>1.5374282391396552</v>
      </c>
      <c r="D324" s="55">
        <f t="shared" si="26"/>
        <v>1.2692125001731205</v>
      </c>
      <c r="E324" s="55">
        <f t="shared" si="26"/>
        <v>1.78184364470455</v>
      </c>
      <c r="F324" s="55">
        <f t="shared" si="26"/>
        <v>0</v>
      </c>
      <c r="G324" s="55">
        <f t="shared" si="26"/>
        <v>0</v>
      </c>
      <c r="H324" s="55">
        <f t="shared" si="26"/>
        <v>1.4283661583118801</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1.4052014445154415</v>
      </c>
      <c r="D326" s="55">
        <f t="shared" si="26"/>
        <v>1.744675803060314</v>
      </c>
      <c r="E326" s="55">
        <f t="shared" si="26"/>
        <v>0</v>
      </c>
      <c r="F326" s="55">
        <f t="shared" si="26"/>
        <v>0</v>
      </c>
      <c r="G326" s="55">
        <f t="shared" si="26"/>
        <v>0</v>
      </c>
      <c r="H326" s="55">
        <f t="shared" si="26"/>
        <v>1.7258161164744878</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1.1905408173645744</v>
      </c>
      <c r="D331" s="55">
        <f t="shared" si="26"/>
        <v>1.664570417360669</v>
      </c>
      <c r="E331" s="55">
        <f t="shared" si="26"/>
        <v>0</v>
      </c>
      <c r="F331" s="55">
        <f t="shared" si="26"/>
        <v>0</v>
      </c>
      <c r="G331" s="55">
        <f t="shared" si="26"/>
        <v>0</v>
      </c>
      <c r="H331" s="55">
        <f t="shared" si="26"/>
        <v>1.4583952623916074</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1.1607942386434005</v>
      </c>
      <c r="D333" s="55">
        <f t="shared" si="26"/>
        <v>1.4712310413964773</v>
      </c>
      <c r="E333" s="55">
        <f t="shared" si="26"/>
        <v>2.6127480271622443</v>
      </c>
      <c r="F333" s="55">
        <f t="shared" si="26"/>
        <v>0</v>
      </c>
      <c r="G333" s="55">
        <f t="shared" si="26"/>
        <v>0</v>
      </c>
      <c r="H333" s="55">
        <f t="shared" si="26"/>
        <v>1.6327745706037216</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3.1179821528124805</v>
      </c>
      <c r="E335" s="55">
        <f t="shared" si="27"/>
        <v>0</v>
      </c>
      <c r="F335" s="55">
        <f t="shared" si="27"/>
        <v>0</v>
      </c>
      <c r="G335" s="55">
        <f t="shared" si="27"/>
        <v>0</v>
      </c>
      <c r="H335" s="55">
        <f t="shared" si="27"/>
        <v>3.1179821528124805</v>
      </c>
      <c r="I335" s="1"/>
    </row>
    <row r="336" spans="2:9" x14ac:dyDescent="0.2">
      <c r="B336" s="9" t="str">
        <f>$B$50</f>
        <v>Technology</v>
      </c>
      <c r="C336" s="55">
        <f t="shared" si="27"/>
        <v>1.1124547614672784</v>
      </c>
      <c r="D336" s="55">
        <f t="shared" si="27"/>
        <v>2.5742420439254925</v>
      </c>
      <c r="E336" s="55">
        <f t="shared" si="27"/>
        <v>0</v>
      </c>
      <c r="F336" s="55">
        <f t="shared" si="27"/>
        <v>0</v>
      </c>
      <c r="G336" s="55">
        <f t="shared" si="27"/>
        <v>0</v>
      </c>
      <c r="H336" s="55">
        <f t="shared" si="27"/>
        <v>1.8524845732117494</v>
      </c>
      <c r="I336" s="1"/>
    </row>
    <row r="337" spans="2:10" x14ac:dyDescent="0.2">
      <c r="B337" s="9" t="str">
        <f>$B$51</f>
        <v>Nursing</v>
      </c>
      <c r="C337" s="55">
        <f t="shared" si="27"/>
        <v>1.1632127880247181</v>
      </c>
      <c r="D337" s="55">
        <f t="shared" si="27"/>
        <v>1.9956509451353317</v>
      </c>
      <c r="E337" s="55">
        <f t="shared" si="27"/>
        <v>9.0299497421660444</v>
      </c>
      <c r="F337" s="55">
        <f t="shared" si="27"/>
        <v>0</v>
      </c>
      <c r="G337" s="55">
        <f t="shared" si="27"/>
        <v>0</v>
      </c>
      <c r="H337" s="55">
        <f t="shared" si="27"/>
        <v>2.211849556628176</v>
      </c>
      <c r="I337" s="1"/>
    </row>
    <row r="338" spans="2:10" x14ac:dyDescent="0.2">
      <c r="B338" s="35" t="str">
        <f>$B$52</f>
        <v>Totals</v>
      </c>
      <c r="C338" s="55">
        <f t="shared" si="27"/>
        <v>1.0408346621877664</v>
      </c>
      <c r="D338" s="55">
        <f t="shared" si="27"/>
        <v>1.5830019845286618</v>
      </c>
      <c r="E338" s="55">
        <f t="shared" si="27"/>
        <v>2.7495448265119884</v>
      </c>
      <c r="F338" s="55">
        <f t="shared" si="27"/>
        <v>4.5634469005828873</v>
      </c>
      <c r="G338" s="55">
        <f t="shared" si="27"/>
        <v>0</v>
      </c>
      <c r="H338" s="55">
        <f t="shared" si="27"/>
        <v>1.516522391497084</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11943.531704685449</v>
      </c>
      <c r="D343" s="38">
        <f t="shared" si="28"/>
        <v>16740.502756082766</v>
      </c>
      <c r="E343" s="38">
        <f>E293*24</f>
        <v>33325.89945055217</v>
      </c>
      <c r="F343" s="38">
        <f>F293*18</f>
        <v>0</v>
      </c>
      <c r="G343" s="38">
        <f>G293*24</f>
        <v>0</v>
      </c>
      <c r="H343" s="38">
        <f>IF((C32/30+D32/30+E32/24+F32/18+G32/24)=0,0,H268/(C32/30+D32/30+E32/24+F32/18+G32/24))</f>
        <v>15168.328744686856</v>
      </c>
      <c r="I343" s="1"/>
    </row>
    <row r="344" spans="2:10" x14ac:dyDescent="0.2">
      <c r="B344" s="9" t="str">
        <f>$B$33</f>
        <v>Science</v>
      </c>
      <c r="C344" s="39">
        <f t="shared" si="28"/>
        <v>12561.356275759743</v>
      </c>
      <c r="D344" s="39">
        <f t="shared" si="28"/>
        <v>24446.286701856847</v>
      </c>
      <c r="E344" s="39">
        <f>E294*24</f>
        <v>115109.20259311538</v>
      </c>
      <c r="F344" s="39">
        <f>F294*18</f>
        <v>0</v>
      </c>
      <c r="G344" s="39">
        <f>G294*24</f>
        <v>0</v>
      </c>
      <c r="H344" s="39">
        <f t="shared" ref="H344:H363" si="29">IF((C33/30+D33/30+E33/24+F33/18+G33/24)=0,0,H269/(C33/30+D33/30+E33/24+F33/18+G33/24))</f>
        <v>17321.078337674116</v>
      </c>
      <c r="I344" s="1"/>
    </row>
    <row r="345" spans="2:10" x14ac:dyDescent="0.2">
      <c r="B345" s="9" t="str">
        <f>$B$34</f>
        <v>Fine Arts</v>
      </c>
      <c r="C345" s="39">
        <f t="shared" si="28"/>
        <v>10884.408545435037</v>
      </c>
      <c r="D345" s="39">
        <f t="shared" si="28"/>
        <v>10772.157384554137</v>
      </c>
      <c r="E345" s="39">
        <f t="shared" ref="E345:E363" si="30">E295*24</f>
        <v>186547.07789764419</v>
      </c>
      <c r="F345" s="39">
        <f t="shared" ref="F345:F363" si="31">F295*18</f>
        <v>0</v>
      </c>
      <c r="G345" s="39">
        <f t="shared" ref="G345:G363" si="32">G295*24</f>
        <v>0</v>
      </c>
      <c r="H345" s="39">
        <f t="shared" si="29"/>
        <v>12361.298198926266</v>
      </c>
      <c r="I345" s="1"/>
    </row>
    <row r="346" spans="2:10" x14ac:dyDescent="0.2">
      <c r="B346" s="9" t="str">
        <f>$B$35</f>
        <v>Teacher Education</v>
      </c>
      <c r="C346" s="39">
        <f t="shared" si="28"/>
        <v>11922.551594421046</v>
      </c>
      <c r="D346" s="39">
        <f t="shared" si="28"/>
        <v>18372.219374870154</v>
      </c>
      <c r="E346" s="39">
        <f t="shared" si="30"/>
        <v>21537.811817181748</v>
      </c>
      <c r="F346" s="39">
        <f t="shared" si="31"/>
        <v>32702.203643856155</v>
      </c>
      <c r="G346" s="39">
        <f t="shared" si="32"/>
        <v>0</v>
      </c>
      <c r="H346" s="39">
        <f t="shared" si="29"/>
        <v>21327.944219392532</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19349.451657677433</v>
      </c>
      <c r="D348" s="39">
        <f t="shared" si="28"/>
        <v>26648.870499697427</v>
      </c>
      <c r="E348" s="39">
        <f t="shared" si="30"/>
        <v>25690.706382799792</v>
      </c>
      <c r="F348" s="39">
        <f t="shared" si="31"/>
        <v>0</v>
      </c>
      <c r="G348" s="39">
        <f t="shared" si="32"/>
        <v>0</v>
      </c>
      <c r="H348" s="39">
        <f t="shared" si="29"/>
        <v>24795.536672302533</v>
      </c>
      <c r="I348" s="1"/>
    </row>
    <row r="349" spans="2:10" x14ac:dyDescent="0.2">
      <c r="B349" s="9" t="str">
        <f>$B$38</f>
        <v>Home Economics</v>
      </c>
      <c r="C349" s="39">
        <f t="shared" si="28"/>
        <v>18362.322917843194</v>
      </c>
      <c r="D349" s="39">
        <f t="shared" si="28"/>
        <v>15158.87973580075</v>
      </c>
      <c r="E349" s="39">
        <f t="shared" si="30"/>
        <v>17025.204850656854</v>
      </c>
      <c r="F349" s="39">
        <f t="shared" si="31"/>
        <v>0</v>
      </c>
      <c r="G349" s="39">
        <f t="shared" si="32"/>
        <v>0</v>
      </c>
      <c r="H349" s="39">
        <f t="shared" si="29"/>
        <v>15869.522323439714</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16783.068004039964</v>
      </c>
      <c r="D351" s="39">
        <f t="shared" si="28"/>
        <v>20837.590768248407</v>
      </c>
      <c r="E351" s="39">
        <f t="shared" si="30"/>
        <v>0</v>
      </c>
      <c r="F351" s="39">
        <f t="shared" si="31"/>
        <v>0</v>
      </c>
      <c r="G351" s="39">
        <f t="shared" si="32"/>
        <v>0</v>
      </c>
      <c r="H351" s="39">
        <f t="shared" si="29"/>
        <v>20612.339503570158</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14219.261997915924</v>
      </c>
      <c r="D356" s="39">
        <f t="shared" si="28"/>
        <v>19880.849554428638</v>
      </c>
      <c r="E356" s="39">
        <f t="shared" si="30"/>
        <v>0</v>
      </c>
      <c r="F356" s="39">
        <f t="shared" si="31"/>
        <v>0</v>
      </c>
      <c r="G356" s="39">
        <f t="shared" si="32"/>
        <v>0</v>
      </c>
      <c r="H356" s="39">
        <f t="shared" si="29"/>
        <v>17418.390054337218</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13863.982791853659</v>
      </c>
      <c r="D358" s="39">
        <f t="shared" si="28"/>
        <v>17571.694587836217</v>
      </c>
      <c r="E358" s="39">
        <f t="shared" si="30"/>
        <v>24964.351119013299</v>
      </c>
      <c r="F358" s="39">
        <f t="shared" si="31"/>
        <v>0</v>
      </c>
      <c r="G358" s="39">
        <f t="shared" si="32"/>
        <v>0</v>
      </c>
      <c r="H358" s="39">
        <f t="shared" si="29"/>
        <v>18683.043593458144</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37239.71869675925</v>
      </c>
      <c r="E360" s="39">
        <f t="shared" si="30"/>
        <v>0</v>
      </c>
      <c r="F360" s="39">
        <f t="shared" si="31"/>
        <v>0</v>
      </c>
      <c r="G360" s="39">
        <f t="shared" si="32"/>
        <v>0</v>
      </c>
      <c r="H360" s="39">
        <f t="shared" si="29"/>
        <v>37239.71869675925</v>
      </c>
      <c r="I360" s="1"/>
    </row>
    <row r="361" spans="2:9" x14ac:dyDescent="0.2">
      <c r="B361" s="9" t="str">
        <f>$B$50</f>
        <v>Technology</v>
      </c>
      <c r="C361" s="39">
        <f t="shared" si="33"/>
        <v>13286.638713612727</v>
      </c>
      <c r="D361" s="39">
        <f t="shared" si="33"/>
        <v>30745.541467158393</v>
      </c>
      <c r="E361" s="39">
        <f t="shared" si="30"/>
        <v>0</v>
      </c>
      <c r="F361" s="39">
        <f t="shared" si="31"/>
        <v>0</v>
      </c>
      <c r="G361" s="39">
        <f t="shared" si="32"/>
        <v>0</v>
      </c>
      <c r="H361" s="39">
        <f t="shared" si="29"/>
        <v>22125.208232595218</v>
      </c>
      <c r="I361" s="1"/>
    </row>
    <row r="362" spans="2:9" x14ac:dyDescent="0.2">
      <c r="B362" s="9" t="str">
        <f>$B$51</f>
        <v>Nursing</v>
      </c>
      <c r="C362" s="39">
        <f t="shared" si="33"/>
        <v>13892.868813068775</v>
      </c>
      <c r="D362" s="39">
        <f t="shared" si="33"/>
        <v>23835.120334709314</v>
      </c>
      <c r="E362" s="39">
        <f t="shared" si="30"/>
        <v>86279.592829821078</v>
      </c>
      <c r="F362" s="39">
        <f t="shared" si="31"/>
        <v>0</v>
      </c>
      <c r="G362" s="39">
        <f t="shared" si="32"/>
        <v>0</v>
      </c>
      <c r="H362" s="39">
        <f t="shared" si="29"/>
        <v>26203.29381345864</v>
      </c>
      <c r="I362" s="1"/>
    </row>
    <row r="363" spans="2:9" x14ac:dyDescent="0.2">
      <c r="B363" s="35" t="str">
        <f>$B$52</f>
        <v>Totals</v>
      </c>
      <c r="C363" s="38">
        <f t="shared" si="33"/>
        <v>12431.241787175157</v>
      </c>
      <c r="D363" s="38">
        <f t="shared" si="33"/>
        <v>18906.634390798055</v>
      </c>
      <c r="E363" s="38">
        <f t="shared" si="30"/>
        <v>26271.420647119827</v>
      </c>
      <c r="F363" s="38">
        <f t="shared" si="31"/>
        <v>32702.203643856155</v>
      </c>
      <c r="G363" s="38">
        <f t="shared" si="32"/>
        <v>0</v>
      </c>
      <c r="H363" s="38">
        <f t="shared" si="29"/>
        <v>17575.493301353621</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58" priority="6" stopIfTrue="1">
      <formula>C32=0</formula>
    </cfRule>
  </conditionalFormatting>
  <conditionalFormatting sqref="C91:G110">
    <cfRule type="expression" dxfId="157" priority="5" stopIfTrue="1">
      <formula>C32=0</formula>
    </cfRule>
  </conditionalFormatting>
  <conditionalFormatting sqref="C143:H162">
    <cfRule type="expression" dxfId="156" priority="3" stopIfTrue="1">
      <formula>C32=0</formula>
    </cfRule>
  </conditionalFormatting>
  <conditionalFormatting sqref="H143:H162">
    <cfRule type="expression" dxfId="155" priority="4" stopIfTrue="1">
      <formula>OR(AND(#REF!&gt;0,H143&gt;0,H61=0),AND(#REF!&gt;0,H143&gt;0,H32=0))</formula>
    </cfRule>
  </conditionalFormatting>
  <conditionalFormatting sqref="H143:H162">
    <cfRule type="expression" dxfId="154" priority="2" stopIfTrue="1">
      <formula>OR(AND(#REF!&gt;0,H143&gt;0,H61=0),AND(#REF!&gt;0,H143&gt;0,H32=0))</formula>
    </cfRule>
  </conditionalFormatting>
  <conditionalFormatting sqref="H143:H162">
    <cfRule type="expression" dxfId="153"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C000"/>
    <pageSetUpPr fitToPage="1"/>
  </sheetPr>
  <dimension ref="B1:X363"/>
  <sheetViews>
    <sheetView showGridLines="0" showZeros="0" topLeftCell="B142" zoomScale="70" zoomScaleNormal="70" workbookViewId="0">
      <selection activeCell="L161" sqref="L161"/>
    </sheetView>
  </sheetViews>
  <sheetFormatPr defaultColWidth="9.140625" defaultRowHeight="14.25" x14ac:dyDescent="0.2"/>
  <cols>
    <col min="1" max="1" width="1.85546875" style="4" customWidth="1"/>
    <col min="2" max="2" width="30.5703125" style="4" customWidth="1"/>
    <col min="3" max="3" width="15.85546875" style="4" bestFit="1" customWidth="1"/>
    <col min="4" max="5" width="17.14062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6" style="4" bestFit="1" customWidth="1"/>
    <col min="11" max="11" width="15.28515625" style="4" bestFit="1" customWidth="1"/>
    <col min="12" max="12" width="15.85546875" style="4" customWidth="1"/>
    <col min="13" max="13" width="14.28515625" style="4" customWidth="1"/>
    <col min="14" max="14" width="15" style="4" customWidth="1"/>
    <col min="15" max="15" width="13.42578125" style="4" customWidth="1"/>
    <col min="16" max="16" width="16.85546875" style="4" customWidth="1"/>
    <col min="17" max="17" width="9.140625" style="4"/>
    <col min="18" max="18" width="17.140625" style="4" customWidth="1"/>
    <col min="19"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118</v>
      </c>
      <c r="C3" s="6"/>
      <c r="D3" s="6"/>
      <c r="E3" s="6"/>
      <c r="F3" s="6"/>
      <c r="G3" s="6"/>
      <c r="H3" s="6"/>
    </row>
    <row r="4" spans="2:8" x14ac:dyDescent="0.2">
      <c r="B4" s="83" t="s">
        <v>153</v>
      </c>
      <c r="C4" s="6"/>
      <c r="D4" s="6"/>
      <c r="E4" s="6"/>
      <c r="F4" s="6"/>
      <c r="G4" s="6"/>
      <c r="H4" s="6"/>
    </row>
    <row r="5" spans="2:8" x14ac:dyDescent="0.2">
      <c r="B5" s="251"/>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Data!$G22</f>
        <v>260747515</v>
      </c>
    </row>
    <row r="14" spans="2:8" x14ac:dyDescent="0.2">
      <c r="B14" s="372" t="s">
        <v>14</v>
      </c>
      <c r="C14" s="372"/>
      <c r="D14" s="372"/>
      <c r="E14" s="372"/>
      <c r="F14" s="341"/>
      <c r="G14" s="339"/>
      <c r="H14" s="345">
        <f>Data!$H22</f>
        <v>172378278</v>
      </c>
    </row>
    <row r="15" spans="2:8" x14ac:dyDescent="0.2">
      <c r="B15" s="372" t="s">
        <v>15</v>
      </c>
      <c r="C15" s="372"/>
      <c r="D15" s="372"/>
      <c r="E15" s="372"/>
      <c r="F15" s="341"/>
      <c r="G15" s="339"/>
      <c r="H15" s="345">
        <f>Data!$I22</f>
        <v>188549926</v>
      </c>
    </row>
    <row r="16" spans="2:8" x14ac:dyDescent="0.2">
      <c r="B16" s="372" t="s">
        <v>19</v>
      </c>
      <c r="C16" s="372"/>
      <c r="D16" s="372"/>
      <c r="E16" s="372"/>
      <c r="F16" s="341"/>
      <c r="G16" s="339"/>
      <c r="H16" s="345">
        <f>Data!$J22</f>
        <v>32654529</v>
      </c>
    </row>
    <row r="17" spans="2:23" x14ac:dyDescent="0.2">
      <c r="B17" s="372" t="s">
        <v>16</v>
      </c>
      <c r="C17" s="372"/>
      <c r="D17" s="372"/>
      <c r="E17" s="372"/>
      <c r="F17" s="341"/>
      <c r="G17" s="339"/>
      <c r="H17" s="345">
        <f>Data!$K22</f>
        <v>79988931</v>
      </c>
    </row>
    <row r="18" spans="2:23" x14ac:dyDescent="0.2">
      <c r="B18" s="372" t="s">
        <v>1</v>
      </c>
      <c r="C18" s="372"/>
      <c r="D18" s="372"/>
      <c r="E18" s="372"/>
      <c r="F18" s="342"/>
      <c r="G18" s="339"/>
      <c r="H18" s="343">
        <f>SUM(H13:H17)</f>
        <v>734319179</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ht="28.5" x14ac:dyDescent="0.2">
      <c r="B21" s="386" t="s">
        <v>22</v>
      </c>
      <c r="C21" s="387"/>
      <c r="D21" s="385" t="str">
        <f>Data!L22</f>
        <v>Draper, Kevin</v>
      </c>
      <c r="E21" s="385"/>
      <c r="F21" s="385"/>
      <c r="G21" s="87" t="str">
        <f>Data!M22</f>
        <v>713-743-8754</v>
      </c>
      <c r="H21" s="78" t="str">
        <f>Data!N22</f>
        <v>KLDraper@Central.uh.edu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Data!O22</f>
        <v>13645</v>
      </c>
      <c r="D25" s="80">
        <f>Data!P22</f>
        <v>25085</v>
      </c>
      <c r="E25" s="80">
        <f>Data!Q22</f>
        <v>3896</v>
      </c>
      <c r="F25" s="80">
        <f>Data!R22</f>
        <v>1898</v>
      </c>
      <c r="G25" s="80">
        <f>Data!S22</f>
        <v>1624</v>
      </c>
      <c r="H25" s="68">
        <f>SUM(C25:G25)</f>
        <v>46148</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Data!T22</f>
        <v>Moreno, Susan E.</v>
      </c>
      <c r="E28" s="385"/>
      <c r="F28" s="385"/>
      <c r="G28" s="87" t="str">
        <f>Data!U22</f>
        <v>(713) 743-0640</v>
      </c>
      <c r="H28" s="78" t="str">
        <f>Data!V22</f>
        <v>semoreno@Central.uh.edu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Data!W22</f>
        <v>264712</v>
      </c>
      <c r="D32" s="81">
        <f>Data!AQ22</f>
        <v>102551</v>
      </c>
      <c r="E32" s="81">
        <f>Data!BK22</f>
        <v>9375</v>
      </c>
      <c r="F32" s="81">
        <f>Data!CE22</f>
        <v>9500</v>
      </c>
      <c r="G32" s="81">
        <f>Data!CY22</f>
        <v>0</v>
      </c>
      <c r="H32" s="22">
        <f>SUM(C32:G32)</f>
        <v>386138</v>
      </c>
      <c r="I32" s="1"/>
      <c r="W32" s="18"/>
    </row>
    <row r="33" spans="2:23" x14ac:dyDescent="0.2">
      <c r="B33" s="7" t="s">
        <v>46</v>
      </c>
      <c r="C33" s="81">
        <f>Data!X22</f>
        <v>96898</v>
      </c>
      <c r="D33" s="81">
        <f>Data!AR22</f>
        <v>48362</v>
      </c>
      <c r="E33" s="81">
        <f>Data!BL22</f>
        <v>7168</v>
      </c>
      <c r="F33" s="81">
        <f>Data!CF22</f>
        <v>8407</v>
      </c>
      <c r="G33" s="81">
        <f>Data!CZ22</f>
        <v>0</v>
      </c>
      <c r="H33" s="22">
        <f t="shared" ref="H33:H52" si="0">SUM(C33:G33)</f>
        <v>160835</v>
      </c>
      <c r="I33" s="1"/>
      <c r="W33" s="18"/>
    </row>
    <row r="34" spans="2:23" x14ac:dyDescent="0.2">
      <c r="B34" s="7" t="s">
        <v>47</v>
      </c>
      <c r="C34" s="81">
        <f>Data!Y22</f>
        <v>29771</v>
      </c>
      <c r="D34" s="81">
        <f>Data!AS22</f>
        <v>14984</v>
      </c>
      <c r="E34" s="81">
        <f>Data!BM22</f>
        <v>3655</v>
      </c>
      <c r="F34" s="81">
        <f>Data!CG22</f>
        <v>624</v>
      </c>
      <c r="G34" s="81">
        <f>Data!DA22</f>
        <v>0</v>
      </c>
      <c r="H34" s="22">
        <f t="shared" si="0"/>
        <v>49034</v>
      </c>
      <c r="I34" s="1"/>
      <c r="W34" s="18"/>
    </row>
    <row r="35" spans="2:23" x14ac:dyDescent="0.2">
      <c r="B35" s="7" t="s">
        <v>48</v>
      </c>
      <c r="C35" s="81">
        <f>Data!Z22</f>
        <v>3012</v>
      </c>
      <c r="D35" s="81">
        <f>Data!AT22</f>
        <v>18117</v>
      </c>
      <c r="E35" s="81">
        <f>Data!BN22</f>
        <v>6312</v>
      </c>
      <c r="F35" s="81">
        <f>Data!CH22</f>
        <v>5229</v>
      </c>
      <c r="G35" s="81">
        <f>Data!DB22</f>
        <v>0</v>
      </c>
      <c r="H35" s="22">
        <f t="shared" si="0"/>
        <v>32670</v>
      </c>
      <c r="I35" s="1"/>
      <c r="W35" s="18"/>
    </row>
    <row r="36" spans="2:23" x14ac:dyDescent="0.2">
      <c r="B36" s="7" t="s">
        <v>49</v>
      </c>
      <c r="C36" s="81">
        <f>Data!AA22</f>
        <v>0</v>
      </c>
      <c r="D36" s="81">
        <f>Data!AU22</f>
        <v>0</v>
      </c>
      <c r="E36" s="81">
        <f>Data!BO22</f>
        <v>0</v>
      </c>
      <c r="F36" s="81">
        <f>Data!CI22</f>
        <v>0</v>
      </c>
      <c r="G36" s="81">
        <f>Data!DC22</f>
        <v>0</v>
      </c>
      <c r="H36" s="22">
        <f t="shared" si="0"/>
        <v>0</v>
      </c>
      <c r="I36" s="1"/>
      <c r="W36" s="18"/>
    </row>
    <row r="37" spans="2:23" x14ac:dyDescent="0.2">
      <c r="B37" s="7" t="s">
        <v>50</v>
      </c>
      <c r="C37" s="81">
        <f>Data!AB22</f>
        <v>31348</v>
      </c>
      <c r="D37" s="81">
        <f>Data!AV22</f>
        <v>49646</v>
      </c>
      <c r="E37" s="81">
        <f>Data!BP22</f>
        <v>14555</v>
      </c>
      <c r="F37" s="81">
        <f>Data!CJ22</f>
        <v>9680</v>
      </c>
      <c r="G37" s="81">
        <f>Data!DD22</f>
        <v>0</v>
      </c>
      <c r="H37" s="22">
        <f t="shared" si="0"/>
        <v>105229</v>
      </c>
      <c r="I37" s="1"/>
      <c r="W37" s="18"/>
    </row>
    <row r="38" spans="2:23" x14ac:dyDescent="0.2">
      <c r="B38" s="7" t="s">
        <v>51</v>
      </c>
      <c r="C38" s="81">
        <f>Data!AC22</f>
        <v>11834</v>
      </c>
      <c r="D38" s="81">
        <f>Data!AW22</f>
        <v>13784</v>
      </c>
      <c r="E38" s="81">
        <f>Data!BQ22</f>
        <v>552</v>
      </c>
      <c r="F38" s="81">
        <f>Data!CK22</f>
        <v>0</v>
      </c>
      <c r="G38" s="81">
        <f>Data!DE22</f>
        <v>0</v>
      </c>
      <c r="H38" s="22">
        <f t="shared" si="0"/>
        <v>26170</v>
      </c>
      <c r="I38" s="1"/>
      <c r="W38" s="18"/>
    </row>
    <row r="39" spans="2:23" x14ac:dyDescent="0.2">
      <c r="B39" s="7" t="s">
        <v>52</v>
      </c>
      <c r="C39" s="81">
        <f>Data!AD22</f>
        <v>0</v>
      </c>
      <c r="D39" s="81">
        <f>Data!AX22</f>
        <v>0</v>
      </c>
      <c r="E39" s="81">
        <f>Data!BR22</f>
        <v>0</v>
      </c>
      <c r="F39" s="81">
        <f>Data!CL22</f>
        <v>0</v>
      </c>
      <c r="G39" s="81">
        <f>Data!DF22</f>
        <v>21131</v>
      </c>
      <c r="H39" s="22">
        <f t="shared" si="0"/>
        <v>21131</v>
      </c>
      <c r="I39" s="1"/>
      <c r="W39" s="18"/>
    </row>
    <row r="40" spans="2:23" x14ac:dyDescent="0.2">
      <c r="B40" s="7" t="s">
        <v>53</v>
      </c>
      <c r="C40" s="81">
        <f>Data!AE22</f>
        <v>0</v>
      </c>
      <c r="D40" s="81">
        <f>Data!AY22</f>
        <v>0</v>
      </c>
      <c r="E40" s="81">
        <f>Data!BS22</f>
        <v>12346</v>
      </c>
      <c r="F40" s="81">
        <f>Data!CM22</f>
        <v>364</v>
      </c>
      <c r="G40" s="81">
        <f>Data!DG22</f>
        <v>0</v>
      </c>
      <c r="H40" s="22">
        <f t="shared" si="0"/>
        <v>12710</v>
      </c>
      <c r="I40" s="1"/>
      <c r="W40" s="18"/>
    </row>
    <row r="41" spans="2:23" x14ac:dyDescent="0.2">
      <c r="B41" s="7" t="s">
        <v>54</v>
      </c>
      <c r="C41" s="81">
        <f>Data!AF22</f>
        <v>0</v>
      </c>
      <c r="D41" s="81">
        <f>Data!AZ22</f>
        <v>0</v>
      </c>
      <c r="E41" s="81">
        <f>Data!BT22</f>
        <v>0</v>
      </c>
      <c r="F41" s="81">
        <f>Data!CN22</f>
        <v>0</v>
      </c>
      <c r="G41" s="81">
        <f>Data!DH22</f>
        <v>0</v>
      </c>
      <c r="H41" s="22">
        <f t="shared" si="0"/>
        <v>0</v>
      </c>
      <c r="I41" s="1"/>
      <c r="W41" s="18"/>
    </row>
    <row r="42" spans="2:23" x14ac:dyDescent="0.2">
      <c r="B42" s="7" t="s">
        <v>55</v>
      </c>
      <c r="C42" s="81">
        <f>Data!AG22</f>
        <v>0</v>
      </c>
      <c r="D42" s="81">
        <f>Data!BA22</f>
        <v>0</v>
      </c>
      <c r="E42" s="81">
        <f>Data!BU22</f>
        <v>0</v>
      </c>
      <c r="F42" s="81">
        <f>Data!CO22</f>
        <v>0</v>
      </c>
      <c r="G42" s="81">
        <f>Data!DI22</f>
        <v>0</v>
      </c>
      <c r="H42" s="22">
        <f t="shared" si="0"/>
        <v>0</v>
      </c>
      <c r="I42" s="1"/>
      <c r="W42" s="18"/>
    </row>
    <row r="43" spans="2:23" x14ac:dyDescent="0.2">
      <c r="B43" s="7" t="s">
        <v>56</v>
      </c>
      <c r="C43" s="81">
        <f>Data!AH22</f>
        <v>1461</v>
      </c>
      <c r="D43" s="81">
        <f>Data!BB22</f>
        <v>117</v>
      </c>
      <c r="E43" s="81">
        <f>Data!BV22</f>
        <v>0</v>
      </c>
      <c r="F43" s="81">
        <f>Data!CP22</f>
        <v>0</v>
      </c>
      <c r="G43" s="81">
        <f>Data!DJ22</f>
        <v>0</v>
      </c>
      <c r="H43" s="22">
        <f t="shared" si="0"/>
        <v>1578</v>
      </c>
      <c r="I43" s="1"/>
      <c r="W43" s="18"/>
    </row>
    <row r="44" spans="2:23" x14ac:dyDescent="0.2">
      <c r="B44" s="7" t="s">
        <v>57</v>
      </c>
      <c r="C44" s="81">
        <f>Data!AI22</f>
        <v>0</v>
      </c>
      <c r="D44" s="81">
        <f>Data!BC22</f>
        <v>0</v>
      </c>
      <c r="E44" s="81">
        <f>Data!BW22</f>
        <v>0</v>
      </c>
      <c r="F44" s="81">
        <f>Data!CQ22</f>
        <v>0</v>
      </c>
      <c r="G44" s="81">
        <f>Data!DK22</f>
        <v>0</v>
      </c>
      <c r="H44" s="22">
        <f t="shared" si="0"/>
        <v>0</v>
      </c>
      <c r="I44" s="1"/>
      <c r="W44" s="18"/>
    </row>
    <row r="45" spans="2:23" x14ac:dyDescent="0.2">
      <c r="B45" s="7" t="s">
        <v>58</v>
      </c>
      <c r="C45" s="81">
        <f>Data!AJ22</f>
        <v>23892</v>
      </c>
      <c r="D45" s="81">
        <f>Data!BD22</f>
        <v>23401</v>
      </c>
      <c r="E45" s="81">
        <f>Data!BX22</f>
        <v>2743</v>
      </c>
      <c r="F45" s="81">
        <f>Data!CR22</f>
        <v>429</v>
      </c>
      <c r="G45" s="81">
        <f>Data!DL22</f>
        <v>0</v>
      </c>
      <c r="H45" s="22">
        <f t="shared" si="0"/>
        <v>50465</v>
      </c>
      <c r="I45" s="1"/>
      <c r="W45" s="18"/>
    </row>
    <row r="46" spans="2:23" x14ac:dyDescent="0.2">
      <c r="B46" s="7" t="s">
        <v>59</v>
      </c>
      <c r="C46" s="81">
        <f>Data!AK22</f>
        <v>0</v>
      </c>
      <c r="D46" s="81">
        <f>Data!BE22</f>
        <v>0</v>
      </c>
      <c r="E46" s="81">
        <f>Data!BY22</f>
        <v>704</v>
      </c>
      <c r="F46" s="81">
        <f>Data!CS22</f>
        <v>899</v>
      </c>
      <c r="G46" s="81">
        <f>Data!DM22</f>
        <v>17850</v>
      </c>
      <c r="H46" s="22">
        <f t="shared" si="0"/>
        <v>19453</v>
      </c>
      <c r="I46" s="1"/>
      <c r="W46" s="18"/>
    </row>
    <row r="47" spans="2:23" x14ac:dyDescent="0.2">
      <c r="B47" s="7" t="s">
        <v>60</v>
      </c>
      <c r="C47" s="81">
        <f>Data!AL22</f>
        <v>52626</v>
      </c>
      <c r="D47" s="81">
        <f>Data!BF22</f>
        <v>153098</v>
      </c>
      <c r="E47" s="81">
        <f>Data!BZ22</f>
        <v>21163</v>
      </c>
      <c r="F47" s="81">
        <f>Data!CT22</f>
        <v>1056</v>
      </c>
      <c r="G47" s="81">
        <f>Data!DN22</f>
        <v>0</v>
      </c>
      <c r="H47" s="22">
        <f t="shared" si="0"/>
        <v>227943</v>
      </c>
      <c r="I47" s="1"/>
      <c r="W47" s="18"/>
    </row>
    <row r="48" spans="2:23" x14ac:dyDescent="0.2">
      <c r="B48" s="7" t="s">
        <v>61</v>
      </c>
      <c r="C48" s="81">
        <f>Data!AM22</f>
        <v>0</v>
      </c>
      <c r="D48" s="81">
        <f>Data!BG22</f>
        <v>0</v>
      </c>
      <c r="E48" s="81">
        <f>Data!CA22</f>
        <v>0</v>
      </c>
      <c r="F48" s="81">
        <f>Data!CU22</f>
        <v>0</v>
      </c>
      <c r="G48" s="81">
        <f>Data!DO22</f>
        <v>15955</v>
      </c>
      <c r="H48" s="22">
        <f t="shared" si="0"/>
        <v>15955</v>
      </c>
      <c r="I48" s="1"/>
      <c r="W48" s="18"/>
    </row>
    <row r="49" spans="2:23" x14ac:dyDescent="0.2">
      <c r="B49" s="7" t="s">
        <v>62</v>
      </c>
      <c r="C49" s="81">
        <f>Data!AN22</f>
        <v>276</v>
      </c>
      <c r="D49" s="81">
        <f>Data!BH22</f>
        <v>4047</v>
      </c>
      <c r="E49" s="81">
        <f>Data!CB22</f>
        <v>0</v>
      </c>
      <c r="F49" s="81">
        <f>Data!CV22</f>
        <v>0</v>
      </c>
      <c r="G49" s="81">
        <f>Data!DP22</f>
        <v>0</v>
      </c>
      <c r="H49" s="22">
        <f t="shared" si="0"/>
        <v>4323</v>
      </c>
      <c r="I49" s="1"/>
      <c r="W49" s="18"/>
    </row>
    <row r="50" spans="2:23" x14ac:dyDescent="0.2">
      <c r="B50" s="7" t="s">
        <v>63</v>
      </c>
      <c r="C50" s="81">
        <f>Data!AO22</f>
        <v>15149</v>
      </c>
      <c r="D50" s="81">
        <f>Data!BI22</f>
        <v>26228</v>
      </c>
      <c r="E50" s="81">
        <f>Data!CC22</f>
        <v>925</v>
      </c>
      <c r="F50" s="81">
        <f>Data!CW22</f>
        <v>33</v>
      </c>
      <c r="G50" s="81">
        <f>Data!DQ22</f>
        <v>0</v>
      </c>
      <c r="H50" s="22">
        <f t="shared" si="0"/>
        <v>42335</v>
      </c>
      <c r="I50" s="1"/>
      <c r="W50" s="18"/>
    </row>
    <row r="51" spans="2:23" x14ac:dyDescent="0.2">
      <c r="B51" s="7" t="s">
        <v>0</v>
      </c>
      <c r="C51" s="81">
        <f>Data!AP22</f>
        <v>37</v>
      </c>
      <c r="D51" s="81">
        <f>Data!BJ22</f>
        <v>5675</v>
      </c>
      <c r="E51" s="81">
        <f>Data!CD22</f>
        <v>814</v>
      </c>
      <c r="F51" s="81">
        <f>Data!CX22</f>
        <v>0</v>
      </c>
      <c r="G51" s="81">
        <f>Data!DR22</f>
        <v>0</v>
      </c>
      <c r="H51" s="22">
        <f t="shared" si="0"/>
        <v>6526</v>
      </c>
      <c r="I51" s="1"/>
      <c r="W51" s="18"/>
    </row>
    <row r="52" spans="2:23" x14ac:dyDescent="0.2">
      <c r="B52" s="8" t="s">
        <v>34</v>
      </c>
      <c r="C52" s="22">
        <f>SUM(C32:C51)</f>
        <v>531016</v>
      </c>
      <c r="D52" s="22">
        <f>SUM(D32:D51)</f>
        <v>460010</v>
      </c>
      <c r="E52" s="22">
        <f>SUM(E32:E51)</f>
        <v>80312</v>
      </c>
      <c r="F52" s="22">
        <f>SUM(F32:F51)</f>
        <v>36221</v>
      </c>
      <c r="G52" s="22">
        <f>SUM(G32:G51)</f>
        <v>54936</v>
      </c>
      <c r="H52" s="22">
        <f t="shared" si="0"/>
        <v>1162495</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Data!T22</f>
        <v>Moreno, Susan E.</v>
      </c>
      <c r="E55" s="385"/>
      <c r="F55" s="385"/>
      <c r="G55" s="87" t="str">
        <f>Data!U22</f>
        <v>(713) 743-0640</v>
      </c>
      <c r="H55" s="78" t="str">
        <f>Data!V22</f>
        <v>semoreno@Central.uh.edu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Data!DS22</f>
        <v>12124735.0055029</v>
      </c>
      <c r="D61" s="82">
        <f>Data!EM22</f>
        <v>13568418.324437501</v>
      </c>
      <c r="E61" s="82">
        <f>Data!FG22</f>
        <v>7011186.9704276603</v>
      </c>
      <c r="F61" s="82">
        <f>Data!GA22</f>
        <v>11080187.1583419</v>
      </c>
      <c r="G61" s="82">
        <f>Data!GU22</f>
        <v>0</v>
      </c>
      <c r="H61" s="21">
        <f>SUM(C61:G61)</f>
        <v>43784527.458709963</v>
      </c>
      <c r="I61" s="1"/>
    </row>
    <row r="62" spans="2:23" x14ac:dyDescent="0.2">
      <c r="B62" s="9" t="str">
        <f>$B$33</f>
        <v>Science</v>
      </c>
      <c r="C62" s="82">
        <f>Data!DT22</f>
        <v>5647130.7654761104</v>
      </c>
      <c r="D62" s="82">
        <f>Data!EN22</f>
        <v>5118680.0264258003</v>
      </c>
      <c r="E62" s="82">
        <f>Data!FH22</f>
        <v>4960640.7042416101</v>
      </c>
      <c r="F62" s="82">
        <f>Data!GB22</f>
        <v>10643687.496959001</v>
      </c>
      <c r="G62" s="82">
        <f>Data!GV22</f>
        <v>0</v>
      </c>
      <c r="H62" s="22">
        <f t="shared" ref="H62:H81" si="1">SUM(C62:G62)</f>
        <v>26370138.993102521</v>
      </c>
      <c r="I62" s="1"/>
    </row>
    <row r="63" spans="2:23" x14ac:dyDescent="0.2">
      <c r="B63" s="9" t="str">
        <f>$B$34</f>
        <v>Fine Arts</v>
      </c>
      <c r="C63" s="82">
        <f>Data!DU22</f>
        <v>3085392.1164427199</v>
      </c>
      <c r="D63" s="82">
        <f>Data!EO22</f>
        <v>3466401.0418885499</v>
      </c>
      <c r="E63" s="82">
        <f>Data!FI22</f>
        <v>2962988.3418895798</v>
      </c>
      <c r="F63" s="82">
        <f>Data!GC22</f>
        <v>757241.16288182605</v>
      </c>
      <c r="G63" s="82">
        <f>Data!GW22</f>
        <v>0</v>
      </c>
      <c r="H63" s="22">
        <f t="shared" si="1"/>
        <v>10272022.663102675</v>
      </c>
      <c r="I63" s="1"/>
    </row>
    <row r="64" spans="2:23" x14ac:dyDescent="0.2">
      <c r="B64" s="9" t="str">
        <f>$B$35</f>
        <v>Teacher Education</v>
      </c>
      <c r="C64" s="82">
        <f>Data!DV22</f>
        <v>258107.96499981501</v>
      </c>
      <c r="D64" s="82">
        <f>Data!EP22</f>
        <v>1738887.4892124999</v>
      </c>
      <c r="E64" s="82">
        <f>Data!FJ22</f>
        <v>1424493.32700794</v>
      </c>
      <c r="F64" s="82">
        <f>Data!GD22</f>
        <v>2889979.63177907</v>
      </c>
      <c r="G64" s="82">
        <f>Data!GX22</f>
        <v>0</v>
      </c>
      <c r="H64" s="22">
        <f t="shared" si="1"/>
        <v>6311468.4129993245</v>
      </c>
      <c r="I64" s="1"/>
    </row>
    <row r="65" spans="2:12" x14ac:dyDescent="0.2">
      <c r="B65" s="9" t="str">
        <f>$B$36</f>
        <v>Agriculture</v>
      </c>
      <c r="C65" s="82">
        <f>Data!DW22</f>
        <v>0</v>
      </c>
      <c r="D65" s="82">
        <f>Data!EQ22</f>
        <v>0</v>
      </c>
      <c r="E65" s="82">
        <f>Data!FK22</f>
        <v>0</v>
      </c>
      <c r="F65" s="82">
        <f>Data!GE22</f>
        <v>0</v>
      </c>
      <c r="G65" s="82">
        <f>Data!GY22</f>
        <v>0</v>
      </c>
      <c r="H65" s="22">
        <f t="shared" si="1"/>
        <v>0</v>
      </c>
      <c r="I65" s="1"/>
    </row>
    <row r="66" spans="2:12" x14ac:dyDescent="0.2">
      <c r="B66" s="9" t="str">
        <f>$B$37</f>
        <v>Engineering</v>
      </c>
      <c r="C66" s="82">
        <f>Data!DX22</f>
        <v>3126821.5856469502</v>
      </c>
      <c r="D66" s="82">
        <f>Data!ER22</f>
        <v>7708320.3698856998</v>
      </c>
      <c r="E66" s="82">
        <f>Data!FL22</f>
        <v>9619872.1771709695</v>
      </c>
      <c r="F66" s="82">
        <f>Data!GF22</f>
        <v>12208494.6689365</v>
      </c>
      <c r="G66" s="82">
        <f>Data!GZ22</f>
        <v>0</v>
      </c>
      <c r="H66" s="22">
        <f t="shared" si="1"/>
        <v>32663508.801640116</v>
      </c>
      <c r="I66" s="1"/>
    </row>
    <row r="67" spans="2:12" x14ac:dyDescent="0.2">
      <c r="B67" s="9" t="str">
        <f>$B$38</f>
        <v>Home Economics</v>
      </c>
      <c r="C67" s="82">
        <f>Data!DY22</f>
        <v>316343.78047231201</v>
      </c>
      <c r="D67" s="82">
        <f>Data!ES22</f>
        <v>698593.66871834104</v>
      </c>
      <c r="E67" s="82">
        <f>Data!FM22</f>
        <v>245962.545984845</v>
      </c>
      <c r="F67" s="82">
        <f>Data!GG22</f>
        <v>0</v>
      </c>
      <c r="G67" s="82">
        <f>Data!HA22</f>
        <v>0</v>
      </c>
      <c r="H67" s="22">
        <f t="shared" si="1"/>
        <v>1260899.9951754981</v>
      </c>
      <c r="I67" s="1"/>
    </row>
    <row r="68" spans="2:12" x14ac:dyDescent="0.2">
      <c r="B68" s="9" t="str">
        <f>$B$39</f>
        <v>Law</v>
      </c>
      <c r="C68" s="82">
        <f>Data!DZ22</f>
        <v>0</v>
      </c>
      <c r="D68" s="82">
        <f>Data!ET22</f>
        <v>0</v>
      </c>
      <c r="E68" s="82">
        <f>Data!FN22</f>
        <v>0</v>
      </c>
      <c r="F68" s="82">
        <f>Data!GH22</f>
        <v>0</v>
      </c>
      <c r="G68" s="82">
        <f>Data!HB22</f>
        <v>8830356.1905838102</v>
      </c>
      <c r="H68" s="22">
        <f t="shared" si="1"/>
        <v>8830356.1905838102</v>
      </c>
      <c r="I68" s="1"/>
    </row>
    <row r="69" spans="2:12" x14ac:dyDescent="0.2">
      <c r="B69" s="9" t="str">
        <f>$B$40</f>
        <v>Social Service</v>
      </c>
      <c r="C69" s="82">
        <f>Data!EA22</f>
        <v>0</v>
      </c>
      <c r="D69" s="82">
        <f>Data!EU22</f>
        <v>0</v>
      </c>
      <c r="E69" s="82">
        <f>Data!FO22</f>
        <v>1689129.0088725199</v>
      </c>
      <c r="F69" s="82">
        <f>Data!GI22</f>
        <v>876557.27748095104</v>
      </c>
      <c r="G69" s="82">
        <f>Data!HC22</f>
        <v>0</v>
      </c>
      <c r="H69" s="22">
        <f t="shared" si="1"/>
        <v>2565686.2863534708</v>
      </c>
      <c r="I69" s="1"/>
    </row>
    <row r="70" spans="2:12" x14ac:dyDescent="0.2">
      <c r="B70" s="9" t="str">
        <f>$B$41</f>
        <v>Library Science</v>
      </c>
      <c r="C70" s="82">
        <f>Data!EB22</f>
        <v>0</v>
      </c>
      <c r="D70" s="82">
        <f>Data!EV22</f>
        <v>0</v>
      </c>
      <c r="E70" s="82">
        <f>Data!FP22</f>
        <v>0</v>
      </c>
      <c r="F70" s="82">
        <f>Data!GJ22</f>
        <v>0</v>
      </c>
      <c r="G70" s="82">
        <f>Data!HD22</f>
        <v>0</v>
      </c>
      <c r="H70" s="22">
        <f t="shared" si="1"/>
        <v>0</v>
      </c>
      <c r="I70" s="1"/>
    </row>
    <row r="71" spans="2:12" x14ac:dyDescent="0.2">
      <c r="B71" s="9" t="str">
        <f>$B$42</f>
        <v>Veterinary Science</v>
      </c>
      <c r="C71" s="82">
        <f>Data!EC22</f>
        <v>0</v>
      </c>
      <c r="D71" s="82">
        <f>Data!EW22</f>
        <v>0</v>
      </c>
      <c r="E71" s="82">
        <f>Data!FQ22</f>
        <v>0</v>
      </c>
      <c r="F71" s="82">
        <f>Data!GK22</f>
        <v>0</v>
      </c>
      <c r="G71" s="82">
        <f>Data!HE22</f>
        <v>0</v>
      </c>
      <c r="H71" s="22">
        <f t="shared" si="1"/>
        <v>0</v>
      </c>
      <c r="I71" s="1"/>
    </row>
    <row r="72" spans="2:12" x14ac:dyDescent="0.2">
      <c r="B72" s="9" t="str">
        <f>$B$43</f>
        <v>Vocational Training</v>
      </c>
      <c r="C72" s="82">
        <f>Data!ED22</f>
        <v>46215</v>
      </c>
      <c r="D72" s="82">
        <f>Data!EX22</f>
        <v>7785</v>
      </c>
      <c r="E72" s="82">
        <f>Data!FR22</f>
        <v>0</v>
      </c>
      <c r="F72" s="82">
        <f>Data!GL22</f>
        <v>0</v>
      </c>
      <c r="G72" s="82">
        <f>Data!HF22</f>
        <v>0</v>
      </c>
      <c r="H72" s="22">
        <f t="shared" si="1"/>
        <v>54000</v>
      </c>
      <c r="I72" s="1"/>
    </row>
    <row r="73" spans="2:12" x14ac:dyDescent="0.2">
      <c r="B73" s="9" t="str">
        <f>$B$44</f>
        <v>Physical Training</v>
      </c>
      <c r="C73" s="82">
        <f>Data!EE22</f>
        <v>0</v>
      </c>
      <c r="D73" s="82">
        <f>Data!EY22</f>
        <v>0</v>
      </c>
      <c r="E73" s="82">
        <f>Data!FS22</f>
        <v>0</v>
      </c>
      <c r="F73" s="82">
        <f>Data!GM22</f>
        <v>0</v>
      </c>
      <c r="G73" s="82">
        <f>Data!HG22</f>
        <v>0</v>
      </c>
      <c r="H73" s="22">
        <f t="shared" si="1"/>
        <v>0</v>
      </c>
      <c r="I73" s="1"/>
    </row>
    <row r="74" spans="2:12" x14ac:dyDescent="0.2">
      <c r="B74" s="9" t="str">
        <f>$B$45</f>
        <v>Health Services</v>
      </c>
      <c r="C74" s="82">
        <f>Data!EF22</f>
        <v>388694.81949118502</v>
      </c>
      <c r="D74" s="82">
        <f>Data!EZ22</f>
        <v>1426553.65863977</v>
      </c>
      <c r="E74" s="82">
        <f>Data!FT22</f>
        <v>984868.87018864998</v>
      </c>
      <c r="F74" s="82">
        <f>Data!GN22</f>
        <v>517457.78561696399</v>
      </c>
      <c r="G74" s="82">
        <f>Data!HH22</f>
        <v>0</v>
      </c>
      <c r="H74" s="22">
        <f t="shared" si="1"/>
        <v>3317575.1339365691</v>
      </c>
      <c r="I74" s="1"/>
    </row>
    <row r="75" spans="2:12" x14ac:dyDescent="0.2">
      <c r="B75" s="9" t="str">
        <f>$B$46</f>
        <v>Pharmacy</v>
      </c>
      <c r="C75" s="82">
        <f>Data!EG22</f>
        <v>0</v>
      </c>
      <c r="D75" s="82">
        <f>Data!FA22</f>
        <v>0</v>
      </c>
      <c r="E75" s="82">
        <f>Data!FU22</f>
        <v>1534092.82013643</v>
      </c>
      <c r="F75" s="82">
        <f>Data!GO22</f>
        <v>2985639.1414121301</v>
      </c>
      <c r="G75" s="82">
        <f>Data!HI22</f>
        <v>3423850.9656356201</v>
      </c>
      <c r="H75" s="22">
        <f t="shared" si="1"/>
        <v>7943582.9271841804</v>
      </c>
      <c r="I75" s="1"/>
    </row>
    <row r="76" spans="2:12" x14ac:dyDescent="0.2">
      <c r="B76" s="9" t="str">
        <f>$B$47</f>
        <v>Business Administration</v>
      </c>
      <c r="C76" s="82">
        <f>Data!EH22</f>
        <v>1912872.8954533699</v>
      </c>
      <c r="D76" s="82">
        <f>Data!FB22</f>
        <v>9735586.3540199492</v>
      </c>
      <c r="E76" s="82">
        <f>Data!FV22</f>
        <v>8112489.4003392197</v>
      </c>
      <c r="F76" s="82">
        <f>Data!GP22</f>
        <v>3461829.8982199398</v>
      </c>
      <c r="G76" s="82">
        <f>Data!HJ22</f>
        <v>0</v>
      </c>
      <c r="H76" s="22">
        <f t="shared" si="1"/>
        <v>23222778.548032477</v>
      </c>
      <c r="I76" s="1"/>
    </row>
    <row r="77" spans="2:12" x14ac:dyDescent="0.2">
      <c r="B77" s="9" t="str">
        <f>$B$48</f>
        <v>Optometry</v>
      </c>
      <c r="C77" s="82">
        <f>Data!EI22</f>
        <v>0</v>
      </c>
      <c r="D77" s="82">
        <f>Data!FC22</f>
        <v>0</v>
      </c>
      <c r="E77" s="82">
        <f>Data!FW22</f>
        <v>0</v>
      </c>
      <c r="F77" s="82">
        <f>Data!GQ22</f>
        <v>0</v>
      </c>
      <c r="G77" s="82">
        <f>Data!HK22</f>
        <v>5264023.1945929201</v>
      </c>
      <c r="H77" s="22">
        <f t="shared" si="1"/>
        <v>5264023.1945929201</v>
      </c>
      <c r="I77" s="1"/>
      <c r="J77" s="90"/>
      <c r="K77" s="90"/>
      <c r="L77" s="90"/>
    </row>
    <row r="78" spans="2:12" x14ac:dyDescent="0.2">
      <c r="B78" s="9" t="str">
        <f>$B$49</f>
        <v>Teacher Ed-Practice Teaching</v>
      </c>
      <c r="C78" s="82">
        <f>Data!EJ22</f>
        <v>66094.521254481704</v>
      </c>
      <c r="D78" s="82">
        <f>Data!FD22</f>
        <v>317440.62369872601</v>
      </c>
      <c r="E78" s="82">
        <f>Data!FX22</f>
        <v>0</v>
      </c>
      <c r="F78" s="82">
        <f>Data!GR22</f>
        <v>0</v>
      </c>
      <c r="G78" s="82">
        <f>Data!HL22</f>
        <v>0</v>
      </c>
      <c r="H78" s="22">
        <f t="shared" si="1"/>
        <v>383535.14495320769</v>
      </c>
      <c r="I78" s="1"/>
      <c r="J78" s="257"/>
      <c r="K78" s="257"/>
      <c r="L78" s="257"/>
    </row>
    <row r="79" spans="2:12" x14ac:dyDescent="0.2">
      <c r="B79" s="9" t="str">
        <f>$B$50</f>
        <v>Technology</v>
      </c>
      <c r="C79" s="82">
        <f>Data!EK22</f>
        <v>824301.75145147601</v>
      </c>
      <c r="D79" s="82">
        <f>Data!FE22</f>
        <v>2985158.1863812301</v>
      </c>
      <c r="E79" s="82">
        <f>Data!FY22</f>
        <v>700832.05277553701</v>
      </c>
      <c r="F79" s="82">
        <f>Data!GS22</f>
        <v>20160.6178102187</v>
      </c>
      <c r="G79" s="82">
        <f>Data!HM22</f>
        <v>0</v>
      </c>
      <c r="H79" s="22">
        <f t="shared" si="1"/>
        <v>4530452.6084184619</v>
      </c>
      <c r="I79" s="1"/>
    </row>
    <row r="80" spans="2:12" x14ac:dyDescent="0.2">
      <c r="B80" s="9" t="str">
        <f>$B$51</f>
        <v>Nursing</v>
      </c>
      <c r="C80" s="82">
        <f>Data!EL22</f>
        <v>11576.3126027983</v>
      </c>
      <c r="D80" s="82">
        <f>Data!FF22</f>
        <v>765617.30227687303</v>
      </c>
      <c r="E80" s="82">
        <f>Data!FZ22</f>
        <v>595967.38512032805</v>
      </c>
      <c r="F80" s="82">
        <f>Data!GT22</f>
        <v>0</v>
      </c>
      <c r="G80" s="82">
        <f>Data!HN22</f>
        <v>0</v>
      </c>
      <c r="H80" s="22">
        <f t="shared" si="1"/>
        <v>1373160.9999999995</v>
      </c>
      <c r="I80" s="1"/>
    </row>
    <row r="81" spans="2:24" x14ac:dyDescent="0.2">
      <c r="B81" s="35" t="str">
        <f>$B$52</f>
        <v>Totals</v>
      </c>
      <c r="C81" s="21">
        <f>SUM(C61:C80)</f>
        <v>27808286.518794119</v>
      </c>
      <c r="D81" s="21">
        <f>SUM(D61:D80)</f>
        <v>47537442.045584932</v>
      </c>
      <c r="E81" s="21">
        <f>SUM(E61:E80)</f>
        <v>39842523.604155287</v>
      </c>
      <c r="F81" s="21">
        <f>SUM(F61:F80)</f>
        <v>45441234.839438505</v>
      </c>
      <c r="G81" s="21">
        <f>SUM(G61:G80)</f>
        <v>17518230.350812349</v>
      </c>
      <c r="H81" s="21">
        <f t="shared" si="1"/>
        <v>178147717.35878518</v>
      </c>
      <c r="I81" s="1"/>
    </row>
    <row r="82" spans="2:24" x14ac:dyDescent="0.2">
      <c r="B82" s="258"/>
      <c r="C82" s="15"/>
      <c r="D82" s="15"/>
      <c r="E82" s="15"/>
      <c r="F82" s="15"/>
      <c r="G82" s="15"/>
      <c r="H82" s="16"/>
      <c r="I82" s="1"/>
    </row>
    <row r="83" spans="2:24" ht="13.5" customHeight="1" x14ac:dyDescent="0.2">
      <c r="B83" s="27"/>
      <c r="D83" s="374" t="s">
        <v>23</v>
      </c>
      <c r="E83" s="374"/>
      <c r="F83" s="374"/>
      <c r="G83" s="31" t="s">
        <v>24</v>
      </c>
      <c r="H83" s="31" t="s">
        <v>25</v>
      </c>
    </row>
    <row r="84" spans="2:24" ht="28.5" x14ac:dyDescent="0.2">
      <c r="B84" s="386" t="s">
        <v>41</v>
      </c>
      <c r="C84" s="387"/>
      <c r="D84" s="385" t="str">
        <f>Data!T22</f>
        <v>Moreno, Susan E.</v>
      </c>
      <c r="E84" s="385"/>
      <c r="F84" s="385"/>
      <c r="G84" s="87" t="str">
        <f>Data!U22</f>
        <v>(713) 743-0640</v>
      </c>
      <c r="H84" s="78" t="str">
        <f>Data!V22</f>
        <v>semoreno@Central.uh.edu</v>
      </c>
    </row>
    <row r="85" spans="2:24" ht="13.5" customHeight="1" x14ac:dyDescent="0.2">
      <c r="B85" s="27"/>
      <c r="C85" s="27"/>
      <c r="D85" s="27"/>
      <c r="E85" s="27"/>
      <c r="F85" s="27"/>
      <c r="G85" s="27"/>
      <c r="H85" s="5"/>
    </row>
    <row r="86" spans="2:24" x14ac:dyDescent="0.2">
      <c r="B86" s="28" t="s">
        <v>33</v>
      </c>
      <c r="C86" s="13"/>
      <c r="D86" s="13"/>
      <c r="E86" s="13"/>
      <c r="F86" s="13"/>
      <c r="G86" s="13"/>
      <c r="H86" s="17">
        <f>H13+H14</f>
        <v>433125793</v>
      </c>
    </row>
    <row r="87" spans="2:24" ht="42.75" customHeight="1" x14ac:dyDescent="0.2">
      <c r="B87" s="365" t="s">
        <v>8</v>
      </c>
      <c r="C87" s="365"/>
      <c r="D87" s="365"/>
      <c r="E87" s="365"/>
      <c r="F87" s="365"/>
      <c r="G87" s="365"/>
      <c r="H87" s="34"/>
    </row>
    <row r="88" spans="2:24" x14ac:dyDescent="0.2">
      <c r="B88" s="28" t="s">
        <v>5</v>
      </c>
      <c r="C88" s="12"/>
      <c r="D88" s="12"/>
      <c r="E88" s="12"/>
      <c r="F88" s="12"/>
      <c r="G88" s="12"/>
      <c r="H88" s="17"/>
      <c r="J88" s="330"/>
      <c r="K88" s="331"/>
      <c r="L88" s="331"/>
      <c r="M88" s="331"/>
      <c r="N88" s="331"/>
      <c r="O88" s="331"/>
      <c r="P88" s="17"/>
      <c r="Q88" s="129"/>
      <c r="R88" s="129"/>
      <c r="S88" s="129"/>
      <c r="T88" s="129"/>
      <c r="U88" s="129"/>
      <c r="V88" s="129"/>
      <c r="W88" s="129"/>
      <c r="X88" s="129"/>
    </row>
    <row r="89" spans="2:24" ht="98.25" customHeight="1" thickBot="1" x14ac:dyDescent="0.25">
      <c r="B89" s="390" t="s">
        <v>232</v>
      </c>
      <c r="C89" s="390"/>
      <c r="D89" s="390"/>
      <c r="E89" s="390"/>
      <c r="F89" s="390"/>
      <c r="G89" s="390"/>
      <c r="H89" s="51"/>
      <c r="J89" s="415"/>
      <c r="K89" s="415"/>
      <c r="L89" s="415"/>
      <c r="M89" s="415"/>
      <c r="N89" s="415"/>
      <c r="O89" s="415"/>
      <c r="P89" s="332"/>
      <c r="Q89" s="129"/>
      <c r="R89" s="129"/>
      <c r="S89" s="129"/>
      <c r="T89" s="129"/>
      <c r="U89" s="129"/>
      <c r="V89" s="129"/>
      <c r="W89" s="129"/>
      <c r="X89" s="129"/>
    </row>
    <row r="90" spans="2:24" ht="15" customHeight="1" thickBot="1" x14ac:dyDescent="0.25">
      <c r="B90" s="62" t="s">
        <v>32</v>
      </c>
      <c r="C90" s="63" t="s">
        <v>26</v>
      </c>
      <c r="D90" s="63" t="s">
        <v>27</v>
      </c>
      <c r="E90" s="63" t="s">
        <v>28</v>
      </c>
      <c r="F90" s="63" t="s">
        <v>29</v>
      </c>
      <c r="G90" s="63" t="s">
        <v>30</v>
      </c>
      <c r="H90" s="64" t="s">
        <v>31</v>
      </c>
      <c r="J90" s="333"/>
      <c r="K90" s="334"/>
      <c r="L90" s="334"/>
      <c r="M90" s="334"/>
      <c r="N90" s="334"/>
      <c r="O90" s="334"/>
      <c r="P90" s="334"/>
      <c r="Q90" s="129"/>
      <c r="R90" s="333"/>
      <c r="S90" s="334"/>
      <c r="T90" s="334"/>
      <c r="U90" s="334"/>
      <c r="V90" s="334"/>
      <c r="W90" s="334"/>
      <c r="X90" s="334"/>
    </row>
    <row r="91" spans="2:24" x14ac:dyDescent="0.2">
      <c r="B91" s="9" t="str">
        <f>$B$32</f>
        <v>Liberal Arts</v>
      </c>
      <c r="C91" s="159">
        <f>Data!HR22</f>
        <v>4339439.5199999996</v>
      </c>
      <c r="D91" s="159">
        <f>Data!IL22</f>
        <v>1821594.29</v>
      </c>
      <c r="E91" s="159">
        <f>Data!JF22</f>
        <v>221598.68</v>
      </c>
      <c r="F91" s="159">
        <f>Data!JZ22</f>
        <v>181967.71</v>
      </c>
      <c r="G91" s="159">
        <f>Data!KT22</f>
        <v>0</v>
      </c>
      <c r="H91" s="36">
        <f t="shared" ref="H91:H111" si="2">SUM(C91:G91)</f>
        <v>6564600.1999999993</v>
      </c>
      <c r="J91" s="214"/>
      <c r="K91" s="42"/>
      <c r="L91" s="42"/>
      <c r="M91" s="42"/>
      <c r="N91" s="42"/>
      <c r="O91" s="42"/>
      <c r="P91" s="42"/>
      <c r="Q91" s="129"/>
      <c r="R91" s="214"/>
      <c r="S91" s="328"/>
      <c r="T91" s="328"/>
      <c r="U91" s="328"/>
      <c r="V91" s="328"/>
      <c r="W91" s="328"/>
      <c r="X91" s="328"/>
    </row>
    <row r="92" spans="2:24" x14ac:dyDescent="0.2">
      <c r="B92" s="9" t="str">
        <f>$B$33</f>
        <v>Science</v>
      </c>
      <c r="C92" s="159">
        <f>Data!HS22</f>
        <v>1820922.02</v>
      </c>
      <c r="D92" s="159">
        <f>Data!IM22</f>
        <v>733553.26</v>
      </c>
      <c r="E92" s="159">
        <f>Data!JG22</f>
        <v>204582.48</v>
      </c>
      <c r="F92" s="159">
        <f>Data!KA22</f>
        <v>214459.87</v>
      </c>
      <c r="G92" s="159">
        <f>Data!KU22</f>
        <v>0</v>
      </c>
      <c r="H92" s="69">
        <f t="shared" si="2"/>
        <v>2973517.6300000004</v>
      </c>
      <c r="J92" s="214"/>
      <c r="K92" s="42"/>
      <c r="L92" s="42"/>
      <c r="M92" s="42"/>
      <c r="N92" s="42"/>
      <c r="O92" s="42"/>
      <c r="P92" s="329"/>
      <c r="Q92" s="129"/>
      <c r="R92" s="214"/>
      <c r="S92" s="328"/>
      <c r="T92" s="328"/>
      <c r="U92" s="328"/>
      <c r="V92" s="328"/>
      <c r="W92" s="328"/>
      <c r="X92" s="328"/>
    </row>
    <row r="93" spans="2:24" x14ac:dyDescent="0.2">
      <c r="B93" s="9" t="str">
        <f>$B$34</f>
        <v>Fine Arts</v>
      </c>
      <c r="C93" s="159">
        <f>Data!HT22</f>
        <v>601110.81999999995</v>
      </c>
      <c r="D93" s="159">
        <f>Data!IN22</f>
        <v>289012.01</v>
      </c>
      <c r="E93" s="159">
        <f>Data!JH22</f>
        <v>75981.64</v>
      </c>
      <c r="F93" s="159">
        <f>Data!KB22</f>
        <v>15310.65</v>
      </c>
      <c r="G93" s="159">
        <f>Data!KV22</f>
        <v>0</v>
      </c>
      <c r="H93" s="69">
        <f t="shared" si="2"/>
        <v>981415.12</v>
      </c>
      <c r="J93" s="214"/>
      <c r="K93" s="42"/>
      <c r="L93" s="42"/>
      <c r="M93" s="42"/>
      <c r="N93" s="42"/>
      <c r="O93" s="42"/>
      <c r="P93" s="329"/>
      <c r="Q93" s="129"/>
      <c r="R93" s="214"/>
      <c r="S93" s="328"/>
      <c r="T93" s="328"/>
      <c r="U93" s="328"/>
      <c r="V93" s="328"/>
      <c r="W93" s="328"/>
      <c r="X93" s="328"/>
    </row>
    <row r="94" spans="2:24" x14ac:dyDescent="0.2">
      <c r="B94" s="9" t="str">
        <f>$B$35</f>
        <v>Teacher Education</v>
      </c>
      <c r="C94" s="159">
        <f>Data!HU22</f>
        <v>44503.57</v>
      </c>
      <c r="D94" s="159">
        <f>Data!IO22</f>
        <v>238978.15</v>
      </c>
      <c r="E94" s="159">
        <f>Data!JI22</f>
        <v>73102.679999999993</v>
      </c>
      <c r="F94" s="159">
        <f>Data!KC22</f>
        <v>46757.21</v>
      </c>
      <c r="G94" s="159">
        <f>Data!KW22</f>
        <v>0</v>
      </c>
      <c r="H94" s="69">
        <f t="shared" si="2"/>
        <v>403341.61</v>
      </c>
      <c r="J94" s="214"/>
      <c r="K94" s="42"/>
      <c r="L94" s="42"/>
      <c r="M94" s="42"/>
      <c r="N94" s="42"/>
      <c r="O94" s="42"/>
      <c r="P94" s="329"/>
      <c r="Q94" s="129"/>
      <c r="R94" s="214"/>
      <c r="S94" s="328"/>
      <c r="T94" s="328"/>
      <c r="U94" s="328"/>
      <c r="V94" s="328"/>
      <c r="W94" s="328"/>
      <c r="X94" s="328"/>
    </row>
    <row r="95" spans="2:24" x14ac:dyDescent="0.2">
      <c r="B95" s="9" t="str">
        <f>$B$36</f>
        <v>Agriculture</v>
      </c>
      <c r="C95" s="159">
        <f>Data!HV22</f>
        <v>0</v>
      </c>
      <c r="D95" s="159">
        <f>Data!IP22</f>
        <v>0</v>
      </c>
      <c r="E95" s="159">
        <f>Data!JJ22</f>
        <v>0</v>
      </c>
      <c r="F95" s="159">
        <f>Data!KD22</f>
        <v>0</v>
      </c>
      <c r="G95" s="159">
        <f>Data!KX22</f>
        <v>0</v>
      </c>
      <c r="H95" s="69">
        <f t="shared" si="2"/>
        <v>0</v>
      </c>
      <c r="J95" s="214"/>
      <c r="K95" s="42"/>
      <c r="L95" s="42"/>
      <c r="M95" s="42"/>
      <c r="N95" s="42"/>
      <c r="O95" s="42"/>
      <c r="P95" s="329"/>
      <c r="Q95" s="129"/>
      <c r="R95" s="214"/>
      <c r="S95" s="328"/>
      <c r="T95" s="328"/>
      <c r="U95" s="328"/>
      <c r="V95" s="328"/>
      <c r="W95" s="328"/>
      <c r="X95" s="328"/>
    </row>
    <row r="96" spans="2:24" x14ac:dyDescent="0.2">
      <c r="B96" s="9" t="str">
        <f>$B$37</f>
        <v>Engineering</v>
      </c>
      <c r="C96" s="159">
        <f>Data!HW22</f>
        <v>777991.3</v>
      </c>
      <c r="D96" s="159">
        <f>Data!IQ22</f>
        <v>1633277.53</v>
      </c>
      <c r="E96" s="159">
        <f>Data!JK22</f>
        <v>470784.15</v>
      </c>
      <c r="F96" s="159">
        <f>Data!KE22</f>
        <v>402466.99</v>
      </c>
      <c r="G96" s="159">
        <f>Data!KY22</f>
        <v>0</v>
      </c>
      <c r="H96" s="69">
        <f t="shared" si="2"/>
        <v>3284519.9699999997</v>
      </c>
      <c r="J96" s="214"/>
      <c r="K96" s="42"/>
      <c r="L96" s="42"/>
      <c r="M96" s="42"/>
      <c r="N96" s="42"/>
      <c r="O96" s="42"/>
      <c r="P96" s="329"/>
      <c r="Q96" s="129"/>
      <c r="R96" s="214"/>
      <c r="S96" s="328"/>
      <c r="T96" s="328"/>
      <c r="U96" s="328"/>
      <c r="V96" s="328"/>
      <c r="W96" s="328"/>
      <c r="X96" s="328"/>
    </row>
    <row r="97" spans="2:24" x14ac:dyDescent="0.2">
      <c r="B97" s="9" t="str">
        <f>$B$38</f>
        <v>Home Economics</v>
      </c>
      <c r="C97" s="159">
        <f>Data!HX22</f>
        <v>103179.64</v>
      </c>
      <c r="D97" s="159">
        <f>Data!IR22</f>
        <v>102796.43</v>
      </c>
      <c r="E97" s="159">
        <f>Data!JL22</f>
        <v>3778.96</v>
      </c>
      <c r="F97" s="159">
        <f>Data!KF22</f>
        <v>0</v>
      </c>
      <c r="G97" s="159">
        <f>Data!KZ22</f>
        <v>0</v>
      </c>
      <c r="H97" s="69">
        <f t="shared" si="2"/>
        <v>209755.03</v>
      </c>
      <c r="J97" s="214"/>
      <c r="K97" s="42"/>
      <c r="L97" s="42"/>
      <c r="M97" s="42"/>
      <c r="N97" s="42"/>
      <c r="O97" s="42"/>
      <c r="P97" s="329"/>
      <c r="Q97" s="129"/>
      <c r="R97" s="214"/>
      <c r="S97" s="328"/>
      <c r="T97" s="328"/>
      <c r="U97" s="328"/>
      <c r="V97" s="328"/>
      <c r="W97" s="328"/>
      <c r="X97" s="328"/>
    </row>
    <row r="98" spans="2:24" x14ac:dyDescent="0.2">
      <c r="B98" s="9" t="str">
        <f>$B$39</f>
        <v>Law</v>
      </c>
      <c r="C98" s="159">
        <f>Data!HY22</f>
        <v>0</v>
      </c>
      <c r="D98" s="159">
        <f>Data!IS22</f>
        <v>0</v>
      </c>
      <c r="E98" s="159">
        <f>Data!JM22</f>
        <v>0</v>
      </c>
      <c r="F98" s="159">
        <f>Data!KG22</f>
        <v>0</v>
      </c>
      <c r="G98" s="159">
        <f>Data!LA22</f>
        <v>961510.6</v>
      </c>
      <c r="H98" s="69">
        <f t="shared" si="2"/>
        <v>961510.6</v>
      </c>
      <c r="J98" s="214"/>
      <c r="K98" s="42"/>
      <c r="L98" s="42"/>
      <c r="M98" s="42"/>
      <c r="N98" s="42"/>
      <c r="O98" s="42"/>
      <c r="P98" s="329"/>
      <c r="Q98" s="129"/>
      <c r="R98" s="214"/>
      <c r="S98" s="328"/>
      <c r="T98" s="328"/>
      <c r="U98" s="328"/>
      <c r="V98" s="328"/>
      <c r="W98" s="328"/>
      <c r="X98" s="328"/>
    </row>
    <row r="99" spans="2:24" x14ac:dyDescent="0.2">
      <c r="B99" s="9" t="str">
        <f>$B$40</f>
        <v>Social Service</v>
      </c>
      <c r="C99" s="159">
        <f>Data!HZ22</f>
        <v>0</v>
      </c>
      <c r="D99" s="159">
        <f>Data!IT22</f>
        <v>0</v>
      </c>
      <c r="E99" s="159">
        <f>Data!JN22</f>
        <v>312426.18</v>
      </c>
      <c r="F99" s="159">
        <f>Data!KH22</f>
        <v>9102.9500000000007</v>
      </c>
      <c r="G99" s="159">
        <f>Data!LB22</f>
        <v>0</v>
      </c>
      <c r="H99" s="69">
        <f t="shared" si="2"/>
        <v>321529.13</v>
      </c>
      <c r="J99" s="214"/>
      <c r="K99" s="42"/>
      <c r="L99" s="42"/>
      <c r="M99" s="42"/>
      <c r="N99" s="42"/>
      <c r="O99" s="42"/>
      <c r="P99" s="329"/>
      <c r="Q99" s="129"/>
      <c r="R99" s="214"/>
      <c r="S99" s="328"/>
      <c r="T99" s="328"/>
      <c r="U99" s="328"/>
      <c r="V99" s="328"/>
      <c r="W99" s="328"/>
      <c r="X99" s="328"/>
    </row>
    <row r="100" spans="2:24" x14ac:dyDescent="0.2">
      <c r="B100" s="9" t="str">
        <f>$B$41</f>
        <v>Library Science</v>
      </c>
      <c r="C100" s="159">
        <f>Data!IA22</f>
        <v>0</v>
      </c>
      <c r="D100" s="159">
        <f>Data!IU22</f>
        <v>0</v>
      </c>
      <c r="E100" s="159">
        <f>Data!JO22</f>
        <v>0</v>
      </c>
      <c r="F100" s="159">
        <f>Data!KI22</f>
        <v>0</v>
      </c>
      <c r="G100" s="159">
        <f>Data!LC22</f>
        <v>0</v>
      </c>
      <c r="H100" s="69">
        <f t="shared" si="2"/>
        <v>0</v>
      </c>
      <c r="J100" s="214"/>
      <c r="K100" s="42"/>
      <c r="L100" s="42"/>
      <c r="M100" s="42"/>
      <c r="N100" s="42"/>
      <c r="O100" s="42"/>
      <c r="P100" s="329"/>
      <c r="Q100" s="129"/>
      <c r="R100" s="214"/>
      <c r="S100" s="328"/>
      <c r="T100" s="328"/>
      <c r="U100" s="328"/>
      <c r="V100" s="328"/>
      <c r="W100" s="328"/>
      <c r="X100" s="328"/>
    </row>
    <row r="101" spans="2:24" x14ac:dyDescent="0.2">
      <c r="B101" s="9" t="str">
        <f>$B$42</f>
        <v>Veterinary Science</v>
      </c>
      <c r="C101" s="159">
        <f>Data!IB22</f>
        <v>0</v>
      </c>
      <c r="D101" s="159">
        <f>Data!IV22</f>
        <v>0</v>
      </c>
      <c r="E101" s="159">
        <f>Data!JP22</f>
        <v>0</v>
      </c>
      <c r="F101" s="159">
        <f>Data!KJ22</f>
        <v>0</v>
      </c>
      <c r="G101" s="159">
        <f>Data!LD22</f>
        <v>0</v>
      </c>
      <c r="H101" s="69">
        <f t="shared" si="2"/>
        <v>0</v>
      </c>
      <c r="J101" s="214"/>
      <c r="K101" s="42"/>
      <c r="L101" s="42"/>
      <c r="M101" s="42"/>
      <c r="N101" s="42"/>
      <c r="O101" s="42"/>
      <c r="P101" s="329"/>
      <c r="Q101" s="129"/>
      <c r="R101" s="214"/>
      <c r="S101" s="328"/>
      <c r="T101" s="328"/>
      <c r="U101" s="328"/>
      <c r="V101" s="328"/>
      <c r="W101" s="328"/>
      <c r="X101" s="328"/>
    </row>
    <row r="102" spans="2:24" x14ac:dyDescent="0.2">
      <c r="B102" s="9" t="str">
        <f>$B$43</f>
        <v>Vocational Training</v>
      </c>
      <c r="C102" s="159">
        <f>Data!IC22</f>
        <v>7546.33</v>
      </c>
      <c r="D102" s="159">
        <f>Data!IW22</f>
        <v>604.33000000000004</v>
      </c>
      <c r="E102" s="159">
        <f>Data!JQ22</f>
        <v>0</v>
      </c>
      <c r="F102" s="159">
        <f>Data!KK22</f>
        <v>0</v>
      </c>
      <c r="G102" s="159">
        <f>Data!LE22</f>
        <v>0</v>
      </c>
      <c r="H102" s="69">
        <f t="shared" si="2"/>
        <v>8150.66</v>
      </c>
      <c r="J102" s="214"/>
      <c r="K102" s="42"/>
      <c r="L102" s="42"/>
      <c r="M102" s="42"/>
      <c r="N102" s="42"/>
      <c r="O102" s="42"/>
      <c r="P102" s="329"/>
      <c r="Q102" s="129"/>
      <c r="R102" s="214"/>
      <c r="S102" s="328"/>
      <c r="T102" s="328"/>
      <c r="U102" s="328"/>
      <c r="V102" s="328"/>
      <c r="W102" s="328"/>
      <c r="X102" s="328"/>
    </row>
    <row r="103" spans="2:24" x14ac:dyDescent="0.2">
      <c r="B103" s="9" t="str">
        <f>$B$44</f>
        <v>Physical Training</v>
      </c>
      <c r="C103" s="159">
        <f>Data!ID22</f>
        <v>0</v>
      </c>
      <c r="D103" s="159">
        <f>Data!IX22</f>
        <v>0</v>
      </c>
      <c r="E103" s="159">
        <f>Data!JR22</f>
        <v>0</v>
      </c>
      <c r="F103" s="159">
        <f>Data!KL22</f>
        <v>0</v>
      </c>
      <c r="G103" s="159">
        <f>Data!LF22</f>
        <v>0</v>
      </c>
      <c r="H103" s="69">
        <f t="shared" si="2"/>
        <v>0</v>
      </c>
      <c r="J103" s="214"/>
      <c r="K103" s="42"/>
      <c r="L103" s="42"/>
      <c r="M103" s="42"/>
      <c r="N103" s="42"/>
      <c r="O103" s="42"/>
      <c r="P103" s="329"/>
      <c r="Q103" s="129"/>
      <c r="R103" s="214"/>
      <c r="S103" s="328"/>
      <c r="T103" s="328"/>
      <c r="U103" s="328"/>
      <c r="V103" s="328"/>
      <c r="W103" s="328"/>
      <c r="X103" s="328"/>
    </row>
    <row r="104" spans="2:24" x14ac:dyDescent="0.2">
      <c r="B104" s="9" t="str">
        <f>$B$45</f>
        <v>Health Services</v>
      </c>
      <c r="C104" s="159">
        <f>Data!IE22</f>
        <v>178233.35</v>
      </c>
      <c r="D104" s="159">
        <f>Data!IY22</f>
        <v>219141.21</v>
      </c>
      <c r="E104" s="159">
        <f>Data!JS22</f>
        <v>54107.96</v>
      </c>
      <c r="F104" s="159">
        <f>Data!KM22</f>
        <v>2126.36</v>
      </c>
      <c r="G104" s="159">
        <f>Data!LG22</f>
        <v>0</v>
      </c>
      <c r="H104" s="69">
        <f t="shared" si="2"/>
        <v>453608.88</v>
      </c>
      <c r="J104" s="214"/>
      <c r="K104" s="42"/>
      <c r="L104" s="42"/>
      <c r="M104" s="42"/>
      <c r="N104" s="42"/>
      <c r="O104" s="42"/>
      <c r="P104" s="329"/>
      <c r="Q104" s="129"/>
      <c r="R104" s="214"/>
      <c r="S104" s="328"/>
      <c r="T104" s="328"/>
      <c r="U104" s="328"/>
      <c r="V104" s="328"/>
      <c r="W104" s="328"/>
      <c r="X104" s="328"/>
    </row>
    <row r="105" spans="2:24" x14ac:dyDescent="0.2">
      <c r="B105" s="9" t="str">
        <f>$B$46</f>
        <v>Pharmacy</v>
      </c>
      <c r="C105" s="159">
        <f>Data!IF22</f>
        <v>0</v>
      </c>
      <c r="D105" s="159">
        <f>Data!IZ22</f>
        <v>0</v>
      </c>
      <c r="E105" s="159">
        <f>Data!JT22</f>
        <v>1423450.47</v>
      </c>
      <c r="F105" s="159">
        <f>Data!KN22</f>
        <v>1840304.9</v>
      </c>
      <c r="G105" s="159">
        <f>Data!LH22</f>
        <v>344806.85</v>
      </c>
      <c r="H105" s="69">
        <f t="shared" si="2"/>
        <v>3608562.22</v>
      </c>
      <c r="J105" s="214"/>
      <c r="K105" s="42"/>
      <c r="L105" s="42"/>
      <c r="M105" s="42"/>
      <c r="N105" s="42"/>
      <c r="O105" s="42"/>
      <c r="P105" s="329"/>
      <c r="Q105" s="129"/>
      <c r="R105" s="214"/>
      <c r="S105" s="328"/>
      <c r="T105" s="328"/>
      <c r="U105" s="328"/>
      <c r="V105" s="328"/>
      <c r="W105" s="328"/>
      <c r="X105" s="328"/>
    </row>
    <row r="106" spans="2:24" x14ac:dyDescent="0.2">
      <c r="B106" s="9" t="str">
        <f>$B$47</f>
        <v>Business Administration</v>
      </c>
      <c r="C106" s="159">
        <f>Data!IG22</f>
        <v>1568579.19</v>
      </c>
      <c r="D106" s="159">
        <f>Data!JA22</f>
        <v>3898737.08</v>
      </c>
      <c r="E106" s="159">
        <f>Data!JU22</f>
        <v>754486.61</v>
      </c>
      <c r="F106" s="159">
        <f>Data!KO22</f>
        <v>37223.129999999997</v>
      </c>
      <c r="G106" s="159">
        <f>Data!LI22</f>
        <v>0</v>
      </c>
      <c r="H106" s="69">
        <f t="shared" si="2"/>
        <v>6259026.0099999998</v>
      </c>
      <c r="J106" s="214"/>
      <c r="K106" s="42"/>
      <c r="L106" s="42"/>
      <c r="M106" s="42"/>
      <c r="N106" s="42"/>
      <c r="O106" s="42"/>
      <c r="P106" s="329"/>
      <c r="Q106" s="129"/>
      <c r="R106" s="214"/>
      <c r="S106" s="328"/>
      <c r="T106" s="328"/>
      <c r="U106" s="328"/>
      <c r="V106" s="328"/>
      <c r="W106" s="328"/>
      <c r="X106" s="328"/>
    </row>
    <row r="107" spans="2:24" x14ac:dyDescent="0.2">
      <c r="B107" s="9" t="str">
        <f>$B$48</f>
        <v>Optometry</v>
      </c>
      <c r="C107" s="159">
        <f>Data!IH22</f>
        <v>0</v>
      </c>
      <c r="D107" s="159">
        <f>Data!JB22</f>
        <v>0</v>
      </c>
      <c r="E107" s="159">
        <f>Data!JV22</f>
        <v>0</v>
      </c>
      <c r="F107" s="159">
        <f>Data!KP22</f>
        <v>0</v>
      </c>
      <c r="G107" s="159">
        <f>Data!LJ22</f>
        <v>1432108.78</v>
      </c>
      <c r="H107" s="69">
        <f t="shared" si="2"/>
        <v>1432108.78</v>
      </c>
      <c r="J107" s="214"/>
      <c r="K107" s="42"/>
      <c r="L107" s="42"/>
      <c r="M107" s="42"/>
      <c r="N107" s="42"/>
      <c r="O107" s="42"/>
      <c r="P107" s="329"/>
      <c r="Q107" s="129"/>
      <c r="R107" s="214"/>
      <c r="S107" s="328"/>
      <c r="T107" s="328"/>
      <c r="U107" s="328"/>
      <c r="V107" s="328"/>
      <c r="W107" s="328"/>
      <c r="X107" s="328"/>
    </row>
    <row r="108" spans="2:24" x14ac:dyDescent="0.2">
      <c r="B108" s="9" t="str">
        <f>$B$49</f>
        <v>Teacher Ed-Practice Teaching</v>
      </c>
      <c r="C108" s="159">
        <f>Data!II22</f>
        <v>2558.5100000000002</v>
      </c>
      <c r="D108" s="159">
        <f>Data!JC22</f>
        <v>14606.69</v>
      </c>
      <c r="E108" s="159">
        <f>Data!JW22</f>
        <v>0</v>
      </c>
      <c r="F108" s="159">
        <f>Data!KQ22</f>
        <v>0</v>
      </c>
      <c r="G108" s="159">
        <f>Data!LK22</f>
        <v>0</v>
      </c>
      <c r="H108" s="69">
        <f t="shared" si="2"/>
        <v>17165.2</v>
      </c>
      <c r="J108" s="214"/>
      <c r="K108" s="42"/>
      <c r="L108" s="42"/>
      <c r="M108" s="42"/>
      <c r="N108" s="42"/>
      <c r="O108" s="42"/>
      <c r="P108" s="329"/>
      <c r="Q108" s="129"/>
      <c r="R108" s="214"/>
      <c r="S108" s="328"/>
      <c r="T108" s="328"/>
      <c r="U108" s="328"/>
      <c r="V108" s="328"/>
      <c r="W108" s="328"/>
      <c r="X108" s="328"/>
    </row>
    <row r="109" spans="2:24" x14ac:dyDescent="0.2">
      <c r="B109" s="9" t="str">
        <f>$B$50</f>
        <v>Technology</v>
      </c>
      <c r="C109" s="159">
        <f>Data!IJ22</f>
        <v>278485.56</v>
      </c>
      <c r="D109" s="159">
        <f>Data!JD22</f>
        <v>521061.21</v>
      </c>
      <c r="E109" s="159">
        <f>Data!JX22</f>
        <v>26312.54</v>
      </c>
      <c r="F109" s="159">
        <f>Data!KR22</f>
        <v>929.21</v>
      </c>
      <c r="G109" s="159">
        <f>Data!LL22</f>
        <v>0</v>
      </c>
      <c r="H109" s="69">
        <f t="shared" si="2"/>
        <v>826788.52</v>
      </c>
      <c r="J109" s="214"/>
      <c r="K109" s="42"/>
      <c r="L109" s="42"/>
      <c r="M109" s="42"/>
      <c r="N109" s="42"/>
      <c r="O109" s="42"/>
      <c r="P109" s="329"/>
      <c r="Q109" s="129"/>
      <c r="R109" s="214"/>
      <c r="S109" s="328"/>
      <c r="T109" s="328"/>
      <c r="U109" s="328"/>
      <c r="V109" s="328"/>
      <c r="W109" s="328"/>
      <c r="X109" s="328"/>
    </row>
    <row r="110" spans="2:24" x14ac:dyDescent="0.2">
      <c r="B110" s="9" t="str">
        <f>$B$51</f>
        <v>Nursing</v>
      </c>
      <c r="C110" s="159">
        <f>Data!IK22</f>
        <v>187.93</v>
      </c>
      <c r="D110" s="159">
        <f>Data!JE22</f>
        <v>26953.24</v>
      </c>
      <c r="E110" s="159">
        <f>Data!JY22</f>
        <v>3824.29</v>
      </c>
      <c r="F110" s="159">
        <f>Data!KS22</f>
        <v>0</v>
      </c>
      <c r="G110" s="159">
        <f>Data!HPM22</f>
        <v>0</v>
      </c>
      <c r="H110" s="69">
        <f t="shared" si="2"/>
        <v>30965.460000000003</v>
      </c>
      <c r="J110" s="214"/>
      <c r="K110" s="42"/>
      <c r="L110" s="42"/>
      <c r="M110" s="42"/>
      <c r="N110" s="42"/>
      <c r="O110" s="42"/>
      <c r="P110" s="329"/>
      <c r="Q110" s="129"/>
      <c r="R110" s="214"/>
      <c r="S110" s="328"/>
      <c r="T110" s="328"/>
      <c r="U110" s="328"/>
      <c r="V110" s="328"/>
      <c r="W110" s="328"/>
      <c r="X110" s="328"/>
    </row>
    <row r="111" spans="2:24" x14ac:dyDescent="0.2">
      <c r="B111" s="35" t="str">
        <f>$B$52</f>
        <v>Totals</v>
      </c>
      <c r="C111" s="36">
        <f>SUM(C91:C110)</f>
        <v>9722737.7399999984</v>
      </c>
      <c r="D111" s="36">
        <f>SUM(D91:D110)</f>
        <v>9500315.4299999997</v>
      </c>
      <c r="E111" s="36">
        <f>SUM(E91:E110)</f>
        <v>3624436.64</v>
      </c>
      <c r="F111" s="36">
        <f>SUM(F91:F110)</f>
        <v>2750648.9799999995</v>
      </c>
      <c r="G111" s="36">
        <f>SUM(G91:G110)</f>
        <v>2738426.23</v>
      </c>
      <c r="H111" s="36">
        <f t="shared" si="2"/>
        <v>28336565.02</v>
      </c>
      <c r="J111" s="46"/>
      <c r="K111" s="42"/>
      <c r="L111" s="42"/>
      <c r="M111" s="42"/>
      <c r="N111" s="42"/>
      <c r="O111" s="42"/>
      <c r="P111" s="42"/>
      <c r="Q111" s="129"/>
      <c r="R111" s="129"/>
      <c r="S111" s="129"/>
      <c r="T111" s="129"/>
      <c r="U111" s="129"/>
      <c r="V111" s="129"/>
      <c r="W111" s="129"/>
      <c r="X111" s="129"/>
    </row>
    <row r="112" spans="2:24" x14ac:dyDescent="0.2">
      <c r="B112" s="40"/>
      <c r="C112" s="42"/>
      <c r="D112" s="42"/>
      <c r="E112" s="42"/>
      <c r="F112" s="42"/>
      <c r="G112" s="42"/>
      <c r="H112" s="45"/>
      <c r="J112" s="129"/>
      <c r="K112" s="129"/>
      <c r="L112" s="129"/>
      <c r="M112" s="129"/>
      <c r="N112" s="129"/>
      <c r="O112" s="129"/>
      <c r="P112" s="129"/>
      <c r="Q112" s="129"/>
      <c r="R112" s="129"/>
      <c r="S112" s="129"/>
      <c r="T112" s="129"/>
      <c r="U112" s="129"/>
      <c r="V112" s="129"/>
      <c r="W112" s="129"/>
      <c r="X112" s="129"/>
    </row>
    <row r="113" spans="2:24" ht="15" customHeight="1" x14ac:dyDescent="0.2">
      <c r="B113" s="388" t="s">
        <v>65</v>
      </c>
      <c r="C113" s="388"/>
      <c r="D113" s="388"/>
      <c r="E113" s="388"/>
      <c r="F113" s="388"/>
      <c r="G113" s="388"/>
      <c r="H113" s="388"/>
      <c r="I113" s="1"/>
      <c r="J113" s="129"/>
      <c r="K113" s="129"/>
      <c r="L113" s="129"/>
      <c r="M113" s="129"/>
      <c r="N113" s="129"/>
      <c r="O113" s="129"/>
      <c r="P113" s="129"/>
      <c r="Q113" s="129"/>
      <c r="R113" s="129"/>
      <c r="S113" s="129"/>
      <c r="T113" s="129"/>
      <c r="U113" s="129"/>
      <c r="V113" s="129"/>
      <c r="W113" s="129"/>
      <c r="X113" s="129"/>
    </row>
    <row r="114" spans="2:24" ht="36.75" customHeight="1" thickBot="1" x14ac:dyDescent="0.25">
      <c r="B114" s="367" t="s">
        <v>37</v>
      </c>
      <c r="C114" s="367"/>
      <c r="D114" s="367"/>
      <c r="E114" s="367"/>
      <c r="F114" s="367"/>
      <c r="G114" s="367"/>
      <c r="H114" s="51"/>
      <c r="J114" s="129"/>
      <c r="K114" s="129"/>
      <c r="L114" s="129"/>
      <c r="M114" s="129"/>
      <c r="N114" s="129"/>
      <c r="O114" s="129"/>
      <c r="P114" s="129"/>
      <c r="Q114" s="129"/>
      <c r="R114" s="129"/>
      <c r="S114" s="129"/>
      <c r="T114" s="129"/>
      <c r="U114" s="129"/>
      <c r="V114" s="129"/>
      <c r="W114" s="129"/>
      <c r="X114" s="129"/>
    </row>
    <row r="115" spans="2:24" ht="15" customHeight="1" thickBot="1" x14ac:dyDescent="0.25">
      <c r="B115" s="62" t="s">
        <v>32</v>
      </c>
      <c r="C115" s="63" t="s">
        <v>26</v>
      </c>
      <c r="D115" s="63" t="s">
        <v>27</v>
      </c>
      <c r="E115" s="63" t="s">
        <v>28</v>
      </c>
      <c r="F115" s="63" t="s">
        <v>29</v>
      </c>
      <c r="G115" s="63" t="s">
        <v>30</v>
      </c>
      <c r="H115" s="64" t="s">
        <v>31</v>
      </c>
      <c r="I115" s="1"/>
    </row>
    <row r="116" spans="2:24" x14ac:dyDescent="0.2">
      <c r="B116" s="9" t="str">
        <f>$B$32</f>
        <v>Liberal Arts</v>
      </c>
      <c r="C116" s="21">
        <f t="shared" ref="C116:G131" si="3">C91+C61</f>
        <v>16464174.5255029</v>
      </c>
      <c r="D116" s="21">
        <f t="shared" si="3"/>
        <v>15390012.614437502</v>
      </c>
      <c r="E116" s="21">
        <f t="shared" si="3"/>
        <v>7232785.65042766</v>
      </c>
      <c r="F116" s="21">
        <f t="shared" si="3"/>
        <v>11262154.8683419</v>
      </c>
      <c r="G116" s="21">
        <f t="shared" si="3"/>
        <v>0</v>
      </c>
      <c r="H116" s="36">
        <f t="shared" ref="H116:H136" si="4">SUM(C116:G116)</f>
        <v>50349127.658709966</v>
      </c>
      <c r="I116" s="1"/>
    </row>
    <row r="117" spans="2:24" x14ac:dyDescent="0.2">
      <c r="B117" s="9" t="str">
        <f>$B$33</f>
        <v>Science</v>
      </c>
      <c r="C117" s="22">
        <f t="shared" si="3"/>
        <v>7468052.7854761109</v>
      </c>
      <c r="D117" s="22">
        <f t="shared" si="3"/>
        <v>5852233.2864258001</v>
      </c>
      <c r="E117" s="22">
        <f t="shared" si="3"/>
        <v>5165223.1842416106</v>
      </c>
      <c r="F117" s="22">
        <f t="shared" si="3"/>
        <v>10858147.366959</v>
      </c>
      <c r="G117" s="22">
        <f t="shared" si="3"/>
        <v>0</v>
      </c>
      <c r="H117" s="69">
        <f t="shared" si="4"/>
        <v>29343656.623102523</v>
      </c>
      <c r="I117" s="1"/>
    </row>
    <row r="118" spans="2:24" x14ac:dyDescent="0.2">
      <c r="B118" s="9" t="str">
        <f>$B$34</f>
        <v>Fine Arts</v>
      </c>
      <c r="C118" s="22">
        <f t="shared" si="3"/>
        <v>3686502.9364427198</v>
      </c>
      <c r="D118" s="22">
        <f t="shared" si="3"/>
        <v>3755413.0518885497</v>
      </c>
      <c r="E118" s="22">
        <f t="shared" si="3"/>
        <v>3038969.9818895799</v>
      </c>
      <c r="F118" s="22">
        <f t="shared" si="3"/>
        <v>772551.81288182607</v>
      </c>
      <c r="G118" s="22">
        <f t="shared" si="3"/>
        <v>0</v>
      </c>
      <c r="H118" s="69">
        <f t="shared" si="4"/>
        <v>11253437.783102674</v>
      </c>
      <c r="I118" s="1"/>
    </row>
    <row r="119" spans="2:24" x14ac:dyDescent="0.2">
      <c r="B119" s="9" t="str">
        <f>$B$35</f>
        <v>Teacher Education</v>
      </c>
      <c r="C119" s="22">
        <f t="shared" si="3"/>
        <v>302611.53499981499</v>
      </c>
      <c r="D119" s="22">
        <f t="shared" si="3"/>
        <v>1977865.6392124998</v>
      </c>
      <c r="E119" s="22">
        <f t="shared" si="3"/>
        <v>1497596.00700794</v>
      </c>
      <c r="F119" s="22">
        <f t="shared" si="3"/>
        <v>2936736.84177907</v>
      </c>
      <c r="G119" s="22">
        <f t="shared" si="3"/>
        <v>0</v>
      </c>
      <c r="H119" s="69">
        <f t="shared" si="4"/>
        <v>6714810.0229993248</v>
      </c>
      <c r="I119" s="1"/>
    </row>
    <row r="120" spans="2:24" x14ac:dyDescent="0.2">
      <c r="B120" s="9" t="str">
        <f>$B$36</f>
        <v>Agriculture</v>
      </c>
      <c r="C120" s="22">
        <f t="shared" si="3"/>
        <v>0</v>
      </c>
      <c r="D120" s="22">
        <f t="shared" si="3"/>
        <v>0</v>
      </c>
      <c r="E120" s="22">
        <f t="shared" si="3"/>
        <v>0</v>
      </c>
      <c r="F120" s="22">
        <f t="shared" si="3"/>
        <v>0</v>
      </c>
      <c r="G120" s="22">
        <f t="shared" si="3"/>
        <v>0</v>
      </c>
      <c r="H120" s="69">
        <f t="shared" si="4"/>
        <v>0</v>
      </c>
      <c r="I120" s="1"/>
    </row>
    <row r="121" spans="2:24" x14ac:dyDescent="0.2">
      <c r="B121" s="9" t="str">
        <f>$B$37</f>
        <v>Engineering</v>
      </c>
      <c r="C121" s="22">
        <f t="shared" si="3"/>
        <v>3904812.8856469505</v>
      </c>
      <c r="D121" s="22">
        <f t="shared" si="3"/>
        <v>9341597.8998856992</v>
      </c>
      <c r="E121" s="22">
        <f t="shared" si="3"/>
        <v>10090656.32717097</v>
      </c>
      <c r="F121" s="22">
        <f t="shared" si="3"/>
        <v>12610961.658936501</v>
      </c>
      <c r="G121" s="22">
        <f t="shared" si="3"/>
        <v>0</v>
      </c>
      <c r="H121" s="69">
        <f t="shared" si="4"/>
        <v>35948028.771640122</v>
      </c>
      <c r="I121" s="1"/>
    </row>
    <row r="122" spans="2:24" x14ac:dyDescent="0.2">
      <c r="B122" s="9" t="str">
        <f>$B$38</f>
        <v>Home Economics</v>
      </c>
      <c r="C122" s="22">
        <f t="shared" si="3"/>
        <v>419523.42047231202</v>
      </c>
      <c r="D122" s="22">
        <f t="shared" si="3"/>
        <v>801390.09871834097</v>
      </c>
      <c r="E122" s="22">
        <f t="shared" si="3"/>
        <v>249741.50598484499</v>
      </c>
      <c r="F122" s="22">
        <f t="shared" si="3"/>
        <v>0</v>
      </c>
      <c r="G122" s="22">
        <f t="shared" si="3"/>
        <v>0</v>
      </c>
      <c r="H122" s="69">
        <f t="shared" si="4"/>
        <v>1470655.0251754979</v>
      </c>
      <c r="I122" s="1"/>
    </row>
    <row r="123" spans="2:24" x14ac:dyDescent="0.2">
      <c r="B123" s="9" t="str">
        <f>$B$39</f>
        <v>Law</v>
      </c>
      <c r="C123" s="22">
        <f t="shared" si="3"/>
        <v>0</v>
      </c>
      <c r="D123" s="22">
        <f t="shared" si="3"/>
        <v>0</v>
      </c>
      <c r="E123" s="22">
        <f t="shared" si="3"/>
        <v>0</v>
      </c>
      <c r="F123" s="22">
        <f t="shared" si="3"/>
        <v>0</v>
      </c>
      <c r="G123" s="22">
        <f t="shared" si="3"/>
        <v>9791866.7905838098</v>
      </c>
      <c r="H123" s="69">
        <f t="shared" si="4"/>
        <v>9791866.7905838098</v>
      </c>
      <c r="I123" s="1"/>
    </row>
    <row r="124" spans="2:24" x14ac:dyDescent="0.2">
      <c r="B124" s="9" t="str">
        <f>$B$40</f>
        <v>Social Service</v>
      </c>
      <c r="C124" s="22">
        <f t="shared" si="3"/>
        <v>0</v>
      </c>
      <c r="D124" s="22">
        <f t="shared" si="3"/>
        <v>0</v>
      </c>
      <c r="E124" s="22">
        <f t="shared" si="3"/>
        <v>2001555.1888725199</v>
      </c>
      <c r="F124" s="22">
        <f t="shared" si="3"/>
        <v>885660.227480951</v>
      </c>
      <c r="G124" s="22">
        <f t="shared" si="3"/>
        <v>0</v>
      </c>
      <c r="H124" s="69">
        <f t="shared" si="4"/>
        <v>2887215.4163534706</v>
      </c>
      <c r="I124" s="1"/>
    </row>
    <row r="125" spans="2:24"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24"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24" x14ac:dyDescent="0.2">
      <c r="B127" s="9" t="str">
        <f>$B$43</f>
        <v>Vocational Training</v>
      </c>
      <c r="C127" s="22">
        <f t="shared" si="3"/>
        <v>53761.33</v>
      </c>
      <c r="D127" s="22">
        <f t="shared" si="3"/>
        <v>8389.33</v>
      </c>
      <c r="E127" s="22">
        <f t="shared" si="3"/>
        <v>0</v>
      </c>
      <c r="F127" s="22">
        <f t="shared" si="3"/>
        <v>0</v>
      </c>
      <c r="G127" s="22">
        <f t="shared" si="3"/>
        <v>0</v>
      </c>
      <c r="H127" s="69">
        <f t="shared" si="4"/>
        <v>62150.66</v>
      </c>
      <c r="I127" s="1"/>
    </row>
    <row r="128" spans="2:24"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566928.16949118499</v>
      </c>
      <c r="D129" s="22">
        <f t="shared" si="3"/>
        <v>1645694.86863977</v>
      </c>
      <c r="E129" s="22">
        <f t="shared" si="3"/>
        <v>1038976.8301886499</v>
      </c>
      <c r="F129" s="22">
        <f t="shared" si="3"/>
        <v>519584.14561696397</v>
      </c>
      <c r="G129" s="22">
        <f t="shared" si="3"/>
        <v>0</v>
      </c>
      <c r="H129" s="69">
        <f t="shared" si="4"/>
        <v>3771184.0139365685</v>
      </c>
      <c r="I129" s="1"/>
    </row>
    <row r="130" spans="2:12" x14ac:dyDescent="0.2">
      <c r="B130" s="9" t="str">
        <f>$B$46</f>
        <v>Pharmacy</v>
      </c>
      <c r="C130" s="22">
        <f t="shared" si="3"/>
        <v>0</v>
      </c>
      <c r="D130" s="22">
        <f t="shared" si="3"/>
        <v>0</v>
      </c>
      <c r="E130" s="22">
        <f t="shared" si="3"/>
        <v>2957543.2901364299</v>
      </c>
      <c r="F130" s="22">
        <f t="shared" si="3"/>
        <v>4825944.04141213</v>
      </c>
      <c r="G130" s="22">
        <f t="shared" si="3"/>
        <v>3768657.8156356202</v>
      </c>
      <c r="H130" s="69">
        <f t="shared" si="4"/>
        <v>11552145.14718418</v>
      </c>
      <c r="I130" s="1"/>
    </row>
    <row r="131" spans="2:12" x14ac:dyDescent="0.2">
      <c r="B131" s="9" t="str">
        <f>$B$47</f>
        <v>Business Administration</v>
      </c>
      <c r="C131" s="22">
        <f t="shared" si="3"/>
        <v>3481452.0854533697</v>
      </c>
      <c r="D131" s="22">
        <f t="shared" si="3"/>
        <v>13634323.434019949</v>
      </c>
      <c r="E131" s="22">
        <f t="shared" si="3"/>
        <v>8866976.0103392191</v>
      </c>
      <c r="F131" s="22">
        <f t="shared" si="3"/>
        <v>3499053.0282199397</v>
      </c>
      <c r="G131" s="22">
        <f t="shared" si="3"/>
        <v>0</v>
      </c>
      <c r="H131" s="69">
        <f t="shared" si="4"/>
        <v>29481804.558032475</v>
      </c>
      <c r="I131" s="1"/>
    </row>
    <row r="132" spans="2:12" x14ac:dyDescent="0.2">
      <c r="B132" s="9" t="str">
        <f>$B$48</f>
        <v>Optometry</v>
      </c>
      <c r="C132" s="22">
        <f t="shared" ref="C132:G135" si="5">C107+C77</f>
        <v>0</v>
      </c>
      <c r="D132" s="22">
        <f t="shared" si="5"/>
        <v>0</v>
      </c>
      <c r="E132" s="22">
        <f t="shared" si="5"/>
        <v>0</v>
      </c>
      <c r="F132" s="22">
        <f t="shared" si="5"/>
        <v>0</v>
      </c>
      <c r="G132" s="22">
        <f t="shared" si="5"/>
        <v>6696131.9745929204</v>
      </c>
      <c r="H132" s="69">
        <f t="shared" si="4"/>
        <v>6696131.9745929204</v>
      </c>
      <c r="I132" s="1"/>
    </row>
    <row r="133" spans="2:12" x14ac:dyDescent="0.2">
      <c r="B133" s="9" t="str">
        <f>$B$49</f>
        <v>Teacher Ed-Practice Teaching</v>
      </c>
      <c r="C133" s="22">
        <f t="shared" si="5"/>
        <v>68653.031254481699</v>
      </c>
      <c r="D133" s="22">
        <f t="shared" si="5"/>
        <v>332047.31369872601</v>
      </c>
      <c r="E133" s="22">
        <f t="shared" si="5"/>
        <v>0</v>
      </c>
      <c r="F133" s="22">
        <f t="shared" si="5"/>
        <v>0</v>
      </c>
      <c r="G133" s="22">
        <f t="shared" si="5"/>
        <v>0</v>
      </c>
      <c r="H133" s="69">
        <f t="shared" si="4"/>
        <v>400700.34495320771</v>
      </c>
      <c r="I133" s="1"/>
    </row>
    <row r="134" spans="2:12" x14ac:dyDescent="0.2">
      <c r="B134" s="9" t="str">
        <f>$B$50</f>
        <v>Technology</v>
      </c>
      <c r="C134" s="22">
        <f t="shared" si="5"/>
        <v>1102787.3114514761</v>
      </c>
      <c r="D134" s="22">
        <f t="shared" si="5"/>
        <v>3506219.3963812301</v>
      </c>
      <c r="E134" s="22">
        <f t="shared" si="5"/>
        <v>727144.59277553705</v>
      </c>
      <c r="F134" s="22">
        <f t="shared" si="5"/>
        <v>21089.8278102187</v>
      </c>
      <c r="G134" s="22">
        <f t="shared" si="5"/>
        <v>0</v>
      </c>
      <c r="H134" s="69">
        <f t="shared" si="4"/>
        <v>5357241.1284184614</v>
      </c>
      <c r="I134" s="1"/>
    </row>
    <row r="135" spans="2:12" x14ac:dyDescent="0.2">
      <c r="B135" s="9" t="str">
        <f>$B$51</f>
        <v>Nursing</v>
      </c>
      <c r="C135" s="22">
        <f t="shared" si="5"/>
        <v>11764.2426027983</v>
      </c>
      <c r="D135" s="22">
        <f t="shared" si="5"/>
        <v>792570.54227687302</v>
      </c>
      <c r="E135" s="22">
        <f t="shared" si="5"/>
        <v>599791.67512032809</v>
      </c>
      <c r="F135" s="22">
        <f t="shared" si="5"/>
        <v>0</v>
      </c>
      <c r="G135" s="22">
        <f t="shared" si="5"/>
        <v>0</v>
      </c>
      <c r="H135" s="69">
        <f t="shared" si="4"/>
        <v>1404126.4599999995</v>
      </c>
      <c r="I135" s="1"/>
    </row>
    <row r="136" spans="2:12" x14ac:dyDescent="0.2">
      <c r="B136" s="35" t="str">
        <f>$B$52</f>
        <v>Totals</v>
      </c>
      <c r="C136" s="36">
        <f>SUM(C116:C135)</f>
        <v>37531024.258794114</v>
      </c>
      <c r="D136" s="36">
        <f>SUM(D116:D135)</f>
        <v>57037757.475584924</v>
      </c>
      <c r="E136" s="36">
        <f>SUM(E116:E135)</f>
        <v>43466960.244155295</v>
      </c>
      <c r="F136" s="36">
        <f>SUM(F116:F135)</f>
        <v>48191883.819438495</v>
      </c>
      <c r="G136" s="36">
        <f>SUM(G116:G135)</f>
        <v>20256656.58081235</v>
      </c>
      <c r="H136" s="36">
        <f t="shared" si="4"/>
        <v>206484282.37878519</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226641510.62121481</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Data!LN22</f>
        <v>8967.76</v>
      </c>
      <c r="D143" s="159">
        <f>Data!MH22</f>
        <v>25959.3</v>
      </c>
      <c r="E143" s="159">
        <f>Data!NB22</f>
        <v>145476.97</v>
      </c>
      <c r="F143" s="159">
        <f>Data!NV22</f>
        <v>228808.94</v>
      </c>
      <c r="G143" s="159">
        <f>Data!OP22</f>
        <v>0</v>
      </c>
      <c r="H143" s="160">
        <f>Data!PJ22</f>
        <v>31644737.899999999</v>
      </c>
      <c r="I143" s="70">
        <f t="shared" ref="I143:I162" si="6">SUM(C143:H143)</f>
        <v>32053950.869999997</v>
      </c>
    </row>
    <row r="144" spans="2:12" x14ac:dyDescent="0.2">
      <c r="B144" s="9" t="str">
        <f>$B$33</f>
        <v>Science</v>
      </c>
      <c r="C144" s="159">
        <f>Data!LO22</f>
        <v>93265.93</v>
      </c>
      <c r="D144" s="159">
        <f>Data!MI22</f>
        <v>169418.84</v>
      </c>
      <c r="E144" s="159">
        <f>Data!NC22</f>
        <v>1107639.8500000001</v>
      </c>
      <c r="F144" s="159">
        <f>Data!NW22</f>
        <v>2026180.9</v>
      </c>
      <c r="G144" s="159">
        <f>Data!OQ22</f>
        <v>0</v>
      </c>
      <c r="H144" s="160">
        <f>Data!PK22</f>
        <v>44380714.770000003</v>
      </c>
      <c r="I144" s="70">
        <f t="shared" si="6"/>
        <v>47777220.290000007</v>
      </c>
    </row>
    <row r="145" spans="2:9" x14ac:dyDescent="0.2">
      <c r="B145" s="9" t="str">
        <f>$B$34</f>
        <v>Fine Arts</v>
      </c>
      <c r="C145" s="159">
        <f>Data!LP22</f>
        <v>0</v>
      </c>
      <c r="D145" s="159">
        <f>Data!MJ22</f>
        <v>0</v>
      </c>
      <c r="E145" s="159">
        <f>Data!ND22</f>
        <v>0</v>
      </c>
      <c r="F145" s="159">
        <f>Data!NX22</f>
        <v>0</v>
      </c>
      <c r="G145" s="159">
        <f>Data!OR22</f>
        <v>0</v>
      </c>
      <c r="H145" s="160">
        <f>Data!PL22</f>
        <v>2604205.34</v>
      </c>
      <c r="I145" s="70">
        <f t="shared" si="6"/>
        <v>2604205.34</v>
      </c>
    </row>
    <row r="146" spans="2:9" x14ac:dyDescent="0.2">
      <c r="B146" s="9" t="str">
        <f>$B$35</f>
        <v>Teacher Education</v>
      </c>
      <c r="C146" s="159">
        <f>Data!LQ22</f>
        <v>112.57</v>
      </c>
      <c r="D146" s="159">
        <f>Data!MK22</f>
        <v>125.9</v>
      </c>
      <c r="E146" s="159">
        <f>Data!NE22</f>
        <v>295.99</v>
      </c>
      <c r="F146" s="159">
        <f>Data!NY22</f>
        <v>725.24</v>
      </c>
      <c r="G146" s="159">
        <f>Data!OS22</f>
        <v>0</v>
      </c>
      <c r="H146" s="160">
        <f>Data!PN22</f>
        <v>3625717.46</v>
      </c>
      <c r="I146" s="70">
        <f t="shared" si="6"/>
        <v>3626977.16</v>
      </c>
    </row>
    <row r="147" spans="2:9" x14ac:dyDescent="0.2">
      <c r="B147" s="9" t="str">
        <f>$B$36</f>
        <v>Agriculture</v>
      </c>
      <c r="C147" s="159">
        <f>Data!LR22</f>
        <v>0</v>
      </c>
      <c r="D147" s="159">
        <f>Data!ML22</f>
        <v>0</v>
      </c>
      <c r="E147" s="159">
        <f>Data!NF22</f>
        <v>0</v>
      </c>
      <c r="F147" s="159">
        <f>Data!NZ22</f>
        <v>0</v>
      </c>
      <c r="G147" s="159">
        <f>Data!OT22</f>
        <v>0</v>
      </c>
      <c r="H147" s="160">
        <f>Data!PM22</f>
        <v>0</v>
      </c>
      <c r="I147" s="70">
        <f t="shared" si="6"/>
        <v>0</v>
      </c>
    </row>
    <row r="148" spans="2:9" x14ac:dyDescent="0.2">
      <c r="B148" s="9" t="str">
        <f>$B$37</f>
        <v>Engineering</v>
      </c>
      <c r="C148" s="159">
        <f>Data!LS22</f>
        <v>340278.56</v>
      </c>
      <c r="D148" s="159">
        <f>Data!MM22</f>
        <v>530031.75</v>
      </c>
      <c r="E148" s="159">
        <f>Data!NG22</f>
        <v>2256055.9700000002</v>
      </c>
      <c r="F148" s="159">
        <f>Data!OA22</f>
        <v>4304113.26</v>
      </c>
      <c r="G148" s="159">
        <f>Data!OU22</f>
        <v>0</v>
      </c>
      <c r="H148" s="160">
        <f>Data!PO22</f>
        <v>75076831.459999993</v>
      </c>
      <c r="I148" s="70">
        <f t="shared" si="6"/>
        <v>82507311</v>
      </c>
    </row>
    <row r="149" spans="2:9" x14ac:dyDescent="0.2">
      <c r="B149" s="9" t="str">
        <f>$B$38</f>
        <v>Home Economics</v>
      </c>
      <c r="C149" s="159">
        <f>Data!LT22</f>
        <v>1097.28</v>
      </c>
      <c r="D149" s="159">
        <f>Data!MN22</f>
        <v>2084.83</v>
      </c>
      <c r="E149" s="159">
        <f>Data!NH22</f>
        <v>18291.669999999998</v>
      </c>
      <c r="F149" s="159">
        <f>Data!OB22</f>
        <v>0</v>
      </c>
      <c r="G149" s="159">
        <f>Data!OV22</f>
        <v>0</v>
      </c>
      <c r="H149" s="160">
        <f>Data!PP22</f>
        <v>2150934.13</v>
      </c>
      <c r="I149" s="70">
        <f t="shared" si="6"/>
        <v>2172407.9099999997</v>
      </c>
    </row>
    <row r="150" spans="2:9" x14ac:dyDescent="0.2">
      <c r="B150" s="9" t="str">
        <f>$B$39</f>
        <v>Law</v>
      </c>
      <c r="C150" s="159">
        <f>Data!LU22</f>
        <v>0</v>
      </c>
      <c r="D150" s="159">
        <f>Data!MO22</f>
        <v>0</v>
      </c>
      <c r="E150" s="159">
        <f>Data!NI22</f>
        <v>0</v>
      </c>
      <c r="F150" s="159">
        <f>Data!OC22</f>
        <v>0</v>
      </c>
      <c r="G150" s="159">
        <f>Data!OW22</f>
        <v>0</v>
      </c>
      <c r="H150" s="160">
        <f>Data!PQ22</f>
        <v>213592.04</v>
      </c>
      <c r="I150" s="70">
        <f t="shared" si="6"/>
        <v>213592.04</v>
      </c>
    </row>
    <row r="151" spans="2:9" x14ac:dyDescent="0.2">
      <c r="B151" s="9" t="str">
        <f>$B$40</f>
        <v>Social Service</v>
      </c>
      <c r="C151" s="159">
        <f>Data!LV22</f>
        <v>0</v>
      </c>
      <c r="D151" s="159">
        <f>Data!MP22</f>
        <v>0</v>
      </c>
      <c r="E151" s="159">
        <f>Data!NJ22</f>
        <v>0</v>
      </c>
      <c r="F151" s="159">
        <f>Data!OD22</f>
        <v>0</v>
      </c>
      <c r="G151" s="159">
        <f>Data!OX22</f>
        <v>0</v>
      </c>
      <c r="H151" s="160">
        <f>Data!PR22</f>
        <v>901014.48</v>
      </c>
      <c r="I151" s="70">
        <f t="shared" si="6"/>
        <v>901014.48</v>
      </c>
    </row>
    <row r="152" spans="2:9" x14ac:dyDescent="0.2">
      <c r="B152" s="9" t="str">
        <f>$B$41</f>
        <v>Library Science</v>
      </c>
      <c r="C152" s="159">
        <f>Data!LW22</f>
        <v>0</v>
      </c>
      <c r="D152" s="159">
        <f>Data!MQ22</f>
        <v>0</v>
      </c>
      <c r="E152" s="159">
        <f>Data!NK22</f>
        <v>0</v>
      </c>
      <c r="F152" s="159">
        <f>Data!OE22</f>
        <v>0</v>
      </c>
      <c r="G152" s="159">
        <f>Data!OY22</f>
        <v>0</v>
      </c>
      <c r="H152" s="160">
        <f>Data!PS22</f>
        <v>0</v>
      </c>
      <c r="I152" s="70">
        <f t="shared" si="6"/>
        <v>0</v>
      </c>
    </row>
    <row r="153" spans="2:9" x14ac:dyDescent="0.2">
      <c r="B153" s="9" t="str">
        <f>$B$42</f>
        <v>Veterinary Science</v>
      </c>
      <c r="C153" s="159">
        <f>Data!LX22</f>
        <v>0</v>
      </c>
      <c r="D153" s="159">
        <f>Data!MR22</f>
        <v>0</v>
      </c>
      <c r="E153" s="159">
        <f>Data!NL22</f>
        <v>0</v>
      </c>
      <c r="F153" s="159">
        <f>Data!OF22</f>
        <v>0</v>
      </c>
      <c r="G153" s="159">
        <f>Data!OZ22</f>
        <v>0</v>
      </c>
      <c r="H153" s="160">
        <f>Data!PT22</f>
        <v>0</v>
      </c>
      <c r="I153" s="70">
        <f t="shared" si="6"/>
        <v>0</v>
      </c>
    </row>
    <row r="154" spans="2:9" x14ac:dyDescent="0.2">
      <c r="B154" s="9" t="str">
        <f>$B$43</f>
        <v>Vocational Training</v>
      </c>
      <c r="C154" s="159">
        <f>Data!LY22</f>
        <v>0</v>
      </c>
      <c r="D154" s="159">
        <f>Data!MS22</f>
        <v>0</v>
      </c>
      <c r="E154" s="159">
        <f>Data!NM22</f>
        <v>0</v>
      </c>
      <c r="F154" s="159">
        <f>Data!OG22</f>
        <v>0</v>
      </c>
      <c r="G154" s="159">
        <f>Data!PA22</f>
        <v>0</v>
      </c>
      <c r="H154" s="160">
        <f>Data!PU22</f>
        <v>98101.3</v>
      </c>
      <c r="I154" s="70">
        <f t="shared" si="6"/>
        <v>98101.3</v>
      </c>
    </row>
    <row r="155" spans="2:9" x14ac:dyDescent="0.2">
      <c r="B155" s="9" t="str">
        <f>$B$44</f>
        <v>Physical Training</v>
      </c>
      <c r="C155" s="159">
        <f>Data!LZ22</f>
        <v>0</v>
      </c>
      <c r="D155" s="159">
        <f>Data!MT22</f>
        <v>0</v>
      </c>
      <c r="E155" s="159">
        <f>Data!NN22</f>
        <v>0</v>
      </c>
      <c r="F155" s="159">
        <f>Data!OH22</f>
        <v>0</v>
      </c>
      <c r="G155" s="159">
        <f>Data!PB22</f>
        <v>0</v>
      </c>
      <c r="H155" s="160">
        <f>Data!PV22</f>
        <v>0</v>
      </c>
      <c r="I155" s="70">
        <f t="shared" si="6"/>
        <v>0</v>
      </c>
    </row>
    <row r="156" spans="2:9" x14ac:dyDescent="0.2">
      <c r="B156" s="9" t="str">
        <f>$B$45</f>
        <v>Health Services</v>
      </c>
      <c r="C156" s="159">
        <f>Data!MA22</f>
        <v>611.99</v>
      </c>
      <c r="D156" s="159">
        <f>Data!MU22</f>
        <v>2287.4299999999998</v>
      </c>
      <c r="E156" s="159">
        <f>Data!NO22</f>
        <v>13473.77</v>
      </c>
      <c r="F156" s="159">
        <f>Data!OI22</f>
        <v>45277.07</v>
      </c>
      <c r="G156" s="159">
        <f>Data!PC22</f>
        <v>0</v>
      </c>
      <c r="H156" s="160">
        <f>Data!PW22</f>
        <v>5515556.9900000002</v>
      </c>
      <c r="I156" s="70">
        <f t="shared" si="6"/>
        <v>5577207.25</v>
      </c>
    </row>
    <row r="157" spans="2:9" x14ac:dyDescent="0.2">
      <c r="B157" s="9" t="str">
        <f>$B$46</f>
        <v>Pharmacy</v>
      </c>
      <c r="C157" s="159">
        <f>Data!MB22</f>
        <v>0</v>
      </c>
      <c r="D157" s="159">
        <f>Data!MV22</f>
        <v>0</v>
      </c>
      <c r="E157" s="159">
        <f>Data!NP22</f>
        <v>406415.55</v>
      </c>
      <c r="F157" s="159">
        <f>Data!OJ22</f>
        <v>619394.84</v>
      </c>
      <c r="G157" s="159">
        <f>Data!PD22</f>
        <v>35795.68</v>
      </c>
      <c r="H157" s="160">
        <f>Data!PX22</f>
        <v>19789374.43</v>
      </c>
      <c r="I157" s="70">
        <f t="shared" si="6"/>
        <v>20850980.5</v>
      </c>
    </row>
    <row r="158" spans="2:9" x14ac:dyDescent="0.2">
      <c r="B158" s="9" t="str">
        <f>$B$47</f>
        <v>Business Administration</v>
      </c>
      <c r="C158" s="159">
        <f>Data!MC22</f>
        <v>314.83999999999997</v>
      </c>
      <c r="D158" s="159">
        <f>Data!MW22</f>
        <v>550.97</v>
      </c>
      <c r="E158" s="159">
        <f>Data!NQ22</f>
        <v>3298.88</v>
      </c>
      <c r="F158" s="159">
        <f>Data!OK22</f>
        <v>28391.17</v>
      </c>
      <c r="G158" s="159">
        <f>Data!PE22</f>
        <v>0</v>
      </c>
      <c r="H158" s="160">
        <f>Data!PY22</f>
        <v>12984359.810000001</v>
      </c>
      <c r="I158" s="70">
        <f t="shared" si="6"/>
        <v>13016915.67</v>
      </c>
    </row>
    <row r="159" spans="2:9" x14ac:dyDescent="0.2">
      <c r="B159" s="9" t="str">
        <f>$B$48</f>
        <v>Optometry</v>
      </c>
      <c r="C159" s="159">
        <f>Data!MD22</f>
        <v>0</v>
      </c>
      <c r="D159" s="159">
        <f>Data!MX22</f>
        <v>0</v>
      </c>
      <c r="E159" s="159">
        <f>Data!NR22</f>
        <v>0</v>
      </c>
      <c r="F159" s="159">
        <f>Data!OL22</f>
        <v>0</v>
      </c>
      <c r="G159" s="159">
        <f>Data!PF22</f>
        <v>325600.53999999998</v>
      </c>
      <c r="H159" s="160">
        <f>Data!PZ22</f>
        <v>7754641.5300000003</v>
      </c>
      <c r="I159" s="70">
        <f t="shared" si="6"/>
        <v>8080242.0700000003</v>
      </c>
    </row>
    <row r="160" spans="2:9" x14ac:dyDescent="0.2">
      <c r="B160" s="9" t="str">
        <f>$B$49</f>
        <v>Teacher Ed-Practice Teaching</v>
      </c>
      <c r="C160" s="159">
        <f>Data!ME22</f>
        <v>0</v>
      </c>
      <c r="D160" s="159">
        <f>Data!MY22</f>
        <v>0</v>
      </c>
      <c r="E160" s="159">
        <f>Data!NS22</f>
        <v>0</v>
      </c>
      <c r="F160" s="159">
        <f>Data!OM22</f>
        <v>0</v>
      </c>
      <c r="G160" s="159">
        <f>Data!PG22</f>
        <v>0</v>
      </c>
      <c r="H160" s="160">
        <f>Data!QA22</f>
        <v>647691.69999999995</v>
      </c>
      <c r="I160" s="70">
        <f t="shared" si="6"/>
        <v>647691.69999999995</v>
      </c>
    </row>
    <row r="161" spans="2:10" x14ac:dyDescent="0.2">
      <c r="B161" s="9" t="str">
        <f>$B$50</f>
        <v>Technology</v>
      </c>
      <c r="C161" s="159">
        <f>Data!MF22</f>
        <v>8483.16</v>
      </c>
      <c r="D161" s="159">
        <f>Data!MZ22</f>
        <v>17714.84</v>
      </c>
      <c r="E161" s="159">
        <f>Data!NT22</f>
        <v>117849.41</v>
      </c>
      <c r="F161" s="159">
        <f>Data!ON22</f>
        <v>95061.31</v>
      </c>
      <c r="G161" s="159">
        <f>Data!PH22</f>
        <v>0</v>
      </c>
      <c r="H161" s="160">
        <f>Data!QB22</f>
        <v>5308167.16</v>
      </c>
      <c r="I161" s="70">
        <f t="shared" si="6"/>
        <v>5547275.8799999999</v>
      </c>
    </row>
    <row r="162" spans="2:10" x14ac:dyDescent="0.2">
      <c r="B162" s="9" t="str">
        <f>$B$51</f>
        <v>Nursing</v>
      </c>
      <c r="C162" s="159">
        <f>Data!MG22</f>
        <v>0</v>
      </c>
      <c r="D162" s="159">
        <f>Data!NA22</f>
        <v>0</v>
      </c>
      <c r="E162" s="159">
        <f>Data!NU22</f>
        <v>0</v>
      </c>
      <c r="F162" s="159">
        <f>Data!OO22</f>
        <v>0</v>
      </c>
      <c r="G162" s="159">
        <f>Data!PI22</f>
        <v>0</v>
      </c>
      <c r="H162" s="160">
        <f>Data!QC22</f>
        <v>966416.83</v>
      </c>
      <c r="I162" s="70">
        <f t="shared" si="6"/>
        <v>966416.83</v>
      </c>
    </row>
    <row r="163" spans="2:10" ht="15" thickBot="1" x14ac:dyDescent="0.25">
      <c r="B163" s="35" t="str">
        <f>$B$52</f>
        <v>Totals</v>
      </c>
      <c r="C163" s="36">
        <f t="shared" ref="C163:H163" si="7">SUM(C143:C162)</f>
        <v>453132.09</v>
      </c>
      <c r="D163" s="36">
        <f t="shared" si="7"/>
        <v>748173.86</v>
      </c>
      <c r="E163" s="36">
        <f t="shared" si="7"/>
        <v>4068798.06</v>
      </c>
      <c r="F163" s="36">
        <f t="shared" si="7"/>
        <v>7347952.7299999995</v>
      </c>
      <c r="G163" s="37">
        <f t="shared" si="7"/>
        <v>361396.22</v>
      </c>
      <c r="H163" s="71">
        <f t="shared" si="7"/>
        <v>213662057.33000001</v>
      </c>
      <c r="I163" s="70">
        <f>SUM(I143:I162)</f>
        <v>226641510.28999996</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10356803.200784778</v>
      </c>
      <c r="D168" s="21">
        <f t="shared" si="8"/>
        <v>9698677.3411698658</v>
      </c>
      <c r="E168" s="21">
        <f t="shared" si="8"/>
        <v>4691327.4511864418</v>
      </c>
      <c r="F168" s="21">
        <f t="shared" si="8"/>
        <v>7307142.8768589124</v>
      </c>
      <c r="G168" s="21">
        <f t="shared" si="8"/>
        <v>0</v>
      </c>
      <c r="H168" s="36">
        <f t="shared" ref="H168:H188" si="9">SUM(C168:G168)</f>
        <v>32053950.869999997</v>
      </c>
      <c r="I168" s="52"/>
      <c r="J168" s="53"/>
    </row>
    <row r="169" spans="2:10" x14ac:dyDescent="0.2">
      <c r="B169" s="9" t="str">
        <f>$B$33</f>
        <v>Science</v>
      </c>
      <c r="C169" s="22">
        <f t="shared" si="8"/>
        <v>11388297.248577235</v>
      </c>
      <c r="D169" s="22">
        <f t="shared" si="8"/>
        <v>9020609.391619198</v>
      </c>
      <c r="E169" s="22">
        <f t="shared" si="8"/>
        <v>8919764.2831471059</v>
      </c>
      <c r="F169" s="22">
        <f t="shared" si="8"/>
        <v>18448549.366656464</v>
      </c>
      <c r="G169" s="22">
        <f t="shared" si="8"/>
        <v>0</v>
      </c>
      <c r="H169" s="69">
        <f t="shared" si="9"/>
        <v>47777220.290000007</v>
      </c>
      <c r="I169" s="52"/>
      <c r="J169" s="53"/>
    </row>
    <row r="170" spans="2:10" x14ac:dyDescent="0.2">
      <c r="B170" s="9" t="str">
        <f>$B$34</f>
        <v>Fine Arts</v>
      </c>
      <c r="C170" s="22">
        <f t="shared" si="8"/>
        <v>853109.14033977012</v>
      </c>
      <c r="D170" s="22">
        <f t="shared" si="8"/>
        <v>869055.91981132899</v>
      </c>
      <c r="E170" s="22">
        <f t="shared" si="8"/>
        <v>703260.81749168003</v>
      </c>
      <c r="F170" s="22">
        <f t="shared" si="8"/>
        <v>178779.46235722091</v>
      </c>
      <c r="G170" s="22">
        <f t="shared" si="8"/>
        <v>0</v>
      </c>
      <c r="H170" s="69">
        <f t="shared" si="9"/>
        <v>2604205.34</v>
      </c>
      <c r="I170" s="52"/>
      <c r="J170" s="53"/>
    </row>
    <row r="171" spans="2:10" x14ac:dyDescent="0.2">
      <c r="B171" s="9" t="str">
        <f>$B$35</f>
        <v>Teacher Education</v>
      </c>
      <c r="C171" s="22">
        <f t="shared" si="8"/>
        <v>163510.1824846713</v>
      </c>
      <c r="D171" s="22">
        <f t="shared" si="8"/>
        <v>1068090.8844246296</v>
      </c>
      <c r="E171" s="22">
        <f t="shared" si="8"/>
        <v>808935.39633269003</v>
      </c>
      <c r="F171" s="22">
        <f t="shared" si="8"/>
        <v>1586440.696758009</v>
      </c>
      <c r="G171" s="22">
        <f t="shared" si="8"/>
        <v>0</v>
      </c>
      <c r="H171" s="69">
        <f t="shared" si="9"/>
        <v>3626977.16</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8495412.2047641575</v>
      </c>
      <c r="D173" s="22">
        <f t="shared" si="8"/>
        <v>20039796.125455908</v>
      </c>
      <c r="E173" s="22">
        <f t="shared" si="8"/>
        <v>23330215.813597824</v>
      </c>
      <c r="F173" s="22">
        <f t="shared" si="8"/>
        <v>30641886.856182098</v>
      </c>
      <c r="G173" s="22">
        <f t="shared" si="8"/>
        <v>0</v>
      </c>
      <c r="H173" s="69">
        <f t="shared" si="9"/>
        <v>82507310.999999985</v>
      </c>
      <c r="I173" s="52"/>
      <c r="J173" s="53"/>
    </row>
    <row r="174" spans="2:10" x14ac:dyDescent="0.2">
      <c r="B174" s="9" t="str">
        <f>$B$38</f>
        <v>Home Economics</v>
      </c>
      <c r="C174" s="22">
        <f t="shared" si="8"/>
        <v>614679.13841071352</v>
      </c>
      <c r="D174" s="22">
        <f t="shared" si="8"/>
        <v>1174172.9711816139</v>
      </c>
      <c r="E174" s="22">
        <f t="shared" si="8"/>
        <v>383555.80040767277</v>
      </c>
      <c r="F174" s="22">
        <f t="shared" si="8"/>
        <v>0</v>
      </c>
      <c r="G174" s="22">
        <f t="shared" si="8"/>
        <v>0</v>
      </c>
      <c r="H174" s="69">
        <f t="shared" si="9"/>
        <v>2172407.91</v>
      </c>
      <c r="I174" s="52"/>
      <c r="J174" s="53"/>
    </row>
    <row r="175" spans="2:10" x14ac:dyDescent="0.2">
      <c r="B175" s="9" t="str">
        <f>$B$39</f>
        <v>Law</v>
      </c>
      <c r="C175" s="22">
        <f t="shared" si="8"/>
        <v>0</v>
      </c>
      <c r="D175" s="22">
        <f t="shared" si="8"/>
        <v>0</v>
      </c>
      <c r="E175" s="22">
        <f t="shared" si="8"/>
        <v>0</v>
      </c>
      <c r="F175" s="22">
        <f t="shared" si="8"/>
        <v>0</v>
      </c>
      <c r="G175" s="22">
        <f t="shared" si="8"/>
        <v>213592.04</v>
      </c>
      <c r="H175" s="69">
        <f t="shared" si="9"/>
        <v>213592.04</v>
      </c>
      <c r="I175" s="52"/>
      <c r="J175" s="53"/>
    </row>
    <row r="176" spans="2:10" x14ac:dyDescent="0.2">
      <c r="B176" s="9" t="str">
        <f>$B$40</f>
        <v>Social Service</v>
      </c>
      <c r="C176" s="22">
        <f t="shared" si="8"/>
        <v>0</v>
      </c>
      <c r="D176" s="22">
        <f t="shared" si="8"/>
        <v>0</v>
      </c>
      <c r="E176" s="22">
        <f t="shared" si="8"/>
        <v>624626.13543778891</v>
      </c>
      <c r="F176" s="22">
        <f t="shared" si="8"/>
        <v>276388.34456221107</v>
      </c>
      <c r="G176" s="22">
        <f t="shared" si="8"/>
        <v>0</v>
      </c>
      <c r="H176" s="69">
        <f t="shared" si="9"/>
        <v>901014.48</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84859.217307249826</v>
      </c>
      <c r="D179" s="22">
        <f t="shared" si="8"/>
        <v>13242.082692750166</v>
      </c>
      <c r="E179" s="22">
        <f t="shared" si="8"/>
        <v>0</v>
      </c>
      <c r="F179" s="22">
        <f t="shared" si="8"/>
        <v>0</v>
      </c>
      <c r="G179" s="22">
        <f t="shared" si="8"/>
        <v>0</v>
      </c>
      <c r="H179" s="69">
        <f t="shared" si="9"/>
        <v>98101.299999999988</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829774.55976836162</v>
      </c>
      <c r="D181" s="22">
        <f t="shared" si="8"/>
        <v>2409203.6140390346</v>
      </c>
      <c r="E181" s="22">
        <f t="shared" si="8"/>
        <v>1533032.5868112764</v>
      </c>
      <c r="F181" s="22">
        <f t="shared" si="8"/>
        <v>805196.48938132811</v>
      </c>
      <c r="G181" s="22">
        <f t="shared" si="8"/>
        <v>0</v>
      </c>
      <c r="H181" s="69">
        <f t="shared" si="9"/>
        <v>5577207.2500000009</v>
      </c>
      <c r="I181" s="52"/>
      <c r="J181" s="53"/>
    </row>
    <row r="182" spans="2:10" x14ac:dyDescent="0.2">
      <c r="B182" s="9" t="str">
        <f>$B$46</f>
        <v>Pharmacy</v>
      </c>
      <c r="C182" s="22">
        <f t="shared" si="8"/>
        <v>0</v>
      </c>
      <c r="D182" s="22">
        <f t="shared" si="8"/>
        <v>0</v>
      </c>
      <c r="E182" s="22">
        <f t="shared" si="8"/>
        <v>5472827.9622185258</v>
      </c>
      <c r="F182" s="22">
        <f t="shared" si="8"/>
        <v>8886466.6605969444</v>
      </c>
      <c r="G182" s="22">
        <f t="shared" si="8"/>
        <v>6491685.8771845298</v>
      </c>
      <c r="H182" s="69">
        <f t="shared" si="9"/>
        <v>20850980.5</v>
      </c>
      <c r="I182" s="52"/>
      <c r="J182" s="53"/>
    </row>
    <row r="183" spans="2:10" x14ac:dyDescent="0.2">
      <c r="B183" s="9" t="str">
        <f>$B$47</f>
        <v>Business Administration</v>
      </c>
      <c r="C183" s="22">
        <f t="shared" si="8"/>
        <v>1533614.0127090611</v>
      </c>
      <c r="D183" s="22">
        <f t="shared" si="8"/>
        <v>6005372.0414088136</v>
      </c>
      <c r="E183" s="22">
        <f t="shared" si="8"/>
        <v>3908487.475842393</v>
      </c>
      <c r="F183" s="22">
        <f t="shared" si="8"/>
        <v>1569442.1400397334</v>
      </c>
      <c r="G183" s="22">
        <f t="shared" si="8"/>
        <v>0</v>
      </c>
      <c r="H183" s="69">
        <f t="shared" si="9"/>
        <v>13016915.67</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8080242.0700000003</v>
      </c>
      <c r="H184" s="69">
        <f t="shared" si="9"/>
        <v>8080242.0700000003</v>
      </c>
      <c r="I184" s="52"/>
      <c r="J184" s="53"/>
    </row>
    <row r="185" spans="2:10" x14ac:dyDescent="0.2">
      <c r="B185" s="9" t="str">
        <f>$B$49</f>
        <v>Teacher Ed-Practice Teaching</v>
      </c>
      <c r="C185" s="22">
        <f t="shared" si="10"/>
        <v>110970.70188088047</v>
      </c>
      <c r="D185" s="22">
        <f t="shared" si="10"/>
        <v>536720.99811911944</v>
      </c>
      <c r="E185" s="22">
        <f t="shared" si="10"/>
        <v>0</v>
      </c>
      <c r="F185" s="22">
        <f t="shared" si="10"/>
        <v>0</v>
      </c>
      <c r="G185" s="22">
        <f t="shared" si="10"/>
        <v>0</v>
      </c>
      <c r="H185" s="69">
        <f t="shared" si="9"/>
        <v>647691.69999999995</v>
      </c>
      <c r="I185" s="52"/>
      <c r="J185" s="53"/>
    </row>
    <row r="186" spans="2:10" x14ac:dyDescent="0.2">
      <c r="B186" s="9" t="str">
        <f>$B$50</f>
        <v>Technology</v>
      </c>
      <c r="C186" s="22">
        <f t="shared" si="10"/>
        <v>1101168.6021502474</v>
      </c>
      <c r="D186" s="22">
        <f t="shared" si="10"/>
        <v>3491816.1935674641</v>
      </c>
      <c r="E186" s="22">
        <f t="shared" si="10"/>
        <v>838333.13574974088</v>
      </c>
      <c r="F186" s="22">
        <f t="shared" si="10"/>
        <v>115957.94853254753</v>
      </c>
      <c r="G186" s="22">
        <f t="shared" si="10"/>
        <v>0</v>
      </c>
      <c r="H186" s="69">
        <f t="shared" si="9"/>
        <v>5547275.8799999999</v>
      </c>
      <c r="I186" s="52"/>
      <c r="J186" s="53"/>
    </row>
    <row r="187" spans="2:10" x14ac:dyDescent="0.2">
      <c r="B187" s="9" t="str">
        <f>$B$51</f>
        <v>Nursing</v>
      </c>
      <c r="C187" s="22">
        <f t="shared" si="10"/>
        <v>8096.9644597020733</v>
      </c>
      <c r="D187" s="22">
        <f t="shared" si="10"/>
        <v>545501.79975854652</v>
      </c>
      <c r="E187" s="22">
        <f t="shared" si="10"/>
        <v>412818.0657817513</v>
      </c>
      <c r="F187" s="22">
        <f t="shared" si="10"/>
        <v>0</v>
      </c>
      <c r="G187" s="22">
        <f t="shared" si="10"/>
        <v>0</v>
      </c>
      <c r="H187" s="69">
        <f t="shared" si="9"/>
        <v>966416.82999999984</v>
      </c>
      <c r="I187" s="52"/>
      <c r="J187" s="53"/>
    </row>
    <row r="188" spans="2:10" x14ac:dyDescent="0.2">
      <c r="B188" s="35" t="str">
        <f>$B$52</f>
        <v>Totals</v>
      </c>
      <c r="C188" s="36">
        <f>SUM(C168:C187)</f>
        <v>35540295.173636824</v>
      </c>
      <c r="D188" s="36">
        <f>SUM(D168:D187)</f>
        <v>54872259.363248274</v>
      </c>
      <c r="E188" s="36">
        <f>SUM(E168:E187)</f>
        <v>51627184.924004883</v>
      </c>
      <c r="F188" s="36">
        <f>SUM(F168:F187)</f>
        <v>69816250.841925457</v>
      </c>
      <c r="G188" s="36">
        <f>SUM(G168:G187)</f>
        <v>14785519.98718453</v>
      </c>
      <c r="H188" s="36">
        <f t="shared" si="9"/>
        <v>226641510.28999996</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188549926</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15034165.567817591</v>
      </c>
      <c r="D193" s="38">
        <f t="shared" si="11"/>
        <v>14053300.842860645</v>
      </c>
      <c r="E193" s="38">
        <f t="shared" si="11"/>
        <v>6604576.3069766322</v>
      </c>
      <c r="F193" s="38">
        <f t="shared" si="11"/>
        <v>10283971.460505595</v>
      </c>
      <c r="G193" s="38">
        <f t="shared" si="11"/>
        <v>0</v>
      </c>
      <c r="H193" s="38">
        <f>SUM(C193:G193)</f>
        <v>45976014.178160466</v>
      </c>
      <c r="I193" s="1"/>
    </row>
    <row r="194" spans="2:9" x14ac:dyDescent="0.2">
      <c r="B194" s="9" t="str">
        <f>$B$33</f>
        <v>Science</v>
      </c>
      <c r="C194" s="39">
        <f t="shared" si="11"/>
        <v>6819409.1281123441</v>
      </c>
      <c r="D194" s="39">
        <f t="shared" si="11"/>
        <v>5343932.9152720636</v>
      </c>
      <c r="E194" s="39">
        <f t="shared" si="11"/>
        <v>4716593.6212794362</v>
      </c>
      <c r="F194" s="39">
        <f t="shared" si="11"/>
        <v>9915054.3516021166</v>
      </c>
      <c r="G194" s="39">
        <f t="shared" si="11"/>
        <v>0</v>
      </c>
      <c r="H194" s="39">
        <f t="shared" ref="H194:H213" si="12">SUM(C194:G194)</f>
        <v>26794990.016265959</v>
      </c>
      <c r="I194" s="1"/>
    </row>
    <row r="195" spans="2:9" x14ac:dyDescent="0.2">
      <c r="B195" s="9" t="str">
        <f>$B$34</f>
        <v>Fine Arts</v>
      </c>
      <c r="C195" s="39">
        <f t="shared" si="11"/>
        <v>3366308.7953103841</v>
      </c>
      <c r="D195" s="39">
        <f t="shared" si="11"/>
        <v>3429233.6679364163</v>
      </c>
      <c r="E195" s="39">
        <f t="shared" si="11"/>
        <v>2775017.8299303479</v>
      </c>
      <c r="F195" s="39">
        <f t="shared" si="11"/>
        <v>705451.21145259705</v>
      </c>
      <c r="G195" s="39">
        <f t="shared" si="11"/>
        <v>0</v>
      </c>
      <c r="H195" s="39">
        <f t="shared" si="12"/>
        <v>10276011.504629746</v>
      </c>
      <c r="I195" s="1"/>
    </row>
    <row r="196" spans="2:9" x14ac:dyDescent="0.2">
      <c r="B196" s="9" t="str">
        <f>$B$35</f>
        <v>Teacher Education</v>
      </c>
      <c r="C196" s="39">
        <f t="shared" si="11"/>
        <v>276327.96973036713</v>
      </c>
      <c r="D196" s="39">
        <f t="shared" si="11"/>
        <v>1806076.5478863155</v>
      </c>
      <c r="E196" s="39">
        <f t="shared" si="11"/>
        <v>1367521.116116944</v>
      </c>
      <c r="F196" s="39">
        <f t="shared" si="11"/>
        <v>2681664.2304189652</v>
      </c>
      <c r="G196" s="39">
        <f t="shared" si="11"/>
        <v>0</v>
      </c>
      <c r="H196" s="39">
        <f t="shared" si="12"/>
        <v>6131589.8641525917</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3565657.2604493005</v>
      </c>
      <c r="D198" s="39">
        <f t="shared" si="11"/>
        <v>8530225.9932505693</v>
      </c>
      <c r="E198" s="39">
        <f t="shared" si="11"/>
        <v>9214224.3557759356</v>
      </c>
      <c r="F198" s="39">
        <f t="shared" si="11"/>
        <v>11515626.56580013</v>
      </c>
      <c r="G198" s="39">
        <f t="shared" si="11"/>
        <v>0</v>
      </c>
      <c r="H198" s="39">
        <f t="shared" si="12"/>
        <v>32825734.175275937</v>
      </c>
      <c r="I198" s="1"/>
    </row>
    <row r="199" spans="2:9" x14ac:dyDescent="0.2">
      <c r="B199" s="9" t="str">
        <f>$B$38</f>
        <v>Home Economics</v>
      </c>
      <c r="C199" s="39">
        <f t="shared" si="11"/>
        <v>383085.38051440759</v>
      </c>
      <c r="D199" s="39">
        <f t="shared" si="11"/>
        <v>731784.72506341501</v>
      </c>
      <c r="E199" s="39">
        <f t="shared" si="11"/>
        <v>228050.00908586886</v>
      </c>
      <c r="F199" s="39">
        <f t="shared" si="11"/>
        <v>0</v>
      </c>
      <c r="G199" s="39">
        <f t="shared" si="11"/>
        <v>0</v>
      </c>
      <c r="H199" s="39">
        <f t="shared" si="12"/>
        <v>1342920.1146636915</v>
      </c>
      <c r="I199" s="1"/>
    </row>
    <row r="200" spans="2:9" x14ac:dyDescent="0.2">
      <c r="B200" s="9" t="str">
        <f>$B$39</f>
        <v>Law</v>
      </c>
      <c r="C200" s="39">
        <f t="shared" si="11"/>
        <v>0</v>
      </c>
      <c r="D200" s="39">
        <f t="shared" si="11"/>
        <v>0</v>
      </c>
      <c r="E200" s="39">
        <f t="shared" si="11"/>
        <v>0</v>
      </c>
      <c r="F200" s="39">
        <f t="shared" si="11"/>
        <v>0</v>
      </c>
      <c r="G200" s="39">
        <f t="shared" si="11"/>
        <v>8941386.4217498656</v>
      </c>
      <c r="H200" s="39">
        <f t="shared" si="12"/>
        <v>8941386.4217498656</v>
      </c>
      <c r="I200" s="1"/>
    </row>
    <row r="201" spans="2:9" x14ac:dyDescent="0.2">
      <c r="B201" s="9" t="str">
        <f>$B$40</f>
        <v>Social Service</v>
      </c>
      <c r="C201" s="39">
        <f t="shared" si="11"/>
        <v>0</v>
      </c>
      <c r="D201" s="39">
        <f t="shared" si="11"/>
        <v>0</v>
      </c>
      <c r="E201" s="39">
        <f t="shared" si="11"/>
        <v>1827708.5228914456</v>
      </c>
      <c r="F201" s="39">
        <f t="shared" si="11"/>
        <v>808735.50484747998</v>
      </c>
      <c r="G201" s="39">
        <f t="shared" si="11"/>
        <v>0</v>
      </c>
      <c r="H201" s="39">
        <f t="shared" si="12"/>
        <v>2636444.0277389255</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49091.846974416752</v>
      </c>
      <c r="D204" s="39">
        <f t="shared" si="11"/>
        <v>7660.6680782987269</v>
      </c>
      <c r="E204" s="39">
        <f t="shared" si="11"/>
        <v>0</v>
      </c>
      <c r="F204" s="39">
        <f t="shared" si="11"/>
        <v>0</v>
      </c>
      <c r="G204" s="39">
        <f t="shared" si="11"/>
        <v>0</v>
      </c>
      <c r="H204" s="39">
        <f t="shared" si="12"/>
        <v>56752.515052715476</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517687.17295772739</v>
      </c>
      <c r="D206" s="39">
        <f t="shared" si="11"/>
        <v>1502756.7334708138</v>
      </c>
      <c r="E206" s="39">
        <f t="shared" si="11"/>
        <v>948735.67223105871</v>
      </c>
      <c r="F206" s="39">
        <f t="shared" si="11"/>
        <v>474455.25188757537</v>
      </c>
      <c r="G206" s="39">
        <f t="shared" si="11"/>
        <v>0</v>
      </c>
      <c r="H206" s="39">
        <f t="shared" si="12"/>
        <v>3443634.8305471754</v>
      </c>
      <c r="I206" s="1"/>
    </row>
    <row r="207" spans="2:9" x14ac:dyDescent="0.2">
      <c r="B207" s="9" t="str">
        <f>$B$46</f>
        <v>Pharmacy</v>
      </c>
      <c r="C207" s="39">
        <f t="shared" si="11"/>
        <v>0</v>
      </c>
      <c r="D207" s="39">
        <f t="shared" si="11"/>
        <v>0</v>
      </c>
      <c r="E207" s="39">
        <f t="shared" si="11"/>
        <v>2700663.5181754371</v>
      </c>
      <c r="F207" s="39">
        <f t="shared" si="11"/>
        <v>4406782.8379264912</v>
      </c>
      <c r="G207" s="39">
        <f t="shared" si="11"/>
        <v>3441328.0472064875</v>
      </c>
      <c r="H207" s="39">
        <f t="shared" si="12"/>
        <v>10548774.403308416</v>
      </c>
      <c r="I207" s="1"/>
    </row>
    <row r="208" spans="2:9" x14ac:dyDescent="0.2">
      <c r="B208" s="9" t="str">
        <f>$B$47</f>
        <v>Business Administration</v>
      </c>
      <c r="C208" s="39">
        <f t="shared" si="11"/>
        <v>3179067.7988777603</v>
      </c>
      <c r="D208" s="39">
        <f t="shared" si="11"/>
        <v>12450103.440941876</v>
      </c>
      <c r="E208" s="39">
        <f t="shared" si="11"/>
        <v>8096827.7649640981</v>
      </c>
      <c r="F208" s="39">
        <f t="shared" si="11"/>
        <v>3195139.9977780092</v>
      </c>
      <c r="G208" s="39">
        <f t="shared" si="11"/>
        <v>0</v>
      </c>
      <c r="H208" s="39">
        <f t="shared" si="12"/>
        <v>26921139.002561744</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6114534.1124785179</v>
      </c>
      <c r="H209" s="39">
        <f t="shared" si="12"/>
        <v>6114534.1124785179</v>
      </c>
      <c r="I209" s="1"/>
    </row>
    <row r="210" spans="2:9" x14ac:dyDescent="0.2">
      <c r="B210" s="9" t="str">
        <f>$B$49</f>
        <v>Teacher Ed-Practice Teaching</v>
      </c>
      <c r="C210" s="39">
        <f t="shared" si="13"/>
        <v>62690.117686353107</v>
      </c>
      <c r="D210" s="39">
        <f t="shared" si="13"/>
        <v>303207.08048636466</v>
      </c>
      <c r="E210" s="39">
        <f t="shared" si="13"/>
        <v>0</v>
      </c>
      <c r="F210" s="39">
        <f t="shared" si="13"/>
        <v>0</v>
      </c>
      <c r="G210" s="39">
        <f t="shared" si="13"/>
        <v>0</v>
      </c>
      <c r="H210" s="39">
        <f t="shared" si="12"/>
        <v>365897.19817271776</v>
      </c>
      <c r="I210" s="1"/>
    </row>
    <row r="211" spans="2:9" x14ac:dyDescent="0.2">
      <c r="B211" s="9" t="str">
        <f>$B$50</f>
        <v>Technology</v>
      </c>
      <c r="C211" s="39">
        <f t="shared" si="13"/>
        <v>1007003.8434522421</v>
      </c>
      <c r="D211" s="39">
        <f t="shared" si="13"/>
        <v>3201683.9253396303</v>
      </c>
      <c r="E211" s="39">
        <f t="shared" si="13"/>
        <v>663987.87152050086</v>
      </c>
      <c r="F211" s="39">
        <f t="shared" si="13"/>
        <v>19258.054061833202</v>
      </c>
      <c r="G211" s="39">
        <f t="shared" si="13"/>
        <v>0</v>
      </c>
      <c r="H211" s="39">
        <f t="shared" si="12"/>
        <v>4891933.6943742055</v>
      </c>
      <c r="I211" s="1"/>
    </row>
    <row r="212" spans="2:9" x14ac:dyDescent="0.2">
      <c r="B212" s="9" t="str">
        <f>$B$51</f>
        <v>Nursing</v>
      </c>
      <c r="C212" s="39">
        <f t="shared" si="13"/>
        <v>10742.449965923246</v>
      </c>
      <c r="D212" s="39">
        <f t="shared" si="13"/>
        <v>723731.19820299745</v>
      </c>
      <c r="E212" s="39">
        <f t="shared" si="13"/>
        <v>547696.29269841779</v>
      </c>
      <c r="F212" s="39">
        <f t="shared" si="13"/>
        <v>0</v>
      </c>
      <c r="G212" s="39">
        <f t="shared" si="13"/>
        <v>0</v>
      </c>
      <c r="H212" s="39">
        <f t="shared" si="12"/>
        <v>1282169.9408673383</v>
      </c>
      <c r="I212" s="1"/>
    </row>
    <row r="213" spans="2:9" x14ac:dyDescent="0.2">
      <c r="B213" s="35" t="str">
        <f>$B$52</f>
        <v>Totals</v>
      </c>
      <c r="C213" s="38">
        <f>SUM(C193:C212)</f>
        <v>34271237.331848823</v>
      </c>
      <c r="D213" s="38">
        <f>SUM(D193:D212)</f>
        <v>52083697.738789402</v>
      </c>
      <c r="E213" s="38">
        <f>SUM(E193:E212)</f>
        <v>39691602.881646134</v>
      </c>
      <c r="F213" s="38">
        <f>SUM(F193:F212)</f>
        <v>44006139.466280788</v>
      </c>
      <c r="G213" s="38">
        <f>SUM(G193:G212)</f>
        <v>18497248.581434872</v>
      </c>
      <c r="H213" s="38">
        <f t="shared" si="12"/>
        <v>188549926.00000003</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79988931</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11790075.091673573</v>
      </c>
      <c r="D218" s="38">
        <f t="shared" si="14"/>
        <v>9693123.3868205622</v>
      </c>
      <c r="E218" s="38">
        <f t="shared" si="14"/>
        <v>788291.4065517952</v>
      </c>
      <c r="F218" s="38">
        <f t="shared" si="14"/>
        <v>862852.1506465812</v>
      </c>
      <c r="G218" s="38">
        <f t="shared" si="14"/>
        <v>0</v>
      </c>
      <c r="H218" s="38">
        <f>SUM(C218:G218)</f>
        <v>23134342.035692517</v>
      </c>
      <c r="I218" s="1"/>
    </row>
    <row r="219" spans="2:9" x14ac:dyDescent="0.2">
      <c r="B219" s="9" t="str">
        <f>$B$33</f>
        <v>Science</v>
      </c>
      <c r="C219" s="39">
        <f t="shared" si="14"/>
        <v>4315764.6658745576</v>
      </c>
      <c r="D219" s="39">
        <f t="shared" si="14"/>
        <v>4571177.5919631794</v>
      </c>
      <c r="E219" s="39">
        <f t="shared" si="14"/>
        <v>602717.09889741521</v>
      </c>
      <c r="F219" s="39">
        <f t="shared" si="14"/>
        <v>763578.74005113775</v>
      </c>
      <c r="G219" s="39">
        <f t="shared" si="14"/>
        <v>0</v>
      </c>
      <c r="H219" s="39">
        <f t="shared" ref="H219:H238" si="15">SUM(C219:G219)</f>
        <v>10253238.096786289</v>
      </c>
      <c r="I219" s="1"/>
    </row>
    <row r="220" spans="2:9" x14ac:dyDescent="0.2">
      <c r="B220" s="9" t="str">
        <f>$B$34</f>
        <v>Fine Arts</v>
      </c>
      <c r="C220" s="39">
        <f t="shared" si="14"/>
        <v>1325978.1405988922</v>
      </c>
      <c r="D220" s="39">
        <f t="shared" si="14"/>
        <v>1416288.0988787948</v>
      </c>
      <c r="E220" s="39">
        <f t="shared" si="14"/>
        <v>307328.54303432652</v>
      </c>
      <c r="F220" s="39">
        <f t="shared" si="14"/>
        <v>56675.762316154382</v>
      </c>
      <c r="G220" s="39">
        <f t="shared" si="14"/>
        <v>0</v>
      </c>
      <c r="H220" s="39">
        <f t="shared" si="15"/>
        <v>3106270.5448281681</v>
      </c>
      <c r="I220" s="1"/>
    </row>
    <row r="221" spans="2:9" x14ac:dyDescent="0.2">
      <c r="B221" s="9" t="str">
        <f>$B$35</f>
        <v>Teacher Education</v>
      </c>
      <c r="C221" s="39">
        <f t="shared" si="14"/>
        <v>134152.23403593642</v>
      </c>
      <c r="D221" s="39">
        <f t="shared" si="14"/>
        <v>1712419.3464620346</v>
      </c>
      <c r="E221" s="39">
        <f t="shared" si="14"/>
        <v>530740.83820319269</v>
      </c>
      <c r="F221" s="39">
        <f t="shared" si="14"/>
        <v>474931.98902431299</v>
      </c>
      <c r="G221" s="39">
        <f t="shared" si="14"/>
        <v>0</v>
      </c>
      <c r="H221" s="39">
        <f t="shared" si="15"/>
        <v>2852244.4077254767</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1396216.5446741483</v>
      </c>
      <c r="D223" s="39">
        <f t="shared" si="14"/>
        <v>4692541.307857492</v>
      </c>
      <c r="E223" s="39">
        <f t="shared" si="14"/>
        <v>1223848.6850518803</v>
      </c>
      <c r="F223" s="39">
        <f t="shared" si="14"/>
        <v>879200.92823777965</v>
      </c>
      <c r="G223" s="39">
        <f t="shared" si="14"/>
        <v>0</v>
      </c>
      <c r="H223" s="39">
        <f t="shared" si="15"/>
        <v>8191807.4658213006</v>
      </c>
      <c r="I223" s="1"/>
    </row>
    <row r="224" spans="2:9" x14ac:dyDescent="0.2">
      <c r="B224" s="9" t="str">
        <f>$B$38</f>
        <v>Home Economics</v>
      </c>
      <c r="C224" s="39">
        <f t="shared" si="14"/>
        <v>527077.53571755369</v>
      </c>
      <c r="D224" s="39">
        <f t="shared" si="14"/>
        <v>1302864.0653327089</v>
      </c>
      <c r="E224" s="39">
        <f t="shared" si="14"/>
        <v>46414.598017769698</v>
      </c>
      <c r="F224" s="39">
        <f t="shared" si="14"/>
        <v>0</v>
      </c>
      <c r="G224" s="39">
        <f t="shared" si="14"/>
        <v>0</v>
      </c>
      <c r="H224" s="39">
        <f t="shared" si="15"/>
        <v>1876356.1990680322</v>
      </c>
      <c r="I224" s="1"/>
    </row>
    <row r="225" spans="2:10" x14ac:dyDescent="0.2">
      <c r="B225" s="9" t="str">
        <f>$B$39</f>
        <v>Law</v>
      </c>
      <c r="C225" s="39">
        <f t="shared" si="14"/>
        <v>0</v>
      </c>
      <c r="D225" s="39">
        <f t="shared" si="14"/>
        <v>0</v>
      </c>
      <c r="E225" s="39">
        <f t="shared" si="14"/>
        <v>0</v>
      </c>
      <c r="F225" s="39">
        <f t="shared" si="14"/>
        <v>0</v>
      </c>
      <c r="G225" s="39">
        <f t="shared" si="14"/>
        <v>1082744.6571066128</v>
      </c>
      <c r="H225" s="39">
        <f t="shared" si="15"/>
        <v>1082744.6571066128</v>
      </c>
      <c r="I225" s="1"/>
    </row>
    <row r="226" spans="2:10" x14ac:dyDescent="0.2">
      <c r="B226" s="9" t="str">
        <f>$B$40</f>
        <v>Social Service</v>
      </c>
      <c r="C226" s="39">
        <f t="shared" si="14"/>
        <v>0</v>
      </c>
      <c r="D226" s="39">
        <f t="shared" si="14"/>
        <v>0</v>
      </c>
      <c r="E226" s="39">
        <f t="shared" si="14"/>
        <v>1038106.2085641028</v>
      </c>
      <c r="F226" s="39">
        <f t="shared" si="14"/>
        <v>33060.861351090061</v>
      </c>
      <c r="G226" s="39">
        <f t="shared" si="14"/>
        <v>0</v>
      </c>
      <c r="H226" s="39">
        <f t="shared" si="15"/>
        <v>1071167.0699151929</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65071.850573208205</v>
      </c>
      <c r="D229" s="39">
        <f t="shared" si="14"/>
        <v>11058.843270743395</v>
      </c>
      <c r="E229" s="39">
        <f t="shared" si="14"/>
        <v>0</v>
      </c>
      <c r="F229" s="39">
        <f t="shared" si="14"/>
        <v>0</v>
      </c>
      <c r="G229" s="39">
        <f t="shared" si="14"/>
        <v>0</v>
      </c>
      <c r="H229" s="39">
        <f t="shared" si="15"/>
        <v>76130.693843951594</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1064131.8644045794</v>
      </c>
      <c r="D231" s="39">
        <f t="shared" si="14"/>
        <v>2211863.1741766338</v>
      </c>
      <c r="E231" s="39">
        <f t="shared" si="14"/>
        <v>230643.55500496793</v>
      </c>
      <c r="F231" s="39">
        <f t="shared" si="14"/>
        <v>38964.586592356143</v>
      </c>
      <c r="G231" s="39">
        <f t="shared" si="14"/>
        <v>0</v>
      </c>
      <c r="H231" s="39">
        <f t="shared" si="15"/>
        <v>3545603.180178537</v>
      </c>
      <c r="I231" s="1"/>
    </row>
    <row r="232" spans="2:10" x14ac:dyDescent="0.2">
      <c r="B232" s="9" t="str">
        <f>$B$46</f>
        <v>Pharmacy</v>
      </c>
      <c r="C232" s="39">
        <f t="shared" si="14"/>
        <v>0</v>
      </c>
      <c r="D232" s="39">
        <f t="shared" si="14"/>
        <v>0</v>
      </c>
      <c r="E232" s="39">
        <f t="shared" si="14"/>
        <v>59195.429355996137</v>
      </c>
      <c r="F232" s="39">
        <f t="shared" si="14"/>
        <v>81653.061413818577</v>
      </c>
      <c r="G232" s="39">
        <f t="shared" si="14"/>
        <v>914627.42555264954</v>
      </c>
      <c r="H232" s="39">
        <f t="shared" si="15"/>
        <v>1055475.9163224641</v>
      </c>
      <c r="I232" s="1"/>
    </row>
    <row r="233" spans="2:10" x14ac:dyDescent="0.2">
      <c r="B233" s="9" t="str">
        <f>$B$47</f>
        <v>Business Administration</v>
      </c>
      <c r="C233" s="39">
        <f t="shared" si="14"/>
        <v>2343922.7982653356</v>
      </c>
      <c r="D233" s="39">
        <f t="shared" si="14"/>
        <v>14470827.239865573</v>
      </c>
      <c r="E233" s="39">
        <f t="shared" si="14"/>
        <v>1779478.5105979352</v>
      </c>
      <c r="F233" s="39">
        <f t="shared" si="14"/>
        <v>95912.828535030494</v>
      </c>
      <c r="G233" s="39">
        <f t="shared" si="14"/>
        <v>0</v>
      </c>
      <c r="H233" s="39">
        <f t="shared" si="15"/>
        <v>18690141.377263878</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817528.32351218618</v>
      </c>
      <c r="H234" s="39">
        <f t="shared" si="15"/>
        <v>817528.32351218618</v>
      </c>
      <c r="I234" s="1"/>
    </row>
    <row r="235" spans="2:10" x14ac:dyDescent="0.2">
      <c r="B235" s="9" t="str">
        <f>$B$49</f>
        <v>Teacher Ed-Practice Teaching</v>
      </c>
      <c r="C235" s="39">
        <f t="shared" si="16"/>
        <v>12292.834194528039</v>
      </c>
      <c r="D235" s="39">
        <f t="shared" si="16"/>
        <v>382522.55313417531</v>
      </c>
      <c r="E235" s="39">
        <f t="shared" si="16"/>
        <v>0</v>
      </c>
      <c r="F235" s="39">
        <f t="shared" si="16"/>
        <v>0</v>
      </c>
      <c r="G235" s="39">
        <f t="shared" si="16"/>
        <v>0</v>
      </c>
      <c r="H235" s="39">
        <f t="shared" si="15"/>
        <v>394815.38732870336</v>
      </c>
      <c r="I235" s="1"/>
    </row>
    <row r="236" spans="2:10" x14ac:dyDescent="0.2">
      <c r="B236" s="9" t="str">
        <f>$B$50</f>
        <v>Technology</v>
      </c>
      <c r="C236" s="39">
        <f t="shared" si="16"/>
        <v>674725.16381487413</v>
      </c>
      <c r="D236" s="39">
        <f t="shared" si="16"/>
        <v>2479071.2932056212</v>
      </c>
      <c r="E236" s="39">
        <f t="shared" si="16"/>
        <v>77778.085446443787</v>
      </c>
      <c r="F236" s="39">
        <f t="shared" si="16"/>
        <v>2997.2758917197029</v>
      </c>
      <c r="G236" s="39">
        <f t="shared" si="16"/>
        <v>0</v>
      </c>
      <c r="H236" s="39">
        <f t="shared" si="15"/>
        <v>3234571.8183586588</v>
      </c>
      <c r="I236" s="1"/>
    </row>
    <row r="237" spans="2:10" x14ac:dyDescent="0.2">
      <c r="B237" s="9" t="str">
        <f>$B$51</f>
        <v>Nursing</v>
      </c>
      <c r="C237" s="39">
        <f t="shared" si="16"/>
        <v>1647.952410136005</v>
      </c>
      <c r="D237" s="39">
        <f t="shared" si="16"/>
        <v>536401.15864503209</v>
      </c>
      <c r="E237" s="39">
        <f t="shared" si="16"/>
        <v>68444.715192870543</v>
      </c>
      <c r="F237" s="39">
        <f t="shared" si="16"/>
        <v>0</v>
      </c>
      <c r="G237" s="39">
        <f t="shared" si="16"/>
        <v>0</v>
      </c>
      <c r="H237" s="39">
        <f t="shared" si="15"/>
        <v>606493.82624803868</v>
      </c>
      <c r="I237" s="1"/>
    </row>
    <row r="238" spans="2:10" x14ac:dyDescent="0.2">
      <c r="B238" s="35" t="str">
        <f>$B$52</f>
        <v>Totals</v>
      </c>
      <c r="C238" s="38">
        <f>SUM(C218:C237)</f>
        <v>23651056.676237319</v>
      </c>
      <c r="D238" s="38">
        <f>SUM(D218:D237)</f>
        <v>43480158.05961255</v>
      </c>
      <c r="E238" s="38">
        <f>SUM(E218:E237)</f>
        <v>6752987.6739186952</v>
      </c>
      <c r="F238" s="38">
        <f>SUM(F218:F237)</f>
        <v>3289828.1840599813</v>
      </c>
      <c r="G238" s="38">
        <f>SUM(G218:G237)</f>
        <v>2814900.4061714485</v>
      </c>
      <c r="H238" s="38">
        <f t="shared" si="15"/>
        <v>79988931</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32654529</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4813157.8229646841</v>
      </c>
      <c r="D243" s="38">
        <f t="shared" si="17"/>
        <v>3957102.2487537712</v>
      </c>
      <c r="E243" s="38">
        <f t="shared" si="17"/>
        <v>321810.58396312839</v>
      </c>
      <c r="F243" s="38">
        <f t="shared" si="17"/>
        <v>352249.12026891764</v>
      </c>
      <c r="G243" s="38">
        <f t="shared" si="17"/>
        <v>0</v>
      </c>
      <c r="H243" s="38">
        <f>SUM(C243:G243)</f>
        <v>9444319.7759504989</v>
      </c>
      <c r="I243" s="1"/>
    </row>
    <row r="244" spans="2:9" x14ac:dyDescent="0.2">
      <c r="B244" s="9" t="str">
        <f>$B$33</f>
        <v>Science</v>
      </c>
      <c r="C244" s="39">
        <f t="shared" si="17"/>
        <v>1761859.5557799872</v>
      </c>
      <c r="D244" s="39">
        <f t="shared" si="17"/>
        <v>1866128.8427634044</v>
      </c>
      <c r="E244" s="39">
        <f t="shared" si="17"/>
        <v>246052.08169042179</v>
      </c>
      <c r="F244" s="39">
        <f t="shared" si="17"/>
        <v>311721.93201060954</v>
      </c>
      <c r="G244" s="39">
        <f t="shared" si="17"/>
        <v>0</v>
      </c>
      <c r="H244" s="39">
        <f t="shared" ref="H244:H263" si="18">SUM(C244:G244)</f>
        <v>4185762.4122444228</v>
      </c>
      <c r="I244" s="1"/>
    </row>
    <row r="245" spans="2:9" x14ac:dyDescent="0.2">
      <c r="B245" s="9" t="str">
        <f>$B$34</f>
        <v>Fine Arts</v>
      </c>
      <c r="C245" s="39">
        <f t="shared" si="17"/>
        <v>541314.79323748685</v>
      </c>
      <c r="D245" s="39">
        <f t="shared" si="17"/>
        <v>578182.75877686718</v>
      </c>
      <c r="E245" s="39">
        <f t="shared" si="17"/>
        <v>125463.21966775833</v>
      </c>
      <c r="F245" s="39">
        <f t="shared" si="17"/>
        <v>23137.205373453115</v>
      </c>
      <c r="G245" s="39">
        <f t="shared" si="17"/>
        <v>0</v>
      </c>
      <c r="H245" s="39">
        <f t="shared" si="18"/>
        <v>1268097.9770555657</v>
      </c>
      <c r="I245" s="1"/>
    </row>
    <row r="246" spans="2:9" x14ac:dyDescent="0.2">
      <c r="B246" s="9" t="str">
        <f>$B$35</f>
        <v>Teacher Education</v>
      </c>
      <c r="C246" s="39">
        <f t="shared" si="17"/>
        <v>54766.052777243305</v>
      </c>
      <c r="D246" s="39">
        <f t="shared" si="17"/>
        <v>699074.81585427804</v>
      </c>
      <c r="E246" s="39">
        <f t="shared" si="17"/>
        <v>216668.6299706951</v>
      </c>
      <c r="F246" s="39">
        <f t="shared" si="17"/>
        <v>193885.33156696529</v>
      </c>
      <c r="G246" s="39">
        <f t="shared" si="17"/>
        <v>0</v>
      </c>
      <c r="H246" s="39">
        <f t="shared" si="18"/>
        <v>1164394.8301691818</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569988.78567763057</v>
      </c>
      <c r="D248" s="39">
        <f t="shared" si="17"/>
        <v>1915674.1352266651</v>
      </c>
      <c r="E248" s="39">
        <f t="shared" si="17"/>
        <v>499621.65862222225</v>
      </c>
      <c r="F248" s="39">
        <f t="shared" si="17"/>
        <v>358923.31412664452</v>
      </c>
      <c r="G248" s="39">
        <f t="shared" si="17"/>
        <v>0</v>
      </c>
      <c r="H248" s="39">
        <f t="shared" si="18"/>
        <v>3344207.8936531618</v>
      </c>
      <c r="I248" s="1"/>
    </row>
    <row r="249" spans="2:9" x14ac:dyDescent="0.2">
      <c r="B249" s="9" t="str">
        <f>$B$38</f>
        <v>Home Economics</v>
      </c>
      <c r="C249" s="39">
        <f t="shared" si="17"/>
        <v>215173.13033396323</v>
      </c>
      <c r="D249" s="39">
        <f t="shared" si="17"/>
        <v>531878.74712896009</v>
      </c>
      <c r="E249" s="39">
        <f t="shared" si="17"/>
        <v>18948.207183749</v>
      </c>
      <c r="F249" s="39">
        <f t="shared" si="17"/>
        <v>0</v>
      </c>
      <c r="G249" s="39">
        <f t="shared" si="17"/>
        <v>0</v>
      </c>
      <c r="H249" s="39">
        <f t="shared" si="18"/>
        <v>766000.08464667224</v>
      </c>
      <c r="I249" s="1"/>
    </row>
    <row r="250" spans="2:9" x14ac:dyDescent="0.2">
      <c r="B250" s="9" t="str">
        <f>$B$39</f>
        <v>Law</v>
      </c>
      <c r="C250" s="39">
        <f t="shared" si="17"/>
        <v>0</v>
      </c>
      <c r="D250" s="39">
        <f t="shared" si="17"/>
        <v>0</v>
      </c>
      <c r="E250" s="39">
        <f t="shared" si="17"/>
        <v>0</v>
      </c>
      <c r="F250" s="39">
        <f t="shared" si="17"/>
        <v>0</v>
      </c>
      <c r="G250" s="39">
        <f t="shared" si="17"/>
        <v>442017.61872630782</v>
      </c>
      <c r="H250" s="39">
        <f t="shared" si="18"/>
        <v>442017.61872630782</v>
      </c>
      <c r="I250" s="1"/>
    </row>
    <row r="251" spans="2:9" x14ac:dyDescent="0.2">
      <c r="B251" s="9" t="str">
        <f>$B$40</f>
        <v>Social Service</v>
      </c>
      <c r="C251" s="39">
        <f t="shared" si="17"/>
        <v>0</v>
      </c>
      <c r="D251" s="39">
        <f t="shared" si="17"/>
        <v>0</v>
      </c>
      <c r="E251" s="39">
        <f t="shared" si="17"/>
        <v>423794.50342493691</v>
      </c>
      <c r="F251" s="39">
        <f t="shared" si="17"/>
        <v>13496.703134514319</v>
      </c>
      <c r="G251" s="39">
        <f t="shared" si="17"/>
        <v>0</v>
      </c>
      <c r="H251" s="39">
        <f t="shared" si="18"/>
        <v>437291.20655945124</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26564.808468642917</v>
      </c>
      <c r="D254" s="39">
        <f t="shared" si="17"/>
        <v>4514.6411356709468</v>
      </c>
      <c r="E254" s="39">
        <f t="shared" si="17"/>
        <v>0</v>
      </c>
      <c r="F254" s="39">
        <f t="shared" si="17"/>
        <v>0</v>
      </c>
      <c r="G254" s="39">
        <f t="shared" si="17"/>
        <v>0</v>
      </c>
      <c r="H254" s="39">
        <f t="shared" si="18"/>
        <v>31079.449604313864</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434419.16764737613</v>
      </c>
      <c r="D256" s="39">
        <f t="shared" si="17"/>
        <v>902966.81381056248</v>
      </c>
      <c r="E256" s="39">
        <f t="shared" si="17"/>
        <v>94157.486059825213</v>
      </c>
      <c r="F256" s="39">
        <f t="shared" si="17"/>
        <v>15906.828694249019</v>
      </c>
      <c r="G256" s="39">
        <f t="shared" si="17"/>
        <v>0</v>
      </c>
      <c r="H256" s="39">
        <f t="shared" si="18"/>
        <v>1447450.2962120129</v>
      </c>
      <c r="I256" s="1"/>
    </row>
    <row r="257" spans="2:10" x14ac:dyDescent="0.2">
      <c r="B257" s="9" t="str">
        <f>$B$46</f>
        <v>Pharmacy</v>
      </c>
      <c r="C257" s="39">
        <f t="shared" si="17"/>
        <v>0</v>
      </c>
      <c r="D257" s="39">
        <f t="shared" si="17"/>
        <v>0</v>
      </c>
      <c r="E257" s="39">
        <f t="shared" si="17"/>
        <v>24165.829451737856</v>
      </c>
      <c r="F257" s="39">
        <f t="shared" si="17"/>
        <v>33333.890433869157</v>
      </c>
      <c r="G257" s="39">
        <f t="shared" si="17"/>
        <v>373385.75998602028</v>
      </c>
      <c r="H257" s="39">
        <f t="shared" si="18"/>
        <v>430885.47987162729</v>
      </c>
      <c r="I257" s="1"/>
    </row>
    <row r="258" spans="2:10" x14ac:dyDescent="0.2">
      <c r="B258" s="9" t="str">
        <f>$B$47</f>
        <v>Business Administration</v>
      </c>
      <c r="C258" s="39">
        <f t="shared" si="17"/>
        <v>956878.58348446421</v>
      </c>
      <c r="D258" s="39">
        <f t="shared" si="17"/>
        <v>5907542.9793927399</v>
      </c>
      <c r="E258" s="39">
        <f t="shared" si="17"/>
        <v>726450.92143057997</v>
      </c>
      <c r="F258" s="39">
        <f t="shared" si="17"/>
        <v>39155.270631997584</v>
      </c>
      <c r="G258" s="39">
        <f t="shared" si="17"/>
        <v>0</v>
      </c>
      <c r="H258" s="39">
        <f t="shared" si="18"/>
        <v>7630027.7549397824</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333746.20731523546</v>
      </c>
      <c r="H259" s="39">
        <f t="shared" si="18"/>
        <v>333746.20731523546</v>
      </c>
      <c r="I259" s="1"/>
    </row>
    <row r="260" spans="2:10" x14ac:dyDescent="0.2">
      <c r="B260" s="9" t="str">
        <f>$B$49</f>
        <v>Teacher Ed-Practice Teaching</v>
      </c>
      <c r="C260" s="39">
        <f t="shared" si="19"/>
        <v>5018.4032425362393</v>
      </c>
      <c r="D260" s="39">
        <f t="shared" si="19"/>
        <v>156160.27928256683</v>
      </c>
      <c r="E260" s="39">
        <f t="shared" si="19"/>
        <v>0</v>
      </c>
      <c r="F260" s="39">
        <f t="shared" si="19"/>
        <v>0</v>
      </c>
      <c r="G260" s="39">
        <f t="shared" si="19"/>
        <v>0</v>
      </c>
      <c r="H260" s="39">
        <f t="shared" si="18"/>
        <v>161178.68252510307</v>
      </c>
      <c r="I260" s="1"/>
    </row>
    <row r="261" spans="2:10" x14ac:dyDescent="0.2">
      <c r="B261" s="9" t="str">
        <f>$B$50</f>
        <v>Technology</v>
      </c>
      <c r="C261" s="39">
        <f t="shared" si="19"/>
        <v>275448.51710573002</v>
      </c>
      <c r="D261" s="39">
        <f t="shared" si="19"/>
        <v>1012051.347917757</v>
      </c>
      <c r="E261" s="39">
        <f t="shared" si="19"/>
        <v>31751.977617695335</v>
      </c>
      <c r="F261" s="39">
        <f t="shared" si="19"/>
        <v>1223.6022072499245</v>
      </c>
      <c r="G261" s="39">
        <f t="shared" si="19"/>
        <v>0</v>
      </c>
      <c r="H261" s="39">
        <f t="shared" si="18"/>
        <v>1320475.4448484322</v>
      </c>
      <c r="I261" s="1"/>
    </row>
    <row r="262" spans="2:10" x14ac:dyDescent="0.2">
      <c r="B262" s="9" t="str">
        <f>$B$51</f>
        <v>Nursing</v>
      </c>
      <c r="C262" s="39">
        <f t="shared" si="19"/>
        <v>672.75695642695962</v>
      </c>
      <c r="D262" s="39">
        <f t="shared" si="19"/>
        <v>218979.38841822752</v>
      </c>
      <c r="E262" s="39">
        <f t="shared" si="19"/>
        <v>27941.740303571896</v>
      </c>
      <c r="F262" s="39">
        <f t="shared" si="19"/>
        <v>0</v>
      </c>
      <c r="G262" s="39">
        <f t="shared" si="19"/>
        <v>0</v>
      </c>
      <c r="H262" s="39">
        <f t="shared" si="18"/>
        <v>247593.88567822636</v>
      </c>
      <c r="I262" s="1"/>
    </row>
    <row r="263" spans="2:10" x14ac:dyDescent="0.2">
      <c r="B263" s="35" t="str">
        <f>$B$52</f>
        <v>Totals</v>
      </c>
      <c r="C263" s="38">
        <f>SUM(C243:C262)</f>
        <v>9655262.3776761685</v>
      </c>
      <c r="D263" s="38">
        <f>SUM(D243:D262)</f>
        <v>17750256.99846147</v>
      </c>
      <c r="E263" s="38">
        <f>SUM(E243:E262)</f>
        <v>2756826.8393863221</v>
      </c>
      <c r="F263" s="38">
        <f>SUM(F243:F262)</f>
        <v>1343033.1984484703</v>
      </c>
      <c r="G263" s="38">
        <f>SUM(G243:G262)</f>
        <v>1149149.5860275635</v>
      </c>
      <c r="H263" s="38">
        <f t="shared" si="18"/>
        <v>32654528.999999993</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58458376.208743528</v>
      </c>
      <c r="D268" s="38">
        <f t="shared" si="20"/>
        <v>52792216.434042349</v>
      </c>
      <c r="E268" s="38">
        <f t="shared" si="20"/>
        <v>19638791.399105661</v>
      </c>
      <c r="F268" s="38">
        <f t="shared" si="20"/>
        <v>30068370.476621907</v>
      </c>
      <c r="G268" s="38">
        <f t="shared" si="20"/>
        <v>0</v>
      </c>
      <c r="H268" s="38">
        <f>SUM(C268:G268)</f>
        <v>160957754.51851344</v>
      </c>
      <c r="I268" s="1"/>
    </row>
    <row r="269" spans="2:10" x14ac:dyDescent="0.2">
      <c r="B269" s="9" t="str">
        <f>$B$33</f>
        <v>Science</v>
      </c>
      <c r="C269" s="39">
        <f t="shared" si="20"/>
        <v>31753383.383820236</v>
      </c>
      <c r="D269" s="39">
        <f t="shared" si="20"/>
        <v>26654082.028043643</v>
      </c>
      <c r="E269" s="39">
        <f t="shared" si="20"/>
        <v>19650350.269255988</v>
      </c>
      <c r="F269" s="39">
        <f t="shared" si="20"/>
        <v>40297051.757279329</v>
      </c>
      <c r="G269" s="39">
        <f t="shared" si="20"/>
        <v>0</v>
      </c>
      <c r="H269" s="39">
        <f t="shared" ref="H269:H288" si="21">SUM(C269:G269)</f>
        <v>118354867.4383992</v>
      </c>
      <c r="I269" s="1"/>
    </row>
    <row r="270" spans="2:10" x14ac:dyDescent="0.2">
      <c r="B270" s="9" t="str">
        <f>$B$34</f>
        <v>Fine Arts</v>
      </c>
      <c r="C270" s="39">
        <f t="shared" si="20"/>
        <v>9773213.8059292547</v>
      </c>
      <c r="D270" s="39">
        <f t="shared" si="20"/>
        <v>10048173.497291956</v>
      </c>
      <c r="E270" s="39">
        <f t="shared" si="20"/>
        <v>6950040.3920136923</v>
      </c>
      <c r="F270" s="39">
        <f t="shared" si="20"/>
        <v>1736595.4543812517</v>
      </c>
      <c r="G270" s="39">
        <f t="shared" si="20"/>
        <v>0</v>
      </c>
      <c r="H270" s="39">
        <f t="shared" si="21"/>
        <v>28508023.149616152</v>
      </c>
      <c r="I270" s="1"/>
    </row>
    <row r="271" spans="2:10" x14ac:dyDescent="0.2">
      <c r="B271" s="9" t="str">
        <f>$B$35</f>
        <v>Teacher Education</v>
      </c>
      <c r="C271" s="39">
        <f t="shared" si="20"/>
        <v>931367.9740280332</v>
      </c>
      <c r="D271" s="39">
        <f t="shared" si="20"/>
        <v>7263527.2338397577</v>
      </c>
      <c r="E271" s="39">
        <f t="shared" si="20"/>
        <v>4421461.9876314616</v>
      </c>
      <c r="F271" s="39">
        <f t="shared" si="20"/>
        <v>7873659.0895473231</v>
      </c>
      <c r="G271" s="39">
        <f t="shared" si="20"/>
        <v>0</v>
      </c>
      <c r="H271" s="39">
        <f t="shared" si="21"/>
        <v>20490016.285046577</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17932087.681212187</v>
      </c>
      <c r="D273" s="39">
        <f t="shared" si="20"/>
        <v>44519835.461676329</v>
      </c>
      <c r="E273" s="39">
        <f t="shared" si="20"/>
        <v>44358566.840218827</v>
      </c>
      <c r="F273" s="39">
        <f t="shared" si="20"/>
        <v>56006599.323283151</v>
      </c>
      <c r="G273" s="39">
        <f t="shared" si="20"/>
        <v>0</v>
      </c>
      <c r="H273" s="39">
        <f t="shared" si="21"/>
        <v>162817089.30639049</v>
      </c>
      <c r="I273" s="1"/>
    </row>
    <row r="274" spans="2:10" x14ac:dyDescent="0.2">
      <c r="B274" s="9" t="str">
        <f>$B$38</f>
        <v>Home Economics</v>
      </c>
      <c r="C274" s="39">
        <f t="shared" si="20"/>
        <v>2159538.6054489501</v>
      </c>
      <c r="D274" s="39">
        <f t="shared" si="20"/>
        <v>4542090.6074250387</v>
      </c>
      <c r="E274" s="39">
        <f t="shared" si="20"/>
        <v>926710.12067990529</v>
      </c>
      <c r="F274" s="39">
        <f t="shared" si="20"/>
        <v>0</v>
      </c>
      <c r="G274" s="39">
        <f t="shared" si="20"/>
        <v>0</v>
      </c>
      <c r="H274" s="39">
        <f t="shared" si="21"/>
        <v>7628339.3335538944</v>
      </c>
      <c r="I274" s="1"/>
    </row>
    <row r="275" spans="2:10" x14ac:dyDescent="0.2">
      <c r="B275" s="9" t="str">
        <f>$B$39</f>
        <v>Law</v>
      </c>
      <c r="C275" s="39">
        <f t="shared" si="20"/>
        <v>0</v>
      </c>
      <c r="D275" s="39">
        <f t="shared" si="20"/>
        <v>0</v>
      </c>
      <c r="E275" s="39">
        <f t="shared" si="20"/>
        <v>0</v>
      </c>
      <c r="F275" s="39">
        <f t="shared" si="20"/>
        <v>0</v>
      </c>
      <c r="G275" s="39">
        <f t="shared" si="20"/>
        <v>20471607.528166596</v>
      </c>
      <c r="H275" s="39">
        <f t="shared" si="21"/>
        <v>20471607.528166596</v>
      </c>
      <c r="I275" s="1"/>
    </row>
    <row r="276" spans="2:10" x14ac:dyDescent="0.2">
      <c r="B276" s="9" t="str">
        <f>$B$40</f>
        <v>Social Service</v>
      </c>
      <c r="C276" s="39">
        <f t="shared" si="20"/>
        <v>0</v>
      </c>
      <c r="D276" s="39">
        <f t="shared" si="20"/>
        <v>0</v>
      </c>
      <c r="E276" s="39">
        <f t="shared" si="20"/>
        <v>5915790.5591907939</v>
      </c>
      <c r="F276" s="39">
        <f t="shared" si="20"/>
        <v>2017341.6413762465</v>
      </c>
      <c r="G276" s="39">
        <f t="shared" si="20"/>
        <v>0</v>
      </c>
      <c r="H276" s="39">
        <f t="shared" si="21"/>
        <v>7933132.2005670406</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279349.05332351773</v>
      </c>
      <c r="D279" s="39">
        <f t="shared" si="20"/>
        <v>44865.565177463235</v>
      </c>
      <c r="E279" s="39">
        <f t="shared" si="20"/>
        <v>0</v>
      </c>
      <c r="F279" s="39">
        <f t="shared" si="20"/>
        <v>0</v>
      </c>
      <c r="G279" s="39">
        <f t="shared" si="20"/>
        <v>0</v>
      </c>
      <c r="H279" s="39">
        <f t="shared" si="21"/>
        <v>324214.61850098096</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3412940.9342692294</v>
      </c>
      <c r="D281" s="39">
        <f t="shared" si="20"/>
        <v>8672485.2041368149</v>
      </c>
      <c r="E281" s="39">
        <f t="shared" si="20"/>
        <v>3845546.1302957777</v>
      </c>
      <c r="F281" s="39">
        <f t="shared" si="20"/>
        <v>1854107.3021724727</v>
      </c>
      <c r="G281" s="39">
        <f t="shared" si="20"/>
        <v>0</v>
      </c>
      <c r="H281" s="39">
        <f t="shared" si="21"/>
        <v>17785079.570874296</v>
      </c>
      <c r="I281" s="1"/>
    </row>
    <row r="282" spans="2:10" x14ac:dyDescent="0.2">
      <c r="B282" s="9" t="str">
        <f>$B$46</f>
        <v>Pharmacy</v>
      </c>
      <c r="C282" s="39">
        <f t="shared" si="20"/>
        <v>0</v>
      </c>
      <c r="D282" s="39">
        <f t="shared" si="20"/>
        <v>0</v>
      </c>
      <c r="E282" s="39">
        <f t="shared" si="20"/>
        <v>11214396.029338127</v>
      </c>
      <c r="F282" s="39">
        <f t="shared" si="20"/>
        <v>18234180.491783254</v>
      </c>
      <c r="G282" s="39">
        <f t="shared" si="20"/>
        <v>14989684.925565308</v>
      </c>
      <c r="H282" s="39">
        <f t="shared" si="21"/>
        <v>44438261.446686693</v>
      </c>
      <c r="I282" s="1"/>
    </row>
    <row r="283" spans="2:10" x14ac:dyDescent="0.2">
      <c r="B283" s="9" t="str">
        <f>$B$47</f>
        <v>Business Administration</v>
      </c>
      <c r="C283" s="39">
        <f t="shared" si="20"/>
        <v>11494935.27878999</v>
      </c>
      <c r="D283" s="39">
        <f t="shared" si="20"/>
        <v>52468169.135628954</v>
      </c>
      <c r="E283" s="39">
        <f t="shared" si="20"/>
        <v>23378220.683174226</v>
      </c>
      <c r="F283" s="39">
        <f t="shared" si="20"/>
        <v>8398703.2652047109</v>
      </c>
      <c r="G283" s="39">
        <f t="shared" si="20"/>
        <v>0</v>
      </c>
      <c r="H283" s="39">
        <f t="shared" si="21"/>
        <v>95740028.362797886</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22042182.687898859</v>
      </c>
      <c r="H284" s="39">
        <f t="shared" si="21"/>
        <v>22042182.687898859</v>
      </c>
      <c r="I284" s="1"/>
    </row>
    <row r="285" spans="2:10" x14ac:dyDescent="0.2">
      <c r="B285" s="9" t="str">
        <f>$B$49</f>
        <v>Teacher Ed-Practice Teaching</v>
      </c>
      <c r="C285" s="39">
        <f t="shared" si="22"/>
        <v>259625.08825877955</v>
      </c>
      <c r="D285" s="39">
        <f t="shared" si="22"/>
        <v>1710658.2247209523</v>
      </c>
      <c r="E285" s="39">
        <f t="shared" si="22"/>
        <v>0</v>
      </c>
      <c r="F285" s="39">
        <f t="shared" si="22"/>
        <v>0</v>
      </c>
      <c r="G285" s="39">
        <f t="shared" si="22"/>
        <v>0</v>
      </c>
      <c r="H285" s="39">
        <f t="shared" si="21"/>
        <v>1970283.3129797319</v>
      </c>
      <c r="I285" s="1"/>
    </row>
    <row r="286" spans="2:10" x14ac:dyDescent="0.2">
      <c r="B286" s="9" t="str">
        <f>$B$50</f>
        <v>Technology</v>
      </c>
      <c r="C286" s="39">
        <f t="shared" si="22"/>
        <v>4161133.4379745699</v>
      </c>
      <c r="D286" s="39">
        <f t="shared" si="22"/>
        <v>13690842.156411704</v>
      </c>
      <c r="E286" s="39">
        <f t="shared" si="22"/>
        <v>2338995.6631099181</v>
      </c>
      <c r="F286" s="39">
        <f t="shared" si="22"/>
        <v>160526.70850356907</v>
      </c>
      <c r="G286" s="39">
        <f t="shared" si="22"/>
        <v>0</v>
      </c>
      <c r="H286" s="39">
        <f t="shared" si="21"/>
        <v>20351497.96599976</v>
      </c>
      <c r="I286" s="1"/>
    </row>
    <row r="287" spans="2:10" x14ac:dyDescent="0.2">
      <c r="B287" s="9" t="str">
        <f>$B$51</f>
        <v>Nursing</v>
      </c>
      <c r="C287" s="39">
        <f t="shared" si="22"/>
        <v>32924.366394986588</v>
      </c>
      <c r="D287" s="39">
        <f t="shared" si="22"/>
        <v>2817184.0873016766</v>
      </c>
      <c r="E287" s="39">
        <f t="shared" si="22"/>
        <v>1656692.4890969396</v>
      </c>
      <c r="F287" s="39">
        <f t="shared" si="22"/>
        <v>0</v>
      </c>
      <c r="G287" s="39">
        <f t="shared" si="22"/>
        <v>0</v>
      </c>
      <c r="H287" s="39">
        <f t="shared" si="21"/>
        <v>4506800.9427936021</v>
      </c>
      <c r="I287" s="1"/>
    </row>
    <row r="288" spans="2:10" x14ac:dyDescent="0.2">
      <c r="B288" s="35" t="str">
        <f>$B$52</f>
        <v>Totals</v>
      </c>
      <c r="C288" s="38">
        <f>SUM(C268:C287)</f>
        <v>140648875.81819329</v>
      </c>
      <c r="D288" s="38">
        <f>SUM(D268:D287)</f>
        <v>225224129.63569665</v>
      </c>
      <c r="E288" s="38">
        <f>SUM(E268:E287)</f>
        <v>144295562.56311134</v>
      </c>
      <c r="F288" s="38">
        <f>SUM(F268:F287)</f>
        <v>166647135.51015323</v>
      </c>
      <c r="G288" s="38">
        <f>SUM(G268:G287)</f>
        <v>57503475.141630761</v>
      </c>
      <c r="H288" s="38">
        <f t="shared" si="21"/>
        <v>734319178.66878521</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220.83765076288014</v>
      </c>
      <c r="D293" s="36">
        <f t="shared" si="23"/>
        <v>514.78987463839792</v>
      </c>
      <c r="E293" s="36">
        <f t="shared" si="23"/>
        <v>2094.804415904604</v>
      </c>
      <c r="F293" s="36">
        <f t="shared" si="23"/>
        <v>3165.0916291180956</v>
      </c>
      <c r="G293" s="37">
        <f t="shared" si="23"/>
        <v>0</v>
      </c>
      <c r="H293" s="38">
        <f t="shared" si="23"/>
        <v>416.83997565252173</v>
      </c>
      <c r="I293" s="1"/>
    </row>
    <row r="294" spans="2:10" x14ac:dyDescent="0.2">
      <c r="B294" s="9" t="str">
        <f>$B$33</f>
        <v>Science</v>
      </c>
      <c r="C294" s="69">
        <f t="shared" si="23"/>
        <v>327.69905863712603</v>
      </c>
      <c r="D294" s="69">
        <f t="shared" si="23"/>
        <v>551.13688491054222</v>
      </c>
      <c r="E294" s="69">
        <f t="shared" si="23"/>
        <v>2741.3993121171857</v>
      </c>
      <c r="F294" s="69">
        <f t="shared" si="23"/>
        <v>4793.27367161643</v>
      </c>
      <c r="G294" s="88">
        <f t="shared" si="23"/>
        <v>0</v>
      </c>
      <c r="H294" s="39">
        <f t="shared" si="23"/>
        <v>735.87756047128551</v>
      </c>
      <c r="I294" s="1"/>
    </row>
    <row r="295" spans="2:10" x14ac:dyDescent="0.2">
      <c r="B295" s="9" t="str">
        <f>$B$34</f>
        <v>Fine Arts</v>
      </c>
      <c r="C295" s="69">
        <f t="shared" si="23"/>
        <v>328.27966161463354</v>
      </c>
      <c r="D295" s="69">
        <f t="shared" si="23"/>
        <v>670.59353292124638</v>
      </c>
      <c r="E295" s="69">
        <f t="shared" si="23"/>
        <v>1901.5158391282332</v>
      </c>
      <c r="F295" s="69">
        <f t="shared" si="23"/>
        <v>2783.0055358673903</v>
      </c>
      <c r="G295" s="88">
        <f t="shared" si="23"/>
        <v>0</v>
      </c>
      <c r="H295" s="39">
        <f t="shared" si="23"/>
        <v>581.39297527462884</v>
      </c>
      <c r="I295" s="1"/>
    </row>
    <row r="296" spans="2:10" x14ac:dyDescent="0.2">
      <c r="B296" s="9" t="str">
        <f>$B$35</f>
        <v>Teacher Education</v>
      </c>
      <c r="C296" s="69">
        <f t="shared" si="23"/>
        <v>309.21911488314515</v>
      </c>
      <c r="D296" s="69">
        <f t="shared" si="23"/>
        <v>400.92328938785437</v>
      </c>
      <c r="E296" s="69">
        <f t="shared" si="23"/>
        <v>700.48510577177785</v>
      </c>
      <c r="F296" s="69">
        <f t="shared" si="23"/>
        <v>1505.7676591216912</v>
      </c>
      <c r="G296" s="88">
        <f t="shared" si="23"/>
        <v>0</v>
      </c>
      <c r="H296" s="39">
        <f t="shared" si="23"/>
        <v>627.18139837914225</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572.03291059117601</v>
      </c>
      <c r="D298" s="69">
        <f t="shared" si="23"/>
        <v>896.74566856698084</v>
      </c>
      <c r="E298" s="69">
        <f t="shared" si="23"/>
        <v>3047.651449001637</v>
      </c>
      <c r="F298" s="69">
        <f t="shared" si="23"/>
        <v>5785.8057152152014</v>
      </c>
      <c r="G298" s="88">
        <f t="shared" si="23"/>
        <v>0</v>
      </c>
      <c r="H298" s="39">
        <f t="shared" si="23"/>
        <v>1547.2644357201009</v>
      </c>
      <c r="I298" s="1"/>
    </row>
    <row r="299" spans="2:10" x14ac:dyDescent="0.2">
      <c r="B299" s="9" t="str">
        <f>$B$38</f>
        <v>Home Economics</v>
      </c>
      <c r="C299" s="69">
        <f t="shared" si="23"/>
        <v>182.48593928079686</v>
      </c>
      <c r="D299" s="69">
        <f t="shared" si="23"/>
        <v>329.51905161237949</v>
      </c>
      <c r="E299" s="69">
        <f t="shared" si="23"/>
        <v>1678.8226823911327</v>
      </c>
      <c r="F299" s="69">
        <f t="shared" si="23"/>
        <v>0</v>
      </c>
      <c r="G299" s="88">
        <f t="shared" si="23"/>
        <v>0</v>
      </c>
      <c r="H299" s="39">
        <f t="shared" si="23"/>
        <v>291.49175902001889</v>
      </c>
      <c r="I299" s="1"/>
    </row>
    <row r="300" spans="2:10" x14ac:dyDescent="0.2">
      <c r="B300" s="9" t="str">
        <f>$B$39</f>
        <v>Law</v>
      </c>
      <c r="C300" s="69">
        <f t="shared" si="23"/>
        <v>0</v>
      </c>
      <c r="D300" s="69">
        <f t="shared" si="23"/>
        <v>0</v>
      </c>
      <c r="E300" s="69">
        <f t="shared" si="23"/>
        <v>0</v>
      </c>
      <c r="F300" s="69">
        <f t="shared" si="23"/>
        <v>0</v>
      </c>
      <c r="G300" s="88">
        <f t="shared" si="23"/>
        <v>968.79501813291358</v>
      </c>
      <c r="H300" s="39">
        <f t="shared" si="23"/>
        <v>968.79501813291358</v>
      </c>
      <c r="I300" s="1"/>
    </row>
    <row r="301" spans="2:10" x14ac:dyDescent="0.2">
      <c r="B301" s="9" t="str">
        <f>$B$40</f>
        <v>Social Service</v>
      </c>
      <c r="C301" s="69">
        <f t="shared" si="23"/>
        <v>0</v>
      </c>
      <c r="D301" s="69">
        <f t="shared" si="23"/>
        <v>0</v>
      </c>
      <c r="E301" s="69">
        <f t="shared" si="23"/>
        <v>479.16657696345328</v>
      </c>
      <c r="F301" s="69">
        <f t="shared" si="23"/>
        <v>5542.1473664182595</v>
      </c>
      <c r="G301" s="88">
        <f t="shared" si="23"/>
        <v>0</v>
      </c>
      <c r="H301" s="39">
        <f t="shared" si="23"/>
        <v>624.16461058749337</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191.2040063816001</v>
      </c>
      <c r="D304" s="69">
        <f t="shared" si="23"/>
        <v>383.46636903814732</v>
      </c>
      <c r="E304" s="69">
        <f t="shared" si="23"/>
        <v>0</v>
      </c>
      <c r="F304" s="69">
        <f t="shared" si="23"/>
        <v>0</v>
      </c>
      <c r="G304" s="88">
        <f t="shared" si="23"/>
        <v>0</v>
      </c>
      <c r="H304" s="39">
        <f t="shared" si="23"/>
        <v>205.45920057096384</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142.84869137239366</v>
      </c>
      <c r="D306" s="69">
        <f t="shared" si="23"/>
        <v>370.60318807473249</v>
      </c>
      <c r="E306" s="69">
        <f t="shared" si="23"/>
        <v>1401.94900849281</v>
      </c>
      <c r="F306" s="69">
        <f t="shared" si="23"/>
        <v>4321.9284432924769</v>
      </c>
      <c r="G306" s="88">
        <f t="shared" si="23"/>
        <v>0</v>
      </c>
      <c r="H306" s="39">
        <f t="shared" si="23"/>
        <v>352.42404777319518</v>
      </c>
      <c r="I306" s="1"/>
    </row>
    <row r="307" spans="2:10" x14ac:dyDescent="0.2">
      <c r="B307" s="9" t="str">
        <f>$B$46</f>
        <v>Pharmacy</v>
      </c>
      <c r="C307" s="69">
        <f t="shared" si="23"/>
        <v>0</v>
      </c>
      <c r="D307" s="69">
        <f t="shared" si="23"/>
        <v>0</v>
      </c>
      <c r="E307" s="69">
        <f t="shared" si="23"/>
        <v>15929.539814400749</v>
      </c>
      <c r="F307" s="69">
        <f t="shared" si="23"/>
        <v>20282.736920782263</v>
      </c>
      <c r="G307" s="88">
        <f t="shared" si="23"/>
        <v>839.75825913531139</v>
      </c>
      <c r="H307" s="39">
        <f t="shared" si="23"/>
        <v>2284.3911708572814</v>
      </c>
      <c r="I307" s="1"/>
    </row>
    <row r="308" spans="2:10" x14ac:dyDescent="0.2">
      <c r="B308" s="9" t="str">
        <f>$B$47</f>
        <v>Business Administration</v>
      </c>
      <c r="C308" s="69">
        <f t="shared" si="23"/>
        <v>218.4269235509062</v>
      </c>
      <c r="D308" s="69">
        <f t="shared" si="23"/>
        <v>342.70969663633065</v>
      </c>
      <c r="E308" s="69">
        <f t="shared" si="23"/>
        <v>1104.6742278114741</v>
      </c>
      <c r="F308" s="69">
        <f t="shared" si="23"/>
        <v>7953.3174859893097</v>
      </c>
      <c r="G308" s="88">
        <f t="shared" si="23"/>
        <v>0</v>
      </c>
      <c r="H308" s="39">
        <f t="shared" si="23"/>
        <v>420.01740945235383</v>
      </c>
      <c r="I308" s="1"/>
    </row>
    <row r="309" spans="2:10" x14ac:dyDescent="0.2">
      <c r="B309" s="9" t="str">
        <f>$B$48</f>
        <v>Optometry</v>
      </c>
      <c r="C309" s="69">
        <f t="shared" ref="C309:H313" si="24">IF(C48=0,0,C284/C48)</f>
        <v>0</v>
      </c>
      <c r="D309" s="69">
        <f t="shared" si="24"/>
        <v>0</v>
      </c>
      <c r="E309" s="69">
        <f t="shared" si="24"/>
        <v>0</v>
      </c>
      <c r="F309" s="69">
        <f t="shared" si="24"/>
        <v>0</v>
      </c>
      <c r="G309" s="88">
        <f t="shared" si="24"/>
        <v>1381.5219484737611</v>
      </c>
      <c r="H309" s="39">
        <f t="shared" si="24"/>
        <v>1381.5219484737611</v>
      </c>
      <c r="I309" s="1"/>
    </row>
    <row r="310" spans="2:10" x14ac:dyDescent="0.2">
      <c r="B310" s="9" t="str">
        <f>$B$49</f>
        <v>Teacher Ed-Practice Teaching</v>
      </c>
      <c r="C310" s="69">
        <f t="shared" si="24"/>
        <v>940.67060963325923</v>
      </c>
      <c r="D310" s="69">
        <f t="shared" si="24"/>
        <v>422.69785636791511</v>
      </c>
      <c r="E310" s="69">
        <f t="shared" si="24"/>
        <v>0</v>
      </c>
      <c r="F310" s="69">
        <f t="shared" si="24"/>
        <v>0</v>
      </c>
      <c r="G310" s="88">
        <f t="shared" si="24"/>
        <v>0</v>
      </c>
      <c r="H310" s="39">
        <f t="shared" si="24"/>
        <v>455.76759495251724</v>
      </c>
      <c r="I310" s="1"/>
    </row>
    <row r="311" spans="2:10" x14ac:dyDescent="0.2">
      <c r="B311" s="9" t="str">
        <f>$B$50</f>
        <v>Technology</v>
      </c>
      <c r="C311" s="69">
        <f t="shared" si="24"/>
        <v>274.68040385336127</v>
      </c>
      <c r="D311" s="69">
        <f t="shared" si="24"/>
        <v>521.99337183207649</v>
      </c>
      <c r="E311" s="69">
        <f t="shared" si="24"/>
        <v>2528.6439601188304</v>
      </c>
      <c r="F311" s="69">
        <f t="shared" si="24"/>
        <v>4864.4457122293661</v>
      </c>
      <c r="G311" s="88">
        <f t="shared" si="24"/>
        <v>0</v>
      </c>
      <c r="H311" s="39">
        <f t="shared" si="24"/>
        <v>480.72512025510241</v>
      </c>
      <c r="I311" s="1"/>
    </row>
    <row r="312" spans="2:10" x14ac:dyDescent="0.2">
      <c r="B312" s="9" t="str">
        <f>$B$51</f>
        <v>Nursing</v>
      </c>
      <c r="C312" s="69">
        <f t="shared" si="24"/>
        <v>889.84774040504294</v>
      </c>
      <c r="D312" s="69">
        <f t="shared" si="24"/>
        <v>496.42010348928221</v>
      </c>
      <c r="E312" s="69">
        <f t="shared" si="24"/>
        <v>2035.2487581043483</v>
      </c>
      <c r="F312" s="69">
        <f t="shared" si="24"/>
        <v>0</v>
      </c>
      <c r="G312" s="88">
        <f t="shared" si="24"/>
        <v>0</v>
      </c>
      <c r="H312" s="39">
        <f t="shared" si="24"/>
        <v>690.59162470021488</v>
      </c>
      <c r="I312" s="1"/>
    </row>
    <row r="313" spans="2:10" x14ac:dyDescent="0.2">
      <c r="B313" s="35" t="str">
        <f>$B$52</f>
        <v>Totals</v>
      </c>
      <c r="C313" s="38">
        <f t="shared" si="24"/>
        <v>264.86749140928578</v>
      </c>
      <c r="D313" s="38">
        <f t="shared" si="24"/>
        <v>489.60702949000381</v>
      </c>
      <c r="E313" s="38">
        <f t="shared" si="24"/>
        <v>1796.6874509800693</v>
      </c>
      <c r="F313" s="38">
        <f t="shared" si="24"/>
        <v>4600.8430333274409</v>
      </c>
      <c r="G313" s="38">
        <f t="shared" si="24"/>
        <v>1046.7357496292188</v>
      </c>
      <c r="H313" s="38">
        <f t="shared" si="24"/>
        <v>631.67512864036848</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2.3310783865888109</v>
      </c>
      <c r="E318" s="55">
        <f t="shared" si="25"/>
        <v>9.4857213372273055</v>
      </c>
      <c r="F318" s="55">
        <f t="shared" si="25"/>
        <v>14.332210192348709</v>
      </c>
      <c r="G318" s="55">
        <f t="shared" si="25"/>
        <v>0</v>
      </c>
      <c r="H318" s="55">
        <f t="shared" si="25"/>
        <v>1.8875403456455666</v>
      </c>
      <c r="I318" s="1"/>
    </row>
    <row r="319" spans="2:10" x14ac:dyDescent="0.2">
      <c r="B319" s="9" t="str">
        <f>$B$33</f>
        <v>Science</v>
      </c>
      <c r="C319" s="55">
        <f t="shared" ref="C319:H334" si="26">IF($C$293=0,"",C294/$C$293)</f>
        <v>1.4838912545260958</v>
      </c>
      <c r="D319" s="55">
        <f t="shared" si="26"/>
        <v>2.4956654040044741</v>
      </c>
      <c r="E319" s="55">
        <f t="shared" si="26"/>
        <v>12.413640983079947</v>
      </c>
      <c r="F319" s="55">
        <f t="shared" si="26"/>
        <v>21.704965865458821</v>
      </c>
      <c r="G319" s="55">
        <f t="shared" si="26"/>
        <v>0</v>
      </c>
      <c r="H319" s="55">
        <f t="shared" si="26"/>
        <v>3.3322105987326354</v>
      </c>
      <c r="I319" s="1"/>
    </row>
    <row r="320" spans="2:10" x14ac:dyDescent="0.2">
      <c r="B320" s="9" t="str">
        <f>$B$34</f>
        <v>Fine Arts</v>
      </c>
      <c r="C320" s="55">
        <f t="shared" si="26"/>
        <v>1.486520348684188</v>
      </c>
      <c r="D320" s="55">
        <f t="shared" si="26"/>
        <v>3.0365905931560659</v>
      </c>
      <c r="E320" s="55">
        <f t="shared" si="26"/>
        <v>8.6104694220368536</v>
      </c>
      <c r="F320" s="55">
        <f t="shared" si="26"/>
        <v>12.602042841216351</v>
      </c>
      <c r="G320" s="55">
        <f t="shared" si="26"/>
        <v>0</v>
      </c>
      <c r="H320" s="55">
        <f t="shared" si="26"/>
        <v>2.632671436533653</v>
      </c>
      <c r="I320" s="1"/>
    </row>
    <row r="321" spans="2:9" x14ac:dyDescent="0.2">
      <c r="B321" s="9" t="str">
        <f>$B$35</f>
        <v>Teacher Education</v>
      </c>
      <c r="C321" s="55">
        <f t="shared" si="26"/>
        <v>1.4002101263754285</v>
      </c>
      <c r="D321" s="55">
        <f t="shared" si="26"/>
        <v>1.8154661942964492</v>
      </c>
      <c r="E321" s="55">
        <f t="shared" si="26"/>
        <v>3.1719460126113606</v>
      </c>
      <c r="F321" s="55">
        <f t="shared" si="26"/>
        <v>6.8184372271668385</v>
      </c>
      <c r="G321" s="55">
        <f t="shared" si="26"/>
        <v>0</v>
      </c>
      <c r="H321" s="55">
        <f t="shared" si="26"/>
        <v>2.8400111856495216</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2.5902870666079694</v>
      </c>
      <c r="D323" s="55">
        <f t="shared" si="26"/>
        <v>4.0606557145902755</v>
      </c>
      <c r="E323" s="55">
        <f t="shared" si="26"/>
        <v>13.800416000050596</v>
      </c>
      <c r="F323" s="55">
        <f t="shared" si="26"/>
        <v>26.199362722924409</v>
      </c>
      <c r="G323" s="55">
        <f t="shared" si="26"/>
        <v>0</v>
      </c>
      <c r="H323" s="55">
        <f t="shared" si="26"/>
        <v>7.0063434852485553</v>
      </c>
      <c r="I323" s="1"/>
    </row>
    <row r="324" spans="2:9" x14ac:dyDescent="0.2">
      <c r="B324" s="9" t="str">
        <f>$B$38</f>
        <v>Home Economics</v>
      </c>
      <c r="C324" s="55">
        <f t="shared" si="26"/>
        <v>0.826335267787907</v>
      </c>
      <c r="D324" s="55">
        <f t="shared" si="26"/>
        <v>1.4921325710270019</v>
      </c>
      <c r="E324" s="55">
        <f t="shared" si="26"/>
        <v>7.6020672950996646</v>
      </c>
      <c r="F324" s="55">
        <f t="shared" si="26"/>
        <v>0</v>
      </c>
      <c r="G324" s="55">
        <f t="shared" si="26"/>
        <v>0</v>
      </c>
      <c r="H324" s="55">
        <f t="shared" si="26"/>
        <v>1.3199368767647421</v>
      </c>
      <c r="I324" s="1"/>
    </row>
    <row r="325" spans="2:9" x14ac:dyDescent="0.2">
      <c r="B325" s="9" t="str">
        <f>$B$39</f>
        <v>Law</v>
      </c>
      <c r="C325" s="55">
        <f t="shared" si="26"/>
        <v>0</v>
      </c>
      <c r="D325" s="55">
        <f t="shared" si="26"/>
        <v>0</v>
      </c>
      <c r="E325" s="55">
        <f t="shared" si="26"/>
        <v>0</v>
      </c>
      <c r="F325" s="55">
        <f t="shared" si="26"/>
        <v>0</v>
      </c>
      <c r="G325" s="55">
        <f t="shared" si="26"/>
        <v>4.3869105416862872</v>
      </c>
      <c r="H325" s="55">
        <f t="shared" si="26"/>
        <v>4.3869105416862872</v>
      </c>
      <c r="I325" s="1"/>
    </row>
    <row r="326" spans="2:9" x14ac:dyDescent="0.2">
      <c r="B326" s="9" t="str">
        <f>$B$40</f>
        <v>Social Service</v>
      </c>
      <c r="C326" s="55">
        <f t="shared" si="26"/>
        <v>0</v>
      </c>
      <c r="D326" s="55">
        <f t="shared" si="26"/>
        <v>0</v>
      </c>
      <c r="E326" s="55">
        <f t="shared" si="26"/>
        <v>2.1697684942227013</v>
      </c>
      <c r="F326" s="55">
        <f t="shared" si="26"/>
        <v>25.096025733261516</v>
      </c>
      <c r="G326" s="55">
        <f t="shared" si="26"/>
        <v>0</v>
      </c>
      <c r="H326" s="55">
        <f t="shared" si="26"/>
        <v>2.826350526874954</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0.86581253568442207</v>
      </c>
      <c r="D329" s="55">
        <f t="shared" si="26"/>
        <v>1.7364175343899415</v>
      </c>
      <c r="E329" s="55">
        <f t="shared" si="26"/>
        <v>0</v>
      </c>
      <c r="F329" s="55">
        <f t="shared" si="26"/>
        <v>0</v>
      </c>
      <c r="G329" s="55">
        <f t="shared" si="26"/>
        <v>0</v>
      </c>
      <c r="H329" s="55">
        <f t="shared" si="26"/>
        <v>0.9303630964249453</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0.64684935235873564</v>
      </c>
      <c r="D331" s="55">
        <f t="shared" si="26"/>
        <v>1.6781703065328293</v>
      </c>
      <c r="E331" s="55">
        <f t="shared" si="26"/>
        <v>6.3483242266425108</v>
      </c>
      <c r="F331" s="55">
        <f t="shared" si="26"/>
        <v>19.57061410661834</v>
      </c>
      <c r="G331" s="55">
        <f t="shared" si="26"/>
        <v>0</v>
      </c>
      <c r="H331" s="55">
        <f t="shared" si="26"/>
        <v>1.5958512805934673</v>
      </c>
      <c r="I331" s="1"/>
    </row>
    <row r="332" spans="2:9" x14ac:dyDescent="0.2">
      <c r="B332" s="9" t="str">
        <f>$B$46</f>
        <v>Pharmacy</v>
      </c>
      <c r="C332" s="55">
        <f t="shared" si="26"/>
        <v>0</v>
      </c>
      <c r="D332" s="55">
        <f t="shared" si="26"/>
        <v>0</v>
      </c>
      <c r="E332" s="55">
        <f t="shared" si="26"/>
        <v>72.132354964710075</v>
      </c>
      <c r="F332" s="55">
        <f t="shared" si="26"/>
        <v>91.84456024919605</v>
      </c>
      <c r="G332" s="55">
        <f t="shared" si="26"/>
        <v>3.8026045659985055</v>
      </c>
      <c r="H332" s="55">
        <f t="shared" si="26"/>
        <v>10.344210613389015</v>
      </c>
      <c r="I332" s="1"/>
    </row>
    <row r="333" spans="2:9" x14ac:dyDescent="0.2">
      <c r="B333" s="9" t="str">
        <f>$B$47</f>
        <v>Business Administration</v>
      </c>
      <c r="C333" s="55">
        <f t="shared" si="26"/>
        <v>0.98908371283770624</v>
      </c>
      <c r="D333" s="55">
        <f t="shared" si="26"/>
        <v>1.5518626260171011</v>
      </c>
      <c r="E333" s="55">
        <f t="shared" si="26"/>
        <v>5.0022005939448935</v>
      </c>
      <c r="F333" s="55">
        <f t="shared" si="26"/>
        <v>36.014318475652594</v>
      </c>
      <c r="G333" s="55">
        <f t="shared" si="26"/>
        <v>0</v>
      </c>
      <c r="H333" s="55">
        <f t="shared" si="26"/>
        <v>1.9019284438202018</v>
      </c>
      <c r="I333" s="1"/>
    </row>
    <row r="334" spans="2:9" x14ac:dyDescent="0.2">
      <c r="B334" s="9" t="str">
        <f>$B$48</f>
        <v>Optometry</v>
      </c>
      <c r="C334" s="55">
        <f t="shared" si="26"/>
        <v>0</v>
      </c>
      <c r="D334" s="55">
        <f t="shared" si="26"/>
        <v>0</v>
      </c>
      <c r="E334" s="55">
        <f t="shared" si="26"/>
        <v>0</v>
      </c>
      <c r="F334" s="55">
        <f t="shared" si="26"/>
        <v>0</v>
      </c>
      <c r="G334" s="55">
        <f t="shared" si="26"/>
        <v>6.2558261406119628</v>
      </c>
      <c r="H334" s="55">
        <f t="shared" si="26"/>
        <v>6.2558261406119628</v>
      </c>
      <c r="I334" s="1"/>
    </row>
    <row r="335" spans="2:9" x14ac:dyDescent="0.2">
      <c r="B335" s="9" t="str">
        <f>$B$49</f>
        <v>Teacher Ed-Practice Teaching</v>
      </c>
      <c r="C335" s="55">
        <f t="shared" ref="C335:H338" si="27">IF($C$293=0,"",C310/$C$293)</f>
        <v>4.259557219449345</v>
      </c>
      <c r="D335" s="55">
        <f t="shared" si="27"/>
        <v>1.9140660793470321</v>
      </c>
      <c r="E335" s="55">
        <f t="shared" si="27"/>
        <v>0</v>
      </c>
      <c r="F335" s="55">
        <f t="shared" si="27"/>
        <v>0</v>
      </c>
      <c r="G335" s="55">
        <f t="shared" si="27"/>
        <v>0</v>
      </c>
      <c r="H335" s="55">
        <f t="shared" si="27"/>
        <v>2.0638129113313575</v>
      </c>
      <c r="I335" s="1"/>
    </row>
    <row r="336" spans="2:9" x14ac:dyDescent="0.2">
      <c r="B336" s="9" t="str">
        <f>$B$50</f>
        <v>Technology</v>
      </c>
      <c r="C336" s="55">
        <f t="shared" si="27"/>
        <v>1.2438114737431873</v>
      </c>
      <c r="D336" s="55">
        <f t="shared" si="27"/>
        <v>2.3636973588011769</v>
      </c>
      <c r="E336" s="55">
        <f t="shared" si="27"/>
        <v>11.45023935630392</v>
      </c>
      <c r="F336" s="55">
        <f t="shared" si="27"/>
        <v>22.027248050435311</v>
      </c>
      <c r="G336" s="55">
        <f t="shared" si="27"/>
        <v>0</v>
      </c>
      <c r="H336" s="55">
        <f t="shared" si="27"/>
        <v>2.1768259107740242</v>
      </c>
      <c r="I336" s="1"/>
    </row>
    <row r="337" spans="2:10" x14ac:dyDescent="0.2">
      <c r="B337" s="9" t="str">
        <f>$B$51</f>
        <v>Nursing</v>
      </c>
      <c r="C337" s="55">
        <f t="shared" si="27"/>
        <v>4.0294204241490439</v>
      </c>
      <c r="D337" s="55">
        <f t="shared" si="27"/>
        <v>2.2478961434991129</v>
      </c>
      <c r="E337" s="55">
        <f t="shared" si="27"/>
        <v>9.2160406120677969</v>
      </c>
      <c r="F337" s="55">
        <f t="shared" si="27"/>
        <v>0</v>
      </c>
      <c r="G337" s="55">
        <f t="shared" si="27"/>
        <v>0</v>
      </c>
      <c r="H337" s="55">
        <f t="shared" si="27"/>
        <v>3.1271462194719839</v>
      </c>
      <c r="I337" s="1"/>
    </row>
    <row r="338" spans="2:10" x14ac:dyDescent="0.2">
      <c r="B338" s="35" t="str">
        <f>$B$52</f>
        <v>Totals</v>
      </c>
      <c r="C338" s="55">
        <f t="shared" si="27"/>
        <v>1.1993765125389861</v>
      </c>
      <c r="D338" s="55">
        <f t="shared" si="27"/>
        <v>2.2170450908106663</v>
      </c>
      <c r="E338" s="55">
        <f t="shared" si="27"/>
        <v>8.1357841145902476</v>
      </c>
      <c r="F338" s="55">
        <f t="shared" si="27"/>
        <v>20.833598878786756</v>
      </c>
      <c r="G338" s="55">
        <f t="shared" si="27"/>
        <v>4.7398428031329205</v>
      </c>
      <c r="H338" s="55">
        <f t="shared" si="27"/>
        <v>2.8603597550429325</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6625.1295228864046</v>
      </c>
      <c r="D343" s="38">
        <f t="shared" si="28"/>
        <v>15443.696239151937</v>
      </c>
      <c r="E343" s="38">
        <f>E293*24</f>
        <v>50275.305981710495</v>
      </c>
      <c r="F343" s="38">
        <f>F293*18</f>
        <v>56971.649324125719</v>
      </c>
      <c r="G343" s="38">
        <f>G293*24</f>
        <v>0</v>
      </c>
      <c r="H343" s="38">
        <f>IF((C32/30+D32/30+E32/24+F32/18+G32/24)=0,0,H268/(C32/30+D32/30+E32/24+F32/18+G32/24))</f>
        <v>12230.365149141515</v>
      </c>
      <c r="I343" s="1"/>
    </row>
    <row r="344" spans="2:10" x14ac:dyDescent="0.2">
      <c r="B344" s="9" t="str">
        <f>$B$33</f>
        <v>Science</v>
      </c>
      <c r="C344" s="39">
        <f t="shared" si="28"/>
        <v>9830.9717591137814</v>
      </c>
      <c r="D344" s="39">
        <f t="shared" si="28"/>
        <v>16534.106547316267</v>
      </c>
      <c r="E344" s="39">
        <f>E294*24</f>
        <v>65793.583490812453</v>
      </c>
      <c r="F344" s="39">
        <f>F294*18</f>
        <v>86278.926089095738</v>
      </c>
      <c r="G344" s="39">
        <f>G294*24</f>
        <v>0</v>
      </c>
      <c r="H344" s="39">
        <f t="shared" ref="H344:H363" si="29">IF((C33/30+D33/30+E33/24+F33/18+G33/24)=0,0,H269/(C33/30+D33/30+E33/24+F33/18+G33/24))</f>
        <v>21105.693675300779</v>
      </c>
      <c r="I344" s="1"/>
    </row>
    <row r="345" spans="2:10" x14ac:dyDescent="0.2">
      <c r="B345" s="9" t="str">
        <f>$B$34</f>
        <v>Fine Arts</v>
      </c>
      <c r="C345" s="39">
        <f t="shared" si="28"/>
        <v>9848.3898484390065</v>
      </c>
      <c r="D345" s="39">
        <f t="shared" si="28"/>
        <v>20117.805987637392</v>
      </c>
      <c r="E345" s="39">
        <f t="shared" ref="E345:E363" si="30">E295*24</f>
        <v>45636.380139077599</v>
      </c>
      <c r="F345" s="39">
        <f t="shared" ref="F345:F363" si="31">F295*18</f>
        <v>50094.099645613023</v>
      </c>
      <c r="G345" s="39">
        <f t="shared" ref="G345:G363" si="32">G295*24</f>
        <v>0</v>
      </c>
      <c r="H345" s="39">
        <f t="shared" si="29"/>
        <v>16981.275113320284</v>
      </c>
      <c r="I345" s="1"/>
    </row>
    <row r="346" spans="2:10" x14ac:dyDescent="0.2">
      <c r="B346" s="9" t="str">
        <f>$B$35</f>
        <v>Teacher Education</v>
      </c>
      <c r="C346" s="39">
        <f t="shared" si="28"/>
        <v>9276.5734464943544</v>
      </c>
      <c r="D346" s="39">
        <f t="shared" si="28"/>
        <v>12027.698681635631</v>
      </c>
      <c r="E346" s="39">
        <f t="shared" si="30"/>
        <v>16811.642538522668</v>
      </c>
      <c r="F346" s="39">
        <f t="shared" si="31"/>
        <v>27103.817864190441</v>
      </c>
      <c r="G346" s="39">
        <f t="shared" si="32"/>
        <v>0</v>
      </c>
      <c r="H346" s="39">
        <f t="shared" si="29"/>
        <v>16290.361174309572</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17160.987317735278</v>
      </c>
      <c r="D348" s="39">
        <f t="shared" si="28"/>
        <v>26902.370057009426</v>
      </c>
      <c r="E348" s="39">
        <f t="shared" si="30"/>
        <v>73143.634776039282</v>
      </c>
      <c r="F348" s="39">
        <f t="shared" si="31"/>
        <v>104144.50287387363</v>
      </c>
      <c r="G348" s="39">
        <f t="shared" si="32"/>
        <v>0</v>
      </c>
      <c r="H348" s="39">
        <f t="shared" si="29"/>
        <v>42355.764774365896</v>
      </c>
      <c r="I348" s="1"/>
    </row>
    <row r="349" spans="2:10" x14ac:dyDescent="0.2">
      <c r="B349" s="9" t="str">
        <f>$B$38</f>
        <v>Home Economics</v>
      </c>
      <c r="C349" s="39">
        <f t="shared" si="28"/>
        <v>5474.5781784239061</v>
      </c>
      <c r="D349" s="39">
        <f t="shared" si="28"/>
        <v>9885.5715483713848</v>
      </c>
      <c r="E349" s="39">
        <f t="shared" si="30"/>
        <v>40291.744377387186</v>
      </c>
      <c r="F349" s="39">
        <f t="shared" si="31"/>
        <v>0</v>
      </c>
      <c r="G349" s="39">
        <f t="shared" si="32"/>
        <v>0</v>
      </c>
      <c r="H349" s="39">
        <f t="shared" si="29"/>
        <v>8698.8817092373738</v>
      </c>
      <c r="I349" s="1"/>
    </row>
    <row r="350" spans="2:10" x14ac:dyDescent="0.2">
      <c r="B350" s="9" t="str">
        <f>$B$39</f>
        <v>Law</v>
      </c>
      <c r="C350" s="39">
        <f t="shared" si="28"/>
        <v>0</v>
      </c>
      <c r="D350" s="39">
        <f t="shared" si="28"/>
        <v>0</v>
      </c>
      <c r="E350" s="39">
        <f t="shared" si="30"/>
        <v>0</v>
      </c>
      <c r="F350" s="39">
        <f t="shared" si="31"/>
        <v>0</v>
      </c>
      <c r="G350" s="39">
        <f t="shared" si="32"/>
        <v>23251.080435189928</v>
      </c>
      <c r="H350" s="39">
        <f t="shared" si="29"/>
        <v>23251.080435189924</v>
      </c>
      <c r="I350" s="1"/>
    </row>
    <row r="351" spans="2:10" x14ac:dyDescent="0.2">
      <c r="B351" s="9" t="str">
        <f>$B$40</f>
        <v>Social Service</v>
      </c>
      <c r="C351" s="39">
        <f t="shared" si="28"/>
        <v>0</v>
      </c>
      <c r="D351" s="39">
        <f t="shared" si="28"/>
        <v>0</v>
      </c>
      <c r="E351" s="39">
        <f t="shared" si="30"/>
        <v>11499.997847122879</v>
      </c>
      <c r="F351" s="39">
        <f t="shared" si="31"/>
        <v>99758.652595528663</v>
      </c>
      <c r="G351" s="39">
        <f t="shared" si="32"/>
        <v>0</v>
      </c>
      <c r="H351" s="39">
        <f t="shared" si="29"/>
        <v>14838.299954300073</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5736.1201914480025</v>
      </c>
      <c r="D354" s="39">
        <f t="shared" si="28"/>
        <v>11503.991071144419</v>
      </c>
      <c r="E354" s="39">
        <f t="shared" si="30"/>
        <v>0</v>
      </c>
      <c r="F354" s="39">
        <f t="shared" si="31"/>
        <v>0</v>
      </c>
      <c r="G354" s="39">
        <f t="shared" si="32"/>
        <v>0</v>
      </c>
      <c r="H354" s="39">
        <f t="shared" si="29"/>
        <v>6163.7760171289156</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4285.4607411718098</v>
      </c>
      <c r="D356" s="39">
        <f t="shared" si="28"/>
        <v>11118.095642241975</v>
      </c>
      <c r="E356" s="39">
        <f t="shared" si="30"/>
        <v>33646.776203827438</v>
      </c>
      <c r="F356" s="39">
        <f t="shared" si="31"/>
        <v>77794.711979264583</v>
      </c>
      <c r="G356" s="39">
        <f t="shared" si="32"/>
        <v>0</v>
      </c>
      <c r="H356" s="39">
        <f t="shared" si="29"/>
        <v>10372.980157693262</v>
      </c>
      <c r="I356" s="1"/>
    </row>
    <row r="357" spans="2:9" x14ac:dyDescent="0.2">
      <c r="B357" s="9" t="str">
        <f>$B$46</f>
        <v>Pharmacy</v>
      </c>
      <c r="C357" s="39">
        <f t="shared" si="28"/>
        <v>0</v>
      </c>
      <c r="D357" s="39">
        <f t="shared" si="28"/>
        <v>0</v>
      </c>
      <c r="E357" s="39">
        <f t="shared" si="30"/>
        <v>382308.95554561797</v>
      </c>
      <c r="F357" s="39">
        <f t="shared" si="31"/>
        <v>365089.26457408071</v>
      </c>
      <c r="G357" s="39">
        <f t="shared" si="32"/>
        <v>20154.198219247475</v>
      </c>
      <c r="H357" s="39">
        <f t="shared" si="29"/>
        <v>53993.635022468552</v>
      </c>
      <c r="I357" s="1"/>
    </row>
    <row r="358" spans="2:9" x14ac:dyDescent="0.2">
      <c r="B358" s="9" t="str">
        <f>$B$47</f>
        <v>Business Administration</v>
      </c>
      <c r="C358" s="39">
        <f t="shared" si="28"/>
        <v>6552.8077065271855</v>
      </c>
      <c r="D358" s="39">
        <f t="shared" si="28"/>
        <v>10281.29089908992</v>
      </c>
      <c r="E358" s="39">
        <f t="shared" si="30"/>
        <v>26512.181467475377</v>
      </c>
      <c r="F358" s="39">
        <f t="shared" si="31"/>
        <v>143159.71474780756</v>
      </c>
      <c r="G358" s="39">
        <f t="shared" si="32"/>
        <v>0</v>
      </c>
      <c r="H358" s="39">
        <f t="shared" si="29"/>
        <v>12277.628774680172</v>
      </c>
      <c r="I358" s="1"/>
    </row>
    <row r="359" spans="2:9" x14ac:dyDescent="0.2">
      <c r="B359" s="9" t="str">
        <f>$B$48</f>
        <v>Optometry</v>
      </c>
      <c r="C359" s="39">
        <f t="shared" ref="C359:D363" si="33">C309*30</f>
        <v>0</v>
      </c>
      <c r="D359" s="39">
        <f t="shared" si="33"/>
        <v>0</v>
      </c>
      <c r="E359" s="39">
        <f t="shared" si="30"/>
        <v>0</v>
      </c>
      <c r="F359" s="39">
        <f t="shared" si="31"/>
        <v>0</v>
      </c>
      <c r="G359" s="39">
        <f t="shared" si="32"/>
        <v>33156.526763370268</v>
      </c>
      <c r="H359" s="39">
        <f t="shared" si="29"/>
        <v>33156.526763370268</v>
      </c>
      <c r="I359" s="1"/>
    </row>
    <row r="360" spans="2:9" x14ac:dyDescent="0.2">
      <c r="B360" s="9" t="str">
        <f>$B$49</f>
        <v>Teacher Ed-Practice Teaching</v>
      </c>
      <c r="C360" s="39">
        <f t="shared" si="33"/>
        <v>28220.118288997775</v>
      </c>
      <c r="D360" s="39">
        <f t="shared" si="33"/>
        <v>12680.935691037454</v>
      </c>
      <c r="E360" s="39">
        <f t="shared" si="30"/>
        <v>0</v>
      </c>
      <c r="F360" s="39">
        <f t="shared" si="31"/>
        <v>0</v>
      </c>
      <c r="G360" s="39">
        <f t="shared" si="32"/>
        <v>0</v>
      </c>
      <c r="H360" s="39">
        <f t="shared" si="29"/>
        <v>13673.027848575517</v>
      </c>
      <c r="I360" s="1"/>
    </row>
    <row r="361" spans="2:9" x14ac:dyDescent="0.2">
      <c r="B361" s="9" t="str">
        <f>$B$50</f>
        <v>Technology</v>
      </c>
      <c r="C361" s="39">
        <f t="shared" si="33"/>
        <v>8240.4121156008387</v>
      </c>
      <c r="D361" s="39">
        <f t="shared" si="33"/>
        <v>15659.801154962295</v>
      </c>
      <c r="E361" s="39">
        <f t="shared" si="30"/>
        <v>60687.455042851929</v>
      </c>
      <c r="F361" s="39">
        <f t="shared" si="31"/>
        <v>87560.022820128594</v>
      </c>
      <c r="G361" s="39">
        <f t="shared" si="32"/>
        <v>0</v>
      </c>
      <c r="H361" s="39">
        <f t="shared" si="29"/>
        <v>14335.994998150729</v>
      </c>
      <c r="I361" s="1"/>
    </row>
    <row r="362" spans="2:9" x14ac:dyDescent="0.2">
      <c r="B362" s="9" t="str">
        <f>$B$51</f>
        <v>Nursing</v>
      </c>
      <c r="C362" s="39">
        <f t="shared" si="33"/>
        <v>26695.432212151289</v>
      </c>
      <c r="D362" s="39">
        <f t="shared" si="33"/>
        <v>14892.603104678466</v>
      </c>
      <c r="E362" s="39">
        <f t="shared" si="30"/>
        <v>48845.970194504363</v>
      </c>
      <c r="F362" s="39">
        <f t="shared" si="31"/>
        <v>0</v>
      </c>
      <c r="G362" s="39">
        <f t="shared" si="32"/>
        <v>0</v>
      </c>
      <c r="H362" s="39">
        <f t="shared" si="29"/>
        <v>20091.2442653701</v>
      </c>
      <c r="I362" s="1"/>
    </row>
    <row r="363" spans="2:9" x14ac:dyDescent="0.2">
      <c r="B363" s="35" t="str">
        <f>$B$52</f>
        <v>Totals</v>
      </c>
      <c r="C363" s="38">
        <f t="shared" si="33"/>
        <v>7946.0247422785733</v>
      </c>
      <c r="D363" s="38">
        <f t="shared" si="33"/>
        <v>14688.210884700115</v>
      </c>
      <c r="E363" s="38">
        <f t="shared" si="30"/>
        <v>43120.498823521666</v>
      </c>
      <c r="F363" s="38">
        <f t="shared" si="31"/>
        <v>82815.174599893944</v>
      </c>
      <c r="G363" s="38">
        <f t="shared" si="32"/>
        <v>25121.657991101252</v>
      </c>
      <c r="H363" s="38">
        <f t="shared" si="29"/>
        <v>18050.306970434416</v>
      </c>
      <c r="I363" s="50"/>
    </row>
  </sheetData>
  <mergeCells count="46">
    <mergeCell ref="J89:O89"/>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52" priority="6" stopIfTrue="1">
      <formula>C32=0</formula>
    </cfRule>
  </conditionalFormatting>
  <conditionalFormatting sqref="C91:G110">
    <cfRule type="expression" dxfId="151" priority="5" stopIfTrue="1">
      <formula>C32=0</formula>
    </cfRule>
  </conditionalFormatting>
  <conditionalFormatting sqref="C143:H162">
    <cfRule type="expression" dxfId="150" priority="3" stopIfTrue="1">
      <formula>C32=0</formula>
    </cfRule>
  </conditionalFormatting>
  <conditionalFormatting sqref="H143:H162">
    <cfRule type="expression" dxfId="149" priority="4" stopIfTrue="1">
      <formula>OR(AND(#REF!&gt;0,H143&gt;0,H61=0),AND(#REF!&gt;0,H143&gt;0,H32=0))</formula>
    </cfRule>
  </conditionalFormatting>
  <conditionalFormatting sqref="H143:H162">
    <cfRule type="expression" dxfId="148" priority="2" stopIfTrue="1">
      <formula>OR(AND(#REF!&gt;0,H143&gt;0,H61=0),AND(#REF!&gt;0,H143&gt;0,H32=0))</formula>
    </cfRule>
  </conditionalFormatting>
  <conditionalFormatting sqref="H143:H162">
    <cfRule type="expression" dxfId="147"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C000"/>
    <pageSetUpPr fitToPage="1"/>
  </sheetPr>
  <dimension ref="B1:W363"/>
  <sheetViews>
    <sheetView showGridLines="0" showZeros="0" topLeftCell="A52" zoomScale="70" zoomScaleNormal="70" workbookViewId="0">
      <selection activeCell="H21" sqref="H21"/>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68</v>
      </c>
      <c r="C3" s="6"/>
      <c r="D3" s="6"/>
      <c r="E3" s="6"/>
      <c r="F3" s="6"/>
      <c r="G3" s="6"/>
      <c r="H3" s="6"/>
    </row>
    <row r="4" spans="2:8" x14ac:dyDescent="0.2">
      <c r="B4" s="83" t="s">
        <v>69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Data!$G23</f>
        <v>45850906</v>
      </c>
    </row>
    <row r="14" spans="2:8" x14ac:dyDescent="0.2">
      <c r="B14" s="372" t="s">
        <v>14</v>
      </c>
      <c r="C14" s="372"/>
      <c r="D14" s="372"/>
      <c r="E14" s="372"/>
      <c r="F14" s="341"/>
      <c r="G14" s="339"/>
      <c r="H14" s="345">
        <f>Data!$H23</f>
        <v>1383439</v>
      </c>
    </row>
    <row r="15" spans="2:8" x14ac:dyDescent="0.2">
      <c r="B15" s="372" t="s">
        <v>15</v>
      </c>
      <c r="C15" s="372"/>
      <c r="D15" s="372"/>
      <c r="E15" s="372"/>
      <c r="F15" s="341"/>
      <c r="G15" s="339"/>
      <c r="H15" s="345">
        <f>Data!$I23</f>
        <v>21407855</v>
      </c>
    </row>
    <row r="16" spans="2:8" x14ac:dyDescent="0.2">
      <c r="B16" s="372" t="s">
        <v>19</v>
      </c>
      <c r="C16" s="372"/>
      <c r="D16" s="372"/>
      <c r="E16" s="372"/>
      <c r="F16" s="341"/>
      <c r="G16" s="339"/>
      <c r="H16" s="345">
        <f>Data!$J23</f>
        <v>6541818</v>
      </c>
    </row>
    <row r="17" spans="2:23" x14ac:dyDescent="0.2">
      <c r="B17" s="372" t="s">
        <v>16</v>
      </c>
      <c r="C17" s="372"/>
      <c r="D17" s="372"/>
      <c r="E17" s="372"/>
      <c r="F17" s="341"/>
      <c r="G17" s="339"/>
      <c r="H17" s="345">
        <f>Data!$K23</f>
        <v>19074221</v>
      </c>
    </row>
    <row r="18" spans="2:23" x14ac:dyDescent="0.2">
      <c r="B18" s="372" t="s">
        <v>1</v>
      </c>
      <c r="C18" s="372"/>
      <c r="D18" s="372"/>
      <c r="E18" s="372"/>
      <c r="F18" s="342"/>
      <c r="G18" s="339"/>
      <c r="H18" s="343">
        <f>SUM(H13:H17)</f>
        <v>94258239</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ht="28.5" x14ac:dyDescent="0.2">
      <c r="B21" s="386" t="s">
        <v>22</v>
      </c>
      <c r="C21" s="387"/>
      <c r="D21" s="385" t="str">
        <f>Data!T23</f>
        <v>Qumsieh, Miriam</v>
      </c>
      <c r="E21" s="385"/>
      <c r="F21" s="385"/>
      <c r="G21" s="87" t="str">
        <f>Data!M23</f>
        <v>281.283.2131</v>
      </c>
      <c r="H21" s="78" t="str">
        <f>Data!N23</f>
        <v>Buckminster@uhcl.edu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Data!O23</f>
        <v>841</v>
      </c>
      <c r="D25" s="80">
        <f>Data!P23</f>
        <v>5857</v>
      </c>
      <c r="E25" s="80">
        <f>Data!Q23</f>
        <v>2230</v>
      </c>
      <c r="F25" s="80">
        <f>Data!R23</f>
        <v>154</v>
      </c>
      <c r="G25" s="80">
        <f>Data!S23</f>
        <v>0</v>
      </c>
      <c r="H25" s="68">
        <f>SUM(C25:G25)</f>
        <v>9082</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x14ac:dyDescent="0.2">
      <c r="B28" s="386" t="s">
        <v>39</v>
      </c>
      <c r="C28" s="387"/>
      <c r="D28" s="385" t="str">
        <f>Data!T23</f>
        <v>Qumsieh, Miriam</v>
      </c>
      <c r="E28" s="385"/>
      <c r="F28" s="385"/>
      <c r="G28" s="87" t="str">
        <f>Data!U23</f>
        <v>(281) 283-3005</v>
      </c>
      <c r="H28" s="78" t="str">
        <f>Data!V23</f>
        <v>Qumsieh@uhcl.edu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Data!W23</f>
        <v>19275</v>
      </c>
      <c r="D32" s="81">
        <f>Data!AQ23</f>
        <v>37231</v>
      </c>
      <c r="E32" s="81">
        <f>Data!BK23</f>
        <v>7392</v>
      </c>
      <c r="F32" s="81">
        <f>Data!CE23</f>
        <v>600</v>
      </c>
      <c r="G32" s="81">
        <f>Data!CY23</f>
        <v>0</v>
      </c>
      <c r="H32" s="22">
        <f>SUM(C32:G32)</f>
        <v>64498</v>
      </c>
      <c r="I32" s="1"/>
      <c r="W32" s="18"/>
    </row>
    <row r="33" spans="2:23" x14ac:dyDescent="0.2">
      <c r="B33" s="7" t="s">
        <v>46</v>
      </c>
      <c r="C33" s="81">
        <f>Data!X23</f>
        <v>10241</v>
      </c>
      <c r="D33" s="81">
        <f>Data!AR23</f>
        <v>17433</v>
      </c>
      <c r="E33" s="81">
        <f>Data!BL23</f>
        <v>4790</v>
      </c>
      <c r="F33" s="81">
        <f>Data!CF23</f>
        <v>99</v>
      </c>
      <c r="G33" s="81">
        <f>Data!CZ23</f>
        <v>0</v>
      </c>
      <c r="H33" s="22">
        <f t="shared" ref="H33:H52" si="0">SUM(C33:G33)</f>
        <v>32563</v>
      </c>
      <c r="I33" s="1"/>
      <c r="W33" s="18"/>
    </row>
    <row r="34" spans="2:23" x14ac:dyDescent="0.2">
      <c r="B34" s="7" t="s">
        <v>47</v>
      </c>
      <c r="C34" s="81">
        <f>Data!Y23</f>
        <v>3003</v>
      </c>
      <c r="D34" s="81">
        <f>Data!AS23</f>
        <v>3374</v>
      </c>
      <c r="E34" s="81">
        <f>Data!BM23</f>
        <v>309</v>
      </c>
      <c r="F34" s="81">
        <f>Data!CG23</f>
        <v>0</v>
      </c>
      <c r="G34" s="81">
        <f>Data!DA23</f>
        <v>0</v>
      </c>
      <c r="H34" s="22">
        <f t="shared" si="0"/>
        <v>6686</v>
      </c>
      <c r="I34" s="1"/>
      <c r="W34" s="18"/>
    </row>
    <row r="35" spans="2:23" x14ac:dyDescent="0.2">
      <c r="B35" s="7" t="s">
        <v>48</v>
      </c>
      <c r="C35" s="81">
        <f>Data!Z23</f>
        <v>1873</v>
      </c>
      <c r="D35" s="81">
        <f>Data!AT23</f>
        <v>10981</v>
      </c>
      <c r="E35" s="81">
        <f>Data!BN23</f>
        <v>3231</v>
      </c>
      <c r="F35" s="81">
        <f>Data!CH23</f>
        <v>1737</v>
      </c>
      <c r="G35" s="81">
        <f>Data!DB23</f>
        <v>0</v>
      </c>
      <c r="H35" s="22">
        <f t="shared" si="0"/>
        <v>17822</v>
      </c>
      <c r="I35" s="1"/>
      <c r="W35" s="18"/>
    </row>
    <row r="36" spans="2:23" x14ac:dyDescent="0.2">
      <c r="B36" s="7" t="s">
        <v>49</v>
      </c>
      <c r="C36" s="81">
        <f>Data!AA23</f>
        <v>0</v>
      </c>
      <c r="D36" s="81">
        <f>Data!AU23</f>
        <v>0</v>
      </c>
      <c r="E36" s="81">
        <f>Data!BO23</f>
        <v>0</v>
      </c>
      <c r="F36" s="81">
        <f>Data!CI23</f>
        <v>0</v>
      </c>
      <c r="G36" s="81">
        <f>Data!DC23</f>
        <v>0</v>
      </c>
      <c r="H36" s="22">
        <f t="shared" si="0"/>
        <v>0</v>
      </c>
      <c r="I36" s="1"/>
      <c r="W36" s="18"/>
    </row>
    <row r="37" spans="2:23" x14ac:dyDescent="0.2">
      <c r="B37" s="7" t="s">
        <v>50</v>
      </c>
      <c r="C37" s="81">
        <f>Data!AB23</f>
        <v>4881</v>
      </c>
      <c r="D37" s="81">
        <f>Data!AV23</f>
        <v>7213</v>
      </c>
      <c r="E37" s="81">
        <f>Data!BP23</f>
        <v>5545</v>
      </c>
      <c r="F37" s="81">
        <f>Data!CJ23</f>
        <v>0</v>
      </c>
      <c r="G37" s="81">
        <f>Data!DD23</f>
        <v>0</v>
      </c>
      <c r="H37" s="22">
        <f t="shared" si="0"/>
        <v>17639</v>
      </c>
      <c r="I37" s="1"/>
      <c r="W37" s="18"/>
    </row>
    <row r="38" spans="2:23" x14ac:dyDescent="0.2">
      <c r="B38" s="7" t="s">
        <v>51</v>
      </c>
      <c r="C38" s="81">
        <f>Data!AC23</f>
        <v>6</v>
      </c>
      <c r="D38" s="81">
        <f>Data!AW23</f>
        <v>648</v>
      </c>
      <c r="E38" s="81">
        <f>Data!BQ23</f>
        <v>18</v>
      </c>
      <c r="F38" s="81">
        <f>Data!CK23</f>
        <v>0</v>
      </c>
      <c r="G38" s="81">
        <f>Data!DE23</f>
        <v>0</v>
      </c>
      <c r="H38" s="22">
        <f t="shared" si="0"/>
        <v>672</v>
      </c>
      <c r="I38" s="1"/>
      <c r="W38" s="18"/>
    </row>
    <row r="39" spans="2:23" x14ac:dyDescent="0.2">
      <c r="B39" s="7" t="s">
        <v>52</v>
      </c>
      <c r="C39" s="81">
        <f>Data!AD23</f>
        <v>0</v>
      </c>
      <c r="D39" s="81">
        <f>Data!AX23</f>
        <v>0</v>
      </c>
      <c r="E39" s="81">
        <f>Data!BR23</f>
        <v>0</v>
      </c>
      <c r="F39" s="81">
        <f>Data!CL23</f>
        <v>0</v>
      </c>
      <c r="G39" s="81">
        <f>Data!DF23</f>
        <v>0</v>
      </c>
      <c r="H39" s="22">
        <f t="shared" si="0"/>
        <v>0</v>
      </c>
      <c r="I39" s="1"/>
      <c r="W39" s="18"/>
    </row>
    <row r="40" spans="2:23" x14ac:dyDescent="0.2">
      <c r="B40" s="7" t="s">
        <v>53</v>
      </c>
      <c r="C40" s="81">
        <f>Data!AE23</f>
        <v>117</v>
      </c>
      <c r="D40" s="81">
        <f>Data!AY23</f>
        <v>1269</v>
      </c>
      <c r="E40" s="81">
        <f>Data!BS23</f>
        <v>0</v>
      </c>
      <c r="F40" s="81">
        <f>Data!CM23</f>
        <v>0</v>
      </c>
      <c r="G40" s="81">
        <f>Data!DG23</f>
        <v>0</v>
      </c>
      <c r="H40" s="22">
        <f t="shared" si="0"/>
        <v>1386</v>
      </c>
      <c r="I40" s="1"/>
      <c r="W40" s="18"/>
    </row>
    <row r="41" spans="2:23" x14ac:dyDescent="0.2">
      <c r="B41" s="7" t="s">
        <v>54</v>
      </c>
      <c r="C41" s="81">
        <f>Data!AF23</f>
        <v>0</v>
      </c>
      <c r="D41" s="81">
        <f>Data!AZ23</f>
        <v>0</v>
      </c>
      <c r="E41" s="81">
        <f>Data!BT23</f>
        <v>768</v>
      </c>
      <c r="F41" s="81">
        <f>Data!CN23</f>
        <v>0</v>
      </c>
      <c r="G41" s="81">
        <f>Data!DH23</f>
        <v>0</v>
      </c>
      <c r="H41" s="22">
        <f t="shared" si="0"/>
        <v>768</v>
      </c>
      <c r="I41" s="1"/>
      <c r="W41" s="18"/>
    </row>
    <row r="42" spans="2:23" x14ac:dyDescent="0.2">
      <c r="B42" s="7" t="s">
        <v>55</v>
      </c>
      <c r="C42" s="81">
        <f>Data!AG23</f>
        <v>0</v>
      </c>
      <c r="D42" s="81">
        <f>Data!BA23</f>
        <v>0</v>
      </c>
      <c r="E42" s="81">
        <f>Data!BU23</f>
        <v>0</v>
      </c>
      <c r="F42" s="81">
        <f>Data!CO23</f>
        <v>0</v>
      </c>
      <c r="G42" s="81">
        <f>Data!DI23</f>
        <v>0</v>
      </c>
      <c r="H42" s="22">
        <f t="shared" si="0"/>
        <v>0</v>
      </c>
      <c r="I42" s="1"/>
      <c r="W42" s="18"/>
    </row>
    <row r="43" spans="2:23" x14ac:dyDescent="0.2">
      <c r="B43" s="7" t="s">
        <v>56</v>
      </c>
      <c r="C43" s="81">
        <f>Data!AH23</f>
        <v>0</v>
      </c>
      <c r="D43" s="81">
        <f>Data!BB23</f>
        <v>0</v>
      </c>
      <c r="E43" s="81">
        <f>Data!BV23</f>
        <v>0</v>
      </c>
      <c r="F43" s="81">
        <f>Data!CP23</f>
        <v>0</v>
      </c>
      <c r="G43" s="81">
        <f>Data!DJ23</f>
        <v>0</v>
      </c>
      <c r="H43" s="22">
        <f t="shared" si="0"/>
        <v>0</v>
      </c>
      <c r="I43" s="1"/>
      <c r="W43" s="18"/>
    </row>
    <row r="44" spans="2:23" x14ac:dyDescent="0.2">
      <c r="B44" s="7" t="s">
        <v>57</v>
      </c>
      <c r="C44" s="81">
        <f>Data!AI23</f>
        <v>0</v>
      </c>
      <c r="D44" s="81">
        <f>Data!BC23</f>
        <v>0</v>
      </c>
      <c r="E44" s="81">
        <f>Data!BW23</f>
        <v>0</v>
      </c>
      <c r="F44" s="81">
        <f>Data!CQ23</f>
        <v>0</v>
      </c>
      <c r="G44" s="81">
        <f>Data!DK23</f>
        <v>0</v>
      </c>
      <c r="H44" s="22">
        <f t="shared" si="0"/>
        <v>0</v>
      </c>
      <c r="I44" s="1"/>
      <c r="W44" s="18"/>
    </row>
    <row r="45" spans="2:23" x14ac:dyDescent="0.2">
      <c r="B45" s="7" t="s">
        <v>58</v>
      </c>
      <c r="C45" s="81">
        <f>Data!AJ23</f>
        <v>285</v>
      </c>
      <c r="D45" s="81">
        <f>Data!BD23</f>
        <v>3780</v>
      </c>
      <c r="E45" s="81">
        <f>Data!BX23</f>
        <v>3939</v>
      </c>
      <c r="F45" s="81">
        <f>Data!CR23</f>
        <v>0</v>
      </c>
      <c r="G45" s="81">
        <f>Data!DL23</f>
        <v>0</v>
      </c>
      <c r="H45" s="22">
        <f t="shared" si="0"/>
        <v>8004</v>
      </c>
      <c r="I45" s="1"/>
      <c r="W45" s="18"/>
    </row>
    <row r="46" spans="2:23" x14ac:dyDescent="0.2">
      <c r="B46" s="7" t="s">
        <v>59</v>
      </c>
      <c r="C46" s="81">
        <f>Data!AK23</f>
        <v>0</v>
      </c>
      <c r="D46" s="81">
        <f>Data!BE23</f>
        <v>0</v>
      </c>
      <c r="E46" s="81">
        <f>Data!BY23</f>
        <v>0</v>
      </c>
      <c r="F46" s="81">
        <f>Data!CS23</f>
        <v>0</v>
      </c>
      <c r="G46" s="81">
        <f>Data!DM23</f>
        <v>0</v>
      </c>
      <c r="H46" s="22">
        <f t="shared" si="0"/>
        <v>0</v>
      </c>
      <c r="I46" s="1"/>
      <c r="W46" s="18"/>
    </row>
    <row r="47" spans="2:23" x14ac:dyDescent="0.2">
      <c r="B47" s="7" t="s">
        <v>60</v>
      </c>
      <c r="C47" s="81">
        <f>Data!AL23</f>
        <v>2967</v>
      </c>
      <c r="D47" s="81">
        <f>Data!BF23</f>
        <v>23283</v>
      </c>
      <c r="E47" s="81">
        <f>Data!BZ23</f>
        <v>12619</v>
      </c>
      <c r="F47" s="81">
        <f>Data!CT23</f>
        <v>0</v>
      </c>
      <c r="G47" s="81">
        <f>Data!DN23</f>
        <v>0</v>
      </c>
      <c r="H47" s="22">
        <f t="shared" si="0"/>
        <v>38869</v>
      </c>
      <c r="I47" s="1"/>
      <c r="W47" s="18"/>
    </row>
    <row r="48" spans="2:23" x14ac:dyDescent="0.2">
      <c r="B48" s="7" t="s">
        <v>61</v>
      </c>
      <c r="C48" s="81">
        <f>Data!AM23</f>
        <v>0</v>
      </c>
      <c r="D48" s="81">
        <f>Data!BG23</f>
        <v>0</v>
      </c>
      <c r="E48" s="81">
        <f>Data!CA23</f>
        <v>0</v>
      </c>
      <c r="F48" s="81">
        <f>Data!CU23</f>
        <v>0</v>
      </c>
      <c r="G48" s="81">
        <f>Data!DO23</f>
        <v>0</v>
      </c>
      <c r="H48" s="22">
        <f t="shared" si="0"/>
        <v>0</v>
      </c>
      <c r="I48" s="1"/>
      <c r="W48" s="18"/>
    </row>
    <row r="49" spans="2:23" x14ac:dyDescent="0.2">
      <c r="B49" s="7" t="s">
        <v>62</v>
      </c>
      <c r="C49" s="81">
        <f>Data!AN23</f>
        <v>0</v>
      </c>
      <c r="D49" s="81">
        <f>Data!BH23</f>
        <v>690</v>
      </c>
      <c r="E49" s="81">
        <f>Data!CB23</f>
        <v>0</v>
      </c>
      <c r="F49" s="81">
        <f>Data!CV23</f>
        <v>0</v>
      </c>
      <c r="G49" s="81">
        <f>Data!DP23</f>
        <v>0</v>
      </c>
      <c r="H49" s="22">
        <f t="shared" si="0"/>
        <v>690</v>
      </c>
      <c r="I49" s="1"/>
      <c r="W49" s="18"/>
    </row>
    <row r="50" spans="2:23" x14ac:dyDescent="0.2">
      <c r="B50" s="7" t="s">
        <v>63</v>
      </c>
      <c r="C50" s="81">
        <f>Data!AO23</f>
        <v>9</v>
      </c>
      <c r="D50" s="81">
        <f>Data!BI23</f>
        <v>938</v>
      </c>
      <c r="E50" s="81">
        <f>Data!CC23</f>
        <v>512</v>
      </c>
      <c r="F50" s="81">
        <f>Data!CW23</f>
        <v>0</v>
      </c>
      <c r="G50" s="81">
        <f>Data!DQ23</f>
        <v>0</v>
      </c>
      <c r="H50" s="22">
        <f t="shared" si="0"/>
        <v>1459</v>
      </c>
      <c r="I50" s="1"/>
      <c r="W50" s="18"/>
    </row>
    <row r="51" spans="2:23" x14ac:dyDescent="0.2">
      <c r="B51" s="7" t="s">
        <v>0</v>
      </c>
      <c r="C51" s="81">
        <f>Data!AP23</f>
        <v>0</v>
      </c>
      <c r="D51" s="81">
        <f>Data!BJ23</f>
        <v>507</v>
      </c>
      <c r="E51" s="81">
        <f>Data!CD23</f>
        <v>0</v>
      </c>
      <c r="F51" s="81">
        <f>Data!CX23</f>
        <v>0</v>
      </c>
      <c r="G51" s="81">
        <f>Data!DR23</f>
        <v>0</v>
      </c>
      <c r="H51" s="22">
        <f t="shared" si="0"/>
        <v>507</v>
      </c>
      <c r="I51" s="1"/>
      <c r="W51" s="18"/>
    </row>
    <row r="52" spans="2:23" x14ac:dyDescent="0.2">
      <c r="B52" s="8" t="s">
        <v>34</v>
      </c>
      <c r="C52" s="22">
        <f>SUM(C32:C51)</f>
        <v>42657</v>
      </c>
      <c r="D52" s="22">
        <f>SUM(D32:D51)</f>
        <v>107347</v>
      </c>
      <c r="E52" s="22">
        <f>SUM(E32:E51)</f>
        <v>39123</v>
      </c>
      <c r="F52" s="22">
        <f>SUM(F32:F51)</f>
        <v>2436</v>
      </c>
      <c r="G52" s="22">
        <f>SUM(G32:G51)</f>
        <v>0</v>
      </c>
      <c r="H52" s="22">
        <f t="shared" si="0"/>
        <v>191563</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x14ac:dyDescent="0.2">
      <c r="B55" s="386" t="s">
        <v>40</v>
      </c>
      <c r="C55" s="387"/>
      <c r="D55" s="385" t="str">
        <f>Data!T23</f>
        <v>Qumsieh, Miriam</v>
      </c>
      <c r="E55" s="385"/>
      <c r="F55" s="385"/>
      <c r="G55" s="87" t="str">
        <f>Data!U23</f>
        <v>(281) 283-3005</v>
      </c>
      <c r="H55" s="78" t="str">
        <f>Data!V23</f>
        <v>Qumsieh@uhcl.edu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Data!DS23</f>
        <v>1475559.18646754</v>
      </c>
      <c r="D61" s="82">
        <f>Data!EM23</f>
        <v>3624904.7112652101</v>
      </c>
      <c r="E61" s="82">
        <f>Data!FG23</f>
        <v>1956353.1032074699</v>
      </c>
      <c r="F61" s="82">
        <f>Data!GA23</f>
        <v>175606.57761299601</v>
      </c>
      <c r="G61" s="82">
        <f>Data!GU23</f>
        <v>0</v>
      </c>
      <c r="H61" s="21">
        <f>SUM(C61:G61)</f>
        <v>7232423.5785532156</v>
      </c>
      <c r="I61" s="1"/>
    </row>
    <row r="62" spans="2:23" x14ac:dyDescent="0.2">
      <c r="B62" s="9" t="str">
        <f>$B$33</f>
        <v>Science</v>
      </c>
      <c r="C62" s="82">
        <f>Data!DT23</f>
        <v>873079.18069708603</v>
      </c>
      <c r="D62" s="82">
        <f>Data!EN23</f>
        <v>2535904.3883483098</v>
      </c>
      <c r="E62" s="82">
        <f>Data!FH23</f>
        <v>1403361.30590609</v>
      </c>
      <c r="F62" s="82">
        <f>Data!GB23</f>
        <v>35171.976190476198</v>
      </c>
      <c r="G62" s="82">
        <f>Data!GV23</f>
        <v>0</v>
      </c>
      <c r="H62" s="22">
        <f t="shared" ref="H62:H81" si="1">SUM(C62:G62)</f>
        <v>4847516.8511419613</v>
      </c>
      <c r="I62" s="1"/>
    </row>
    <row r="63" spans="2:23" x14ac:dyDescent="0.2">
      <c r="B63" s="9" t="str">
        <f>$B$34</f>
        <v>Fine Arts</v>
      </c>
      <c r="C63" s="82">
        <f>Data!DU23</f>
        <v>182716.73254523301</v>
      </c>
      <c r="D63" s="82">
        <f>Data!EO23</f>
        <v>527395.98464194499</v>
      </c>
      <c r="E63" s="82">
        <f>Data!FI23</f>
        <v>107946.96975469</v>
      </c>
      <c r="F63" s="82">
        <f>Data!GC23</f>
        <v>0</v>
      </c>
      <c r="G63" s="82">
        <f>Data!GW23</f>
        <v>0</v>
      </c>
      <c r="H63" s="22">
        <f t="shared" si="1"/>
        <v>818059.68694186793</v>
      </c>
      <c r="I63" s="1"/>
    </row>
    <row r="64" spans="2:23" x14ac:dyDescent="0.2">
      <c r="B64" s="9" t="str">
        <f>$B$35</f>
        <v>Teacher Education</v>
      </c>
      <c r="C64" s="82">
        <f>Data!DV23</f>
        <v>237844.58155381499</v>
      </c>
      <c r="D64" s="82">
        <f>Data!EP23</f>
        <v>977249.390383519</v>
      </c>
      <c r="E64" s="82">
        <f>Data!FJ23</f>
        <v>799507.46719766106</v>
      </c>
      <c r="F64" s="82">
        <f>Data!GD23</f>
        <v>418282.267233903</v>
      </c>
      <c r="G64" s="82">
        <f>Data!GX23</f>
        <v>0</v>
      </c>
      <c r="H64" s="22">
        <f t="shared" si="1"/>
        <v>2432883.706368898</v>
      </c>
      <c r="I64" s="1"/>
    </row>
    <row r="65" spans="2:9" x14ac:dyDescent="0.2">
      <c r="B65" s="9" t="str">
        <f>$B$36</f>
        <v>Agriculture</v>
      </c>
      <c r="C65" s="82">
        <f>Data!DW23</f>
        <v>0</v>
      </c>
      <c r="D65" s="82">
        <f>Data!EQ23</f>
        <v>0</v>
      </c>
      <c r="E65" s="82">
        <f>Data!FK23</f>
        <v>0</v>
      </c>
      <c r="F65" s="82">
        <f>Data!GE23</f>
        <v>0</v>
      </c>
      <c r="G65" s="82">
        <f>Data!GY23</f>
        <v>0</v>
      </c>
      <c r="H65" s="22">
        <f t="shared" si="1"/>
        <v>0</v>
      </c>
      <c r="I65" s="1"/>
    </row>
    <row r="66" spans="2:9" x14ac:dyDescent="0.2">
      <c r="B66" s="9" t="str">
        <f>$B$37</f>
        <v>Engineering</v>
      </c>
      <c r="C66" s="82">
        <f>Data!DX23</f>
        <v>876283.24843163695</v>
      </c>
      <c r="D66" s="82">
        <f>Data!ER23</f>
        <v>1723893.6000765101</v>
      </c>
      <c r="E66" s="82">
        <f>Data!FL23</f>
        <v>1623317.05116592</v>
      </c>
      <c r="F66" s="82">
        <f>Data!GF23</f>
        <v>0</v>
      </c>
      <c r="G66" s="82">
        <f>Data!GZ23</f>
        <v>0</v>
      </c>
      <c r="H66" s="22">
        <f t="shared" si="1"/>
        <v>4223493.8996740673</v>
      </c>
      <c r="I66" s="1"/>
    </row>
    <row r="67" spans="2:9" x14ac:dyDescent="0.2">
      <c r="B67" s="9" t="str">
        <f>$B$38</f>
        <v>Home Economics</v>
      </c>
      <c r="C67" s="82">
        <f>Data!DY23</f>
        <v>660.00063025210102</v>
      </c>
      <c r="D67" s="82">
        <f>Data!ES23</f>
        <v>87547.727941176505</v>
      </c>
      <c r="E67" s="82">
        <f>Data!FM23</f>
        <v>21016</v>
      </c>
      <c r="F67" s="82">
        <f>Data!GG23</f>
        <v>0</v>
      </c>
      <c r="G67" s="82">
        <f>Data!HA23</f>
        <v>0</v>
      </c>
      <c r="H67" s="22">
        <f t="shared" si="1"/>
        <v>109223.72857142861</v>
      </c>
      <c r="I67" s="1"/>
    </row>
    <row r="68" spans="2:9" x14ac:dyDescent="0.2">
      <c r="B68" s="9" t="str">
        <f>$B$39</f>
        <v>Law</v>
      </c>
      <c r="C68" s="82">
        <f>Data!DZ23</f>
        <v>0</v>
      </c>
      <c r="D68" s="82">
        <f>Data!ET23</f>
        <v>0</v>
      </c>
      <c r="E68" s="82">
        <f>Data!FN23</f>
        <v>0</v>
      </c>
      <c r="F68" s="82">
        <f>Data!GH23</f>
        <v>0</v>
      </c>
      <c r="G68" s="82">
        <f>Data!HB23</f>
        <v>0</v>
      </c>
      <c r="H68" s="22">
        <f t="shared" si="1"/>
        <v>0</v>
      </c>
      <c r="I68" s="1"/>
    </row>
    <row r="69" spans="2:9" x14ac:dyDescent="0.2">
      <c r="B69" s="9" t="str">
        <f>$B$40</f>
        <v>Social Service</v>
      </c>
      <c r="C69" s="82">
        <f>Data!EA23</f>
        <v>9638.3032870038296</v>
      </c>
      <c r="D69" s="82">
        <f>Data!EU23</f>
        <v>157714.297733404</v>
      </c>
      <c r="E69" s="82">
        <f>Data!FO23</f>
        <v>0</v>
      </c>
      <c r="F69" s="82">
        <f>Data!GI23</f>
        <v>0</v>
      </c>
      <c r="G69" s="82">
        <f>Data!HC23</f>
        <v>0</v>
      </c>
      <c r="H69" s="22">
        <f t="shared" si="1"/>
        <v>167352.60102040783</v>
      </c>
      <c r="I69" s="1"/>
    </row>
    <row r="70" spans="2:9" x14ac:dyDescent="0.2">
      <c r="B70" s="9" t="str">
        <f>$B$41</f>
        <v>Library Science</v>
      </c>
      <c r="C70" s="82">
        <f>Data!EB23</f>
        <v>0</v>
      </c>
      <c r="D70" s="82">
        <f>Data!EV23</f>
        <v>0</v>
      </c>
      <c r="E70" s="82">
        <f>Data!FP23</f>
        <v>149725</v>
      </c>
      <c r="F70" s="82">
        <f>Data!GJ23</f>
        <v>0</v>
      </c>
      <c r="G70" s="82">
        <f>Data!HD23</f>
        <v>0</v>
      </c>
      <c r="H70" s="22">
        <f t="shared" si="1"/>
        <v>149725</v>
      </c>
      <c r="I70" s="1"/>
    </row>
    <row r="71" spans="2:9" x14ac:dyDescent="0.2">
      <c r="B71" s="9" t="str">
        <f>$B$42</f>
        <v>Veterinary Science</v>
      </c>
      <c r="C71" s="82">
        <f>Data!EC23</f>
        <v>0</v>
      </c>
      <c r="D71" s="82">
        <f>Data!EW23</f>
        <v>0</v>
      </c>
      <c r="E71" s="82">
        <f>Data!FQ23</f>
        <v>0</v>
      </c>
      <c r="F71" s="82">
        <f>Data!GK23</f>
        <v>0</v>
      </c>
      <c r="G71" s="82">
        <f>Data!HE23</f>
        <v>0</v>
      </c>
      <c r="H71" s="22">
        <f t="shared" si="1"/>
        <v>0</v>
      </c>
      <c r="I71" s="1"/>
    </row>
    <row r="72" spans="2:9" x14ac:dyDescent="0.2">
      <c r="B72" s="9" t="str">
        <f>$B$43</f>
        <v>Vocational Training</v>
      </c>
      <c r="C72" s="82">
        <f>Data!ED23</f>
        <v>0</v>
      </c>
      <c r="D72" s="82">
        <f>Data!EX23</f>
        <v>0</v>
      </c>
      <c r="E72" s="82">
        <f>Data!FR23</f>
        <v>0</v>
      </c>
      <c r="F72" s="82">
        <f>Data!GL23</f>
        <v>0</v>
      </c>
      <c r="G72" s="82">
        <f>Data!HF23</f>
        <v>0</v>
      </c>
      <c r="H72" s="22">
        <f t="shared" si="1"/>
        <v>0</v>
      </c>
      <c r="I72" s="1"/>
    </row>
    <row r="73" spans="2:9" x14ac:dyDescent="0.2">
      <c r="B73" s="9" t="str">
        <f>$B$44</f>
        <v>Physical Training</v>
      </c>
      <c r="C73" s="82">
        <f>Data!EE23</f>
        <v>0</v>
      </c>
      <c r="D73" s="82">
        <f>Data!EY23</f>
        <v>0</v>
      </c>
      <c r="E73" s="82">
        <f>Data!FS23</f>
        <v>0</v>
      </c>
      <c r="F73" s="82">
        <f>Data!GM23</f>
        <v>0</v>
      </c>
      <c r="G73" s="82">
        <f>Data!HG23</f>
        <v>0</v>
      </c>
      <c r="H73" s="22">
        <f t="shared" si="1"/>
        <v>0</v>
      </c>
      <c r="I73" s="1"/>
    </row>
    <row r="74" spans="2:9" x14ac:dyDescent="0.2">
      <c r="B74" s="9" t="str">
        <f>$B$45</f>
        <v>Health Services</v>
      </c>
      <c r="C74" s="82">
        <f>Data!EF23</f>
        <v>31407.327105533401</v>
      </c>
      <c r="D74" s="82">
        <f>Data!EZ23</f>
        <v>506608.55153818399</v>
      </c>
      <c r="E74" s="82">
        <f>Data!FT23</f>
        <v>464395.48191867699</v>
      </c>
      <c r="F74" s="82">
        <f>Data!GN23</f>
        <v>0</v>
      </c>
      <c r="G74" s="82">
        <f>Data!HH23</f>
        <v>0</v>
      </c>
      <c r="H74" s="22">
        <f t="shared" si="1"/>
        <v>1002411.3605623944</v>
      </c>
      <c r="I74" s="1"/>
    </row>
    <row r="75" spans="2:9" x14ac:dyDescent="0.2">
      <c r="B75" s="9" t="str">
        <f>$B$46</f>
        <v>Pharmacy</v>
      </c>
      <c r="C75" s="82">
        <f>Data!EG23</f>
        <v>0</v>
      </c>
      <c r="D75" s="82">
        <f>Data!FA23</f>
        <v>0</v>
      </c>
      <c r="E75" s="82">
        <f>Data!FU23</f>
        <v>0</v>
      </c>
      <c r="F75" s="82">
        <f>Data!GO23</f>
        <v>0</v>
      </c>
      <c r="G75" s="82">
        <f>Data!HI23</f>
        <v>0</v>
      </c>
      <c r="H75" s="22">
        <f t="shared" si="1"/>
        <v>0</v>
      </c>
      <c r="I75" s="1"/>
    </row>
    <row r="76" spans="2:9" x14ac:dyDescent="0.2">
      <c r="B76" s="9" t="str">
        <f>$B$47</f>
        <v>Business Administration</v>
      </c>
      <c r="C76" s="82">
        <f>Data!EH23</f>
        <v>288139.10273463803</v>
      </c>
      <c r="D76" s="82">
        <f>Data!FB23</f>
        <v>3374880.6335545401</v>
      </c>
      <c r="E76" s="82">
        <f>Data!FV23</f>
        <v>1852378.62139677</v>
      </c>
      <c r="F76" s="82">
        <f>Data!GP23</f>
        <v>0</v>
      </c>
      <c r="G76" s="82">
        <f>Data!HJ23</f>
        <v>0</v>
      </c>
      <c r="H76" s="22">
        <f t="shared" si="1"/>
        <v>5515398.3576859478</v>
      </c>
      <c r="I76" s="1"/>
    </row>
    <row r="77" spans="2:9" x14ac:dyDescent="0.2">
      <c r="B77" s="9" t="str">
        <f>$B$48</f>
        <v>Optometry</v>
      </c>
      <c r="C77" s="82">
        <f>Data!EI23</f>
        <v>0</v>
      </c>
      <c r="D77" s="82">
        <f>Data!FC23</f>
        <v>0</v>
      </c>
      <c r="E77" s="82">
        <f>Data!FW23</f>
        <v>0</v>
      </c>
      <c r="F77" s="82">
        <f>Data!GQ23</f>
        <v>0</v>
      </c>
      <c r="G77" s="82">
        <f>Data!HK23</f>
        <v>0</v>
      </c>
      <c r="H77" s="22">
        <f t="shared" si="1"/>
        <v>0</v>
      </c>
      <c r="I77" s="1"/>
    </row>
    <row r="78" spans="2:9" x14ac:dyDescent="0.2">
      <c r="B78" s="9" t="str">
        <f>$B$49</f>
        <v>Teacher Ed-Practice Teaching</v>
      </c>
      <c r="C78" s="82">
        <f>Data!EJ23</f>
        <v>0</v>
      </c>
      <c r="D78" s="82">
        <f>Data!FD23</f>
        <v>0</v>
      </c>
      <c r="E78" s="82">
        <f>Data!FX23</f>
        <v>0</v>
      </c>
      <c r="F78" s="82">
        <f>Data!GR23</f>
        <v>0</v>
      </c>
      <c r="G78" s="82">
        <f>Data!HL23</f>
        <v>0</v>
      </c>
      <c r="H78" s="22">
        <f t="shared" si="1"/>
        <v>0</v>
      </c>
      <c r="I78" s="1"/>
    </row>
    <row r="79" spans="2:9" x14ac:dyDescent="0.2">
      <c r="B79" s="9" t="str">
        <f>$B$50</f>
        <v>Technology</v>
      </c>
      <c r="C79" s="82">
        <f>Data!EK23</f>
        <v>1248.3799323867499</v>
      </c>
      <c r="D79" s="82">
        <f>Data!FE23</f>
        <v>228275.27990501199</v>
      </c>
      <c r="E79" s="82">
        <f>Data!FY23</f>
        <v>228758.20682926799</v>
      </c>
      <c r="F79" s="82">
        <f>Data!GS23</f>
        <v>0</v>
      </c>
      <c r="G79" s="82">
        <f>Data!HM23</f>
        <v>0</v>
      </c>
      <c r="H79" s="22">
        <f t="shared" si="1"/>
        <v>458281.8666666667</v>
      </c>
      <c r="I79" s="1"/>
    </row>
    <row r="80" spans="2:9" x14ac:dyDescent="0.2">
      <c r="B80" s="9" t="str">
        <f>$B$51</f>
        <v>Nursing</v>
      </c>
      <c r="C80" s="82">
        <f>Data!EL23</f>
        <v>0</v>
      </c>
      <c r="D80" s="82">
        <f>Data!FF23</f>
        <v>234090</v>
      </c>
      <c r="E80" s="82">
        <f>Data!FZ23</f>
        <v>0</v>
      </c>
      <c r="F80" s="82">
        <f>Data!GT23</f>
        <v>0</v>
      </c>
      <c r="G80" s="82">
        <f>Data!HN23</f>
        <v>0</v>
      </c>
      <c r="H80" s="22">
        <f t="shared" si="1"/>
        <v>234090</v>
      </c>
      <c r="I80" s="1"/>
    </row>
    <row r="81" spans="2:9" x14ac:dyDescent="0.2">
      <c r="B81" s="35" t="str">
        <f>$B$52</f>
        <v>Totals</v>
      </c>
      <c r="C81" s="21">
        <f>SUM(C61:C80)</f>
        <v>3976576.0433851243</v>
      </c>
      <c r="D81" s="21">
        <f>SUM(D61:D80)</f>
        <v>13978464.56538781</v>
      </c>
      <c r="E81" s="21">
        <f>SUM(E61:E80)</f>
        <v>8606759.2073765453</v>
      </c>
      <c r="F81" s="21">
        <f>SUM(F61:F80)</f>
        <v>629060.82103737514</v>
      </c>
      <c r="G81" s="21">
        <f>SUM(G61:G80)</f>
        <v>0</v>
      </c>
      <c r="H81" s="21">
        <f t="shared" si="1"/>
        <v>27190860.637186855</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Data!T23</f>
        <v>Qumsieh, Miriam</v>
      </c>
      <c r="E84" s="385"/>
      <c r="F84" s="385"/>
      <c r="G84" s="87" t="str">
        <f>Data!U23</f>
        <v>(281) 283-3005</v>
      </c>
      <c r="H84" s="78" t="str">
        <f>Data!V23</f>
        <v>Qumsieh@uhcl.edu</v>
      </c>
    </row>
    <row r="85" spans="2:9" ht="13.5" customHeight="1" x14ac:dyDescent="0.2">
      <c r="B85" s="27"/>
      <c r="C85" s="27"/>
      <c r="D85" s="27"/>
      <c r="E85" s="27"/>
      <c r="F85" s="27"/>
      <c r="G85" s="27"/>
      <c r="H85" s="5"/>
    </row>
    <row r="86" spans="2:9" x14ac:dyDescent="0.2">
      <c r="B86" s="28" t="s">
        <v>33</v>
      </c>
      <c r="C86" s="13"/>
      <c r="D86" s="13"/>
      <c r="E86" s="13"/>
      <c r="F86" s="13"/>
      <c r="G86" s="13"/>
      <c r="H86" s="17">
        <f>H13+H14</f>
        <v>47234345</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Data!HR23</f>
        <v>174810.5</v>
      </c>
      <c r="D91" s="159">
        <f>Data!IL23</f>
        <v>337660</v>
      </c>
      <c r="E91" s="159">
        <f>Data!JF23</f>
        <v>67040</v>
      </c>
      <c r="F91" s="159">
        <f>Data!JZ23</f>
        <v>5442</v>
      </c>
      <c r="G91" s="159">
        <f>Data!KT23</f>
        <v>0</v>
      </c>
      <c r="H91" s="36">
        <f t="shared" ref="H91:H111" si="2">SUM(C91:G91)</f>
        <v>584952.5</v>
      </c>
    </row>
    <row r="92" spans="2:9" x14ac:dyDescent="0.2">
      <c r="B92" s="9" t="str">
        <f>$B$33</f>
        <v>Science</v>
      </c>
      <c r="C92" s="159">
        <f>Data!HS23</f>
        <v>320148.5</v>
      </c>
      <c r="D92" s="159">
        <f>Data!IM23</f>
        <v>544981</v>
      </c>
      <c r="E92" s="159">
        <f>Data!JG23</f>
        <v>149742</v>
      </c>
      <c r="F92" s="159">
        <f>Data!KA23</f>
        <v>3095</v>
      </c>
      <c r="G92" s="159">
        <f>Data!KU23</f>
        <v>0</v>
      </c>
      <c r="H92" s="69">
        <f t="shared" si="2"/>
        <v>1017966.5</v>
      </c>
    </row>
    <row r="93" spans="2:9" x14ac:dyDescent="0.2">
      <c r="B93" s="9" t="str">
        <f>$B$34</f>
        <v>Fine Arts</v>
      </c>
      <c r="C93" s="159">
        <f>Data!HT23</f>
        <v>0</v>
      </c>
      <c r="D93" s="159">
        <f>Data!IN23</f>
        <v>0</v>
      </c>
      <c r="E93" s="159">
        <f>Data!JH23</f>
        <v>0</v>
      </c>
      <c r="F93" s="159">
        <f>Data!KB23</f>
        <v>0</v>
      </c>
      <c r="G93" s="159">
        <f>Data!KV23</f>
        <v>0</v>
      </c>
      <c r="H93" s="69">
        <f t="shared" si="2"/>
        <v>0</v>
      </c>
    </row>
    <row r="94" spans="2:9" x14ac:dyDescent="0.2">
      <c r="B94" s="9" t="str">
        <f>$B$35</f>
        <v>Teacher Education</v>
      </c>
      <c r="C94" s="159">
        <f>Data!HU23</f>
        <v>38006.5</v>
      </c>
      <c r="D94" s="159">
        <f>Data!IO23</f>
        <v>222827</v>
      </c>
      <c r="E94" s="159">
        <f>Data!JI23</f>
        <v>65564</v>
      </c>
      <c r="F94" s="159">
        <f>Data!KC23</f>
        <v>35247</v>
      </c>
      <c r="G94" s="159">
        <f>Data!KW23</f>
        <v>0</v>
      </c>
      <c r="H94" s="69">
        <f t="shared" si="2"/>
        <v>361644.5</v>
      </c>
    </row>
    <row r="95" spans="2:9" x14ac:dyDescent="0.2">
      <c r="B95" s="9" t="str">
        <f>$B$36</f>
        <v>Agriculture</v>
      </c>
      <c r="C95" s="159">
        <f>Data!HV23</f>
        <v>0</v>
      </c>
      <c r="D95" s="159">
        <f>Data!IP23</f>
        <v>0</v>
      </c>
      <c r="E95" s="159">
        <f>Data!JJ23</f>
        <v>0</v>
      </c>
      <c r="F95" s="159">
        <f>Data!KD23</f>
        <v>0</v>
      </c>
      <c r="G95" s="159">
        <f>Data!KX23</f>
        <v>0</v>
      </c>
      <c r="H95" s="69">
        <f t="shared" si="2"/>
        <v>0</v>
      </c>
    </row>
    <row r="96" spans="2:9" x14ac:dyDescent="0.2">
      <c r="B96" s="9" t="str">
        <f>$B$37</f>
        <v>Engineering</v>
      </c>
      <c r="C96" s="159">
        <f>Data!HW23</f>
        <v>28074</v>
      </c>
      <c r="D96" s="159">
        <f>Data!IQ23</f>
        <v>41488</v>
      </c>
      <c r="E96" s="159">
        <f>Data!JK23</f>
        <v>31893</v>
      </c>
      <c r="F96" s="159">
        <f>Data!KE23</f>
        <v>0</v>
      </c>
      <c r="G96" s="159">
        <f>Data!KY23</f>
        <v>0</v>
      </c>
      <c r="H96" s="69">
        <f t="shared" si="2"/>
        <v>101455</v>
      </c>
    </row>
    <row r="97" spans="2:8" x14ac:dyDescent="0.2">
      <c r="B97" s="9" t="str">
        <f>$B$38</f>
        <v>Home Economics</v>
      </c>
      <c r="C97" s="159">
        <f>Data!HX23</f>
        <v>0</v>
      </c>
      <c r="D97" s="159">
        <f>Data!IR23</f>
        <v>0</v>
      </c>
      <c r="E97" s="159">
        <f>Data!JL23</f>
        <v>0</v>
      </c>
      <c r="F97" s="159">
        <f>Data!KF23</f>
        <v>0</v>
      </c>
      <c r="G97" s="159">
        <f>Data!KZ23</f>
        <v>0</v>
      </c>
      <c r="H97" s="69">
        <f t="shared" si="2"/>
        <v>0</v>
      </c>
    </row>
    <row r="98" spans="2:8" x14ac:dyDescent="0.2">
      <c r="B98" s="9" t="str">
        <f>$B$39</f>
        <v>Law</v>
      </c>
      <c r="C98" s="159">
        <f>Data!HY23</f>
        <v>0</v>
      </c>
      <c r="D98" s="159">
        <f>Data!IS23</f>
        <v>0</v>
      </c>
      <c r="E98" s="159">
        <f>Data!JM23</f>
        <v>0</v>
      </c>
      <c r="F98" s="159">
        <f>Data!KG23</f>
        <v>0</v>
      </c>
      <c r="G98" s="159">
        <f>Data!LA23</f>
        <v>0</v>
      </c>
      <c r="H98" s="69">
        <f t="shared" si="2"/>
        <v>0</v>
      </c>
    </row>
    <row r="99" spans="2:8" x14ac:dyDescent="0.2">
      <c r="B99" s="9" t="str">
        <f>$B$40</f>
        <v>Social Service</v>
      </c>
      <c r="C99" s="159">
        <f>Data!HZ23</f>
        <v>0</v>
      </c>
      <c r="D99" s="159">
        <f>Data!IT23</f>
        <v>0</v>
      </c>
      <c r="E99" s="159">
        <f>Data!JN23</f>
        <v>0</v>
      </c>
      <c r="F99" s="159">
        <f>Data!KH23</f>
        <v>0</v>
      </c>
      <c r="G99" s="159">
        <f>Data!LB23</f>
        <v>0</v>
      </c>
      <c r="H99" s="69">
        <f t="shared" si="2"/>
        <v>0</v>
      </c>
    </row>
    <row r="100" spans="2:8" x14ac:dyDescent="0.2">
      <c r="B100" s="9" t="str">
        <f>$B$41</f>
        <v>Library Science</v>
      </c>
      <c r="C100" s="159">
        <f>Data!IA23</f>
        <v>0</v>
      </c>
      <c r="D100" s="159">
        <f>Data!IU23</f>
        <v>0</v>
      </c>
      <c r="E100" s="159">
        <f>Data!JO23</f>
        <v>0</v>
      </c>
      <c r="F100" s="159">
        <f>Data!KI23</f>
        <v>0</v>
      </c>
      <c r="G100" s="159">
        <f>Data!LC23</f>
        <v>0</v>
      </c>
      <c r="H100" s="69">
        <f t="shared" si="2"/>
        <v>0</v>
      </c>
    </row>
    <row r="101" spans="2:8" x14ac:dyDescent="0.2">
      <c r="B101" s="9" t="str">
        <f>$B$42</f>
        <v>Veterinary Science</v>
      </c>
      <c r="C101" s="159">
        <f>Data!IB23</f>
        <v>0</v>
      </c>
      <c r="D101" s="159">
        <f>Data!IV23</f>
        <v>0</v>
      </c>
      <c r="E101" s="159">
        <f>Data!JP23</f>
        <v>0</v>
      </c>
      <c r="F101" s="159">
        <f>Data!KJ23</f>
        <v>0</v>
      </c>
      <c r="G101" s="159">
        <f>Data!LD23</f>
        <v>0</v>
      </c>
      <c r="H101" s="69">
        <f t="shared" si="2"/>
        <v>0</v>
      </c>
    </row>
    <row r="102" spans="2:8" x14ac:dyDescent="0.2">
      <c r="B102" s="9" t="str">
        <f>$B$43</f>
        <v>Vocational Training</v>
      </c>
      <c r="C102" s="159">
        <f>Data!IC23</f>
        <v>0</v>
      </c>
      <c r="D102" s="159">
        <f>Data!IW23</f>
        <v>0</v>
      </c>
      <c r="E102" s="159">
        <f>Data!JQ23</f>
        <v>0</v>
      </c>
      <c r="F102" s="159">
        <f>Data!KK23</f>
        <v>0</v>
      </c>
      <c r="G102" s="159">
        <f>Data!LE23</f>
        <v>0</v>
      </c>
      <c r="H102" s="69">
        <f t="shared" si="2"/>
        <v>0</v>
      </c>
    </row>
    <row r="103" spans="2:8" x14ac:dyDescent="0.2">
      <c r="B103" s="9" t="str">
        <f>$B$44</f>
        <v>Physical Training</v>
      </c>
      <c r="C103" s="159">
        <f>Data!ID23</f>
        <v>0</v>
      </c>
      <c r="D103" s="159">
        <f>Data!IX23</f>
        <v>0</v>
      </c>
      <c r="E103" s="159">
        <f>Data!JR23</f>
        <v>0</v>
      </c>
      <c r="F103" s="159">
        <f>Data!KL23</f>
        <v>0</v>
      </c>
      <c r="G103" s="159">
        <f>Data!LF23</f>
        <v>0</v>
      </c>
      <c r="H103" s="69">
        <f t="shared" si="2"/>
        <v>0</v>
      </c>
    </row>
    <row r="104" spans="2:8" x14ac:dyDescent="0.2">
      <c r="B104" s="9" t="str">
        <f>$B$45</f>
        <v>Health Services</v>
      </c>
      <c r="C104" s="159">
        <f>Data!IE23</f>
        <v>4607</v>
      </c>
      <c r="D104" s="159">
        <f>Data!IY23</f>
        <v>6809</v>
      </c>
      <c r="E104" s="159">
        <f>Data!JS23</f>
        <v>5234</v>
      </c>
      <c r="F104" s="159">
        <f>Data!KM23</f>
        <v>0</v>
      </c>
      <c r="G104" s="159">
        <f>Data!LG23</f>
        <v>0</v>
      </c>
      <c r="H104" s="69">
        <f t="shared" si="2"/>
        <v>16650</v>
      </c>
    </row>
    <row r="105" spans="2:8" x14ac:dyDescent="0.2">
      <c r="B105" s="9" t="str">
        <f>$B$46</f>
        <v>Pharmacy</v>
      </c>
      <c r="C105" s="159">
        <f>Data!IF23</f>
        <v>0</v>
      </c>
      <c r="D105" s="159">
        <f>Data!IZ23</f>
        <v>0</v>
      </c>
      <c r="E105" s="159">
        <f>Data!JT23</f>
        <v>0</v>
      </c>
      <c r="F105" s="159">
        <f>Data!KN23</f>
        <v>0</v>
      </c>
      <c r="G105" s="159">
        <f>Data!LH23</f>
        <v>0</v>
      </c>
      <c r="H105" s="69">
        <f t="shared" si="2"/>
        <v>0</v>
      </c>
    </row>
    <row r="106" spans="2:8" x14ac:dyDescent="0.2">
      <c r="B106" s="9" t="str">
        <f>$B$47</f>
        <v>Business Administration</v>
      </c>
      <c r="C106" s="159">
        <f>Data!IG23</f>
        <v>37532</v>
      </c>
      <c r="D106" s="159">
        <f>Data!JA23</f>
        <v>294523</v>
      </c>
      <c r="E106" s="159">
        <f>Data!JU23</f>
        <v>159627</v>
      </c>
      <c r="F106" s="159">
        <f>Data!KO23</f>
        <v>0</v>
      </c>
      <c r="G106" s="159">
        <f>Data!LI23</f>
        <v>0</v>
      </c>
      <c r="H106" s="69">
        <f t="shared" si="2"/>
        <v>491682</v>
      </c>
    </row>
    <row r="107" spans="2:8" x14ac:dyDescent="0.2">
      <c r="B107" s="9" t="str">
        <f>$B$48</f>
        <v>Optometry</v>
      </c>
      <c r="C107" s="159">
        <f>Data!IH23</f>
        <v>0</v>
      </c>
      <c r="D107" s="159">
        <f>Data!JB23</f>
        <v>0</v>
      </c>
      <c r="E107" s="159">
        <f>Data!JV23</f>
        <v>0</v>
      </c>
      <c r="F107" s="159">
        <f>Data!KP23</f>
        <v>0</v>
      </c>
      <c r="G107" s="159">
        <f>Data!LJ23</f>
        <v>0</v>
      </c>
      <c r="H107" s="69">
        <f t="shared" si="2"/>
        <v>0</v>
      </c>
    </row>
    <row r="108" spans="2:8" x14ac:dyDescent="0.2">
      <c r="B108" s="9" t="str">
        <f>$B$49</f>
        <v>Teacher Ed-Practice Teaching</v>
      </c>
      <c r="C108" s="159">
        <f>Data!II23</f>
        <v>0</v>
      </c>
      <c r="D108" s="159">
        <f>Data!JC23</f>
        <v>0</v>
      </c>
      <c r="E108" s="159">
        <f>Data!JW23</f>
        <v>0</v>
      </c>
      <c r="F108" s="159">
        <f>Data!KQ23</f>
        <v>0</v>
      </c>
      <c r="G108" s="159">
        <f>Data!LK23</f>
        <v>0</v>
      </c>
      <c r="H108" s="69">
        <f t="shared" si="2"/>
        <v>0</v>
      </c>
    </row>
    <row r="109" spans="2:8" x14ac:dyDescent="0.2">
      <c r="B109" s="9" t="str">
        <f>$B$50</f>
        <v>Technology</v>
      </c>
      <c r="C109" s="159">
        <f>Data!IJ23</f>
        <v>0</v>
      </c>
      <c r="D109" s="159">
        <f>Data!JD23</f>
        <v>0</v>
      </c>
      <c r="E109" s="159">
        <f>Data!JX23</f>
        <v>0</v>
      </c>
      <c r="F109" s="159">
        <f>Data!KR23</f>
        <v>0</v>
      </c>
      <c r="G109" s="159">
        <f>Data!LL23</f>
        <v>0</v>
      </c>
      <c r="H109" s="69">
        <f t="shared" si="2"/>
        <v>0</v>
      </c>
    </row>
    <row r="110" spans="2:8" x14ac:dyDescent="0.2">
      <c r="B110" s="9" t="str">
        <f>$B$51</f>
        <v>Nursing</v>
      </c>
      <c r="C110" s="159">
        <f>Data!IK23</f>
        <v>0</v>
      </c>
      <c r="D110" s="159">
        <f>Data!JE23</f>
        <v>0</v>
      </c>
      <c r="E110" s="159">
        <f>Data!JY23</f>
        <v>0</v>
      </c>
      <c r="F110" s="159">
        <f>Data!KS23</f>
        <v>0</v>
      </c>
      <c r="G110" s="159">
        <f>Data!HPM23</f>
        <v>0</v>
      </c>
      <c r="H110" s="69">
        <f t="shared" si="2"/>
        <v>0</v>
      </c>
    </row>
    <row r="111" spans="2:8" x14ac:dyDescent="0.2">
      <c r="B111" s="35" t="str">
        <f>$B$52</f>
        <v>Totals</v>
      </c>
      <c r="C111" s="36">
        <f>SUM(C91:C110)</f>
        <v>603178.5</v>
      </c>
      <c r="D111" s="36">
        <f>SUM(D91:D110)</f>
        <v>1448288</v>
      </c>
      <c r="E111" s="36">
        <f>SUM(E91:E110)</f>
        <v>479100</v>
      </c>
      <c r="F111" s="36">
        <f>SUM(F91:F110)</f>
        <v>43784</v>
      </c>
      <c r="G111" s="36">
        <f>SUM(G91:G110)</f>
        <v>0</v>
      </c>
      <c r="H111" s="36">
        <f t="shared" si="2"/>
        <v>2574350.5</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1650369.68646754</v>
      </c>
      <c r="D116" s="21">
        <f t="shared" si="3"/>
        <v>3962564.7112652101</v>
      </c>
      <c r="E116" s="21">
        <f t="shared" si="3"/>
        <v>2023393.1032074699</v>
      </c>
      <c r="F116" s="21">
        <f t="shared" si="3"/>
        <v>181048.57761299601</v>
      </c>
      <c r="G116" s="21">
        <f t="shared" si="3"/>
        <v>0</v>
      </c>
      <c r="H116" s="36">
        <f t="shared" ref="H116:H136" si="4">SUM(C116:G116)</f>
        <v>7817376.0785532156</v>
      </c>
      <c r="I116" s="1"/>
    </row>
    <row r="117" spans="2:9" x14ac:dyDescent="0.2">
      <c r="B117" s="9" t="str">
        <f>$B$33</f>
        <v>Science</v>
      </c>
      <c r="C117" s="22">
        <f t="shared" si="3"/>
        <v>1193227.680697086</v>
      </c>
      <c r="D117" s="22">
        <f t="shared" si="3"/>
        <v>3080885.3883483098</v>
      </c>
      <c r="E117" s="22">
        <f t="shared" si="3"/>
        <v>1553103.30590609</v>
      </c>
      <c r="F117" s="22">
        <f t="shared" si="3"/>
        <v>38266.976190476198</v>
      </c>
      <c r="G117" s="22">
        <f t="shared" si="3"/>
        <v>0</v>
      </c>
      <c r="H117" s="69">
        <f t="shared" si="4"/>
        <v>5865483.3511419613</v>
      </c>
      <c r="I117" s="1"/>
    </row>
    <row r="118" spans="2:9" x14ac:dyDescent="0.2">
      <c r="B118" s="9" t="str">
        <f>$B$34</f>
        <v>Fine Arts</v>
      </c>
      <c r="C118" s="22">
        <f t="shared" si="3"/>
        <v>182716.73254523301</v>
      </c>
      <c r="D118" s="22">
        <f t="shared" si="3"/>
        <v>527395.98464194499</v>
      </c>
      <c r="E118" s="22">
        <f t="shared" si="3"/>
        <v>107946.96975469</v>
      </c>
      <c r="F118" s="22">
        <f t="shared" si="3"/>
        <v>0</v>
      </c>
      <c r="G118" s="22">
        <f t="shared" si="3"/>
        <v>0</v>
      </c>
      <c r="H118" s="69">
        <f t="shared" si="4"/>
        <v>818059.68694186793</v>
      </c>
      <c r="I118" s="1"/>
    </row>
    <row r="119" spans="2:9" x14ac:dyDescent="0.2">
      <c r="B119" s="9" t="str">
        <f>$B$35</f>
        <v>Teacher Education</v>
      </c>
      <c r="C119" s="22">
        <f t="shared" si="3"/>
        <v>275851.08155381499</v>
      </c>
      <c r="D119" s="22">
        <f t="shared" si="3"/>
        <v>1200076.390383519</v>
      </c>
      <c r="E119" s="22">
        <f t="shared" si="3"/>
        <v>865071.46719766106</v>
      </c>
      <c r="F119" s="22">
        <f t="shared" si="3"/>
        <v>453529.267233903</v>
      </c>
      <c r="G119" s="22">
        <f t="shared" si="3"/>
        <v>0</v>
      </c>
      <c r="H119" s="69">
        <f t="shared" si="4"/>
        <v>2794528.206368898</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904357.24843163695</v>
      </c>
      <c r="D121" s="22">
        <f t="shared" si="3"/>
        <v>1765381.6000765101</v>
      </c>
      <c r="E121" s="22">
        <f t="shared" si="3"/>
        <v>1655210.05116592</v>
      </c>
      <c r="F121" s="22">
        <f t="shared" si="3"/>
        <v>0</v>
      </c>
      <c r="G121" s="22">
        <f t="shared" si="3"/>
        <v>0</v>
      </c>
      <c r="H121" s="69">
        <f t="shared" si="4"/>
        <v>4324948.8996740673</v>
      </c>
      <c r="I121" s="1"/>
    </row>
    <row r="122" spans="2:9" x14ac:dyDescent="0.2">
      <c r="B122" s="9" t="str">
        <f>$B$38</f>
        <v>Home Economics</v>
      </c>
      <c r="C122" s="22">
        <f t="shared" si="3"/>
        <v>660.00063025210102</v>
      </c>
      <c r="D122" s="22">
        <f t="shared" si="3"/>
        <v>87547.727941176505</v>
      </c>
      <c r="E122" s="22">
        <f t="shared" si="3"/>
        <v>21016</v>
      </c>
      <c r="F122" s="22">
        <f t="shared" si="3"/>
        <v>0</v>
      </c>
      <c r="G122" s="22">
        <f t="shared" si="3"/>
        <v>0</v>
      </c>
      <c r="H122" s="69">
        <f t="shared" si="4"/>
        <v>109223.72857142861</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9638.3032870038296</v>
      </c>
      <c r="D124" s="22">
        <f t="shared" si="3"/>
        <v>157714.297733404</v>
      </c>
      <c r="E124" s="22">
        <f t="shared" si="3"/>
        <v>0</v>
      </c>
      <c r="F124" s="22">
        <f t="shared" si="3"/>
        <v>0</v>
      </c>
      <c r="G124" s="22">
        <f t="shared" si="3"/>
        <v>0</v>
      </c>
      <c r="H124" s="69">
        <f t="shared" si="4"/>
        <v>167352.60102040783</v>
      </c>
      <c r="I124" s="1"/>
    </row>
    <row r="125" spans="2:9" x14ac:dyDescent="0.2">
      <c r="B125" s="9" t="str">
        <f>$B$41</f>
        <v>Library Science</v>
      </c>
      <c r="C125" s="22">
        <f t="shared" si="3"/>
        <v>0</v>
      </c>
      <c r="D125" s="22">
        <f t="shared" si="3"/>
        <v>0</v>
      </c>
      <c r="E125" s="22">
        <f t="shared" si="3"/>
        <v>149725</v>
      </c>
      <c r="F125" s="22">
        <f t="shared" si="3"/>
        <v>0</v>
      </c>
      <c r="G125" s="22">
        <f t="shared" si="3"/>
        <v>0</v>
      </c>
      <c r="H125" s="69">
        <f t="shared" si="4"/>
        <v>149725</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36014.327105533404</v>
      </c>
      <c r="D129" s="22">
        <f t="shared" si="3"/>
        <v>513417.55153818399</v>
      </c>
      <c r="E129" s="22">
        <f t="shared" si="3"/>
        <v>469629.48191867699</v>
      </c>
      <c r="F129" s="22">
        <f t="shared" si="3"/>
        <v>0</v>
      </c>
      <c r="G129" s="22">
        <f t="shared" si="3"/>
        <v>0</v>
      </c>
      <c r="H129" s="69">
        <f t="shared" si="4"/>
        <v>1019061.3605623944</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325671.10273463803</v>
      </c>
      <c r="D131" s="22">
        <f t="shared" si="3"/>
        <v>3669403.6335545401</v>
      </c>
      <c r="E131" s="22">
        <f t="shared" si="3"/>
        <v>2012005.62139677</v>
      </c>
      <c r="F131" s="22">
        <f t="shared" si="3"/>
        <v>0</v>
      </c>
      <c r="G131" s="22">
        <f t="shared" si="3"/>
        <v>0</v>
      </c>
      <c r="H131" s="69">
        <f t="shared" si="4"/>
        <v>6007080.3576859478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2" x14ac:dyDescent="0.2">
      <c r="B134" s="9" t="str">
        <f>$B$50</f>
        <v>Technology</v>
      </c>
      <c r="C134" s="22">
        <f t="shared" si="5"/>
        <v>1248.3799323867499</v>
      </c>
      <c r="D134" s="22">
        <f t="shared" si="5"/>
        <v>228275.27990501199</v>
      </c>
      <c r="E134" s="22">
        <f t="shared" si="5"/>
        <v>228758.20682926799</v>
      </c>
      <c r="F134" s="22">
        <f t="shared" si="5"/>
        <v>0</v>
      </c>
      <c r="G134" s="22">
        <f t="shared" si="5"/>
        <v>0</v>
      </c>
      <c r="H134" s="69">
        <f t="shared" si="4"/>
        <v>458281.8666666667</v>
      </c>
      <c r="I134" s="1"/>
    </row>
    <row r="135" spans="2:12" x14ac:dyDescent="0.2">
      <c r="B135" s="9" t="str">
        <f>$B$51</f>
        <v>Nursing</v>
      </c>
      <c r="C135" s="22">
        <f t="shared" si="5"/>
        <v>0</v>
      </c>
      <c r="D135" s="22">
        <f t="shared" si="5"/>
        <v>234090</v>
      </c>
      <c r="E135" s="22">
        <f t="shared" si="5"/>
        <v>0</v>
      </c>
      <c r="F135" s="22">
        <f t="shared" si="5"/>
        <v>0</v>
      </c>
      <c r="G135" s="22">
        <f t="shared" si="5"/>
        <v>0</v>
      </c>
      <c r="H135" s="69">
        <f t="shared" si="4"/>
        <v>234090</v>
      </c>
      <c r="I135" s="1"/>
    </row>
    <row r="136" spans="2:12" x14ac:dyDescent="0.2">
      <c r="B136" s="35" t="str">
        <f>$B$52</f>
        <v>Totals</v>
      </c>
      <c r="C136" s="36">
        <f>SUM(C116:C135)</f>
        <v>4579754.5433851248</v>
      </c>
      <c r="D136" s="36">
        <f>SUM(D116:D135)</f>
        <v>15426752.56538781</v>
      </c>
      <c r="E136" s="36">
        <f>SUM(E116:E135)</f>
        <v>9085859.2073765453</v>
      </c>
      <c r="F136" s="36">
        <f>SUM(F116:F135)</f>
        <v>672844.82103737514</v>
      </c>
      <c r="G136" s="36">
        <f>SUM(G116:G135)</f>
        <v>0</v>
      </c>
      <c r="H136" s="36">
        <f t="shared" si="4"/>
        <v>29765211.137186855</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17469133.862813145</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Data!LN23</f>
        <v>0</v>
      </c>
      <c r="D143" s="159">
        <f>Data!MH23</f>
        <v>0</v>
      </c>
      <c r="E143" s="159">
        <f>Data!NB23</f>
        <v>0</v>
      </c>
      <c r="F143" s="159">
        <f>Data!NV23</f>
        <v>0</v>
      </c>
      <c r="G143" s="159">
        <f>Data!OP23</f>
        <v>0</v>
      </c>
      <c r="H143" s="160">
        <f>Data!PJ23</f>
        <v>4587857</v>
      </c>
      <c r="I143" s="70">
        <f t="shared" ref="I143:I162" si="6">SUM(C143:H143)</f>
        <v>4587857</v>
      </c>
    </row>
    <row r="144" spans="2:12" x14ac:dyDescent="0.2">
      <c r="B144" s="9" t="str">
        <f>$B$33</f>
        <v>Science</v>
      </c>
      <c r="C144" s="159">
        <f>Data!LO23</f>
        <v>0</v>
      </c>
      <c r="D144" s="159">
        <f>Data!MI23</f>
        <v>0</v>
      </c>
      <c r="E144" s="159">
        <f>Data!NC23</f>
        <v>0</v>
      </c>
      <c r="F144" s="159">
        <f>Data!NW23</f>
        <v>0</v>
      </c>
      <c r="G144" s="159">
        <f>Data!OQ23</f>
        <v>0</v>
      </c>
      <c r="H144" s="160">
        <f>Data!PK23</f>
        <v>3442360</v>
      </c>
      <c r="I144" s="70">
        <f t="shared" si="6"/>
        <v>3442360</v>
      </c>
    </row>
    <row r="145" spans="2:9" x14ac:dyDescent="0.2">
      <c r="B145" s="9" t="str">
        <f>$B$34</f>
        <v>Fine Arts</v>
      </c>
      <c r="C145" s="159">
        <f>Data!LP23</f>
        <v>0</v>
      </c>
      <c r="D145" s="159">
        <f>Data!MJ23</f>
        <v>0</v>
      </c>
      <c r="E145" s="159">
        <f>Data!ND23</f>
        <v>0</v>
      </c>
      <c r="F145" s="159">
        <f>Data!NX23</f>
        <v>0</v>
      </c>
      <c r="G145" s="159">
        <f>Data!OR23</f>
        <v>0</v>
      </c>
      <c r="H145" s="160">
        <f>Data!PL23</f>
        <v>480095</v>
      </c>
      <c r="I145" s="70">
        <f t="shared" si="6"/>
        <v>480095</v>
      </c>
    </row>
    <row r="146" spans="2:9" x14ac:dyDescent="0.2">
      <c r="B146" s="9" t="str">
        <f>$B$35</f>
        <v>Teacher Education</v>
      </c>
      <c r="C146" s="159">
        <f>Data!LQ23</f>
        <v>0</v>
      </c>
      <c r="D146" s="159">
        <f>Data!MK23</f>
        <v>0</v>
      </c>
      <c r="E146" s="159">
        <f>Data!NE23</f>
        <v>0</v>
      </c>
      <c r="F146" s="159">
        <f>Data!NY23</f>
        <v>0</v>
      </c>
      <c r="G146" s="159">
        <f>Data!OS23</f>
        <v>0</v>
      </c>
      <c r="H146" s="160">
        <f>Data!PN23</f>
        <v>1640083</v>
      </c>
      <c r="I146" s="70">
        <f t="shared" si="6"/>
        <v>1640083</v>
      </c>
    </row>
    <row r="147" spans="2:9" x14ac:dyDescent="0.2">
      <c r="B147" s="9" t="str">
        <f>$B$36</f>
        <v>Agriculture</v>
      </c>
      <c r="C147" s="159">
        <f>Data!LR23</f>
        <v>0</v>
      </c>
      <c r="D147" s="159">
        <f>Data!ML23</f>
        <v>0</v>
      </c>
      <c r="E147" s="159">
        <f>Data!NF23</f>
        <v>0</v>
      </c>
      <c r="F147" s="159">
        <f>Data!NZ23</f>
        <v>0</v>
      </c>
      <c r="G147" s="159">
        <f>Data!OT23</f>
        <v>0</v>
      </c>
      <c r="H147" s="160">
        <f>Data!PM23</f>
        <v>0</v>
      </c>
      <c r="I147" s="70">
        <f t="shared" si="6"/>
        <v>0</v>
      </c>
    </row>
    <row r="148" spans="2:9" x14ac:dyDescent="0.2">
      <c r="B148" s="9" t="str">
        <f>$B$37</f>
        <v>Engineering</v>
      </c>
      <c r="C148" s="159">
        <f>Data!LS23</f>
        <v>0</v>
      </c>
      <c r="D148" s="159">
        <f>Data!MM23</f>
        <v>0</v>
      </c>
      <c r="E148" s="159">
        <f>Data!NG23</f>
        <v>0</v>
      </c>
      <c r="F148" s="159">
        <f>Data!OA23</f>
        <v>0</v>
      </c>
      <c r="G148" s="159">
        <f>Data!OU23</f>
        <v>0</v>
      </c>
      <c r="H148" s="160">
        <f>Data!PO23</f>
        <v>2538280</v>
      </c>
      <c r="I148" s="70">
        <f t="shared" si="6"/>
        <v>2538280</v>
      </c>
    </row>
    <row r="149" spans="2:9" x14ac:dyDescent="0.2">
      <c r="B149" s="9" t="str">
        <f>$B$38</f>
        <v>Home Economics</v>
      </c>
      <c r="C149" s="159">
        <f>Data!LT23</f>
        <v>0</v>
      </c>
      <c r="D149" s="159">
        <f>Data!MN23</f>
        <v>0</v>
      </c>
      <c r="E149" s="159">
        <f>Data!NH23</f>
        <v>0</v>
      </c>
      <c r="F149" s="159">
        <f>Data!OB23</f>
        <v>0</v>
      </c>
      <c r="G149" s="159">
        <f>Data!OV23</f>
        <v>0</v>
      </c>
      <c r="H149" s="160">
        <f>Data!PP23</f>
        <v>64107</v>
      </c>
      <c r="I149" s="70">
        <f t="shared" si="6"/>
        <v>64107</v>
      </c>
    </row>
    <row r="150" spans="2:9" x14ac:dyDescent="0.2">
      <c r="B150" s="9" t="str">
        <f>$B$39</f>
        <v>Law</v>
      </c>
      <c r="C150" s="159">
        <f>Data!LU23</f>
        <v>0</v>
      </c>
      <c r="D150" s="159">
        <f>Data!MO23</f>
        <v>0</v>
      </c>
      <c r="E150" s="159">
        <f>Data!NI23</f>
        <v>0</v>
      </c>
      <c r="F150" s="159">
        <f>Data!OC23</f>
        <v>0</v>
      </c>
      <c r="G150" s="159">
        <f>Data!OW23</f>
        <v>0</v>
      </c>
      <c r="H150" s="160">
        <f>Data!PQ23</f>
        <v>0</v>
      </c>
      <c r="I150" s="70">
        <f t="shared" si="6"/>
        <v>0</v>
      </c>
    </row>
    <row r="151" spans="2:9" x14ac:dyDescent="0.2">
      <c r="B151" s="9" t="str">
        <f>$B$40</f>
        <v>Social Service</v>
      </c>
      <c r="C151" s="159">
        <f>Data!LV23</f>
        <v>0</v>
      </c>
      <c r="D151" s="159">
        <f>Data!MP23</f>
        <v>0</v>
      </c>
      <c r="E151" s="159">
        <f>Data!NJ23</f>
        <v>0</v>
      </c>
      <c r="F151" s="159">
        <f>Data!OD23</f>
        <v>0</v>
      </c>
      <c r="G151" s="159">
        <f>Data!OX23</f>
        <v>0</v>
      </c>
      <c r="H151" s="160">
        <f>Data!PR23</f>
        <v>98220</v>
      </c>
      <c r="I151" s="70">
        <f t="shared" si="6"/>
        <v>98220</v>
      </c>
    </row>
    <row r="152" spans="2:9" x14ac:dyDescent="0.2">
      <c r="B152" s="9" t="str">
        <f>$B$41</f>
        <v>Library Science</v>
      </c>
      <c r="C152" s="159">
        <f>Data!LW23</f>
        <v>0</v>
      </c>
      <c r="D152" s="159">
        <f>Data!MQ23</f>
        <v>0</v>
      </c>
      <c r="E152" s="159">
        <f>Data!NK23</f>
        <v>0</v>
      </c>
      <c r="F152" s="159">
        <f>Data!OE23</f>
        <v>0</v>
      </c>
      <c r="G152" s="159">
        <f>Data!OY23</f>
        <v>0</v>
      </c>
      <c r="H152" s="160">
        <f>Data!PS23</f>
        <v>87887</v>
      </c>
      <c r="I152" s="70">
        <f t="shared" si="6"/>
        <v>87887</v>
      </c>
    </row>
    <row r="153" spans="2:9" x14ac:dyDescent="0.2">
      <c r="B153" s="9" t="str">
        <f>$B$42</f>
        <v>Veterinary Science</v>
      </c>
      <c r="C153" s="159">
        <f>Data!LX23</f>
        <v>0</v>
      </c>
      <c r="D153" s="159">
        <f>Data!MR23</f>
        <v>0</v>
      </c>
      <c r="E153" s="159">
        <f>Data!NL23</f>
        <v>0</v>
      </c>
      <c r="F153" s="159">
        <f>Data!OF23</f>
        <v>0</v>
      </c>
      <c r="G153" s="159">
        <f>Data!OZ23</f>
        <v>0</v>
      </c>
      <c r="H153" s="160">
        <f>Data!PT23</f>
        <v>0</v>
      </c>
      <c r="I153" s="70">
        <f t="shared" si="6"/>
        <v>0</v>
      </c>
    </row>
    <row r="154" spans="2:9" x14ac:dyDescent="0.2">
      <c r="B154" s="9" t="str">
        <f>$B$43</f>
        <v>Vocational Training</v>
      </c>
      <c r="C154" s="159">
        <f>Data!LY23</f>
        <v>0</v>
      </c>
      <c r="D154" s="159">
        <f>Data!MS23</f>
        <v>0</v>
      </c>
      <c r="E154" s="159">
        <f>Data!NM23</f>
        <v>0</v>
      </c>
      <c r="F154" s="159">
        <f>Data!OG23</f>
        <v>0</v>
      </c>
      <c r="G154" s="159">
        <f>Data!PA23</f>
        <v>0</v>
      </c>
      <c r="H154" s="160">
        <f>Data!PU23</f>
        <v>0</v>
      </c>
      <c r="I154" s="70">
        <f t="shared" si="6"/>
        <v>0</v>
      </c>
    </row>
    <row r="155" spans="2:9" x14ac:dyDescent="0.2">
      <c r="B155" s="9" t="str">
        <f>$B$44</f>
        <v>Physical Training</v>
      </c>
      <c r="C155" s="159">
        <f>Data!LZ23</f>
        <v>0</v>
      </c>
      <c r="D155" s="159">
        <f>Data!MT23</f>
        <v>0</v>
      </c>
      <c r="E155" s="159">
        <f>Data!NN23</f>
        <v>0</v>
      </c>
      <c r="F155" s="159">
        <f>Data!OH23</f>
        <v>0</v>
      </c>
      <c r="G155" s="159">
        <f>Data!PB23</f>
        <v>0</v>
      </c>
      <c r="H155" s="160">
        <f>Data!PV23</f>
        <v>0</v>
      </c>
      <c r="I155" s="70">
        <f t="shared" si="6"/>
        <v>0</v>
      </c>
    </row>
    <row r="156" spans="2:9" x14ac:dyDescent="0.2">
      <c r="B156" s="9" t="str">
        <f>$B$45</f>
        <v>Health Services</v>
      </c>
      <c r="C156" s="159">
        <f>Data!MA23</f>
        <v>0</v>
      </c>
      <c r="D156" s="159">
        <f>Data!MU23</f>
        <v>0</v>
      </c>
      <c r="E156" s="159">
        <f>Data!NO23</f>
        <v>0</v>
      </c>
      <c r="F156" s="159">
        <f>Data!OI23</f>
        <v>0</v>
      </c>
      <c r="G156" s="159">
        <f>Data!PC23</f>
        <v>0</v>
      </c>
      <c r="H156" s="160">
        <f>Data!PW23</f>
        <v>598131</v>
      </c>
      <c r="I156" s="70">
        <f t="shared" si="6"/>
        <v>598131</v>
      </c>
    </row>
    <row r="157" spans="2:9" x14ac:dyDescent="0.2">
      <c r="B157" s="9" t="str">
        <f>$B$46</f>
        <v>Pharmacy</v>
      </c>
      <c r="C157" s="159">
        <f>Data!MB23</f>
        <v>0</v>
      </c>
      <c r="D157" s="159">
        <f>Data!MV23</f>
        <v>0</v>
      </c>
      <c r="E157" s="159">
        <f>Data!NP23</f>
        <v>0</v>
      </c>
      <c r="F157" s="159">
        <f>Data!OJ23</f>
        <v>0</v>
      </c>
      <c r="G157" s="159">
        <f>Data!PD23</f>
        <v>0</v>
      </c>
      <c r="H157" s="160">
        <f>Data!PX23</f>
        <v>0</v>
      </c>
      <c r="I157" s="70">
        <f t="shared" si="6"/>
        <v>0</v>
      </c>
    </row>
    <row r="158" spans="2:9" x14ac:dyDescent="0.2">
      <c r="B158" s="9" t="str">
        <f>$B$47</f>
        <v>Business Administration</v>
      </c>
      <c r="C158" s="159">
        <f>Data!MC23</f>
        <v>0</v>
      </c>
      <c r="D158" s="159">
        <f>Data!MW23</f>
        <v>0</v>
      </c>
      <c r="E158" s="159">
        <f>Data!NQ23</f>
        <v>0</v>
      </c>
      <c r="F158" s="159">
        <f>Data!OK23</f>
        <v>0</v>
      </c>
      <c r="G158" s="159">
        <f>Data!PE23</f>
        <v>0</v>
      </c>
      <c r="H158" s="160">
        <f>Data!PY23</f>
        <v>3525732</v>
      </c>
      <c r="I158" s="70">
        <f t="shared" si="6"/>
        <v>3525732</v>
      </c>
    </row>
    <row r="159" spans="2:9" x14ac:dyDescent="0.2">
      <c r="B159" s="9" t="str">
        <f>$B$48</f>
        <v>Optometry</v>
      </c>
      <c r="C159" s="159">
        <f>Data!MD23</f>
        <v>0</v>
      </c>
      <c r="D159" s="159">
        <f>Data!MX23</f>
        <v>0</v>
      </c>
      <c r="E159" s="159">
        <f>Data!NR23</f>
        <v>0</v>
      </c>
      <c r="F159" s="159">
        <f>Data!OL23</f>
        <v>0</v>
      </c>
      <c r="G159" s="159">
        <f>Data!PF23</f>
        <v>0</v>
      </c>
      <c r="H159" s="160">
        <f>Data!PZ23</f>
        <v>0</v>
      </c>
      <c r="I159" s="70">
        <f t="shared" si="6"/>
        <v>0</v>
      </c>
    </row>
    <row r="160" spans="2:9" x14ac:dyDescent="0.2">
      <c r="B160" s="9" t="str">
        <f>$B$49</f>
        <v>Teacher Ed-Practice Teaching</v>
      </c>
      <c r="C160" s="159">
        <f>Data!ME23</f>
        <v>0</v>
      </c>
      <c r="D160" s="159">
        <f>Data!MY23</f>
        <v>0</v>
      </c>
      <c r="E160" s="159">
        <f>Data!NS23</f>
        <v>0</v>
      </c>
      <c r="F160" s="159">
        <f>Data!OM23</f>
        <v>0</v>
      </c>
      <c r="G160" s="159">
        <f>Data!PG23</f>
        <v>0</v>
      </c>
      <c r="H160" s="160">
        <f>Data!QA23</f>
        <v>0</v>
      </c>
      <c r="I160" s="70">
        <f t="shared" si="6"/>
        <v>0</v>
      </c>
    </row>
    <row r="161" spans="2:10" x14ac:dyDescent="0.2">
      <c r="B161" s="9" t="str">
        <f>$B$50</f>
        <v>Technology</v>
      </c>
      <c r="C161" s="159">
        <f>Data!MF23</f>
        <v>0</v>
      </c>
      <c r="D161" s="159">
        <f>Data!MZ23</f>
        <v>0</v>
      </c>
      <c r="E161" s="159">
        <f>Data!NT23</f>
        <v>0</v>
      </c>
      <c r="F161" s="159">
        <f>Data!ON23</f>
        <v>0</v>
      </c>
      <c r="G161" s="159">
        <f>Data!PH23</f>
        <v>0</v>
      </c>
      <c r="H161" s="160">
        <f>Data!QB23</f>
        <v>268990</v>
      </c>
      <c r="I161" s="70">
        <f t="shared" si="6"/>
        <v>268990</v>
      </c>
    </row>
    <row r="162" spans="2:10" x14ac:dyDescent="0.2">
      <c r="B162" s="9" t="str">
        <f>$B$51</f>
        <v>Nursing</v>
      </c>
      <c r="C162" s="159">
        <f>Data!MG23</f>
        <v>0</v>
      </c>
      <c r="D162" s="159">
        <f>Data!NA23</f>
        <v>0</v>
      </c>
      <c r="E162" s="159">
        <f>Data!NU23</f>
        <v>0</v>
      </c>
      <c r="F162" s="159">
        <f>Data!OO23</f>
        <v>0</v>
      </c>
      <c r="G162" s="159">
        <f>Data!PI23</f>
        <v>0</v>
      </c>
      <c r="H162" s="160">
        <f>Data!QC23</f>
        <v>137392</v>
      </c>
      <c r="I162" s="70">
        <f t="shared" si="6"/>
        <v>137392</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17469134</v>
      </c>
      <c r="I163" s="70">
        <f>SUM(I143:I162)</f>
        <v>17469134</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968567.97505502857</v>
      </c>
      <c r="D168" s="21">
        <f t="shared" si="8"/>
        <v>2325547.6090508928</v>
      </c>
      <c r="E168" s="21">
        <f t="shared" si="8"/>
        <v>1187487.7348897038</v>
      </c>
      <c r="F168" s="21">
        <f t="shared" si="8"/>
        <v>106253.68100437522</v>
      </c>
      <c r="G168" s="21">
        <f t="shared" si="8"/>
        <v>0</v>
      </c>
      <c r="H168" s="36">
        <f t="shared" ref="H168:H188" si="9">SUM(C168:G168)</f>
        <v>4587857</v>
      </c>
      <c r="I168" s="52"/>
      <c r="J168" s="53"/>
    </row>
    <row r="169" spans="2:10" x14ac:dyDescent="0.2">
      <c r="B169" s="9" t="str">
        <f>$B$33</f>
        <v>Science</v>
      </c>
      <c r="C169" s="22">
        <f t="shared" si="8"/>
        <v>700286.57367593085</v>
      </c>
      <c r="D169" s="22">
        <f t="shared" si="8"/>
        <v>1808123.2168820121</v>
      </c>
      <c r="E169" s="22">
        <f t="shared" si="8"/>
        <v>911491.92249910638</v>
      </c>
      <c r="F169" s="22">
        <f t="shared" si="8"/>
        <v>22458.286942950941</v>
      </c>
      <c r="G169" s="22">
        <f t="shared" si="8"/>
        <v>0</v>
      </c>
      <c r="H169" s="69">
        <f t="shared" si="9"/>
        <v>3442360</v>
      </c>
      <c r="I169" s="52"/>
      <c r="J169" s="53"/>
    </row>
    <row r="170" spans="2:10" x14ac:dyDescent="0.2">
      <c r="B170" s="9" t="str">
        <f>$B$34</f>
        <v>Fine Arts</v>
      </c>
      <c r="C170" s="22">
        <f t="shared" si="8"/>
        <v>107231.03840898251</v>
      </c>
      <c r="D170" s="22">
        <f t="shared" si="8"/>
        <v>309513.08234391367</v>
      </c>
      <c r="E170" s="22">
        <f t="shared" si="8"/>
        <v>63350.879247103898</v>
      </c>
      <c r="F170" s="22">
        <f t="shared" si="8"/>
        <v>0</v>
      </c>
      <c r="G170" s="22">
        <f t="shared" si="8"/>
        <v>0</v>
      </c>
      <c r="H170" s="69">
        <f t="shared" si="9"/>
        <v>480095.00000000006</v>
      </c>
      <c r="I170" s="52"/>
      <c r="J170" s="53"/>
    </row>
    <row r="171" spans="2:10" x14ac:dyDescent="0.2">
      <c r="B171" s="9" t="str">
        <f>$B$35</f>
        <v>Teacher Education</v>
      </c>
      <c r="C171" s="22">
        <f t="shared" si="8"/>
        <v>161894.47233237303</v>
      </c>
      <c r="D171" s="22">
        <f t="shared" si="8"/>
        <v>704313.83805097046</v>
      </c>
      <c r="E171" s="22">
        <f t="shared" si="8"/>
        <v>507702.51805025124</v>
      </c>
      <c r="F171" s="22">
        <f t="shared" si="8"/>
        <v>266172.17156640533</v>
      </c>
      <c r="G171" s="22">
        <f t="shared" si="8"/>
        <v>0</v>
      </c>
      <c r="H171" s="69">
        <f t="shared" si="9"/>
        <v>1640083</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530760.47134847019</v>
      </c>
      <c r="D173" s="22">
        <f t="shared" si="8"/>
        <v>1036089.1912919247</v>
      </c>
      <c r="E173" s="22">
        <f t="shared" si="8"/>
        <v>971430.33735960489</v>
      </c>
      <c r="F173" s="22">
        <f t="shared" si="8"/>
        <v>0</v>
      </c>
      <c r="G173" s="22">
        <f t="shared" si="8"/>
        <v>0</v>
      </c>
      <c r="H173" s="69">
        <f t="shared" si="9"/>
        <v>2538280</v>
      </c>
      <c r="I173" s="52"/>
      <c r="J173" s="53"/>
    </row>
    <row r="174" spans="2:10" x14ac:dyDescent="0.2">
      <c r="B174" s="9" t="str">
        <f>$B$38</f>
        <v>Home Economics</v>
      </c>
      <c r="C174" s="22">
        <f t="shared" si="8"/>
        <v>387.37608537051273</v>
      </c>
      <c r="D174" s="22">
        <f t="shared" si="8"/>
        <v>51384.642041904553</v>
      </c>
      <c r="E174" s="22">
        <f t="shared" si="8"/>
        <v>12334.981872724931</v>
      </c>
      <c r="F174" s="22">
        <f t="shared" si="8"/>
        <v>0</v>
      </c>
      <c r="G174" s="22">
        <f t="shared" si="8"/>
        <v>0</v>
      </c>
      <c r="H174" s="69">
        <f t="shared" si="9"/>
        <v>64106.999999999993</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5656.7638810350718</v>
      </c>
      <c r="D176" s="22">
        <f t="shared" si="8"/>
        <v>92563.236118964924</v>
      </c>
      <c r="E176" s="22">
        <f t="shared" si="8"/>
        <v>0</v>
      </c>
      <c r="F176" s="22">
        <f t="shared" si="8"/>
        <v>0</v>
      </c>
      <c r="G176" s="22">
        <f t="shared" si="8"/>
        <v>0</v>
      </c>
      <c r="H176" s="69">
        <f t="shared" si="9"/>
        <v>98220</v>
      </c>
      <c r="I176" s="52"/>
      <c r="J176" s="53"/>
    </row>
    <row r="177" spans="2:10" x14ac:dyDescent="0.2">
      <c r="B177" s="9" t="str">
        <f>$B$41</f>
        <v>Library Science</v>
      </c>
      <c r="C177" s="22">
        <f t="shared" si="8"/>
        <v>0</v>
      </c>
      <c r="D177" s="22">
        <f t="shared" si="8"/>
        <v>0</v>
      </c>
      <c r="E177" s="22">
        <f t="shared" si="8"/>
        <v>87887</v>
      </c>
      <c r="F177" s="22">
        <f t="shared" si="8"/>
        <v>0</v>
      </c>
      <c r="G177" s="22">
        <f t="shared" si="8"/>
        <v>0</v>
      </c>
      <c r="H177" s="69">
        <f t="shared" si="9"/>
        <v>87887</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21138.359592077661</v>
      </c>
      <c r="D181" s="22">
        <f t="shared" si="8"/>
        <v>301346.87213497108</v>
      </c>
      <c r="E181" s="22">
        <f t="shared" si="8"/>
        <v>275645.76827295125</v>
      </c>
      <c r="F181" s="22">
        <f t="shared" si="8"/>
        <v>0</v>
      </c>
      <c r="G181" s="22">
        <f t="shared" si="8"/>
        <v>0</v>
      </c>
      <c r="H181" s="69">
        <f t="shared" si="9"/>
        <v>598131</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191145.94112556911</v>
      </c>
      <c r="D183" s="22">
        <f t="shared" si="8"/>
        <v>2153680.8301867372</v>
      </c>
      <c r="E183" s="22">
        <f t="shared" si="8"/>
        <v>1180905.2286876936</v>
      </c>
      <c r="F183" s="22">
        <f t="shared" si="8"/>
        <v>0</v>
      </c>
      <c r="G183" s="22">
        <f t="shared" si="8"/>
        <v>0</v>
      </c>
      <c r="H183" s="69">
        <f t="shared" si="9"/>
        <v>3525732</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0" x14ac:dyDescent="0.2">
      <c r="B186" s="9" t="str">
        <f>$B$50</f>
        <v>Technology</v>
      </c>
      <c r="C186" s="22">
        <f t="shared" si="10"/>
        <v>732.74057395109355</v>
      </c>
      <c r="D186" s="22">
        <f t="shared" si="10"/>
        <v>133986.90196553527</v>
      </c>
      <c r="E186" s="22">
        <f t="shared" si="10"/>
        <v>134270.35746051365</v>
      </c>
      <c r="F186" s="22">
        <f t="shared" si="10"/>
        <v>0</v>
      </c>
      <c r="G186" s="22">
        <f t="shared" si="10"/>
        <v>0</v>
      </c>
      <c r="H186" s="69">
        <f t="shared" si="9"/>
        <v>268990</v>
      </c>
      <c r="I186" s="52"/>
      <c r="J186" s="53"/>
    </row>
    <row r="187" spans="2:10" x14ac:dyDescent="0.2">
      <c r="B187" s="9" t="str">
        <f>$B$51</f>
        <v>Nursing</v>
      </c>
      <c r="C187" s="22">
        <f t="shared" si="10"/>
        <v>0</v>
      </c>
      <c r="D187" s="22">
        <f t="shared" si="10"/>
        <v>137392</v>
      </c>
      <c r="E187" s="22">
        <f t="shared" si="10"/>
        <v>0</v>
      </c>
      <c r="F187" s="22">
        <f t="shared" si="10"/>
        <v>0</v>
      </c>
      <c r="G187" s="22">
        <f t="shared" si="10"/>
        <v>0</v>
      </c>
      <c r="H187" s="69">
        <f t="shared" si="9"/>
        <v>137392</v>
      </c>
      <c r="I187" s="52"/>
      <c r="J187" s="53"/>
    </row>
    <row r="188" spans="2:10" x14ac:dyDescent="0.2">
      <c r="B188" s="35" t="str">
        <f>$B$52</f>
        <v>Totals</v>
      </c>
      <c r="C188" s="36">
        <f>SUM(C168:C187)</f>
        <v>2687801.7120787883</v>
      </c>
      <c r="D188" s="36">
        <f>SUM(D168:D187)</f>
        <v>9053941.4200678281</v>
      </c>
      <c r="E188" s="36">
        <f>SUM(E168:E187)</f>
        <v>5332506.7283396535</v>
      </c>
      <c r="F188" s="36">
        <f>SUM(F168:F187)</f>
        <v>394884.13951373147</v>
      </c>
      <c r="G188" s="36">
        <f>SUM(G168:G187)</f>
        <v>0</v>
      </c>
      <c r="H188" s="36">
        <f t="shared" si="9"/>
        <v>17469134</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21407855</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1186985.5309090114</v>
      </c>
      <c r="D193" s="38">
        <f t="shared" si="11"/>
        <v>2849971.7464090483</v>
      </c>
      <c r="E193" s="38">
        <f t="shared" si="11"/>
        <v>1455272.9346289947</v>
      </c>
      <c r="F193" s="38">
        <f t="shared" si="11"/>
        <v>130214.4869603494</v>
      </c>
      <c r="G193" s="38">
        <f t="shared" si="11"/>
        <v>0</v>
      </c>
      <c r="H193" s="38">
        <f>SUM(C193:G193)</f>
        <v>5622444.6989074033</v>
      </c>
      <c r="I193" s="1"/>
    </row>
    <row r="194" spans="2:9" x14ac:dyDescent="0.2">
      <c r="B194" s="9" t="str">
        <f>$B$33</f>
        <v>Science</v>
      </c>
      <c r="C194" s="39">
        <f t="shared" si="11"/>
        <v>858198.01689348114</v>
      </c>
      <c r="D194" s="39">
        <f t="shared" si="11"/>
        <v>2215846.7938088612</v>
      </c>
      <c r="E194" s="39">
        <f t="shared" si="11"/>
        <v>1117029.2130506481</v>
      </c>
      <c r="F194" s="39">
        <f t="shared" si="11"/>
        <v>27522.528692924021</v>
      </c>
      <c r="G194" s="39">
        <f t="shared" si="11"/>
        <v>0</v>
      </c>
      <c r="H194" s="39">
        <f t="shared" ref="H194:H213" si="12">SUM(C194:G194)</f>
        <v>4218596.5524459146</v>
      </c>
      <c r="I194" s="1"/>
    </row>
    <row r="195" spans="2:9" x14ac:dyDescent="0.2">
      <c r="B195" s="9" t="str">
        <f>$B$34</f>
        <v>Fine Arts</v>
      </c>
      <c r="C195" s="39">
        <f t="shared" si="11"/>
        <v>131414.26406733081</v>
      </c>
      <c r="D195" s="39">
        <f t="shared" si="11"/>
        <v>379315.86356837297</v>
      </c>
      <c r="E195" s="39">
        <f t="shared" si="11"/>
        <v>77638.054221986487</v>
      </c>
      <c r="F195" s="39">
        <f t="shared" si="11"/>
        <v>0</v>
      </c>
      <c r="G195" s="39">
        <f t="shared" si="11"/>
        <v>0</v>
      </c>
      <c r="H195" s="39">
        <f t="shared" si="12"/>
        <v>588368.18185769022</v>
      </c>
      <c r="I195" s="1"/>
    </row>
    <row r="196" spans="2:9" x14ac:dyDescent="0.2">
      <c r="B196" s="9" t="str">
        <f>$B$35</f>
        <v>Teacher Education</v>
      </c>
      <c r="C196" s="39">
        <f t="shared" si="11"/>
        <v>198398.7255551304</v>
      </c>
      <c r="D196" s="39">
        <f t="shared" si="11"/>
        <v>863123.77344963327</v>
      </c>
      <c r="E196" s="39">
        <f t="shared" si="11"/>
        <v>622180.18374033505</v>
      </c>
      <c r="F196" s="39">
        <f t="shared" si="11"/>
        <v>326189.14565903071</v>
      </c>
      <c r="G196" s="39">
        <f t="shared" si="11"/>
        <v>0</v>
      </c>
      <c r="H196" s="39">
        <f t="shared" si="12"/>
        <v>2009891.8284041292</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650435.4614987364</v>
      </c>
      <c r="D198" s="39">
        <f t="shared" si="11"/>
        <v>1269704.8624959891</v>
      </c>
      <c r="E198" s="39">
        <f t="shared" si="11"/>
        <v>1190466.8374965054</v>
      </c>
      <c r="F198" s="39">
        <f t="shared" si="11"/>
        <v>0</v>
      </c>
      <c r="G198" s="39">
        <f t="shared" si="11"/>
        <v>0</v>
      </c>
      <c r="H198" s="39">
        <f t="shared" si="12"/>
        <v>3110607.1614912311</v>
      </c>
      <c r="I198" s="1"/>
    </row>
    <row r="199" spans="2:9" x14ac:dyDescent="0.2">
      <c r="B199" s="9" t="str">
        <f>$B$38</f>
        <v>Home Economics</v>
      </c>
      <c r="C199" s="39">
        <f t="shared" si="11"/>
        <v>474.68831070018604</v>
      </c>
      <c r="D199" s="39">
        <f t="shared" si="11"/>
        <v>62966.429389866869</v>
      </c>
      <c r="E199" s="39">
        <f t="shared" si="11"/>
        <v>15115.212138304398</v>
      </c>
      <c r="F199" s="39">
        <f t="shared" si="11"/>
        <v>0</v>
      </c>
      <c r="G199" s="39">
        <f t="shared" si="11"/>
        <v>0</v>
      </c>
      <c r="H199" s="39">
        <f t="shared" si="12"/>
        <v>78556.329838871447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6932.0992975056843</v>
      </c>
      <c r="D201" s="39">
        <f t="shared" si="11"/>
        <v>113431.91223277987</v>
      </c>
      <c r="E201" s="39">
        <f t="shared" si="11"/>
        <v>0</v>
      </c>
      <c r="F201" s="39">
        <f t="shared" si="11"/>
        <v>0</v>
      </c>
      <c r="G201" s="39">
        <f t="shared" si="11"/>
        <v>0</v>
      </c>
      <c r="H201" s="39">
        <f t="shared" si="12"/>
        <v>120364.01153028556</v>
      </c>
      <c r="I201" s="1"/>
    </row>
    <row r="202" spans="2:9" x14ac:dyDescent="0.2">
      <c r="B202" s="9" t="str">
        <f>$B$41</f>
        <v>Library Science</v>
      </c>
      <c r="C202" s="39">
        <f t="shared" si="11"/>
        <v>0</v>
      </c>
      <c r="D202" s="39">
        <f t="shared" si="11"/>
        <v>0</v>
      </c>
      <c r="E202" s="39">
        <f t="shared" si="11"/>
        <v>107685.81734904957</v>
      </c>
      <c r="F202" s="39">
        <f t="shared" si="11"/>
        <v>0</v>
      </c>
      <c r="G202" s="39">
        <f t="shared" si="11"/>
        <v>0</v>
      </c>
      <c r="H202" s="39">
        <f t="shared" si="12"/>
        <v>107685.81734904957</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25902.369348040713</v>
      </c>
      <c r="D206" s="39">
        <f t="shared" si="11"/>
        <v>369262.23862906755</v>
      </c>
      <c r="E206" s="39">
        <f t="shared" si="11"/>
        <v>337768.80689012143</v>
      </c>
      <c r="F206" s="39">
        <f t="shared" si="11"/>
        <v>0</v>
      </c>
      <c r="G206" s="39">
        <f t="shared" si="11"/>
        <v>0</v>
      </c>
      <c r="H206" s="39">
        <f t="shared" si="12"/>
        <v>732933.41486722976</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234230.4817829073</v>
      </c>
      <c r="D208" s="39">
        <f t="shared" si="11"/>
        <v>2639123.2557214429</v>
      </c>
      <c r="E208" s="39">
        <f t="shared" si="11"/>
        <v>1447082.7841108271</v>
      </c>
      <c r="F208" s="39">
        <f t="shared" si="11"/>
        <v>0</v>
      </c>
      <c r="G208" s="39">
        <f t="shared" si="11"/>
        <v>0</v>
      </c>
      <c r="H208" s="39">
        <f t="shared" si="12"/>
        <v>4320436.5216151774</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897.86484141738799</v>
      </c>
      <c r="D211" s="39">
        <f t="shared" si="13"/>
        <v>164181.06593524321</v>
      </c>
      <c r="E211" s="39">
        <f t="shared" si="13"/>
        <v>164528.39858215168</v>
      </c>
      <c r="F211" s="39">
        <f t="shared" si="13"/>
        <v>0</v>
      </c>
      <c r="G211" s="39">
        <f t="shared" si="13"/>
        <v>0</v>
      </c>
      <c r="H211" s="39">
        <f t="shared" si="12"/>
        <v>329607.32935881231</v>
      </c>
      <c r="I211" s="1"/>
    </row>
    <row r="212" spans="2:9" x14ac:dyDescent="0.2">
      <c r="B212" s="9" t="str">
        <f>$B$51</f>
        <v>Nursing</v>
      </c>
      <c r="C212" s="39">
        <f t="shared" si="13"/>
        <v>0</v>
      </c>
      <c r="D212" s="39">
        <f t="shared" si="13"/>
        <v>168363.15233420616</v>
      </c>
      <c r="E212" s="39">
        <f t="shared" si="13"/>
        <v>0</v>
      </c>
      <c r="F212" s="39">
        <f t="shared" si="13"/>
        <v>0</v>
      </c>
      <c r="G212" s="39">
        <f t="shared" si="13"/>
        <v>0</v>
      </c>
      <c r="H212" s="39">
        <f t="shared" si="12"/>
        <v>168363.15233420616</v>
      </c>
      <c r="I212" s="1"/>
    </row>
    <row r="213" spans="2:9" x14ac:dyDescent="0.2">
      <c r="B213" s="35" t="str">
        <f>$B$52</f>
        <v>Totals</v>
      </c>
      <c r="C213" s="38">
        <f>SUM(C193:C212)</f>
        <v>3293869.5025042612</v>
      </c>
      <c r="D213" s="38">
        <f>SUM(D193:D212)</f>
        <v>11095291.09397451</v>
      </c>
      <c r="E213" s="38">
        <f>SUM(E193:E212)</f>
        <v>6534768.2422089241</v>
      </c>
      <c r="F213" s="38">
        <f>SUM(F193:F212)</f>
        <v>483926.16131230409</v>
      </c>
      <c r="G213" s="38">
        <f>SUM(G193:G212)</f>
        <v>0</v>
      </c>
      <c r="H213" s="38">
        <f t="shared" si="12"/>
        <v>21407855</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19074221</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798114.84026846127</v>
      </c>
      <c r="D218" s="38">
        <f t="shared" si="14"/>
        <v>4266338.6551118884</v>
      </c>
      <c r="E218" s="38">
        <f t="shared" si="14"/>
        <v>884911.79583452886</v>
      </c>
      <c r="F218" s="38">
        <f t="shared" si="14"/>
        <v>79663.613133974737</v>
      </c>
      <c r="G218" s="38">
        <f t="shared" si="14"/>
        <v>0</v>
      </c>
      <c r="H218" s="38">
        <f>SUM(C218:G218)</f>
        <v>6029028.904348853</v>
      </c>
      <c r="I218" s="1"/>
    </row>
    <row r="219" spans="2:9" x14ac:dyDescent="0.2">
      <c r="B219" s="9" t="str">
        <f>$B$33</f>
        <v>Science</v>
      </c>
      <c r="C219" s="39">
        <f t="shared" si="14"/>
        <v>424046.38543135213</v>
      </c>
      <c r="D219" s="39">
        <f t="shared" si="14"/>
        <v>1997665.4340352274</v>
      </c>
      <c r="E219" s="39">
        <f t="shared" si="14"/>
        <v>573420.92830727715</v>
      </c>
      <c r="F219" s="39">
        <f t="shared" si="14"/>
        <v>13144.49616710583</v>
      </c>
      <c r="G219" s="39">
        <f t="shared" si="14"/>
        <v>0</v>
      </c>
      <c r="H219" s="39">
        <f t="shared" ref="H219:H238" si="15">SUM(C219:G219)</f>
        <v>3008277.2439409625</v>
      </c>
      <c r="I219" s="1"/>
    </row>
    <row r="220" spans="2:9" x14ac:dyDescent="0.2">
      <c r="B220" s="9" t="str">
        <f>$B$34</f>
        <v>Fine Arts</v>
      </c>
      <c r="C220" s="39">
        <f t="shared" si="14"/>
        <v>124344.42881069724</v>
      </c>
      <c r="D220" s="39">
        <f t="shared" si="14"/>
        <v>386630.13677708124</v>
      </c>
      <c r="E220" s="39">
        <f t="shared" si="14"/>
        <v>36991.036920031031</v>
      </c>
      <c r="F220" s="39">
        <f t="shared" si="14"/>
        <v>0</v>
      </c>
      <c r="G220" s="39">
        <f t="shared" si="14"/>
        <v>0</v>
      </c>
      <c r="H220" s="39">
        <f t="shared" si="15"/>
        <v>547965.60250780953</v>
      </c>
      <c r="I220" s="1"/>
    </row>
    <row r="221" spans="2:9" x14ac:dyDescent="0.2">
      <c r="B221" s="9" t="str">
        <f>$B$35</f>
        <v>Teacher Education</v>
      </c>
      <c r="C221" s="39">
        <f t="shared" si="14"/>
        <v>77554.816903908068</v>
      </c>
      <c r="D221" s="39">
        <f t="shared" si="14"/>
        <v>1258324.1054976671</v>
      </c>
      <c r="E221" s="39">
        <f t="shared" si="14"/>
        <v>386789.77439682931</v>
      </c>
      <c r="F221" s="39">
        <f t="shared" si="14"/>
        <v>230626.16002285684</v>
      </c>
      <c r="G221" s="39">
        <f t="shared" si="14"/>
        <v>0</v>
      </c>
      <c r="H221" s="39">
        <f t="shared" si="15"/>
        <v>1953294.8568212613</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202106.27939560881</v>
      </c>
      <c r="D223" s="39">
        <f t="shared" si="14"/>
        <v>826545.10271875723</v>
      </c>
      <c r="E223" s="39">
        <f t="shared" si="14"/>
        <v>663803.55896948895</v>
      </c>
      <c r="F223" s="39">
        <f t="shared" si="14"/>
        <v>0</v>
      </c>
      <c r="G223" s="39">
        <f t="shared" si="14"/>
        <v>0</v>
      </c>
      <c r="H223" s="39">
        <f t="shared" si="15"/>
        <v>1692454.941083855</v>
      </c>
      <c r="I223" s="1"/>
    </row>
    <row r="224" spans="2:9" x14ac:dyDescent="0.2">
      <c r="B224" s="9" t="str">
        <f>$B$38</f>
        <v>Home Economics</v>
      </c>
      <c r="C224" s="39">
        <f t="shared" si="14"/>
        <v>248.44041720419028</v>
      </c>
      <c r="D224" s="39">
        <f t="shared" si="14"/>
        <v>74254.9877390482</v>
      </c>
      <c r="E224" s="39">
        <f t="shared" si="14"/>
        <v>2154.8176846620017</v>
      </c>
      <c r="F224" s="39">
        <f t="shared" si="14"/>
        <v>0</v>
      </c>
      <c r="G224" s="39">
        <f t="shared" si="14"/>
        <v>0</v>
      </c>
      <c r="H224" s="39">
        <f t="shared" si="15"/>
        <v>76658.245840914387</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4844.5881354817102</v>
      </c>
      <c r="D226" s="39">
        <f t="shared" si="14"/>
        <v>145416.01765563607</v>
      </c>
      <c r="E226" s="39">
        <f t="shared" si="14"/>
        <v>0</v>
      </c>
      <c r="F226" s="39">
        <f t="shared" si="14"/>
        <v>0</v>
      </c>
      <c r="G226" s="39">
        <f t="shared" si="14"/>
        <v>0</v>
      </c>
      <c r="H226" s="39">
        <f t="shared" si="15"/>
        <v>150260.60579111776</v>
      </c>
      <c r="I226" s="1"/>
    </row>
    <row r="227" spans="2:10" x14ac:dyDescent="0.2">
      <c r="B227" s="9" t="str">
        <f>$B$41</f>
        <v>Library Science</v>
      </c>
      <c r="C227" s="39">
        <f t="shared" si="14"/>
        <v>0</v>
      </c>
      <c r="D227" s="39">
        <f t="shared" si="14"/>
        <v>0</v>
      </c>
      <c r="E227" s="39">
        <f t="shared" si="14"/>
        <v>91938.887878912079</v>
      </c>
      <c r="F227" s="39">
        <f t="shared" si="14"/>
        <v>0</v>
      </c>
      <c r="G227" s="39">
        <f t="shared" si="14"/>
        <v>0</v>
      </c>
      <c r="H227" s="39">
        <f t="shared" si="15"/>
        <v>91938.887878912079</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11800.919817199039</v>
      </c>
      <c r="D231" s="39">
        <f t="shared" si="14"/>
        <v>433154.09514444781</v>
      </c>
      <c r="E231" s="39">
        <f t="shared" si="14"/>
        <v>471545.93666020141</v>
      </c>
      <c r="F231" s="39">
        <f t="shared" si="14"/>
        <v>0</v>
      </c>
      <c r="G231" s="39">
        <f t="shared" si="14"/>
        <v>0</v>
      </c>
      <c r="H231" s="39">
        <f t="shared" si="15"/>
        <v>916500.95162184827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122853.7863074721</v>
      </c>
      <c r="D233" s="39">
        <f t="shared" si="14"/>
        <v>2668022.9622349679</v>
      </c>
      <c r="E233" s="39">
        <f t="shared" si="14"/>
        <v>1510646.9090416557</v>
      </c>
      <c r="F233" s="39">
        <f t="shared" si="14"/>
        <v>0</v>
      </c>
      <c r="G233" s="39">
        <f t="shared" si="14"/>
        <v>0</v>
      </c>
      <c r="H233" s="39">
        <f t="shared" si="15"/>
        <v>4301523.6575840954</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79067.811018430948</v>
      </c>
      <c r="E235" s="39">
        <f t="shared" si="16"/>
        <v>0</v>
      </c>
      <c r="F235" s="39">
        <f t="shared" si="16"/>
        <v>0</v>
      </c>
      <c r="G235" s="39">
        <f t="shared" si="16"/>
        <v>0</v>
      </c>
      <c r="H235" s="39">
        <f t="shared" si="15"/>
        <v>79067.811018430948</v>
      </c>
      <c r="I235" s="1"/>
    </row>
    <row r="236" spans="2:10" x14ac:dyDescent="0.2">
      <c r="B236" s="9" t="str">
        <f>$B$50</f>
        <v>Technology</v>
      </c>
      <c r="C236" s="39">
        <f t="shared" si="16"/>
        <v>372.66062580628545</v>
      </c>
      <c r="D236" s="39">
        <f t="shared" si="16"/>
        <v>107486.38657288151</v>
      </c>
      <c r="E236" s="39">
        <f t="shared" si="16"/>
        <v>61292.591919274717</v>
      </c>
      <c r="F236" s="39">
        <f t="shared" si="16"/>
        <v>0</v>
      </c>
      <c r="G236" s="39">
        <f t="shared" si="16"/>
        <v>0</v>
      </c>
      <c r="H236" s="39">
        <f t="shared" si="15"/>
        <v>169151.63911796251</v>
      </c>
      <c r="I236" s="1"/>
    </row>
    <row r="237" spans="2:10" x14ac:dyDescent="0.2">
      <c r="B237" s="9" t="str">
        <f>$B$51</f>
        <v>Nursing</v>
      </c>
      <c r="C237" s="39">
        <f t="shared" si="16"/>
        <v>0</v>
      </c>
      <c r="D237" s="39">
        <f t="shared" si="16"/>
        <v>58097.652443977524</v>
      </c>
      <c r="E237" s="39">
        <f t="shared" si="16"/>
        <v>0</v>
      </c>
      <c r="F237" s="39">
        <f t="shared" si="16"/>
        <v>0</v>
      </c>
      <c r="G237" s="39">
        <f t="shared" si="16"/>
        <v>0</v>
      </c>
      <c r="H237" s="39">
        <f t="shared" si="15"/>
        <v>58097.652443977524</v>
      </c>
      <c r="I237" s="1"/>
    </row>
    <row r="238" spans="2:10" x14ac:dyDescent="0.2">
      <c r="B238" s="35" t="str">
        <f>$B$52</f>
        <v>Totals</v>
      </c>
      <c r="C238" s="38">
        <f>SUM(C218:C237)</f>
        <v>1766287.146113191</v>
      </c>
      <c r="D238" s="38">
        <f>SUM(D218:D237)</f>
        <v>12301003.346950011</v>
      </c>
      <c r="E238" s="38">
        <f>SUM(E218:E237)</f>
        <v>4683496.2376128612</v>
      </c>
      <c r="F238" s="38">
        <f>SUM(F218:F237)</f>
        <v>323434.26932393742</v>
      </c>
      <c r="G238" s="38">
        <f>SUM(G218:G237)</f>
        <v>0</v>
      </c>
      <c r="H238" s="38">
        <f t="shared" si="15"/>
        <v>19074221</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6541818</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273726.61919641931</v>
      </c>
      <c r="D243" s="38">
        <f t="shared" si="17"/>
        <v>1463211.053709965</v>
      </c>
      <c r="E243" s="38">
        <f t="shared" si="17"/>
        <v>303495.06354165892</v>
      </c>
      <c r="F243" s="38">
        <f t="shared" si="17"/>
        <v>27321.947163392539</v>
      </c>
      <c r="G243" s="38">
        <f t="shared" si="17"/>
        <v>0</v>
      </c>
      <c r="H243" s="38">
        <f>SUM(C243:G243)</f>
        <v>2067754.6836114358</v>
      </c>
      <c r="I243" s="1"/>
    </row>
    <row r="244" spans="2:9" x14ac:dyDescent="0.2">
      <c r="B244" s="9" t="str">
        <f>$B$33</f>
        <v>Science</v>
      </c>
      <c r="C244" s="39">
        <f t="shared" si="17"/>
        <v>145433.68649496915</v>
      </c>
      <c r="D244" s="39">
        <f t="shared" si="17"/>
        <v>685132.23655893805</v>
      </c>
      <c r="E244" s="39">
        <f t="shared" si="17"/>
        <v>196664.14425927302</v>
      </c>
      <c r="F244" s="39">
        <f t="shared" si="17"/>
        <v>4508.1212819597686</v>
      </c>
      <c r="G244" s="39">
        <f t="shared" si="17"/>
        <v>0</v>
      </c>
      <c r="H244" s="39">
        <f t="shared" ref="H244:H263" si="18">SUM(C244:G244)</f>
        <v>1031738.1885951401</v>
      </c>
      <c r="I244" s="1"/>
    </row>
    <row r="245" spans="2:9" x14ac:dyDescent="0.2">
      <c r="B245" s="9" t="str">
        <f>$B$34</f>
        <v>Fine Arts</v>
      </c>
      <c r="C245" s="39">
        <f t="shared" si="17"/>
        <v>42645.968220329298</v>
      </c>
      <c r="D245" s="39">
        <f t="shared" si="17"/>
        <v>132601.16825273086</v>
      </c>
      <c r="E245" s="39">
        <f t="shared" si="17"/>
        <v>12686.684880191098</v>
      </c>
      <c r="F245" s="39">
        <f t="shared" si="17"/>
        <v>0</v>
      </c>
      <c r="G245" s="39">
        <f t="shared" si="17"/>
        <v>0</v>
      </c>
      <c r="H245" s="39">
        <f t="shared" si="18"/>
        <v>187933.82135325126</v>
      </c>
      <c r="I245" s="1"/>
    </row>
    <row r="246" spans="2:9" x14ac:dyDescent="0.2">
      <c r="B246" s="9" t="str">
        <f>$B$35</f>
        <v>Teacher Education</v>
      </c>
      <c r="C246" s="39">
        <f t="shared" si="17"/>
        <v>26598.700791434159</v>
      </c>
      <c r="D246" s="39">
        <f t="shared" si="17"/>
        <v>431562.96045739105</v>
      </c>
      <c r="E246" s="39">
        <f t="shared" si="17"/>
        <v>132655.91860160982</v>
      </c>
      <c r="F246" s="39">
        <f t="shared" si="17"/>
        <v>79097.037038021386</v>
      </c>
      <c r="G246" s="39">
        <f t="shared" si="17"/>
        <v>0</v>
      </c>
      <c r="H246" s="39">
        <f t="shared" si="18"/>
        <v>669914.6168884564</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69315.674619855912</v>
      </c>
      <c r="D248" s="39">
        <f t="shared" si="17"/>
        <v>283477.24558593583</v>
      </c>
      <c r="E248" s="39">
        <f t="shared" si="17"/>
        <v>227662.35488886619</v>
      </c>
      <c r="F248" s="39">
        <f t="shared" si="17"/>
        <v>0</v>
      </c>
      <c r="G248" s="39">
        <f t="shared" si="17"/>
        <v>0</v>
      </c>
      <c r="H248" s="39">
        <f t="shared" si="18"/>
        <v>580455.2750946579</v>
      </c>
      <c r="I248" s="1"/>
    </row>
    <row r="249" spans="2:9" x14ac:dyDescent="0.2">
      <c r="B249" s="9" t="str">
        <f>$B$38</f>
        <v>Home Economics</v>
      </c>
      <c r="C249" s="39">
        <f t="shared" si="17"/>
        <v>85.206729710947656</v>
      </c>
      <c r="D249" s="39">
        <f t="shared" si="17"/>
        <v>25466.970073434968</v>
      </c>
      <c r="E249" s="39">
        <f t="shared" si="17"/>
        <v>739.03018719559805</v>
      </c>
      <c r="F249" s="39">
        <f t="shared" si="17"/>
        <v>0</v>
      </c>
      <c r="G249" s="39">
        <f t="shared" si="17"/>
        <v>0</v>
      </c>
      <c r="H249" s="39">
        <f t="shared" si="18"/>
        <v>26291.20699034151</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1661.531229363479</v>
      </c>
      <c r="D251" s="39">
        <f t="shared" si="17"/>
        <v>49872.81639381015</v>
      </c>
      <c r="E251" s="39">
        <f t="shared" si="17"/>
        <v>0</v>
      </c>
      <c r="F251" s="39">
        <f t="shared" si="17"/>
        <v>0</v>
      </c>
      <c r="G251" s="39">
        <f t="shared" si="17"/>
        <v>0</v>
      </c>
      <c r="H251" s="39">
        <f t="shared" si="18"/>
        <v>51534.347623173628</v>
      </c>
      <c r="I251" s="1"/>
    </row>
    <row r="252" spans="2:9" x14ac:dyDescent="0.2">
      <c r="B252" s="9" t="str">
        <f>$B$41</f>
        <v>Library Science</v>
      </c>
      <c r="C252" s="39">
        <f t="shared" si="17"/>
        <v>0</v>
      </c>
      <c r="D252" s="39">
        <f t="shared" si="17"/>
        <v>0</v>
      </c>
      <c r="E252" s="39">
        <f t="shared" si="17"/>
        <v>31531.954653678848</v>
      </c>
      <c r="F252" s="39">
        <f t="shared" si="17"/>
        <v>0</v>
      </c>
      <c r="G252" s="39">
        <f t="shared" si="17"/>
        <v>0</v>
      </c>
      <c r="H252" s="39">
        <f t="shared" si="18"/>
        <v>31531.954653678848</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4047.3196612700135</v>
      </c>
      <c r="D256" s="39">
        <f t="shared" si="17"/>
        <v>148557.32542837065</v>
      </c>
      <c r="E256" s="39">
        <f t="shared" si="17"/>
        <v>161724.43929797004</v>
      </c>
      <c r="F256" s="39">
        <f t="shared" si="17"/>
        <v>0</v>
      </c>
      <c r="G256" s="39">
        <f t="shared" si="17"/>
        <v>0</v>
      </c>
      <c r="H256" s="39">
        <f t="shared" si="18"/>
        <v>314329.08438761067</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42134.727842063614</v>
      </c>
      <c r="D258" s="39">
        <f t="shared" si="17"/>
        <v>915042.38305522583</v>
      </c>
      <c r="E258" s="39">
        <f t="shared" si="17"/>
        <v>518101.21845673618</v>
      </c>
      <c r="F258" s="39">
        <f t="shared" si="17"/>
        <v>0</v>
      </c>
      <c r="G258" s="39">
        <f t="shared" si="17"/>
        <v>0</v>
      </c>
      <c r="H258" s="39">
        <f t="shared" si="18"/>
        <v>1475278.3293540257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27117.607022639084</v>
      </c>
      <c r="E260" s="39">
        <f t="shared" si="19"/>
        <v>0</v>
      </c>
      <c r="F260" s="39">
        <f t="shared" si="19"/>
        <v>0</v>
      </c>
      <c r="G260" s="39">
        <f t="shared" si="19"/>
        <v>0</v>
      </c>
      <c r="H260" s="39">
        <f t="shared" si="18"/>
        <v>27117.607022639084</v>
      </c>
      <c r="I260" s="1"/>
    </row>
    <row r="261" spans="2:10" x14ac:dyDescent="0.2">
      <c r="B261" s="9" t="str">
        <f>$B$50</f>
        <v>Technology</v>
      </c>
      <c r="C261" s="39">
        <f t="shared" si="19"/>
        <v>127.81009456642148</v>
      </c>
      <c r="D261" s="39">
        <f t="shared" si="19"/>
        <v>36864.225198891982</v>
      </c>
      <c r="E261" s="39">
        <f t="shared" si="19"/>
        <v>21021.303102452566</v>
      </c>
      <c r="F261" s="39">
        <f t="shared" si="19"/>
        <v>0</v>
      </c>
      <c r="G261" s="39">
        <f t="shared" si="19"/>
        <v>0</v>
      </c>
      <c r="H261" s="39">
        <f t="shared" si="18"/>
        <v>58013.338395910963</v>
      </c>
      <c r="I261" s="1"/>
    </row>
    <row r="262" spans="2:10" x14ac:dyDescent="0.2">
      <c r="B262" s="9" t="str">
        <f>$B$51</f>
        <v>Nursing</v>
      </c>
      <c r="C262" s="39">
        <f t="shared" si="19"/>
        <v>0</v>
      </c>
      <c r="D262" s="39">
        <f t="shared" si="19"/>
        <v>19925.546029678284</v>
      </c>
      <c r="E262" s="39">
        <f t="shared" si="19"/>
        <v>0</v>
      </c>
      <c r="F262" s="39">
        <f t="shared" si="19"/>
        <v>0</v>
      </c>
      <c r="G262" s="39">
        <f t="shared" si="19"/>
        <v>0</v>
      </c>
      <c r="H262" s="39">
        <f t="shared" si="18"/>
        <v>19925.546029678284</v>
      </c>
      <c r="I262" s="1"/>
    </row>
    <row r="263" spans="2:10" x14ac:dyDescent="0.2">
      <c r="B263" s="35" t="str">
        <f>$B$52</f>
        <v>Totals</v>
      </c>
      <c r="C263" s="38">
        <f>SUM(C243:C262)</f>
        <v>605777.24487998232</v>
      </c>
      <c r="D263" s="38">
        <f>SUM(D243:D262)</f>
        <v>4218831.5377670126</v>
      </c>
      <c r="E263" s="38">
        <f>SUM(E243:E262)</f>
        <v>1606282.1118696325</v>
      </c>
      <c r="F263" s="38">
        <f>SUM(F243:F262)</f>
        <v>110927.10548337369</v>
      </c>
      <c r="G263" s="38">
        <f>SUM(G243:G262)</f>
        <v>0</v>
      </c>
      <c r="H263" s="38">
        <f t="shared" si="18"/>
        <v>6541818.0000000009</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4877764.65189646</v>
      </c>
      <c r="D268" s="38">
        <f t="shared" si="20"/>
        <v>14867633.775547005</v>
      </c>
      <c r="E268" s="38">
        <f t="shared" si="20"/>
        <v>5854560.6321023563</v>
      </c>
      <c r="F268" s="38">
        <f t="shared" si="20"/>
        <v>524502.30587508786</v>
      </c>
      <c r="G268" s="38">
        <f t="shared" si="20"/>
        <v>0</v>
      </c>
      <c r="H268" s="38">
        <f>SUM(C268:G268)</f>
        <v>26124461.365420911</v>
      </c>
      <c r="I268" s="1"/>
    </row>
    <row r="269" spans="2:10" x14ac:dyDescent="0.2">
      <c r="B269" s="9" t="str">
        <f>$B$33</f>
        <v>Science</v>
      </c>
      <c r="C269" s="39">
        <f t="shared" si="20"/>
        <v>3321192.3431928195</v>
      </c>
      <c r="D269" s="39">
        <f t="shared" si="20"/>
        <v>9787653.0696333479</v>
      </c>
      <c r="E269" s="39">
        <f t="shared" si="20"/>
        <v>4351709.514022395</v>
      </c>
      <c r="F269" s="39">
        <f t="shared" si="20"/>
        <v>105900.40927541677</v>
      </c>
      <c r="G269" s="39">
        <f t="shared" si="20"/>
        <v>0</v>
      </c>
      <c r="H269" s="39">
        <f t="shared" ref="H269:H288" si="21">SUM(C269:G269)</f>
        <v>17566455.336123977</v>
      </c>
      <c r="I269" s="1"/>
    </row>
    <row r="270" spans="2:10" x14ac:dyDescent="0.2">
      <c r="B270" s="9" t="str">
        <f>$B$34</f>
        <v>Fine Arts</v>
      </c>
      <c r="C270" s="39">
        <f t="shared" si="20"/>
        <v>588352.43205257284</v>
      </c>
      <c r="D270" s="39">
        <f t="shared" si="20"/>
        <v>1735456.2355840437</v>
      </c>
      <c r="E270" s="39">
        <f t="shared" si="20"/>
        <v>298613.62502400251</v>
      </c>
      <c r="F270" s="39">
        <f t="shared" si="20"/>
        <v>0</v>
      </c>
      <c r="G270" s="39">
        <f t="shared" si="20"/>
        <v>0</v>
      </c>
      <c r="H270" s="39">
        <f t="shared" si="21"/>
        <v>2622422.2926606191</v>
      </c>
      <c r="I270" s="1"/>
    </row>
    <row r="271" spans="2:10" x14ac:dyDescent="0.2">
      <c r="B271" s="9" t="str">
        <f>$B$35</f>
        <v>Teacher Education</v>
      </c>
      <c r="C271" s="39">
        <f t="shared" si="20"/>
        <v>740297.79713666067</v>
      </c>
      <c r="D271" s="39">
        <f t="shared" si="20"/>
        <v>4457401.0678391811</v>
      </c>
      <c r="E271" s="39">
        <f t="shared" si="20"/>
        <v>2514399.8619866865</v>
      </c>
      <c r="F271" s="39">
        <f t="shared" si="20"/>
        <v>1355613.7815202172</v>
      </c>
      <c r="G271" s="39">
        <f t="shared" si="20"/>
        <v>0</v>
      </c>
      <c r="H271" s="39">
        <f t="shared" si="21"/>
        <v>9067712.5084827449</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2356975.1352943084</v>
      </c>
      <c r="D273" s="39">
        <f t="shared" si="20"/>
        <v>5181198.0021691173</v>
      </c>
      <c r="E273" s="39">
        <f t="shared" si="20"/>
        <v>4708573.1398803852</v>
      </c>
      <c r="F273" s="39">
        <f t="shared" si="20"/>
        <v>0</v>
      </c>
      <c r="G273" s="39">
        <f t="shared" si="20"/>
        <v>0</v>
      </c>
      <c r="H273" s="39">
        <f t="shared" si="21"/>
        <v>12246746.277343811</v>
      </c>
      <c r="I273" s="1"/>
    </row>
    <row r="274" spans="2:10" x14ac:dyDescent="0.2">
      <c r="B274" s="9" t="str">
        <f>$B$38</f>
        <v>Home Economics</v>
      </c>
      <c r="C274" s="39">
        <f t="shared" si="20"/>
        <v>1855.7121732379378</v>
      </c>
      <c r="D274" s="39">
        <f t="shared" si="20"/>
        <v>301620.75718543108</v>
      </c>
      <c r="E274" s="39">
        <f t="shared" si="20"/>
        <v>51360.04188288693</v>
      </c>
      <c r="F274" s="39">
        <f t="shared" si="20"/>
        <v>0</v>
      </c>
      <c r="G274" s="39">
        <f t="shared" si="20"/>
        <v>0</v>
      </c>
      <c r="H274" s="39">
        <f t="shared" si="21"/>
        <v>354836.51124155591</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28733.285830389774</v>
      </c>
      <c r="D276" s="39">
        <f t="shared" si="20"/>
        <v>558998.280134595</v>
      </c>
      <c r="E276" s="39">
        <f t="shared" si="20"/>
        <v>0</v>
      </c>
      <c r="F276" s="39">
        <f t="shared" si="20"/>
        <v>0</v>
      </c>
      <c r="G276" s="39">
        <f t="shared" si="20"/>
        <v>0</v>
      </c>
      <c r="H276" s="39">
        <f t="shared" si="21"/>
        <v>587731.56596498482</v>
      </c>
      <c r="I276" s="1"/>
    </row>
    <row r="277" spans="2:10" x14ac:dyDescent="0.2">
      <c r="B277" s="9" t="str">
        <f>$B$41</f>
        <v>Library Science</v>
      </c>
      <c r="C277" s="39">
        <f t="shared" si="20"/>
        <v>0</v>
      </c>
      <c r="D277" s="39">
        <f t="shared" si="20"/>
        <v>0</v>
      </c>
      <c r="E277" s="39">
        <f t="shared" si="20"/>
        <v>468768.65988164052</v>
      </c>
      <c r="F277" s="39">
        <f t="shared" si="20"/>
        <v>0</v>
      </c>
      <c r="G277" s="39">
        <f t="shared" si="20"/>
        <v>0</v>
      </c>
      <c r="H277" s="39">
        <f t="shared" si="21"/>
        <v>468768.65988164052</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98903.295524120826</v>
      </c>
      <c r="D281" s="39">
        <f t="shared" si="20"/>
        <v>1765738.0828750411</v>
      </c>
      <c r="E281" s="39">
        <f t="shared" si="20"/>
        <v>1716314.4330399211</v>
      </c>
      <c r="F281" s="39">
        <f t="shared" si="20"/>
        <v>0</v>
      </c>
      <c r="G281" s="39">
        <f t="shared" si="20"/>
        <v>0</v>
      </c>
      <c r="H281" s="39">
        <f t="shared" si="21"/>
        <v>3580955.811439083</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916036.03979265015</v>
      </c>
      <c r="D283" s="39">
        <f t="shared" si="20"/>
        <v>12045273.064752914</v>
      </c>
      <c r="E283" s="39">
        <f t="shared" si="20"/>
        <v>6668741.7616936825</v>
      </c>
      <c r="F283" s="39">
        <f t="shared" si="20"/>
        <v>0</v>
      </c>
      <c r="G283" s="39">
        <f t="shared" si="20"/>
        <v>0</v>
      </c>
      <c r="H283" s="39">
        <f t="shared" si="21"/>
        <v>19630050.866239246</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106185.41804107004</v>
      </c>
      <c r="E285" s="39">
        <f t="shared" si="22"/>
        <v>0</v>
      </c>
      <c r="F285" s="39">
        <f t="shared" si="22"/>
        <v>0</v>
      </c>
      <c r="G285" s="39">
        <f t="shared" si="22"/>
        <v>0</v>
      </c>
      <c r="H285" s="39">
        <f t="shared" si="21"/>
        <v>106185.41804107004</v>
      </c>
      <c r="I285" s="1"/>
    </row>
    <row r="286" spans="2:10" x14ac:dyDescent="0.2">
      <c r="B286" s="9" t="str">
        <f>$B$50</f>
        <v>Technology</v>
      </c>
      <c r="C286" s="39">
        <f t="shared" si="22"/>
        <v>3379.4560681279381</v>
      </c>
      <c r="D286" s="39">
        <f t="shared" si="22"/>
        <v>670793.85957756394</v>
      </c>
      <c r="E286" s="39">
        <f t="shared" si="22"/>
        <v>609870.85789366066</v>
      </c>
      <c r="F286" s="39">
        <f t="shared" si="22"/>
        <v>0</v>
      </c>
      <c r="G286" s="39">
        <f t="shared" si="22"/>
        <v>0</v>
      </c>
      <c r="H286" s="39">
        <f t="shared" si="21"/>
        <v>1284044.1735393526</v>
      </c>
      <c r="I286" s="1"/>
    </row>
    <row r="287" spans="2:10" x14ac:dyDescent="0.2">
      <c r="B287" s="9" t="str">
        <f>$B$51</f>
        <v>Nursing</v>
      </c>
      <c r="C287" s="39">
        <f t="shared" si="22"/>
        <v>0</v>
      </c>
      <c r="D287" s="39">
        <f t="shared" si="22"/>
        <v>617868.35080786189</v>
      </c>
      <c r="E287" s="39">
        <f t="shared" si="22"/>
        <v>0</v>
      </c>
      <c r="F287" s="39">
        <f t="shared" si="22"/>
        <v>0</v>
      </c>
      <c r="G287" s="39">
        <f t="shared" si="22"/>
        <v>0</v>
      </c>
      <c r="H287" s="39">
        <f t="shared" si="21"/>
        <v>617868.35080786189</v>
      </c>
      <c r="I287" s="1"/>
    </row>
    <row r="288" spans="2:10" x14ac:dyDescent="0.2">
      <c r="B288" s="35" t="str">
        <f>$B$52</f>
        <v>Totals</v>
      </c>
      <c r="C288" s="38">
        <f>SUM(C268:C287)</f>
        <v>12933490.148961348</v>
      </c>
      <c r="D288" s="38">
        <f>SUM(D268:D287)</f>
        <v>52095819.96414718</v>
      </c>
      <c r="E288" s="38">
        <f>SUM(E268:E287)</f>
        <v>27242912.527407616</v>
      </c>
      <c r="F288" s="38">
        <f>SUM(F268:F287)</f>
        <v>1986016.4966707218</v>
      </c>
      <c r="G288" s="38">
        <f>SUM(G268:G287)</f>
        <v>0</v>
      </c>
      <c r="H288" s="38">
        <f t="shared" si="21"/>
        <v>94258239.13718687</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253.0617199427476</v>
      </c>
      <c r="D293" s="36">
        <f t="shared" si="23"/>
        <v>399.33479561513269</v>
      </c>
      <c r="E293" s="36">
        <f t="shared" si="23"/>
        <v>792.01307252466938</v>
      </c>
      <c r="F293" s="36">
        <f t="shared" si="23"/>
        <v>874.17050979181306</v>
      </c>
      <c r="G293" s="37">
        <f t="shared" si="23"/>
        <v>0</v>
      </c>
      <c r="H293" s="38">
        <f t="shared" si="23"/>
        <v>405.04296823809904</v>
      </c>
      <c r="I293" s="1"/>
    </row>
    <row r="294" spans="2:10" x14ac:dyDescent="0.2">
      <c r="B294" s="9" t="str">
        <f>$B$33</f>
        <v>Science</v>
      </c>
      <c r="C294" s="69">
        <f t="shared" si="23"/>
        <v>324.30351949934766</v>
      </c>
      <c r="D294" s="69">
        <f t="shared" si="23"/>
        <v>561.44398953899781</v>
      </c>
      <c r="E294" s="69">
        <f t="shared" si="23"/>
        <v>908.49885470196136</v>
      </c>
      <c r="F294" s="69">
        <f t="shared" si="23"/>
        <v>1069.7011037920886</v>
      </c>
      <c r="G294" s="88">
        <f t="shared" si="23"/>
        <v>0</v>
      </c>
      <c r="H294" s="39">
        <f t="shared" si="23"/>
        <v>539.46059442078365</v>
      </c>
      <c r="I294" s="1"/>
    </row>
    <row r="295" spans="2:10" x14ac:dyDescent="0.2">
      <c r="B295" s="9" t="str">
        <f>$B$34</f>
        <v>Fine Arts</v>
      </c>
      <c r="C295" s="69">
        <f t="shared" si="23"/>
        <v>195.92155579506255</v>
      </c>
      <c r="D295" s="69">
        <f t="shared" si="23"/>
        <v>514.36165844221807</v>
      </c>
      <c r="E295" s="69">
        <f t="shared" si="23"/>
        <v>966.38713600000813</v>
      </c>
      <c r="F295" s="69">
        <f t="shared" si="23"/>
        <v>0</v>
      </c>
      <c r="G295" s="88">
        <f t="shared" si="23"/>
        <v>0</v>
      </c>
      <c r="H295" s="39">
        <f t="shared" si="23"/>
        <v>392.22588882151047</v>
      </c>
      <c r="I295" s="1"/>
    </row>
    <row r="296" spans="2:10" x14ac:dyDescent="0.2">
      <c r="B296" s="9" t="str">
        <f>$B$35</f>
        <v>Teacher Education</v>
      </c>
      <c r="C296" s="69">
        <f t="shared" si="23"/>
        <v>395.24708870083322</v>
      </c>
      <c r="D296" s="69">
        <f t="shared" si="23"/>
        <v>405.91941242502332</v>
      </c>
      <c r="E296" s="69">
        <f t="shared" si="23"/>
        <v>778.21103744558536</v>
      </c>
      <c r="F296" s="69">
        <f t="shared" si="23"/>
        <v>780.43395597018832</v>
      </c>
      <c r="G296" s="88">
        <f t="shared" si="23"/>
        <v>0</v>
      </c>
      <c r="H296" s="39">
        <f t="shared" si="23"/>
        <v>508.79320550346455</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482.8877556431691</v>
      </c>
      <c r="D298" s="69">
        <f t="shared" si="23"/>
        <v>718.31387802150527</v>
      </c>
      <c r="E298" s="69">
        <f t="shared" si="23"/>
        <v>849.15656264749964</v>
      </c>
      <c r="F298" s="69">
        <f t="shared" si="23"/>
        <v>0</v>
      </c>
      <c r="G298" s="88">
        <f t="shared" si="23"/>
        <v>0</v>
      </c>
      <c r="H298" s="39">
        <f t="shared" si="23"/>
        <v>694.29935242042131</v>
      </c>
      <c r="I298" s="1"/>
    </row>
    <row r="299" spans="2:10" x14ac:dyDescent="0.2">
      <c r="B299" s="9" t="str">
        <f>$B$38</f>
        <v>Home Economics</v>
      </c>
      <c r="C299" s="69">
        <f t="shared" si="23"/>
        <v>309.28536220632299</v>
      </c>
      <c r="D299" s="69">
        <f t="shared" si="23"/>
        <v>465.46413145899857</v>
      </c>
      <c r="E299" s="69">
        <f t="shared" si="23"/>
        <v>2853.335660160385</v>
      </c>
      <c r="F299" s="69">
        <f t="shared" si="23"/>
        <v>0</v>
      </c>
      <c r="G299" s="88">
        <f t="shared" si="23"/>
        <v>0</v>
      </c>
      <c r="H299" s="39">
        <f t="shared" si="23"/>
        <v>528.03052268088675</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245.58363957598098</v>
      </c>
      <c r="D301" s="69">
        <f t="shared" si="23"/>
        <v>440.50297882946808</v>
      </c>
      <c r="E301" s="69">
        <f t="shared" si="23"/>
        <v>0</v>
      </c>
      <c r="F301" s="69">
        <f t="shared" si="23"/>
        <v>0</v>
      </c>
      <c r="G301" s="88">
        <f t="shared" si="23"/>
        <v>0</v>
      </c>
      <c r="H301" s="39">
        <f t="shared" si="23"/>
        <v>424.04874889248543</v>
      </c>
      <c r="I301" s="1"/>
    </row>
    <row r="302" spans="2:10" x14ac:dyDescent="0.2">
      <c r="B302" s="9" t="str">
        <f>$B$41</f>
        <v>Library Science</v>
      </c>
      <c r="C302" s="69">
        <f t="shared" si="23"/>
        <v>0</v>
      </c>
      <c r="D302" s="69">
        <f t="shared" si="23"/>
        <v>0</v>
      </c>
      <c r="E302" s="69">
        <f t="shared" si="23"/>
        <v>610.37585922088613</v>
      </c>
      <c r="F302" s="69">
        <f t="shared" si="23"/>
        <v>0</v>
      </c>
      <c r="G302" s="88">
        <f t="shared" si="23"/>
        <v>0</v>
      </c>
      <c r="H302" s="39">
        <f t="shared" si="23"/>
        <v>610.37585922088613</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347.02910710217833</v>
      </c>
      <c r="D306" s="69">
        <f t="shared" si="23"/>
        <v>467.12647695106904</v>
      </c>
      <c r="E306" s="69">
        <f t="shared" si="23"/>
        <v>435.72338995682179</v>
      </c>
      <c r="F306" s="69">
        <f t="shared" si="23"/>
        <v>0</v>
      </c>
      <c r="G306" s="88">
        <f t="shared" si="23"/>
        <v>0</v>
      </c>
      <c r="H306" s="39">
        <f t="shared" si="23"/>
        <v>447.39577854061508</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308.74150313200209</v>
      </c>
      <c r="D308" s="69">
        <f t="shared" si="23"/>
        <v>517.34196902258793</v>
      </c>
      <c r="E308" s="69">
        <f t="shared" si="23"/>
        <v>528.46832250524471</v>
      </c>
      <c r="F308" s="69">
        <f t="shared" si="23"/>
        <v>0</v>
      </c>
      <c r="G308" s="88">
        <f t="shared" si="23"/>
        <v>0</v>
      </c>
      <c r="H308" s="39">
        <f t="shared" si="23"/>
        <v>505.03102385549528</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153.89191020444932</v>
      </c>
      <c r="E310" s="69">
        <f t="shared" si="24"/>
        <v>0</v>
      </c>
      <c r="F310" s="69">
        <f t="shared" si="24"/>
        <v>0</v>
      </c>
      <c r="G310" s="88">
        <f t="shared" si="24"/>
        <v>0</v>
      </c>
      <c r="H310" s="39">
        <f t="shared" si="24"/>
        <v>153.89191020444932</v>
      </c>
      <c r="I310" s="1"/>
    </row>
    <row r="311" spans="2:10" x14ac:dyDescent="0.2">
      <c r="B311" s="9" t="str">
        <f>$B$50</f>
        <v>Technology</v>
      </c>
      <c r="C311" s="69">
        <f t="shared" si="24"/>
        <v>375.495118680882</v>
      </c>
      <c r="D311" s="69">
        <f t="shared" si="24"/>
        <v>715.13204645795724</v>
      </c>
      <c r="E311" s="69">
        <f t="shared" si="24"/>
        <v>1191.154019323556</v>
      </c>
      <c r="F311" s="69">
        <f t="shared" si="24"/>
        <v>0</v>
      </c>
      <c r="G311" s="88">
        <f t="shared" si="24"/>
        <v>0</v>
      </c>
      <c r="H311" s="39">
        <f t="shared" si="24"/>
        <v>880.08510866302436</v>
      </c>
      <c r="I311" s="1"/>
    </row>
    <row r="312" spans="2:10" x14ac:dyDescent="0.2">
      <c r="B312" s="9" t="str">
        <f>$B$51</f>
        <v>Nursing</v>
      </c>
      <c r="C312" s="69">
        <f t="shared" si="24"/>
        <v>0</v>
      </c>
      <c r="D312" s="69">
        <f t="shared" si="24"/>
        <v>1218.6752481417395</v>
      </c>
      <c r="E312" s="69">
        <f t="shared" si="24"/>
        <v>0</v>
      </c>
      <c r="F312" s="69">
        <f t="shared" si="24"/>
        <v>0</v>
      </c>
      <c r="G312" s="88">
        <f t="shared" si="24"/>
        <v>0</v>
      </c>
      <c r="H312" s="39">
        <f t="shared" si="24"/>
        <v>1218.6752481417395</v>
      </c>
      <c r="I312" s="1"/>
    </row>
    <row r="313" spans="2:10" x14ac:dyDescent="0.2">
      <c r="B313" s="35" t="str">
        <f>$B$52</f>
        <v>Totals</v>
      </c>
      <c r="C313" s="38">
        <f t="shared" si="24"/>
        <v>303.19736852008691</v>
      </c>
      <c r="D313" s="38">
        <f t="shared" si="24"/>
        <v>485.30298903692864</v>
      </c>
      <c r="E313" s="38">
        <f t="shared" si="24"/>
        <v>696.34006920245417</v>
      </c>
      <c r="F313" s="38">
        <f t="shared" si="24"/>
        <v>815.27770799290715</v>
      </c>
      <c r="G313" s="38">
        <f t="shared" si="24"/>
        <v>0</v>
      </c>
      <c r="H313" s="38">
        <f t="shared" si="24"/>
        <v>492.04825116116825</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1.5780134415646814</v>
      </c>
      <c r="E318" s="55">
        <f t="shared" si="25"/>
        <v>3.1297229494206138</v>
      </c>
      <c r="F318" s="55">
        <f t="shared" si="25"/>
        <v>3.4543767030018779</v>
      </c>
      <c r="G318" s="55">
        <f t="shared" si="25"/>
        <v>0</v>
      </c>
      <c r="H318" s="55">
        <f t="shared" si="25"/>
        <v>1.6005698859935651</v>
      </c>
      <c r="I318" s="1"/>
    </row>
    <row r="319" spans="2:10" x14ac:dyDescent="0.2">
      <c r="B319" s="9" t="str">
        <f>$B$33</f>
        <v>Science</v>
      </c>
      <c r="C319" s="55">
        <f t="shared" ref="C319:H334" si="26">IF($C$293=0,"",C294/$C$293)</f>
        <v>1.2815194632073066</v>
      </c>
      <c r="D319" s="55">
        <f t="shared" si="26"/>
        <v>2.2186049698311474</v>
      </c>
      <c r="E319" s="55">
        <f t="shared" si="26"/>
        <v>3.5900287681104004</v>
      </c>
      <c r="F319" s="55">
        <f t="shared" si="26"/>
        <v>4.2270364084860272</v>
      </c>
      <c r="G319" s="55">
        <f t="shared" si="26"/>
        <v>0</v>
      </c>
      <c r="H319" s="55">
        <f t="shared" si="26"/>
        <v>2.1317352721021203</v>
      </c>
      <c r="I319" s="1"/>
    </row>
    <row r="320" spans="2:10" x14ac:dyDescent="0.2">
      <c r="B320" s="9" t="str">
        <f>$B$34</f>
        <v>Fine Arts</v>
      </c>
      <c r="C320" s="55">
        <f t="shared" si="26"/>
        <v>0.77420463213238111</v>
      </c>
      <c r="D320" s="55">
        <f t="shared" si="26"/>
        <v>2.032554187012507</v>
      </c>
      <c r="E320" s="55">
        <f t="shared" si="26"/>
        <v>3.8187803995746274</v>
      </c>
      <c r="F320" s="55">
        <f t="shared" si="26"/>
        <v>0</v>
      </c>
      <c r="G320" s="55">
        <f t="shared" si="26"/>
        <v>0</v>
      </c>
      <c r="H320" s="55">
        <f t="shared" si="26"/>
        <v>1.5499218487499697</v>
      </c>
      <c r="I320" s="1"/>
    </row>
    <row r="321" spans="2:9" x14ac:dyDescent="0.2">
      <c r="B321" s="9" t="str">
        <f>$B$35</f>
        <v>Teacher Education</v>
      </c>
      <c r="C321" s="55">
        <f t="shared" si="26"/>
        <v>1.5618604378024992</v>
      </c>
      <c r="D321" s="55">
        <f t="shared" si="26"/>
        <v>1.6040332473708709</v>
      </c>
      <c r="E321" s="55">
        <f t="shared" si="26"/>
        <v>3.0751827562922078</v>
      </c>
      <c r="F321" s="55">
        <f t="shared" si="26"/>
        <v>3.0839668526190085</v>
      </c>
      <c r="G321" s="55">
        <f t="shared" si="26"/>
        <v>0</v>
      </c>
      <c r="H321" s="55">
        <f t="shared" si="26"/>
        <v>2.0105498596096374</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1.9081817500980278</v>
      </c>
      <c r="D323" s="55">
        <f t="shared" si="26"/>
        <v>2.8384928316460338</v>
      </c>
      <c r="E323" s="55">
        <f t="shared" si="26"/>
        <v>3.3555314602288004</v>
      </c>
      <c r="F323" s="55">
        <f t="shared" si="26"/>
        <v>0</v>
      </c>
      <c r="G323" s="55">
        <f t="shared" si="26"/>
        <v>0</v>
      </c>
      <c r="H323" s="55">
        <f t="shared" si="26"/>
        <v>2.7435969082068152</v>
      </c>
      <c r="I323" s="1"/>
    </row>
    <row r="324" spans="2:9" x14ac:dyDescent="0.2">
      <c r="B324" s="9" t="str">
        <f>$B$38</f>
        <v>Home Economics</v>
      </c>
      <c r="C324" s="55">
        <f t="shared" si="26"/>
        <v>1.2221736352550492</v>
      </c>
      <c r="D324" s="55">
        <f t="shared" si="26"/>
        <v>1.8393304667505803</v>
      </c>
      <c r="E324" s="55">
        <f t="shared" si="26"/>
        <v>11.275255936796448</v>
      </c>
      <c r="F324" s="55">
        <f t="shared" si="26"/>
        <v>0</v>
      </c>
      <c r="G324" s="55">
        <f t="shared" si="26"/>
        <v>0</v>
      </c>
      <c r="H324" s="55">
        <f t="shared" si="26"/>
        <v>2.086568141559884</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0.97044957898627082</v>
      </c>
      <c r="D326" s="55">
        <f t="shared" si="26"/>
        <v>1.7406938470548883</v>
      </c>
      <c r="E326" s="55">
        <f t="shared" si="26"/>
        <v>0</v>
      </c>
      <c r="F326" s="55">
        <f t="shared" si="26"/>
        <v>0</v>
      </c>
      <c r="G326" s="55">
        <f t="shared" si="26"/>
        <v>0</v>
      </c>
      <c r="H326" s="55">
        <f t="shared" si="26"/>
        <v>1.675673227023122</v>
      </c>
      <c r="I326" s="1"/>
    </row>
    <row r="327" spans="2:9" x14ac:dyDescent="0.2">
      <c r="B327" s="9" t="str">
        <f>$B$41</f>
        <v>Library Science</v>
      </c>
      <c r="C327" s="55">
        <f t="shared" si="26"/>
        <v>0</v>
      </c>
      <c r="D327" s="55">
        <f t="shared" si="26"/>
        <v>0</v>
      </c>
      <c r="E327" s="55">
        <f t="shared" si="26"/>
        <v>2.4119643988785695</v>
      </c>
      <c r="F327" s="55">
        <f t="shared" si="26"/>
        <v>0</v>
      </c>
      <c r="G327" s="55">
        <f t="shared" si="26"/>
        <v>0</v>
      </c>
      <c r="H327" s="55">
        <f t="shared" si="26"/>
        <v>2.4119643988785695</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1.3713220125931722</v>
      </c>
      <c r="D331" s="55">
        <f t="shared" si="26"/>
        <v>1.8458993997857567</v>
      </c>
      <c r="E331" s="55">
        <f t="shared" si="26"/>
        <v>1.7218067989714105</v>
      </c>
      <c r="F331" s="55">
        <f t="shared" si="26"/>
        <v>0</v>
      </c>
      <c r="G331" s="55">
        <f t="shared" si="26"/>
        <v>0</v>
      </c>
      <c r="H331" s="55">
        <f t="shared" si="26"/>
        <v>1.7679314700059472</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1.2200245189270484</v>
      </c>
      <c r="D333" s="55">
        <f t="shared" si="26"/>
        <v>2.0443311977000347</v>
      </c>
      <c r="E333" s="55">
        <f t="shared" si="26"/>
        <v>2.0882981536077634</v>
      </c>
      <c r="F333" s="55">
        <f t="shared" si="26"/>
        <v>0</v>
      </c>
      <c r="G333" s="55">
        <f t="shared" si="26"/>
        <v>0</v>
      </c>
      <c r="H333" s="55">
        <f t="shared" si="26"/>
        <v>1.9956832031717517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0.60812006746522407</v>
      </c>
      <c r="E335" s="55">
        <f t="shared" si="27"/>
        <v>0</v>
      </c>
      <c r="F335" s="55">
        <f t="shared" si="27"/>
        <v>0</v>
      </c>
      <c r="G335" s="55">
        <f t="shared" si="27"/>
        <v>0</v>
      </c>
      <c r="H335" s="55">
        <f t="shared" si="27"/>
        <v>0.60812006746522407</v>
      </c>
      <c r="I335" s="1"/>
    </row>
    <row r="336" spans="2:9" x14ac:dyDescent="0.2">
      <c r="B336" s="9" t="str">
        <f>$B$50</f>
        <v>Technology</v>
      </c>
      <c r="C336" s="55">
        <f t="shared" si="27"/>
        <v>1.4838084510206979</v>
      </c>
      <c r="D336" s="55">
        <f t="shared" si="27"/>
        <v>2.8259194896001967</v>
      </c>
      <c r="E336" s="55">
        <f t="shared" si="27"/>
        <v>4.7069703770014737</v>
      </c>
      <c r="F336" s="55">
        <f t="shared" si="27"/>
        <v>0</v>
      </c>
      <c r="G336" s="55">
        <f t="shared" si="27"/>
        <v>0</v>
      </c>
      <c r="H336" s="55">
        <f t="shared" si="27"/>
        <v>3.4777488624598529</v>
      </c>
      <c r="I336" s="1"/>
    </row>
    <row r="337" spans="2:10" x14ac:dyDescent="0.2">
      <c r="B337" s="9" t="str">
        <f>$B$51</f>
        <v>Nursing</v>
      </c>
      <c r="C337" s="55">
        <f t="shared" si="27"/>
        <v>0</v>
      </c>
      <c r="D337" s="55">
        <f t="shared" si="27"/>
        <v>4.8157234069911929</v>
      </c>
      <c r="E337" s="55">
        <f t="shared" si="27"/>
        <v>0</v>
      </c>
      <c r="F337" s="55">
        <f t="shared" si="27"/>
        <v>0</v>
      </c>
      <c r="G337" s="55">
        <f t="shared" si="27"/>
        <v>0</v>
      </c>
      <c r="H337" s="55">
        <f t="shared" si="27"/>
        <v>4.8157234069911929</v>
      </c>
      <c r="I337" s="1"/>
    </row>
    <row r="338" spans="2:10" x14ac:dyDescent="0.2">
      <c r="B338" s="35" t="str">
        <f>$B$52</f>
        <v>Totals</v>
      </c>
      <c r="C338" s="55">
        <f t="shared" si="27"/>
        <v>1.1981162879501568</v>
      </c>
      <c r="D338" s="55">
        <f t="shared" si="27"/>
        <v>1.9177257988554059</v>
      </c>
      <c r="E338" s="55">
        <f t="shared" si="27"/>
        <v>2.7516610151863086</v>
      </c>
      <c r="F338" s="55">
        <f t="shared" si="27"/>
        <v>3.2216556031364787</v>
      </c>
      <c r="G338" s="55">
        <f t="shared" si="27"/>
        <v>0</v>
      </c>
      <c r="H338" s="55">
        <f t="shared" si="27"/>
        <v>1.9443804115157706</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7591.8515982824283</v>
      </c>
      <c r="D343" s="38">
        <f t="shared" si="28"/>
        <v>11980.04386845398</v>
      </c>
      <c r="E343" s="38">
        <f>E293*24</f>
        <v>19008.313740592064</v>
      </c>
      <c r="F343" s="38">
        <f>F293*18</f>
        <v>15735.069176252635</v>
      </c>
      <c r="G343" s="38">
        <f>G293*24</f>
        <v>0</v>
      </c>
      <c r="H343" s="38">
        <f>IF((C32/30+D32/30+E32/24+F32/18+G32/24)=0,0,H268/(C32/30+D32/30+E32/24+F32/18+G32/24))</f>
        <v>11742.034593273414</v>
      </c>
      <c r="I343" s="1"/>
    </row>
    <row r="344" spans="2:10" x14ac:dyDescent="0.2">
      <c r="B344" s="9" t="str">
        <f>$B$33</f>
        <v>Science</v>
      </c>
      <c r="C344" s="39">
        <f t="shared" si="28"/>
        <v>9729.1055849804288</v>
      </c>
      <c r="D344" s="39">
        <f t="shared" si="28"/>
        <v>16843.319686169933</v>
      </c>
      <c r="E344" s="39">
        <f>E294*24</f>
        <v>21803.972512847075</v>
      </c>
      <c r="F344" s="39">
        <f>F294*18</f>
        <v>19254.619868257596</v>
      </c>
      <c r="G344" s="39">
        <f>G294*24</f>
        <v>0</v>
      </c>
      <c r="H344" s="39">
        <f t="shared" ref="H344:H363" si="29">IF((C33/30+D33/30+E33/24+F33/18+G33/24)=0,0,H269/(C33/30+D33/30+E33/24+F33/18+G33/24))</f>
        <v>15579.313854041042</v>
      </c>
      <c r="I344" s="1"/>
    </row>
    <row r="345" spans="2:10" x14ac:dyDescent="0.2">
      <c r="B345" s="9" t="str">
        <f>$B$34</f>
        <v>Fine Arts</v>
      </c>
      <c r="C345" s="39">
        <f t="shared" si="28"/>
        <v>5877.6466738518766</v>
      </c>
      <c r="D345" s="39">
        <f t="shared" si="28"/>
        <v>15430.849753266542</v>
      </c>
      <c r="E345" s="39">
        <f t="shared" ref="E345:E363" si="30">E295*24</f>
        <v>23193.291264000196</v>
      </c>
      <c r="F345" s="39">
        <f t="shared" ref="F345:F363" si="31">F295*18</f>
        <v>0</v>
      </c>
      <c r="G345" s="39">
        <f t="shared" ref="G345:G363" si="32">G295*24</f>
        <v>0</v>
      </c>
      <c r="H345" s="39">
        <f t="shared" si="29"/>
        <v>11632.376265821695</v>
      </c>
      <c r="I345" s="1"/>
    </row>
    <row r="346" spans="2:10" x14ac:dyDescent="0.2">
      <c r="B346" s="9" t="str">
        <f>$B$35</f>
        <v>Teacher Education</v>
      </c>
      <c r="C346" s="39">
        <f t="shared" si="28"/>
        <v>11857.412661024997</v>
      </c>
      <c r="D346" s="39">
        <f t="shared" si="28"/>
        <v>12177.5823727507</v>
      </c>
      <c r="E346" s="39">
        <f t="shared" si="30"/>
        <v>18677.06489869405</v>
      </c>
      <c r="F346" s="39">
        <f t="shared" si="31"/>
        <v>14047.81120746339</v>
      </c>
      <c r="G346" s="39">
        <f t="shared" si="32"/>
        <v>0</v>
      </c>
      <c r="H346" s="39">
        <f t="shared" si="29"/>
        <v>13747.463721468199</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14486.632669295073</v>
      </c>
      <c r="D348" s="39">
        <f t="shared" si="28"/>
        <v>21549.416340645159</v>
      </c>
      <c r="E348" s="39">
        <f t="shared" si="30"/>
        <v>20379.757503539993</v>
      </c>
      <c r="F348" s="39">
        <f t="shared" si="31"/>
        <v>0</v>
      </c>
      <c r="G348" s="39">
        <f t="shared" si="32"/>
        <v>0</v>
      </c>
      <c r="H348" s="39">
        <f t="shared" si="29"/>
        <v>19311.304099568435</v>
      </c>
      <c r="I348" s="1"/>
    </row>
    <row r="349" spans="2:10" x14ac:dyDescent="0.2">
      <c r="B349" s="9" t="str">
        <f>$B$38</f>
        <v>Home Economics</v>
      </c>
      <c r="C349" s="39">
        <f t="shared" si="28"/>
        <v>9278.5608661896895</v>
      </c>
      <c r="D349" s="39">
        <f t="shared" si="28"/>
        <v>13963.923943769956</v>
      </c>
      <c r="E349" s="39">
        <f t="shared" si="30"/>
        <v>68480.055843849244</v>
      </c>
      <c r="F349" s="39">
        <f t="shared" si="31"/>
        <v>0</v>
      </c>
      <c r="G349" s="39">
        <f t="shared" si="32"/>
        <v>0</v>
      </c>
      <c r="H349" s="39">
        <f t="shared" si="29"/>
        <v>15735.543735767445</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7367.5091872794292</v>
      </c>
      <c r="D351" s="39">
        <f t="shared" si="28"/>
        <v>13215.089364884043</v>
      </c>
      <c r="E351" s="39">
        <f t="shared" si="30"/>
        <v>0</v>
      </c>
      <c r="F351" s="39">
        <f t="shared" si="31"/>
        <v>0</v>
      </c>
      <c r="G351" s="39">
        <f t="shared" si="32"/>
        <v>0</v>
      </c>
      <c r="H351" s="39">
        <f t="shared" si="29"/>
        <v>12721.462466774565</v>
      </c>
      <c r="I351" s="1"/>
    </row>
    <row r="352" spans="2:10" x14ac:dyDescent="0.2">
      <c r="B352" s="9" t="str">
        <f>$B$41</f>
        <v>Library Science</v>
      </c>
      <c r="C352" s="39">
        <f t="shared" si="28"/>
        <v>0</v>
      </c>
      <c r="D352" s="39">
        <f t="shared" si="28"/>
        <v>0</v>
      </c>
      <c r="E352" s="39">
        <f t="shared" si="30"/>
        <v>14649.020621301268</v>
      </c>
      <c r="F352" s="39">
        <f t="shared" si="31"/>
        <v>0</v>
      </c>
      <c r="G352" s="39">
        <f t="shared" si="32"/>
        <v>0</v>
      </c>
      <c r="H352" s="39">
        <f t="shared" si="29"/>
        <v>14649.020621301266</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10410.87321306535</v>
      </c>
      <c r="D356" s="39">
        <f t="shared" si="28"/>
        <v>14013.794308532071</v>
      </c>
      <c r="E356" s="39">
        <f t="shared" si="30"/>
        <v>10457.361358963723</v>
      </c>
      <c r="F356" s="39">
        <f t="shared" si="31"/>
        <v>0</v>
      </c>
      <c r="G356" s="39">
        <f t="shared" si="32"/>
        <v>0</v>
      </c>
      <c r="H356" s="39">
        <f t="shared" si="29"/>
        <v>11951.45869483215</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9262.2450939600621</v>
      </c>
      <c r="D358" s="39">
        <f t="shared" si="28"/>
        <v>15520.259070677637</v>
      </c>
      <c r="E358" s="39">
        <f t="shared" si="30"/>
        <v>12683.239740125873</v>
      </c>
      <c r="F358" s="39">
        <f t="shared" si="31"/>
        <v>0</v>
      </c>
      <c r="G358" s="39">
        <f t="shared" si="32"/>
        <v>0</v>
      </c>
      <c r="H358" s="39">
        <f t="shared" si="29"/>
        <v>14013.540580913826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4616.7573061334797</v>
      </c>
      <c r="E360" s="39">
        <f t="shared" si="30"/>
        <v>0</v>
      </c>
      <c r="F360" s="39">
        <f t="shared" si="31"/>
        <v>0</v>
      </c>
      <c r="G360" s="39">
        <f t="shared" si="32"/>
        <v>0</v>
      </c>
      <c r="H360" s="39">
        <f t="shared" si="29"/>
        <v>4616.7573061334797</v>
      </c>
      <c r="I360" s="1"/>
    </row>
    <row r="361" spans="2:9" x14ac:dyDescent="0.2">
      <c r="B361" s="9" t="str">
        <f>$B$50</f>
        <v>Technology</v>
      </c>
      <c r="C361" s="39">
        <f t="shared" si="33"/>
        <v>11264.85356042646</v>
      </c>
      <c r="D361" s="39">
        <f t="shared" si="33"/>
        <v>21453.961393738718</v>
      </c>
      <c r="E361" s="39">
        <f t="shared" si="30"/>
        <v>28587.696463765344</v>
      </c>
      <c r="F361" s="39">
        <f t="shared" si="31"/>
        <v>0</v>
      </c>
      <c r="G361" s="39">
        <f t="shared" si="32"/>
        <v>0</v>
      </c>
      <c r="H361" s="39">
        <f t="shared" si="29"/>
        <v>24273.046758777931</v>
      </c>
      <c r="I361" s="1"/>
    </row>
    <row r="362" spans="2:9" x14ac:dyDescent="0.2">
      <c r="B362" s="9" t="str">
        <f>$B$51</f>
        <v>Nursing</v>
      </c>
      <c r="C362" s="39">
        <f t="shared" si="33"/>
        <v>0</v>
      </c>
      <c r="D362" s="39">
        <f t="shared" si="33"/>
        <v>36560.257444252187</v>
      </c>
      <c r="E362" s="39">
        <f t="shared" si="30"/>
        <v>0</v>
      </c>
      <c r="F362" s="39">
        <f t="shared" si="31"/>
        <v>0</v>
      </c>
      <c r="G362" s="39">
        <f t="shared" si="32"/>
        <v>0</v>
      </c>
      <c r="H362" s="39">
        <f t="shared" si="29"/>
        <v>36560.257444252187</v>
      </c>
      <c r="I362" s="1"/>
    </row>
    <row r="363" spans="2:9" x14ac:dyDescent="0.2">
      <c r="B363" s="35" t="str">
        <f>$B$52</f>
        <v>Totals</v>
      </c>
      <c r="C363" s="38">
        <f t="shared" si="33"/>
        <v>9095.9210556026082</v>
      </c>
      <c r="D363" s="38">
        <f t="shared" si="33"/>
        <v>14559.089671107859</v>
      </c>
      <c r="E363" s="38">
        <f t="shared" si="30"/>
        <v>16712.161660858899</v>
      </c>
      <c r="F363" s="38">
        <f t="shared" si="31"/>
        <v>14674.998743872329</v>
      </c>
      <c r="G363" s="38">
        <f t="shared" si="32"/>
        <v>0</v>
      </c>
      <c r="H363" s="38">
        <f t="shared" si="29"/>
        <v>13932.002370404196</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46" priority="6" stopIfTrue="1">
      <formula>C32=0</formula>
    </cfRule>
  </conditionalFormatting>
  <conditionalFormatting sqref="C91:G110">
    <cfRule type="expression" dxfId="145" priority="5" stopIfTrue="1">
      <formula>C32=0</formula>
    </cfRule>
  </conditionalFormatting>
  <conditionalFormatting sqref="C143:H162">
    <cfRule type="expression" dxfId="144" priority="3" stopIfTrue="1">
      <formula>C32=0</formula>
    </cfRule>
  </conditionalFormatting>
  <conditionalFormatting sqref="H143:H162">
    <cfRule type="expression" dxfId="143" priority="4" stopIfTrue="1">
      <formula>OR(AND(#REF!&gt;0,H143&gt;0,H61=0),AND(#REF!&gt;0,H143&gt;0,H32=0))</formula>
    </cfRule>
  </conditionalFormatting>
  <conditionalFormatting sqref="H143:H162">
    <cfRule type="expression" dxfId="142" priority="2" stopIfTrue="1">
      <formula>OR(AND(#REF!&gt;0,H143&gt;0,H61=0),AND(#REF!&gt;0,H143&gt;0,H32=0))</formula>
    </cfRule>
  </conditionalFormatting>
  <conditionalFormatting sqref="H143:H162">
    <cfRule type="expression" dxfId="141"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pageSetUpPr fitToPage="1"/>
  </sheetPr>
  <dimension ref="B1:W363"/>
  <sheetViews>
    <sheetView showGridLines="0" showZeros="0" topLeftCell="A121"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80</v>
      </c>
      <c r="C3" s="6"/>
      <c r="D3" s="6"/>
      <c r="E3" s="6"/>
      <c r="F3" s="6"/>
      <c r="G3" s="6"/>
      <c r="H3" s="6"/>
    </row>
    <row r="4" spans="2:8" x14ac:dyDescent="0.2">
      <c r="B4" s="83" t="s">
        <v>154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Data!$G24</f>
        <v>50919235</v>
      </c>
    </row>
    <row r="14" spans="2:8" x14ac:dyDescent="0.2">
      <c r="B14" s="372" t="s">
        <v>14</v>
      </c>
      <c r="C14" s="372"/>
      <c r="D14" s="372"/>
      <c r="E14" s="372"/>
      <c r="F14" s="341"/>
      <c r="G14" s="339"/>
      <c r="H14" s="345">
        <f>Data!$H24</f>
        <v>2499777</v>
      </c>
    </row>
    <row r="15" spans="2:8" x14ac:dyDescent="0.2">
      <c r="B15" s="372" t="s">
        <v>15</v>
      </c>
      <c r="C15" s="372"/>
      <c r="D15" s="372"/>
      <c r="E15" s="372"/>
      <c r="F15" s="341"/>
      <c r="G15" s="339"/>
      <c r="H15" s="345">
        <f>Data!$I24</f>
        <v>33633185</v>
      </c>
    </row>
    <row r="16" spans="2:8" x14ac:dyDescent="0.2">
      <c r="B16" s="372" t="s">
        <v>19</v>
      </c>
      <c r="C16" s="372"/>
      <c r="D16" s="372"/>
      <c r="E16" s="372"/>
      <c r="F16" s="341"/>
      <c r="G16" s="339"/>
      <c r="H16" s="345">
        <f>Data!$J24</f>
        <v>7722355</v>
      </c>
    </row>
    <row r="17" spans="2:23" x14ac:dyDescent="0.2">
      <c r="B17" s="372" t="s">
        <v>16</v>
      </c>
      <c r="C17" s="372"/>
      <c r="D17" s="372"/>
      <c r="E17" s="372"/>
      <c r="F17" s="341"/>
      <c r="G17" s="339"/>
      <c r="H17" s="345">
        <f>Data!$K24</f>
        <v>24109608</v>
      </c>
    </row>
    <row r="18" spans="2:23" x14ac:dyDescent="0.2">
      <c r="B18" s="372" t="s">
        <v>1</v>
      </c>
      <c r="C18" s="372"/>
      <c r="D18" s="372"/>
      <c r="E18" s="372"/>
      <c r="F18" s="342"/>
      <c r="G18" s="339"/>
      <c r="H18" s="343">
        <f>SUM(H13:H17)</f>
        <v>118884160</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ht="28.5" x14ac:dyDescent="0.2">
      <c r="B21" s="386" t="s">
        <v>22</v>
      </c>
      <c r="C21" s="387"/>
      <c r="D21" s="385" t="str">
        <f>Data!L24</f>
        <v>Christina Ordonez-Campos</v>
      </c>
      <c r="E21" s="385"/>
      <c r="F21" s="385"/>
      <c r="G21" s="87" t="str">
        <f>Data!M24</f>
        <v>713-221-8098</v>
      </c>
      <c r="H21" s="78" t="str">
        <f>Data!N24</f>
        <v>ordonezcamposa@uhd.edu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Data!O24</f>
        <v>3489</v>
      </c>
      <c r="D25" s="80">
        <f>Data!P24</f>
        <v>9702</v>
      </c>
      <c r="E25" s="80">
        <f>Data!Q24</f>
        <v>1449</v>
      </c>
      <c r="F25" s="80">
        <f>Data!R24</f>
        <v>0</v>
      </c>
      <c r="G25" s="80">
        <f>Data!S24</f>
        <v>0</v>
      </c>
      <c r="H25" s="68">
        <f>SUM(C25:G25)</f>
        <v>14640</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x14ac:dyDescent="0.2">
      <c r="B28" s="386" t="s">
        <v>39</v>
      </c>
      <c r="C28" s="387"/>
      <c r="D28" s="385" t="str">
        <f>Data!T24</f>
        <v>Tucker, Carol M.</v>
      </c>
      <c r="E28" s="385"/>
      <c r="F28" s="385"/>
      <c r="G28" s="87" t="str">
        <f>Data!U24</f>
        <v>(713) 221-8269</v>
      </c>
      <c r="H28" s="78" t="str">
        <f>Data!V24</f>
        <v>TuckerCa@uhd.edu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Data!W24</f>
        <v>82969</v>
      </c>
      <c r="D32" s="81">
        <f>Data!AQ24</f>
        <v>52029</v>
      </c>
      <c r="E32" s="81">
        <f>Data!BK24</f>
        <v>2679</v>
      </c>
      <c r="F32" s="81">
        <f>Data!CE24</f>
        <v>0</v>
      </c>
      <c r="G32" s="81">
        <f>Data!CY24</f>
        <v>0</v>
      </c>
      <c r="H32" s="22">
        <f>SUM(C32:G32)</f>
        <v>137677</v>
      </c>
      <c r="I32" s="1"/>
      <c r="W32" s="18"/>
    </row>
    <row r="33" spans="2:23" x14ac:dyDescent="0.2">
      <c r="B33" s="7" t="s">
        <v>46</v>
      </c>
      <c r="C33" s="81">
        <f>Data!X24</f>
        <v>18590</v>
      </c>
      <c r="D33" s="81">
        <f>Data!AR24</f>
        <v>18813</v>
      </c>
      <c r="E33" s="81">
        <f>Data!BL24</f>
        <v>1410</v>
      </c>
      <c r="F33" s="81">
        <f>Data!CF24</f>
        <v>0</v>
      </c>
      <c r="G33" s="81">
        <f>Data!CZ24</f>
        <v>0</v>
      </c>
      <c r="H33" s="22">
        <f t="shared" ref="H33:H52" si="0">SUM(C33:G33)</f>
        <v>38813</v>
      </c>
      <c r="I33" s="1"/>
      <c r="W33" s="18"/>
    </row>
    <row r="34" spans="2:23" x14ac:dyDescent="0.2">
      <c r="B34" s="7" t="s">
        <v>47</v>
      </c>
      <c r="C34" s="81">
        <f>Data!Y24</f>
        <v>7860</v>
      </c>
      <c r="D34" s="81">
        <f>Data!AS24</f>
        <v>2031</v>
      </c>
      <c r="E34" s="81">
        <f>Data!BM24</f>
        <v>0</v>
      </c>
      <c r="F34" s="81">
        <f>Data!CG24</f>
        <v>0</v>
      </c>
      <c r="G34" s="81">
        <f>Data!DA24</f>
        <v>0</v>
      </c>
      <c r="H34" s="22">
        <f t="shared" si="0"/>
        <v>9891</v>
      </c>
      <c r="I34" s="1"/>
      <c r="W34" s="18"/>
    </row>
    <row r="35" spans="2:23" x14ac:dyDescent="0.2">
      <c r="B35" s="7" t="s">
        <v>48</v>
      </c>
      <c r="C35" s="81">
        <f>Data!Z24</f>
        <v>1953</v>
      </c>
      <c r="D35" s="81">
        <f>Data!AT24</f>
        <v>10209</v>
      </c>
      <c r="E35" s="81">
        <f>Data!BN24</f>
        <v>456</v>
      </c>
      <c r="F35" s="81">
        <f>Data!CH24</f>
        <v>0</v>
      </c>
      <c r="G35" s="81">
        <f>Data!DB24</f>
        <v>0</v>
      </c>
      <c r="H35" s="22">
        <f t="shared" si="0"/>
        <v>12618</v>
      </c>
      <c r="I35" s="1"/>
      <c r="W35" s="18"/>
    </row>
    <row r="36" spans="2:23" x14ac:dyDescent="0.2">
      <c r="B36" s="7" t="s">
        <v>49</v>
      </c>
      <c r="C36" s="81">
        <f>Data!AA24</f>
        <v>0</v>
      </c>
      <c r="D36" s="81">
        <f>Data!AU24</f>
        <v>0</v>
      </c>
      <c r="E36" s="81">
        <f>Data!BO24</f>
        <v>0</v>
      </c>
      <c r="F36" s="81">
        <f>Data!CI24</f>
        <v>0</v>
      </c>
      <c r="G36" s="81">
        <f>Data!DC24</f>
        <v>0</v>
      </c>
      <c r="H36" s="22">
        <f t="shared" si="0"/>
        <v>0</v>
      </c>
      <c r="I36" s="1"/>
      <c r="W36" s="18"/>
    </row>
    <row r="37" spans="2:23" x14ac:dyDescent="0.2">
      <c r="B37" s="7" t="s">
        <v>50</v>
      </c>
      <c r="C37" s="81">
        <f>Data!AB24</f>
        <v>4741</v>
      </c>
      <c r="D37" s="81">
        <f>Data!AV24</f>
        <v>3759</v>
      </c>
      <c r="E37" s="81">
        <f>Data!BP24</f>
        <v>459</v>
      </c>
      <c r="F37" s="81">
        <f>Data!CJ24</f>
        <v>0</v>
      </c>
      <c r="G37" s="81">
        <f>Data!DD24</f>
        <v>0</v>
      </c>
      <c r="H37" s="22">
        <f t="shared" si="0"/>
        <v>8959</v>
      </c>
      <c r="I37" s="1"/>
      <c r="W37" s="18"/>
    </row>
    <row r="38" spans="2:23" x14ac:dyDescent="0.2">
      <c r="B38" s="7" t="s">
        <v>51</v>
      </c>
      <c r="C38" s="81">
        <f>Data!AC24</f>
        <v>234</v>
      </c>
      <c r="D38" s="81">
        <f>Data!AW24</f>
        <v>804</v>
      </c>
      <c r="E38" s="81">
        <f>Data!BQ24</f>
        <v>0</v>
      </c>
      <c r="F38" s="81">
        <f>Data!CK24</f>
        <v>0</v>
      </c>
      <c r="G38" s="81">
        <f>Data!DE24</f>
        <v>0</v>
      </c>
      <c r="H38" s="22">
        <f t="shared" si="0"/>
        <v>1038</v>
      </c>
      <c r="I38" s="1"/>
      <c r="W38" s="18"/>
    </row>
    <row r="39" spans="2:23" x14ac:dyDescent="0.2">
      <c r="B39" s="7" t="s">
        <v>52</v>
      </c>
      <c r="C39" s="81">
        <f>Data!AD24</f>
        <v>0</v>
      </c>
      <c r="D39" s="81">
        <f>Data!AX24</f>
        <v>0</v>
      </c>
      <c r="E39" s="81">
        <f>Data!BR24</f>
        <v>0</v>
      </c>
      <c r="F39" s="81">
        <f>Data!CL24</f>
        <v>0</v>
      </c>
      <c r="G39" s="81">
        <f>Data!DF24</f>
        <v>0</v>
      </c>
      <c r="H39" s="22">
        <f t="shared" si="0"/>
        <v>0</v>
      </c>
      <c r="I39" s="1"/>
      <c r="W39" s="18"/>
    </row>
    <row r="40" spans="2:23" x14ac:dyDescent="0.2">
      <c r="B40" s="7" t="s">
        <v>53</v>
      </c>
      <c r="C40" s="81">
        <f>Data!AE24</f>
        <v>1251</v>
      </c>
      <c r="D40" s="81">
        <f>Data!AY24</f>
        <v>3219</v>
      </c>
      <c r="E40" s="81">
        <f>Data!BS24</f>
        <v>0</v>
      </c>
      <c r="F40" s="81">
        <f>Data!CM24</f>
        <v>0</v>
      </c>
      <c r="G40" s="81">
        <f>Data!DG24</f>
        <v>0</v>
      </c>
      <c r="H40" s="22">
        <f t="shared" si="0"/>
        <v>4470</v>
      </c>
      <c r="I40" s="1"/>
      <c r="W40" s="18"/>
    </row>
    <row r="41" spans="2:23" x14ac:dyDescent="0.2">
      <c r="B41" s="7" t="s">
        <v>54</v>
      </c>
      <c r="C41" s="81">
        <f>Data!AF24</f>
        <v>0</v>
      </c>
      <c r="D41" s="81">
        <f>Data!AZ24</f>
        <v>0</v>
      </c>
      <c r="E41" s="81">
        <f>Data!BT24</f>
        <v>0</v>
      </c>
      <c r="F41" s="81">
        <f>Data!CN24</f>
        <v>0</v>
      </c>
      <c r="G41" s="81">
        <f>Data!DH24</f>
        <v>0</v>
      </c>
      <c r="H41" s="22">
        <f t="shared" si="0"/>
        <v>0</v>
      </c>
      <c r="I41" s="1"/>
      <c r="W41" s="18"/>
    </row>
    <row r="42" spans="2:23" x14ac:dyDescent="0.2">
      <c r="B42" s="7" t="s">
        <v>55</v>
      </c>
      <c r="C42" s="81">
        <f>Data!AG24</f>
        <v>0</v>
      </c>
      <c r="D42" s="81">
        <f>Data!BA24</f>
        <v>0</v>
      </c>
      <c r="E42" s="81">
        <f>Data!BU24</f>
        <v>0</v>
      </c>
      <c r="F42" s="81">
        <f>Data!CO24</f>
        <v>0</v>
      </c>
      <c r="G42" s="81">
        <f>Data!DI24</f>
        <v>0</v>
      </c>
      <c r="H42" s="22">
        <f t="shared" si="0"/>
        <v>0</v>
      </c>
      <c r="I42" s="1"/>
      <c r="W42" s="18"/>
    </row>
    <row r="43" spans="2:23" x14ac:dyDescent="0.2">
      <c r="B43" s="7" t="s">
        <v>56</v>
      </c>
      <c r="C43" s="81">
        <f>Data!AH24</f>
        <v>0</v>
      </c>
      <c r="D43" s="81">
        <f>Data!BB24</f>
        <v>0</v>
      </c>
      <c r="E43" s="81">
        <f>Data!BV24</f>
        <v>0</v>
      </c>
      <c r="F43" s="81">
        <f>Data!CP24</f>
        <v>0</v>
      </c>
      <c r="G43" s="81">
        <f>Data!DJ24</f>
        <v>0</v>
      </c>
      <c r="H43" s="22">
        <f t="shared" si="0"/>
        <v>0</v>
      </c>
      <c r="I43" s="1"/>
      <c r="W43" s="18"/>
    </row>
    <row r="44" spans="2:23" x14ac:dyDescent="0.2">
      <c r="B44" s="7" t="s">
        <v>57</v>
      </c>
      <c r="C44" s="81">
        <f>Data!AI24</f>
        <v>0</v>
      </c>
      <c r="D44" s="81">
        <f>Data!BC24</f>
        <v>0</v>
      </c>
      <c r="E44" s="81">
        <f>Data!BW24</f>
        <v>0</v>
      </c>
      <c r="F44" s="81">
        <f>Data!CQ24</f>
        <v>0</v>
      </c>
      <c r="G44" s="81">
        <f>Data!DK24</f>
        <v>0</v>
      </c>
      <c r="H44" s="22">
        <f t="shared" si="0"/>
        <v>0</v>
      </c>
      <c r="I44" s="1"/>
      <c r="W44" s="18"/>
    </row>
    <row r="45" spans="2:23" x14ac:dyDescent="0.2">
      <c r="B45" s="7" t="s">
        <v>58</v>
      </c>
      <c r="C45" s="81">
        <f>Data!AJ24</f>
        <v>795</v>
      </c>
      <c r="D45" s="81">
        <f>Data!BD24</f>
        <v>3219</v>
      </c>
      <c r="E45" s="81">
        <f>Data!BX24</f>
        <v>0</v>
      </c>
      <c r="F45" s="81">
        <f>Data!CR24</f>
        <v>0</v>
      </c>
      <c r="G45" s="81">
        <f>Data!DL24</f>
        <v>0</v>
      </c>
      <c r="H45" s="22">
        <f t="shared" si="0"/>
        <v>4014</v>
      </c>
      <c r="I45" s="1"/>
      <c r="W45" s="18"/>
    </row>
    <row r="46" spans="2:23" x14ac:dyDescent="0.2">
      <c r="B46" s="7" t="s">
        <v>59</v>
      </c>
      <c r="C46" s="81">
        <f>Data!AK24</f>
        <v>0</v>
      </c>
      <c r="D46" s="81">
        <f>Data!BE24</f>
        <v>0</v>
      </c>
      <c r="E46" s="81">
        <f>Data!BY24</f>
        <v>0</v>
      </c>
      <c r="F46" s="81">
        <f>Data!CS24</f>
        <v>0</v>
      </c>
      <c r="G46" s="81">
        <f>Data!DM24</f>
        <v>0</v>
      </c>
      <c r="H46" s="22">
        <f t="shared" si="0"/>
        <v>0</v>
      </c>
      <c r="I46" s="1"/>
      <c r="W46" s="18"/>
    </row>
    <row r="47" spans="2:23" x14ac:dyDescent="0.2">
      <c r="B47" s="7" t="s">
        <v>60</v>
      </c>
      <c r="C47" s="81">
        <f>Data!AL24</f>
        <v>5232</v>
      </c>
      <c r="D47" s="81">
        <f>Data!BF24</f>
        <v>64285</v>
      </c>
      <c r="E47" s="81">
        <f>Data!BZ24</f>
        <v>21167</v>
      </c>
      <c r="F47" s="81">
        <f>Data!CT24</f>
        <v>0</v>
      </c>
      <c r="G47" s="81">
        <f>Data!DN24</f>
        <v>0</v>
      </c>
      <c r="H47" s="22">
        <f t="shared" si="0"/>
        <v>90684</v>
      </c>
      <c r="I47" s="1"/>
      <c r="W47" s="18"/>
    </row>
    <row r="48" spans="2:23" x14ac:dyDescent="0.2">
      <c r="B48" s="7" t="s">
        <v>61</v>
      </c>
      <c r="C48" s="81">
        <f>Data!AM24</f>
        <v>0</v>
      </c>
      <c r="D48" s="81">
        <f>Data!BG24</f>
        <v>0</v>
      </c>
      <c r="E48" s="81">
        <f>Data!CA24</f>
        <v>0</v>
      </c>
      <c r="F48" s="81">
        <f>Data!CU24</f>
        <v>0</v>
      </c>
      <c r="G48" s="81">
        <f>Data!DO24</f>
        <v>0</v>
      </c>
      <c r="H48" s="22">
        <f t="shared" si="0"/>
        <v>0</v>
      </c>
      <c r="I48" s="1"/>
      <c r="W48" s="18"/>
    </row>
    <row r="49" spans="2:23" x14ac:dyDescent="0.2">
      <c r="B49" s="7" t="s">
        <v>62</v>
      </c>
      <c r="C49" s="81">
        <f>Data!AN24</f>
        <v>0</v>
      </c>
      <c r="D49" s="81">
        <f>Data!BH24</f>
        <v>1170</v>
      </c>
      <c r="E49" s="81">
        <f>Data!CB24</f>
        <v>0</v>
      </c>
      <c r="F49" s="81">
        <f>Data!CV24</f>
        <v>0</v>
      </c>
      <c r="G49" s="81">
        <f>Data!DP24</f>
        <v>0</v>
      </c>
      <c r="H49" s="22">
        <f t="shared" si="0"/>
        <v>1170</v>
      </c>
      <c r="I49" s="1"/>
      <c r="W49" s="18"/>
    </row>
    <row r="50" spans="2:23" x14ac:dyDescent="0.2">
      <c r="B50" s="7" t="s">
        <v>63</v>
      </c>
      <c r="C50" s="81">
        <f>Data!AO24</f>
        <v>757</v>
      </c>
      <c r="D50" s="81">
        <f>Data!BI24</f>
        <v>2109</v>
      </c>
      <c r="E50" s="81">
        <f>Data!CC24</f>
        <v>771</v>
      </c>
      <c r="F50" s="81">
        <f>Data!CW24</f>
        <v>0</v>
      </c>
      <c r="G50" s="81">
        <f>Data!DQ24</f>
        <v>0</v>
      </c>
      <c r="H50" s="22">
        <f t="shared" si="0"/>
        <v>3637</v>
      </c>
      <c r="I50" s="1"/>
      <c r="W50" s="18"/>
    </row>
    <row r="51" spans="2:23" x14ac:dyDescent="0.2">
      <c r="B51" s="7" t="s">
        <v>0</v>
      </c>
      <c r="C51" s="81">
        <f>Data!AP24</f>
        <v>5</v>
      </c>
      <c r="D51" s="81">
        <f>Data!BJ24</f>
        <v>259</v>
      </c>
      <c r="E51" s="81">
        <f>Data!CD24</f>
        <v>0</v>
      </c>
      <c r="F51" s="81">
        <f>Data!CX24</f>
        <v>0</v>
      </c>
      <c r="G51" s="81">
        <f>Data!DR24</f>
        <v>0</v>
      </c>
      <c r="H51" s="22">
        <f t="shared" si="0"/>
        <v>264</v>
      </c>
      <c r="I51" s="1"/>
      <c r="W51" s="18"/>
    </row>
    <row r="52" spans="2:23" x14ac:dyDescent="0.2">
      <c r="B52" s="8" t="s">
        <v>34</v>
      </c>
      <c r="C52" s="22">
        <f>SUM(C32:C51)</f>
        <v>124387</v>
      </c>
      <c r="D52" s="22">
        <f>SUM(D32:D51)</f>
        <v>161906</v>
      </c>
      <c r="E52" s="22">
        <f>SUM(E32:E51)</f>
        <v>26942</v>
      </c>
      <c r="F52" s="22">
        <f>SUM(F32:F51)</f>
        <v>0</v>
      </c>
      <c r="G52" s="22">
        <f>SUM(G32:G51)</f>
        <v>0</v>
      </c>
      <c r="H52" s="22">
        <f t="shared" si="0"/>
        <v>313235</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x14ac:dyDescent="0.2">
      <c r="B55" s="386" t="s">
        <v>40</v>
      </c>
      <c r="C55" s="387"/>
      <c r="D55" s="385" t="str">
        <f>Data!T24</f>
        <v>Tucker, Carol M.</v>
      </c>
      <c r="E55" s="385"/>
      <c r="F55" s="385"/>
      <c r="G55" s="87" t="str">
        <f>Data!U24</f>
        <v>(713) 221-8269</v>
      </c>
      <c r="H55" s="78" t="str">
        <f>Data!V24</f>
        <v>TuckerCa@uhd.edu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Data!DS24</f>
        <v>6647841.7151698396</v>
      </c>
      <c r="D61" s="82">
        <f>Data!EM24</f>
        <v>5928591.0754008302</v>
      </c>
      <c r="E61" s="82">
        <f>Data!FG24</f>
        <v>1102267.56091514</v>
      </c>
      <c r="F61" s="82">
        <f>Data!GA24</f>
        <v>0</v>
      </c>
      <c r="G61" s="82">
        <f>Data!GU24</f>
        <v>0</v>
      </c>
      <c r="H61" s="21">
        <f>SUM(C61:G61)</f>
        <v>13678700.351485809</v>
      </c>
      <c r="I61" s="1"/>
    </row>
    <row r="62" spans="2:23" x14ac:dyDescent="0.2">
      <c r="B62" s="9" t="str">
        <f>$B$33</f>
        <v>Science</v>
      </c>
      <c r="C62" s="82">
        <f>Data!DT24</f>
        <v>1539218.26009157</v>
      </c>
      <c r="D62" s="82">
        <f>Data!EN24</f>
        <v>2797903.3374186698</v>
      </c>
      <c r="E62" s="82">
        <f>Data!FH24</f>
        <v>328972.930865817</v>
      </c>
      <c r="F62" s="82">
        <f>Data!GB24</f>
        <v>0</v>
      </c>
      <c r="G62" s="82">
        <f>Data!GV24</f>
        <v>0</v>
      </c>
      <c r="H62" s="22">
        <f t="shared" ref="H62:H81" si="1">SUM(C62:G62)</f>
        <v>4666094.5283760568</v>
      </c>
      <c r="I62" s="1"/>
    </row>
    <row r="63" spans="2:23" x14ac:dyDescent="0.2">
      <c r="B63" s="9" t="str">
        <f>$B$34</f>
        <v>Fine Arts</v>
      </c>
      <c r="C63" s="82">
        <f>Data!DU24</f>
        <v>628747.79632500804</v>
      </c>
      <c r="D63" s="82">
        <f>Data!EO24</f>
        <v>368919.05601982703</v>
      </c>
      <c r="E63" s="82">
        <f>Data!FI24</f>
        <v>0</v>
      </c>
      <c r="F63" s="82">
        <f>Data!GC24</f>
        <v>0</v>
      </c>
      <c r="G63" s="82">
        <f>Data!GW24</f>
        <v>0</v>
      </c>
      <c r="H63" s="22">
        <f t="shared" si="1"/>
        <v>997666.85234483506</v>
      </c>
      <c r="I63" s="1"/>
    </row>
    <row r="64" spans="2:23" x14ac:dyDescent="0.2">
      <c r="B64" s="9" t="str">
        <f>$B$35</f>
        <v>Teacher Education</v>
      </c>
      <c r="C64" s="82">
        <f>Data!DV24</f>
        <v>184595.735824173</v>
      </c>
      <c r="D64" s="82">
        <f>Data!EP24</f>
        <v>1359976.8784727801</v>
      </c>
      <c r="E64" s="82">
        <f>Data!FJ24</f>
        <v>256293.136829603</v>
      </c>
      <c r="F64" s="82">
        <f>Data!GD24</f>
        <v>0</v>
      </c>
      <c r="G64" s="82">
        <f>Data!GX24</f>
        <v>0</v>
      </c>
      <c r="H64" s="22">
        <f t="shared" si="1"/>
        <v>1800865.7511265562</v>
      </c>
      <c r="I64" s="1"/>
    </row>
    <row r="65" spans="2:9" x14ac:dyDescent="0.2">
      <c r="B65" s="9" t="str">
        <f>$B$36</f>
        <v>Agriculture</v>
      </c>
      <c r="C65" s="82">
        <f>Data!DW24</f>
        <v>0</v>
      </c>
      <c r="D65" s="82">
        <f>Data!EQ24</f>
        <v>0</v>
      </c>
      <c r="E65" s="82">
        <f>Data!FK24</f>
        <v>0</v>
      </c>
      <c r="F65" s="82">
        <f>Data!GE24</f>
        <v>0</v>
      </c>
      <c r="G65" s="82">
        <f>Data!GY24</f>
        <v>0</v>
      </c>
      <c r="H65" s="22">
        <f t="shared" si="1"/>
        <v>0</v>
      </c>
      <c r="I65" s="1"/>
    </row>
    <row r="66" spans="2:9" x14ac:dyDescent="0.2">
      <c r="B66" s="9" t="str">
        <f>$B$37</f>
        <v>Engineering</v>
      </c>
      <c r="C66" s="82">
        <f>Data!DX24</f>
        <v>361090.69027899101</v>
      </c>
      <c r="D66" s="82">
        <f>Data!ER24</f>
        <v>476647.84555043402</v>
      </c>
      <c r="E66" s="82">
        <f>Data!FL24</f>
        <v>129260.39138956201</v>
      </c>
      <c r="F66" s="82">
        <f>Data!GF24</f>
        <v>0</v>
      </c>
      <c r="G66" s="82">
        <f>Data!GZ24</f>
        <v>0</v>
      </c>
      <c r="H66" s="22">
        <f t="shared" si="1"/>
        <v>966998.92721898714</v>
      </c>
      <c r="I66" s="1"/>
    </row>
    <row r="67" spans="2:9" x14ac:dyDescent="0.2">
      <c r="B67" s="9" t="str">
        <f>$B$38</f>
        <v>Home Economics</v>
      </c>
      <c r="C67" s="82">
        <f>Data!DY24</f>
        <v>15662.696143629901</v>
      </c>
      <c r="D67" s="82">
        <f>Data!ES24</f>
        <v>88199.303856370097</v>
      </c>
      <c r="E67" s="82">
        <f>Data!FM24</f>
        <v>0</v>
      </c>
      <c r="F67" s="82">
        <f>Data!GG24</f>
        <v>0</v>
      </c>
      <c r="G67" s="82">
        <f>Data!HA24</f>
        <v>0</v>
      </c>
      <c r="H67" s="22">
        <f t="shared" si="1"/>
        <v>103862</v>
      </c>
      <c r="I67" s="1"/>
    </row>
    <row r="68" spans="2:9" x14ac:dyDescent="0.2">
      <c r="B68" s="9" t="str">
        <f>$B$39</f>
        <v>Law</v>
      </c>
      <c r="C68" s="82">
        <f>Data!DZ24</f>
        <v>0</v>
      </c>
      <c r="D68" s="82">
        <f>Data!ET24</f>
        <v>0</v>
      </c>
      <c r="E68" s="82">
        <f>Data!FN24</f>
        <v>0</v>
      </c>
      <c r="F68" s="82">
        <f>Data!GH24</f>
        <v>0</v>
      </c>
      <c r="G68" s="82">
        <f>Data!HB24</f>
        <v>0</v>
      </c>
      <c r="H68" s="22">
        <f t="shared" si="1"/>
        <v>0</v>
      </c>
      <c r="I68" s="1"/>
    </row>
    <row r="69" spans="2:9" x14ac:dyDescent="0.2">
      <c r="B69" s="9" t="str">
        <f>$B$40</f>
        <v>Social Service</v>
      </c>
      <c r="C69" s="82">
        <f>Data!EA24</f>
        <v>162279.70324774901</v>
      </c>
      <c r="D69" s="82">
        <f>Data!EU24</f>
        <v>455171.31116962002</v>
      </c>
      <c r="E69" s="82">
        <f>Data!FO24</f>
        <v>0</v>
      </c>
      <c r="F69" s="82">
        <f>Data!GI24</f>
        <v>0</v>
      </c>
      <c r="G69" s="82">
        <f>Data!HC24</f>
        <v>0</v>
      </c>
      <c r="H69" s="22">
        <f t="shared" si="1"/>
        <v>617451.01441736904</v>
      </c>
      <c r="I69" s="1"/>
    </row>
    <row r="70" spans="2:9" x14ac:dyDescent="0.2">
      <c r="B70" s="9" t="str">
        <f>$B$41</f>
        <v>Library Science</v>
      </c>
      <c r="C70" s="82">
        <f>Data!EB24</f>
        <v>0</v>
      </c>
      <c r="D70" s="82">
        <f>Data!EV24</f>
        <v>0</v>
      </c>
      <c r="E70" s="82">
        <f>Data!FP24</f>
        <v>0</v>
      </c>
      <c r="F70" s="82">
        <f>Data!GJ24</f>
        <v>0</v>
      </c>
      <c r="G70" s="82">
        <f>Data!HD24</f>
        <v>0</v>
      </c>
      <c r="H70" s="22">
        <f t="shared" si="1"/>
        <v>0</v>
      </c>
      <c r="I70" s="1"/>
    </row>
    <row r="71" spans="2:9" x14ac:dyDescent="0.2">
      <c r="B71" s="9" t="str">
        <f>$B$42</f>
        <v>Veterinary Science</v>
      </c>
      <c r="C71" s="82">
        <f>Data!EC24</f>
        <v>0</v>
      </c>
      <c r="D71" s="82">
        <f>Data!EW24</f>
        <v>0</v>
      </c>
      <c r="E71" s="82">
        <f>Data!FQ24</f>
        <v>0</v>
      </c>
      <c r="F71" s="82">
        <f>Data!GK24</f>
        <v>0</v>
      </c>
      <c r="G71" s="82">
        <f>Data!HE24</f>
        <v>0</v>
      </c>
      <c r="H71" s="22">
        <f t="shared" si="1"/>
        <v>0</v>
      </c>
      <c r="I71" s="1"/>
    </row>
    <row r="72" spans="2:9" x14ac:dyDescent="0.2">
      <c r="B72" s="9" t="str">
        <f>$B$43</f>
        <v>Vocational Training</v>
      </c>
      <c r="C72" s="82">
        <f>Data!ED24</f>
        <v>0</v>
      </c>
      <c r="D72" s="82">
        <f>Data!EX24</f>
        <v>0</v>
      </c>
      <c r="E72" s="82">
        <f>Data!FR24</f>
        <v>0</v>
      </c>
      <c r="F72" s="82">
        <f>Data!GL24</f>
        <v>0</v>
      </c>
      <c r="G72" s="82">
        <f>Data!HF24</f>
        <v>0</v>
      </c>
      <c r="H72" s="22">
        <f t="shared" si="1"/>
        <v>0</v>
      </c>
      <c r="I72" s="1"/>
    </row>
    <row r="73" spans="2:9" x14ac:dyDescent="0.2">
      <c r="B73" s="9" t="str">
        <f>$B$44</f>
        <v>Physical Training</v>
      </c>
      <c r="C73" s="82">
        <f>Data!EE24</f>
        <v>0</v>
      </c>
      <c r="D73" s="82">
        <f>Data!EY24</f>
        <v>0</v>
      </c>
      <c r="E73" s="82">
        <f>Data!FS24</f>
        <v>0</v>
      </c>
      <c r="F73" s="82">
        <f>Data!GM24</f>
        <v>0</v>
      </c>
      <c r="G73" s="82">
        <f>Data!HG24</f>
        <v>0</v>
      </c>
      <c r="H73" s="22">
        <f t="shared" si="1"/>
        <v>0</v>
      </c>
      <c r="I73" s="1"/>
    </row>
    <row r="74" spans="2:9" x14ac:dyDescent="0.2">
      <c r="B74" s="9" t="str">
        <f>$B$45</f>
        <v>Health Services</v>
      </c>
      <c r="C74" s="82">
        <f>Data!EF24</f>
        <v>77053.621059744401</v>
      </c>
      <c r="D74" s="82">
        <f>Data!EZ24</f>
        <v>400932.960245764</v>
      </c>
      <c r="E74" s="82">
        <f>Data!FT24</f>
        <v>0</v>
      </c>
      <c r="F74" s="82">
        <f>Data!GN24</f>
        <v>0</v>
      </c>
      <c r="G74" s="82">
        <f>Data!HH24</f>
        <v>0</v>
      </c>
      <c r="H74" s="22">
        <f t="shared" si="1"/>
        <v>477986.58130550839</v>
      </c>
      <c r="I74" s="1"/>
    </row>
    <row r="75" spans="2:9" x14ac:dyDescent="0.2">
      <c r="B75" s="9" t="str">
        <f>$B$46</f>
        <v>Pharmacy</v>
      </c>
      <c r="C75" s="82">
        <f>Data!EG24</f>
        <v>0</v>
      </c>
      <c r="D75" s="82">
        <f>Data!FA24</f>
        <v>0</v>
      </c>
      <c r="E75" s="82">
        <f>Data!FU24</f>
        <v>0</v>
      </c>
      <c r="F75" s="82">
        <f>Data!GO24</f>
        <v>0</v>
      </c>
      <c r="G75" s="82">
        <f>Data!HI24</f>
        <v>0</v>
      </c>
      <c r="H75" s="22">
        <f t="shared" si="1"/>
        <v>0</v>
      </c>
      <c r="I75" s="1"/>
    </row>
    <row r="76" spans="2:9" x14ac:dyDescent="0.2">
      <c r="B76" s="9" t="str">
        <f>$B$47</f>
        <v>Business Administration</v>
      </c>
      <c r="C76" s="82">
        <f>Data!EH24</f>
        <v>564629.61879787606</v>
      </c>
      <c r="D76" s="82">
        <f>Data!FB24</f>
        <v>8216351.6291071204</v>
      </c>
      <c r="E76" s="82">
        <f>Data!FV24</f>
        <v>3046244.3471931801</v>
      </c>
      <c r="F76" s="82">
        <f>Data!GP24</f>
        <v>0</v>
      </c>
      <c r="G76" s="82">
        <f>Data!HJ24</f>
        <v>0</v>
      </c>
      <c r="H76" s="22">
        <f t="shared" si="1"/>
        <v>11827225.595098177</v>
      </c>
      <c r="I76" s="1"/>
    </row>
    <row r="77" spans="2:9" x14ac:dyDescent="0.2">
      <c r="B77" s="9" t="str">
        <f>$B$48</f>
        <v>Optometry</v>
      </c>
      <c r="C77" s="82">
        <f>Data!EI24</f>
        <v>0</v>
      </c>
      <c r="D77" s="82">
        <f>Data!FC24</f>
        <v>0</v>
      </c>
      <c r="E77" s="82">
        <f>Data!FW24</f>
        <v>0</v>
      </c>
      <c r="F77" s="82">
        <f>Data!GQ24</f>
        <v>0</v>
      </c>
      <c r="G77" s="82">
        <f>Data!HK24</f>
        <v>0</v>
      </c>
      <c r="H77" s="22">
        <f t="shared" si="1"/>
        <v>0</v>
      </c>
      <c r="I77" s="1"/>
    </row>
    <row r="78" spans="2:9" x14ac:dyDescent="0.2">
      <c r="B78" s="9" t="str">
        <f>$B$49</f>
        <v>Teacher Ed-Practice Teaching</v>
      </c>
      <c r="C78" s="82">
        <f>Data!EJ24</f>
        <v>0</v>
      </c>
      <c r="D78" s="82">
        <f>Data!FD24</f>
        <v>140763.81273710201</v>
      </c>
      <c r="E78" s="82">
        <f>Data!FX24</f>
        <v>0</v>
      </c>
      <c r="F78" s="82">
        <f>Data!GR24</f>
        <v>0</v>
      </c>
      <c r="G78" s="82">
        <f>Data!HL24</f>
        <v>0</v>
      </c>
      <c r="H78" s="22">
        <f t="shared" si="1"/>
        <v>140763.81273710201</v>
      </c>
      <c r="I78" s="1"/>
    </row>
    <row r="79" spans="2:9" x14ac:dyDescent="0.2">
      <c r="B79" s="9" t="str">
        <f>$B$50</f>
        <v>Technology</v>
      </c>
      <c r="C79" s="82">
        <f>Data!EK24</f>
        <v>105751.306932541</v>
      </c>
      <c r="D79" s="82">
        <f>Data!FE24</f>
        <v>275158.40419805801</v>
      </c>
      <c r="E79" s="82">
        <f>Data!FY24</f>
        <v>189329.066610382</v>
      </c>
      <c r="F79" s="82">
        <f>Data!GS24</f>
        <v>0</v>
      </c>
      <c r="G79" s="82">
        <f>Data!HM24</f>
        <v>0</v>
      </c>
      <c r="H79" s="22">
        <f t="shared" si="1"/>
        <v>570238.77774098096</v>
      </c>
      <c r="I79" s="1"/>
    </row>
    <row r="80" spans="2:9" x14ac:dyDescent="0.2">
      <c r="B80" s="9" t="str">
        <f>$B$51</f>
        <v>Nursing</v>
      </c>
      <c r="C80" s="82">
        <f>Data!EL24</f>
        <v>7592.8333333333303</v>
      </c>
      <c r="D80" s="82">
        <f>Data!FF24</f>
        <v>205964.16666666701</v>
      </c>
      <c r="E80" s="82">
        <f>Data!FZ24</f>
        <v>0</v>
      </c>
      <c r="F80" s="82">
        <f>Data!GT24</f>
        <v>0</v>
      </c>
      <c r="G80" s="82">
        <f>Data!HN24</f>
        <v>0</v>
      </c>
      <c r="H80" s="22">
        <f t="shared" si="1"/>
        <v>213557.00000000035</v>
      </c>
      <c r="I80" s="1"/>
    </row>
    <row r="81" spans="2:9" x14ac:dyDescent="0.2">
      <c r="B81" s="35" t="str">
        <f>$B$52</f>
        <v>Totals</v>
      </c>
      <c r="C81" s="21">
        <f>SUM(C61:C80)</f>
        <v>10294463.977204453</v>
      </c>
      <c r="D81" s="21">
        <f>SUM(D61:D80)</f>
        <v>20714579.78084325</v>
      </c>
      <c r="E81" s="21">
        <f>SUM(E61:E80)</f>
        <v>5052367.4338036841</v>
      </c>
      <c r="F81" s="21">
        <f>SUM(F61:F80)</f>
        <v>0</v>
      </c>
      <c r="G81" s="21">
        <f>SUM(G61:G80)</f>
        <v>0</v>
      </c>
      <c r="H81" s="21">
        <f t="shared" si="1"/>
        <v>36061411.191851385</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Data!T24</f>
        <v>Tucker, Carol M.</v>
      </c>
      <c r="E84" s="385"/>
      <c r="F84" s="385"/>
      <c r="G84" s="87" t="str">
        <f>Data!U24</f>
        <v>(713) 221-8269</v>
      </c>
      <c r="H84" s="78" t="str">
        <f>Data!V24</f>
        <v>TuckerCa@uhd.edu</v>
      </c>
    </row>
    <row r="85" spans="2:9" ht="13.5" customHeight="1" x14ac:dyDescent="0.2">
      <c r="B85" s="27"/>
      <c r="C85" s="27"/>
      <c r="D85" s="27"/>
      <c r="E85" s="27"/>
      <c r="F85" s="27"/>
      <c r="G85" s="27"/>
      <c r="H85" s="5"/>
    </row>
    <row r="86" spans="2:9" x14ac:dyDescent="0.2">
      <c r="B86" s="28" t="s">
        <v>33</v>
      </c>
      <c r="C86" s="13"/>
      <c r="D86" s="13"/>
      <c r="E86" s="13"/>
      <c r="F86" s="13"/>
      <c r="G86" s="13"/>
      <c r="H86" s="17">
        <f>H13+H14</f>
        <v>53419012</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Data!HR24</f>
        <v>144983</v>
      </c>
      <c r="D91" s="159">
        <f>Data!IL24</f>
        <v>156987</v>
      </c>
      <c r="E91" s="159">
        <f>Data!JF24</f>
        <v>0</v>
      </c>
      <c r="F91" s="159">
        <f>Data!JZ24</f>
        <v>0</v>
      </c>
      <c r="G91" s="159">
        <f>Data!KT24</f>
        <v>0</v>
      </c>
      <c r="H91" s="36">
        <f t="shared" ref="H91:H111" si="2">SUM(C91:G91)</f>
        <v>301970</v>
      </c>
    </row>
    <row r="92" spans="2:9" x14ac:dyDescent="0.2">
      <c r="B92" s="9" t="str">
        <f>$B$33</f>
        <v>Science</v>
      </c>
      <c r="C92" s="159">
        <f>Data!HS24</f>
        <v>31600</v>
      </c>
      <c r="D92" s="159">
        <f>Data!IM24</f>
        <v>64008</v>
      </c>
      <c r="E92" s="159">
        <f>Data!JG24</f>
        <v>0</v>
      </c>
      <c r="F92" s="159">
        <f>Data!KA24</f>
        <v>0</v>
      </c>
      <c r="G92" s="159">
        <f>Data!KU24</f>
        <v>0</v>
      </c>
      <c r="H92" s="69">
        <f t="shared" si="2"/>
        <v>95608</v>
      </c>
    </row>
    <row r="93" spans="2:9" x14ac:dyDescent="0.2">
      <c r="B93" s="9" t="str">
        <f>$B$34</f>
        <v>Fine Arts</v>
      </c>
      <c r="C93" s="159">
        <f>Data!HT24</f>
        <v>0</v>
      </c>
      <c r="D93" s="159">
        <f>Data!IN24</f>
        <v>0</v>
      </c>
      <c r="E93" s="159">
        <f>Data!JH24</f>
        <v>0</v>
      </c>
      <c r="F93" s="159">
        <f>Data!KB24</f>
        <v>0</v>
      </c>
      <c r="G93" s="159">
        <f>Data!KV24</f>
        <v>0</v>
      </c>
      <c r="H93" s="69">
        <f t="shared" si="2"/>
        <v>0</v>
      </c>
    </row>
    <row r="94" spans="2:9" x14ac:dyDescent="0.2">
      <c r="B94" s="9" t="str">
        <f>$B$35</f>
        <v>Teacher Education</v>
      </c>
      <c r="C94" s="159">
        <f>Data!HU24</f>
        <v>0</v>
      </c>
      <c r="D94" s="159">
        <f>Data!IO24</f>
        <v>44401</v>
      </c>
      <c r="E94" s="159">
        <f>Data!JI24</f>
        <v>0</v>
      </c>
      <c r="F94" s="159">
        <f>Data!KC24</f>
        <v>0</v>
      </c>
      <c r="G94" s="159">
        <f>Data!KW24</f>
        <v>0</v>
      </c>
      <c r="H94" s="69">
        <f t="shared" si="2"/>
        <v>44401</v>
      </c>
    </row>
    <row r="95" spans="2:9" x14ac:dyDescent="0.2">
      <c r="B95" s="9" t="str">
        <f>$B$36</f>
        <v>Agriculture</v>
      </c>
      <c r="C95" s="159">
        <f>Data!HV24</f>
        <v>0</v>
      </c>
      <c r="D95" s="159">
        <f>Data!IP24</f>
        <v>0</v>
      </c>
      <c r="E95" s="159">
        <f>Data!JJ24</f>
        <v>0</v>
      </c>
      <c r="F95" s="159">
        <f>Data!KD24</f>
        <v>0</v>
      </c>
      <c r="G95" s="159">
        <f>Data!KX24</f>
        <v>0</v>
      </c>
      <c r="H95" s="69">
        <f t="shared" si="2"/>
        <v>0</v>
      </c>
    </row>
    <row r="96" spans="2:9" x14ac:dyDescent="0.2">
      <c r="B96" s="9" t="str">
        <f>$B$37</f>
        <v>Engineering</v>
      </c>
      <c r="C96" s="159">
        <f>Data!HW24</f>
        <v>27500</v>
      </c>
      <c r="D96" s="159">
        <f>Data!IQ24</f>
        <v>0</v>
      </c>
      <c r="E96" s="159">
        <f>Data!JK24</f>
        <v>0</v>
      </c>
      <c r="F96" s="159">
        <f>Data!KE24</f>
        <v>0</v>
      </c>
      <c r="G96" s="159">
        <f>Data!KY24</f>
        <v>0</v>
      </c>
      <c r="H96" s="69">
        <f t="shared" si="2"/>
        <v>27500</v>
      </c>
    </row>
    <row r="97" spans="2:8" x14ac:dyDescent="0.2">
      <c r="B97" s="9" t="str">
        <f>$B$38</f>
        <v>Home Economics</v>
      </c>
      <c r="C97" s="159">
        <f>Data!HX24</f>
        <v>0</v>
      </c>
      <c r="D97" s="159">
        <f>Data!IR24</f>
        <v>0</v>
      </c>
      <c r="E97" s="159">
        <f>Data!JL24</f>
        <v>0</v>
      </c>
      <c r="F97" s="159">
        <f>Data!KF24</f>
        <v>0</v>
      </c>
      <c r="G97" s="159">
        <f>Data!KZ24</f>
        <v>0</v>
      </c>
      <c r="H97" s="69">
        <f t="shared" si="2"/>
        <v>0</v>
      </c>
    </row>
    <row r="98" spans="2:8" x14ac:dyDescent="0.2">
      <c r="B98" s="9" t="str">
        <f>$B$39</f>
        <v>Law</v>
      </c>
      <c r="C98" s="159">
        <f>Data!HY24</f>
        <v>0</v>
      </c>
      <c r="D98" s="159">
        <f>Data!IS24</f>
        <v>0</v>
      </c>
      <c r="E98" s="159">
        <f>Data!JM24</f>
        <v>0</v>
      </c>
      <c r="F98" s="159">
        <f>Data!KG24</f>
        <v>0</v>
      </c>
      <c r="G98" s="159">
        <f>Data!LA24</f>
        <v>0</v>
      </c>
      <c r="H98" s="69">
        <f t="shared" si="2"/>
        <v>0</v>
      </c>
    </row>
    <row r="99" spans="2:8" x14ac:dyDescent="0.2">
      <c r="B99" s="9" t="str">
        <f>$B$40</f>
        <v>Social Service</v>
      </c>
      <c r="C99" s="159">
        <f>Data!HZ24</f>
        <v>0</v>
      </c>
      <c r="D99" s="159">
        <f>Data!IT24</f>
        <v>9925</v>
      </c>
      <c r="E99" s="159">
        <f>Data!JN24</f>
        <v>0</v>
      </c>
      <c r="F99" s="159">
        <f>Data!KH24</f>
        <v>0</v>
      </c>
      <c r="G99" s="159">
        <f>Data!LB24</f>
        <v>0</v>
      </c>
      <c r="H99" s="69">
        <f t="shared" si="2"/>
        <v>9925</v>
      </c>
    </row>
    <row r="100" spans="2:8" x14ac:dyDescent="0.2">
      <c r="B100" s="9" t="str">
        <f>$B$41</f>
        <v>Library Science</v>
      </c>
      <c r="C100" s="159">
        <f>Data!IA24</f>
        <v>0</v>
      </c>
      <c r="D100" s="159">
        <f>Data!IU24</f>
        <v>0</v>
      </c>
      <c r="E100" s="159">
        <f>Data!JO24</f>
        <v>0</v>
      </c>
      <c r="F100" s="159">
        <f>Data!KI24</f>
        <v>0</v>
      </c>
      <c r="G100" s="159">
        <f>Data!LC24</f>
        <v>0</v>
      </c>
      <c r="H100" s="69">
        <f t="shared" si="2"/>
        <v>0</v>
      </c>
    </row>
    <row r="101" spans="2:8" x14ac:dyDescent="0.2">
      <c r="B101" s="9" t="str">
        <f>$B$42</f>
        <v>Veterinary Science</v>
      </c>
      <c r="C101" s="159">
        <f>Data!IB24</f>
        <v>0</v>
      </c>
      <c r="D101" s="159">
        <f>Data!IV24</f>
        <v>0</v>
      </c>
      <c r="E101" s="159">
        <f>Data!JP24</f>
        <v>0</v>
      </c>
      <c r="F101" s="159">
        <f>Data!KJ24</f>
        <v>0</v>
      </c>
      <c r="G101" s="159">
        <f>Data!LD24</f>
        <v>0</v>
      </c>
      <c r="H101" s="69">
        <f t="shared" si="2"/>
        <v>0</v>
      </c>
    </row>
    <row r="102" spans="2:8" x14ac:dyDescent="0.2">
      <c r="B102" s="9" t="str">
        <f>$B$43</f>
        <v>Vocational Training</v>
      </c>
      <c r="C102" s="159">
        <f>Data!IC24</f>
        <v>0</v>
      </c>
      <c r="D102" s="159">
        <f>Data!IW24</f>
        <v>0</v>
      </c>
      <c r="E102" s="159">
        <f>Data!JQ24</f>
        <v>0</v>
      </c>
      <c r="F102" s="159">
        <f>Data!KK24</f>
        <v>0</v>
      </c>
      <c r="G102" s="159">
        <f>Data!LE24</f>
        <v>0</v>
      </c>
      <c r="H102" s="69">
        <f t="shared" si="2"/>
        <v>0</v>
      </c>
    </row>
    <row r="103" spans="2:8" x14ac:dyDescent="0.2">
      <c r="B103" s="9" t="str">
        <f>$B$44</f>
        <v>Physical Training</v>
      </c>
      <c r="C103" s="159">
        <f>Data!ID24</f>
        <v>0</v>
      </c>
      <c r="D103" s="159">
        <f>Data!IX24</f>
        <v>0</v>
      </c>
      <c r="E103" s="159">
        <f>Data!JR24</f>
        <v>0</v>
      </c>
      <c r="F103" s="159">
        <f>Data!KL24</f>
        <v>0</v>
      </c>
      <c r="G103" s="159">
        <f>Data!LF24</f>
        <v>0</v>
      </c>
      <c r="H103" s="69">
        <f t="shared" si="2"/>
        <v>0</v>
      </c>
    </row>
    <row r="104" spans="2:8" x14ac:dyDescent="0.2">
      <c r="B104" s="9" t="str">
        <f>$B$45</f>
        <v>Health Services</v>
      </c>
      <c r="C104" s="159">
        <f>Data!IE24</f>
        <v>0</v>
      </c>
      <c r="D104" s="159">
        <f>Data!IY24</f>
        <v>0</v>
      </c>
      <c r="E104" s="159">
        <f>Data!JS24</f>
        <v>0</v>
      </c>
      <c r="F104" s="159">
        <f>Data!KM24</f>
        <v>0</v>
      </c>
      <c r="G104" s="159">
        <f>Data!LG24</f>
        <v>0</v>
      </c>
      <c r="H104" s="69">
        <f t="shared" si="2"/>
        <v>0</v>
      </c>
    </row>
    <row r="105" spans="2:8" x14ac:dyDescent="0.2">
      <c r="B105" s="9" t="str">
        <f>$B$46</f>
        <v>Pharmacy</v>
      </c>
      <c r="C105" s="159">
        <f>Data!IF24</f>
        <v>0</v>
      </c>
      <c r="D105" s="159">
        <f>Data!IZ24</f>
        <v>0</v>
      </c>
      <c r="E105" s="159">
        <f>Data!JT24</f>
        <v>0</v>
      </c>
      <c r="F105" s="159">
        <f>Data!KN24</f>
        <v>0</v>
      </c>
      <c r="G105" s="159">
        <f>Data!LH24</f>
        <v>0</v>
      </c>
      <c r="H105" s="69">
        <f t="shared" si="2"/>
        <v>0</v>
      </c>
    </row>
    <row r="106" spans="2:8" x14ac:dyDescent="0.2">
      <c r="B106" s="9" t="str">
        <f>$B$47</f>
        <v>Business Administration</v>
      </c>
      <c r="C106" s="159">
        <f>Data!IG24</f>
        <v>500</v>
      </c>
      <c r="D106" s="159">
        <f>Data!JA24</f>
        <v>85604</v>
      </c>
      <c r="E106" s="159">
        <f>Data!JU24</f>
        <v>455146</v>
      </c>
      <c r="F106" s="159">
        <f>Data!KO24</f>
        <v>0</v>
      </c>
      <c r="G106" s="159">
        <f>Data!LI24</f>
        <v>0</v>
      </c>
      <c r="H106" s="69">
        <f t="shared" si="2"/>
        <v>541250</v>
      </c>
    </row>
    <row r="107" spans="2:8" x14ac:dyDescent="0.2">
      <c r="B107" s="9" t="str">
        <f>$B$48</f>
        <v>Optometry</v>
      </c>
      <c r="C107" s="159">
        <f>Data!IH24</f>
        <v>0</v>
      </c>
      <c r="D107" s="159">
        <f>Data!JB24</f>
        <v>0</v>
      </c>
      <c r="E107" s="159">
        <f>Data!JV24</f>
        <v>0</v>
      </c>
      <c r="F107" s="159">
        <f>Data!KP24</f>
        <v>0</v>
      </c>
      <c r="G107" s="159">
        <f>Data!LJ24</f>
        <v>0</v>
      </c>
      <c r="H107" s="69">
        <f t="shared" si="2"/>
        <v>0</v>
      </c>
    </row>
    <row r="108" spans="2:8" x14ac:dyDescent="0.2">
      <c r="B108" s="9" t="str">
        <f>$B$49</f>
        <v>Teacher Ed-Practice Teaching</v>
      </c>
      <c r="C108" s="159">
        <f>Data!II24</f>
        <v>0</v>
      </c>
      <c r="D108" s="159">
        <f>Data!JC24</f>
        <v>0</v>
      </c>
      <c r="E108" s="159">
        <f>Data!JW24</f>
        <v>0</v>
      </c>
      <c r="F108" s="159">
        <f>Data!KQ24</f>
        <v>0</v>
      </c>
      <c r="G108" s="159">
        <f>Data!LK24</f>
        <v>0</v>
      </c>
      <c r="H108" s="69">
        <f t="shared" si="2"/>
        <v>0</v>
      </c>
    </row>
    <row r="109" spans="2:8" x14ac:dyDescent="0.2">
      <c r="B109" s="9" t="str">
        <f>$B$50</f>
        <v>Technology</v>
      </c>
      <c r="C109" s="159">
        <f>Data!IJ24</f>
        <v>0</v>
      </c>
      <c r="D109" s="159">
        <f>Data!JD24</f>
        <v>0</v>
      </c>
      <c r="E109" s="159">
        <f>Data!JX24</f>
        <v>9300</v>
      </c>
      <c r="F109" s="159">
        <f>Data!KR24</f>
        <v>0</v>
      </c>
      <c r="G109" s="159">
        <f>Data!LL24</f>
        <v>0</v>
      </c>
      <c r="H109" s="69">
        <f t="shared" si="2"/>
        <v>9300</v>
      </c>
    </row>
    <row r="110" spans="2:8" x14ac:dyDescent="0.2">
      <c r="B110" s="9" t="str">
        <f>$B$51</f>
        <v>Nursing</v>
      </c>
      <c r="C110" s="159">
        <f>Data!IK24</f>
        <v>0</v>
      </c>
      <c r="D110" s="159">
        <f>Data!JE24</f>
        <v>11033</v>
      </c>
      <c r="E110" s="159">
        <f>Data!JY24</f>
        <v>0</v>
      </c>
      <c r="F110" s="159">
        <f>Data!KS24</f>
        <v>0</v>
      </c>
      <c r="G110" s="159">
        <f>Data!HPM24</f>
        <v>0</v>
      </c>
      <c r="H110" s="69">
        <f t="shared" si="2"/>
        <v>11033</v>
      </c>
    </row>
    <row r="111" spans="2:8" x14ac:dyDescent="0.2">
      <c r="B111" s="35" t="str">
        <f>$B$52</f>
        <v>Totals</v>
      </c>
      <c r="C111" s="36">
        <f>SUM(C91:C110)</f>
        <v>204583</v>
      </c>
      <c r="D111" s="36">
        <f>SUM(D91:D110)</f>
        <v>371958</v>
      </c>
      <c r="E111" s="36">
        <f>SUM(E91:E110)</f>
        <v>464446</v>
      </c>
      <c r="F111" s="36">
        <f>SUM(F91:F110)</f>
        <v>0</v>
      </c>
      <c r="G111" s="36">
        <f>SUM(G91:G110)</f>
        <v>0</v>
      </c>
      <c r="H111" s="36">
        <f t="shared" si="2"/>
        <v>1040987</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6792824.7151698396</v>
      </c>
      <c r="D116" s="21">
        <f t="shared" si="3"/>
        <v>6085578.0754008302</v>
      </c>
      <c r="E116" s="21">
        <f t="shared" si="3"/>
        <v>1102267.56091514</v>
      </c>
      <c r="F116" s="21">
        <f t="shared" si="3"/>
        <v>0</v>
      </c>
      <c r="G116" s="21">
        <f t="shared" si="3"/>
        <v>0</v>
      </c>
      <c r="H116" s="36">
        <f t="shared" ref="H116:H136" si="4">SUM(C116:G116)</f>
        <v>13980670.351485809</v>
      </c>
      <c r="I116" s="1"/>
    </row>
    <row r="117" spans="2:9" x14ac:dyDescent="0.2">
      <c r="B117" s="9" t="str">
        <f>$B$33</f>
        <v>Science</v>
      </c>
      <c r="C117" s="22">
        <f t="shared" si="3"/>
        <v>1570818.26009157</v>
      </c>
      <c r="D117" s="22">
        <f t="shared" si="3"/>
        <v>2861911.3374186698</v>
      </c>
      <c r="E117" s="22">
        <f t="shared" si="3"/>
        <v>328972.930865817</v>
      </c>
      <c r="F117" s="22">
        <f t="shared" si="3"/>
        <v>0</v>
      </c>
      <c r="G117" s="22">
        <f t="shared" si="3"/>
        <v>0</v>
      </c>
      <c r="H117" s="69">
        <f t="shared" si="4"/>
        <v>4761702.5283760568</v>
      </c>
      <c r="I117" s="1"/>
    </row>
    <row r="118" spans="2:9" x14ac:dyDescent="0.2">
      <c r="B118" s="9" t="str">
        <f>$B$34</f>
        <v>Fine Arts</v>
      </c>
      <c r="C118" s="22">
        <f t="shared" si="3"/>
        <v>628747.79632500804</v>
      </c>
      <c r="D118" s="22">
        <f t="shared" si="3"/>
        <v>368919.05601982703</v>
      </c>
      <c r="E118" s="22">
        <f t="shared" si="3"/>
        <v>0</v>
      </c>
      <c r="F118" s="22">
        <f t="shared" si="3"/>
        <v>0</v>
      </c>
      <c r="G118" s="22">
        <f t="shared" si="3"/>
        <v>0</v>
      </c>
      <c r="H118" s="69">
        <f t="shared" si="4"/>
        <v>997666.85234483506</v>
      </c>
      <c r="I118" s="1"/>
    </row>
    <row r="119" spans="2:9" x14ac:dyDescent="0.2">
      <c r="B119" s="9" t="str">
        <f>$B$35</f>
        <v>Teacher Education</v>
      </c>
      <c r="C119" s="22">
        <f t="shared" si="3"/>
        <v>184595.735824173</v>
      </c>
      <c r="D119" s="22">
        <f t="shared" si="3"/>
        <v>1404377.8784727801</v>
      </c>
      <c r="E119" s="22">
        <f t="shared" si="3"/>
        <v>256293.136829603</v>
      </c>
      <c r="F119" s="22">
        <f t="shared" si="3"/>
        <v>0</v>
      </c>
      <c r="G119" s="22">
        <f t="shared" si="3"/>
        <v>0</v>
      </c>
      <c r="H119" s="69">
        <f t="shared" si="4"/>
        <v>1845266.7511265562</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388590.69027899101</v>
      </c>
      <c r="D121" s="22">
        <f t="shared" si="3"/>
        <v>476647.84555043402</v>
      </c>
      <c r="E121" s="22">
        <f t="shared" si="3"/>
        <v>129260.39138956201</v>
      </c>
      <c r="F121" s="22">
        <f t="shared" si="3"/>
        <v>0</v>
      </c>
      <c r="G121" s="22">
        <f t="shared" si="3"/>
        <v>0</v>
      </c>
      <c r="H121" s="69">
        <f t="shared" si="4"/>
        <v>994498.92721898714</v>
      </c>
      <c r="I121" s="1"/>
    </row>
    <row r="122" spans="2:9" x14ac:dyDescent="0.2">
      <c r="B122" s="9" t="str">
        <f>$B$38</f>
        <v>Home Economics</v>
      </c>
      <c r="C122" s="22">
        <f t="shared" si="3"/>
        <v>15662.696143629901</v>
      </c>
      <c r="D122" s="22">
        <f t="shared" si="3"/>
        <v>88199.303856370097</v>
      </c>
      <c r="E122" s="22">
        <f t="shared" si="3"/>
        <v>0</v>
      </c>
      <c r="F122" s="22">
        <f t="shared" si="3"/>
        <v>0</v>
      </c>
      <c r="G122" s="22">
        <f t="shared" si="3"/>
        <v>0</v>
      </c>
      <c r="H122" s="69">
        <f t="shared" si="4"/>
        <v>103862</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162279.70324774901</v>
      </c>
      <c r="D124" s="22">
        <f t="shared" si="3"/>
        <v>465096.31116962002</v>
      </c>
      <c r="E124" s="22">
        <f t="shared" si="3"/>
        <v>0</v>
      </c>
      <c r="F124" s="22">
        <f t="shared" si="3"/>
        <v>0</v>
      </c>
      <c r="G124" s="22">
        <f t="shared" si="3"/>
        <v>0</v>
      </c>
      <c r="H124" s="69">
        <f t="shared" si="4"/>
        <v>627376.01441736904</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77053.621059744401</v>
      </c>
      <c r="D129" s="22">
        <f t="shared" si="3"/>
        <v>400932.960245764</v>
      </c>
      <c r="E129" s="22">
        <f t="shared" si="3"/>
        <v>0</v>
      </c>
      <c r="F129" s="22">
        <f t="shared" si="3"/>
        <v>0</v>
      </c>
      <c r="G129" s="22">
        <f t="shared" si="3"/>
        <v>0</v>
      </c>
      <c r="H129" s="69">
        <f t="shared" si="4"/>
        <v>477986.58130550839</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565129.61879787606</v>
      </c>
      <c r="D131" s="22">
        <f t="shared" si="3"/>
        <v>8301955.6291071204</v>
      </c>
      <c r="E131" s="22">
        <f t="shared" si="3"/>
        <v>3501390.3471931801</v>
      </c>
      <c r="F131" s="22">
        <f t="shared" si="3"/>
        <v>0</v>
      </c>
      <c r="G131" s="22">
        <f t="shared" si="3"/>
        <v>0</v>
      </c>
      <c r="H131" s="69">
        <f t="shared" si="4"/>
        <v>12368475.595098177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140763.81273710201</v>
      </c>
      <c r="E133" s="22">
        <f t="shared" si="5"/>
        <v>0</v>
      </c>
      <c r="F133" s="22">
        <f t="shared" si="5"/>
        <v>0</v>
      </c>
      <c r="G133" s="22">
        <f t="shared" si="5"/>
        <v>0</v>
      </c>
      <c r="H133" s="69">
        <f t="shared" si="4"/>
        <v>140763.81273710201</v>
      </c>
      <c r="I133" s="1"/>
    </row>
    <row r="134" spans="2:12" x14ac:dyDescent="0.2">
      <c r="B134" s="9" t="str">
        <f>$B$50</f>
        <v>Technology</v>
      </c>
      <c r="C134" s="22">
        <f t="shared" si="5"/>
        <v>105751.306932541</v>
      </c>
      <c r="D134" s="22">
        <f t="shared" si="5"/>
        <v>275158.40419805801</v>
      </c>
      <c r="E134" s="22">
        <f t="shared" si="5"/>
        <v>198629.066610382</v>
      </c>
      <c r="F134" s="22">
        <f t="shared" si="5"/>
        <v>0</v>
      </c>
      <c r="G134" s="22">
        <f t="shared" si="5"/>
        <v>0</v>
      </c>
      <c r="H134" s="69">
        <f t="shared" si="4"/>
        <v>579538.77774098096</v>
      </c>
      <c r="I134" s="1"/>
    </row>
    <row r="135" spans="2:12" x14ac:dyDescent="0.2">
      <c r="B135" s="9" t="str">
        <f>$B$51</f>
        <v>Nursing</v>
      </c>
      <c r="C135" s="22">
        <f t="shared" si="5"/>
        <v>7592.8333333333303</v>
      </c>
      <c r="D135" s="22">
        <f t="shared" si="5"/>
        <v>216997.16666666701</v>
      </c>
      <c r="E135" s="22">
        <f t="shared" si="5"/>
        <v>0</v>
      </c>
      <c r="F135" s="22">
        <f t="shared" si="5"/>
        <v>0</v>
      </c>
      <c r="G135" s="22">
        <f t="shared" si="5"/>
        <v>0</v>
      </c>
      <c r="H135" s="69">
        <f t="shared" si="4"/>
        <v>224590.00000000035</v>
      </c>
      <c r="I135" s="1"/>
    </row>
    <row r="136" spans="2:12" x14ac:dyDescent="0.2">
      <c r="B136" s="35" t="str">
        <f>$B$52</f>
        <v>Totals</v>
      </c>
      <c r="C136" s="36">
        <f>SUM(C116:C135)</f>
        <v>10499046.977204453</v>
      </c>
      <c r="D136" s="36">
        <f>SUM(D116:D135)</f>
        <v>21086537.78084325</v>
      </c>
      <c r="E136" s="36">
        <f>SUM(E116:E135)</f>
        <v>5516813.4338036841</v>
      </c>
      <c r="F136" s="36">
        <f>SUM(F116:F135)</f>
        <v>0</v>
      </c>
      <c r="G136" s="36">
        <f>SUM(G116:G135)</f>
        <v>0</v>
      </c>
      <c r="H136" s="36">
        <f t="shared" si="4"/>
        <v>37102398.191851385</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16316613.808148615</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Data!LN24</f>
        <v>0</v>
      </c>
      <c r="D143" s="159">
        <f>Data!MH24</f>
        <v>0</v>
      </c>
      <c r="E143" s="159">
        <f>Data!NB24</f>
        <v>0</v>
      </c>
      <c r="F143" s="159">
        <f>Data!NV24</f>
        <v>0</v>
      </c>
      <c r="G143" s="159">
        <f>Data!OP24</f>
        <v>0</v>
      </c>
      <c r="H143" s="160">
        <f>Data!PJ24</f>
        <v>5094298.0756462049</v>
      </c>
      <c r="I143" s="70">
        <f t="shared" ref="I143:I162" si="6">SUM(C143:H143)</f>
        <v>5094298.0756462049</v>
      </c>
    </row>
    <row r="144" spans="2:12" x14ac:dyDescent="0.2">
      <c r="B144" s="9" t="str">
        <f>$B$33</f>
        <v>Science</v>
      </c>
      <c r="C144" s="159">
        <f>Data!LO24</f>
        <v>0</v>
      </c>
      <c r="D144" s="159">
        <f>Data!MI24</f>
        <v>0</v>
      </c>
      <c r="E144" s="159">
        <f>Data!NC24</f>
        <v>0</v>
      </c>
      <c r="F144" s="159">
        <f>Data!NW24</f>
        <v>0</v>
      </c>
      <c r="G144" s="159">
        <f>Data!OQ24</f>
        <v>0</v>
      </c>
      <c r="H144" s="160">
        <f>Data!PK24</f>
        <v>3085436</v>
      </c>
      <c r="I144" s="70">
        <f t="shared" si="6"/>
        <v>3085436</v>
      </c>
    </row>
    <row r="145" spans="2:9" x14ac:dyDescent="0.2">
      <c r="B145" s="9" t="str">
        <f>$B$34</f>
        <v>Fine Arts</v>
      </c>
      <c r="C145" s="159">
        <f>Data!LP24</f>
        <v>0</v>
      </c>
      <c r="D145" s="159">
        <f>Data!MJ24</f>
        <v>0</v>
      </c>
      <c r="E145" s="159">
        <f>Data!ND24</f>
        <v>0</v>
      </c>
      <c r="F145" s="159">
        <f>Data!NX24</f>
        <v>0</v>
      </c>
      <c r="G145" s="159">
        <f>Data!OR24</f>
        <v>0</v>
      </c>
      <c r="H145" s="160">
        <f>Data!PL24</f>
        <v>231543.65385776307</v>
      </c>
      <c r="I145" s="70">
        <f t="shared" si="6"/>
        <v>231543.65385776307</v>
      </c>
    </row>
    <row r="146" spans="2:9" x14ac:dyDescent="0.2">
      <c r="B146" s="9" t="str">
        <f>$B$35</f>
        <v>Teacher Education</v>
      </c>
      <c r="C146" s="159">
        <f>Data!LQ24</f>
        <v>0</v>
      </c>
      <c r="D146" s="159">
        <f>Data!MK24</f>
        <v>0</v>
      </c>
      <c r="E146" s="159">
        <f>Data!NE24</f>
        <v>0</v>
      </c>
      <c r="F146" s="159">
        <f>Data!NY24</f>
        <v>0</v>
      </c>
      <c r="G146" s="159">
        <f>Data!OS24</f>
        <v>0</v>
      </c>
      <c r="H146" s="160">
        <f>Data!PN24</f>
        <v>1315700.1116689993</v>
      </c>
      <c r="I146" s="70">
        <f t="shared" si="6"/>
        <v>1315700.1116689993</v>
      </c>
    </row>
    <row r="147" spans="2:9" x14ac:dyDescent="0.2">
      <c r="B147" s="9" t="str">
        <f>$B$36</f>
        <v>Agriculture</v>
      </c>
      <c r="C147" s="159">
        <f>Data!LR24</f>
        <v>0</v>
      </c>
      <c r="D147" s="159">
        <f>Data!ML24</f>
        <v>0</v>
      </c>
      <c r="E147" s="159">
        <f>Data!NF24</f>
        <v>0</v>
      </c>
      <c r="F147" s="159">
        <f>Data!NZ24</f>
        <v>0</v>
      </c>
      <c r="G147" s="159">
        <f>Data!OT24</f>
        <v>0</v>
      </c>
      <c r="H147" s="160">
        <f>Data!PM24</f>
        <v>0</v>
      </c>
      <c r="I147" s="70">
        <f t="shared" si="6"/>
        <v>0</v>
      </c>
    </row>
    <row r="148" spans="2:9" x14ac:dyDescent="0.2">
      <c r="B148" s="9" t="str">
        <f>$B$37</f>
        <v>Engineering</v>
      </c>
      <c r="C148" s="159">
        <f>Data!LS24</f>
        <v>0</v>
      </c>
      <c r="D148" s="159">
        <f>Data!MM24</f>
        <v>0</v>
      </c>
      <c r="E148" s="159">
        <f>Data!NG24</f>
        <v>0</v>
      </c>
      <c r="F148" s="159">
        <f>Data!OA24</f>
        <v>0</v>
      </c>
      <c r="G148" s="159">
        <f>Data!OU24</f>
        <v>0</v>
      </c>
      <c r="H148" s="160">
        <f>Data!PO24</f>
        <v>1305345.1010319369</v>
      </c>
      <c r="I148" s="70">
        <f t="shared" si="6"/>
        <v>1305345.1010319369</v>
      </c>
    </row>
    <row r="149" spans="2:9" x14ac:dyDescent="0.2">
      <c r="B149" s="9" t="str">
        <f>$B$38</f>
        <v>Home Economics</v>
      </c>
      <c r="C149" s="159">
        <f>Data!LT24</f>
        <v>0</v>
      </c>
      <c r="D149" s="159">
        <f>Data!MN24</f>
        <v>0</v>
      </c>
      <c r="E149" s="159">
        <f>Data!NH24</f>
        <v>0</v>
      </c>
      <c r="F149" s="159">
        <f>Data!OB24</f>
        <v>0</v>
      </c>
      <c r="G149" s="159">
        <f>Data!OV24</f>
        <v>0</v>
      </c>
      <c r="H149" s="160">
        <f>Data!PP24</f>
        <v>123292.6869018759</v>
      </c>
      <c r="I149" s="70">
        <f t="shared" si="6"/>
        <v>123292.6869018759</v>
      </c>
    </row>
    <row r="150" spans="2:9" x14ac:dyDescent="0.2">
      <c r="B150" s="9" t="str">
        <f>$B$39</f>
        <v>Law</v>
      </c>
      <c r="C150" s="159">
        <f>Data!LU24</f>
        <v>0</v>
      </c>
      <c r="D150" s="159">
        <f>Data!MO24</f>
        <v>0</v>
      </c>
      <c r="E150" s="159">
        <f>Data!NI24</f>
        <v>0</v>
      </c>
      <c r="F150" s="159">
        <f>Data!OC24</f>
        <v>0</v>
      </c>
      <c r="G150" s="159">
        <f>Data!OW24</f>
        <v>0</v>
      </c>
      <c r="H150" s="160">
        <f>Data!PQ24</f>
        <v>0</v>
      </c>
      <c r="I150" s="70">
        <f t="shared" si="6"/>
        <v>0</v>
      </c>
    </row>
    <row r="151" spans="2:9" x14ac:dyDescent="0.2">
      <c r="B151" s="9" t="str">
        <f>$B$40</f>
        <v>Social Service</v>
      </c>
      <c r="C151" s="159">
        <f>Data!LV24</f>
        <v>0</v>
      </c>
      <c r="D151" s="159">
        <f>Data!MP24</f>
        <v>0</v>
      </c>
      <c r="E151" s="159">
        <f>Data!NJ24</f>
        <v>0</v>
      </c>
      <c r="F151" s="159">
        <f>Data!OD24</f>
        <v>0</v>
      </c>
      <c r="G151" s="159">
        <f>Data!OX24</f>
        <v>0</v>
      </c>
      <c r="H151" s="160">
        <f>Data!PR24</f>
        <v>150523.89601934529</v>
      </c>
      <c r="I151" s="70">
        <f t="shared" si="6"/>
        <v>150523.89601934529</v>
      </c>
    </row>
    <row r="152" spans="2:9" x14ac:dyDescent="0.2">
      <c r="B152" s="9" t="str">
        <f>$B$41</f>
        <v>Library Science</v>
      </c>
      <c r="C152" s="159">
        <f>Data!LW24</f>
        <v>0</v>
      </c>
      <c r="D152" s="159">
        <f>Data!MQ24</f>
        <v>0</v>
      </c>
      <c r="E152" s="159">
        <f>Data!NK24</f>
        <v>0</v>
      </c>
      <c r="F152" s="159">
        <f>Data!OE24</f>
        <v>0</v>
      </c>
      <c r="G152" s="159">
        <f>Data!OY24</f>
        <v>0</v>
      </c>
      <c r="H152" s="160">
        <f>Data!PS24</f>
        <v>0</v>
      </c>
      <c r="I152" s="70">
        <f t="shared" si="6"/>
        <v>0</v>
      </c>
    </row>
    <row r="153" spans="2:9" x14ac:dyDescent="0.2">
      <c r="B153" s="9" t="str">
        <f>$B$42</f>
        <v>Veterinary Science</v>
      </c>
      <c r="C153" s="159">
        <f>Data!LX24</f>
        <v>0</v>
      </c>
      <c r="D153" s="159">
        <f>Data!MR24</f>
        <v>0</v>
      </c>
      <c r="E153" s="159">
        <f>Data!NL24</f>
        <v>0</v>
      </c>
      <c r="F153" s="159">
        <f>Data!OF24</f>
        <v>0</v>
      </c>
      <c r="G153" s="159">
        <f>Data!OZ24</f>
        <v>0</v>
      </c>
      <c r="H153" s="160">
        <f>Data!PT24</f>
        <v>0</v>
      </c>
      <c r="I153" s="70">
        <f t="shared" si="6"/>
        <v>0</v>
      </c>
    </row>
    <row r="154" spans="2:9" x14ac:dyDescent="0.2">
      <c r="B154" s="9" t="str">
        <f>$B$43</f>
        <v>Vocational Training</v>
      </c>
      <c r="C154" s="159">
        <f>Data!LY24</f>
        <v>0</v>
      </c>
      <c r="D154" s="159">
        <f>Data!MS24</f>
        <v>0</v>
      </c>
      <c r="E154" s="159">
        <f>Data!NM24</f>
        <v>0</v>
      </c>
      <c r="F154" s="159">
        <f>Data!OG24</f>
        <v>0</v>
      </c>
      <c r="G154" s="159">
        <f>Data!PA24</f>
        <v>0</v>
      </c>
      <c r="H154" s="160">
        <f>Data!PU24</f>
        <v>0</v>
      </c>
      <c r="I154" s="70">
        <f t="shared" si="6"/>
        <v>0</v>
      </c>
    </row>
    <row r="155" spans="2:9" x14ac:dyDescent="0.2">
      <c r="B155" s="9" t="str">
        <f>$B$44</f>
        <v>Physical Training</v>
      </c>
      <c r="C155" s="159">
        <f>Data!LZ24</f>
        <v>0</v>
      </c>
      <c r="D155" s="159">
        <f>Data!MT24</f>
        <v>0</v>
      </c>
      <c r="E155" s="159">
        <f>Data!NN24</f>
        <v>0</v>
      </c>
      <c r="F155" s="159">
        <f>Data!OH24</f>
        <v>0</v>
      </c>
      <c r="G155" s="159">
        <f>Data!PB24</f>
        <v>0</v>
      </c>
      <c r="H155" s="160">
        <f>Data!PV24</f>
        <v>0</v>
      </c>
      <c r="I155" s="70">
        <f t="shared" si="6"/>
        <v>0</v>
      </c>
    </row>
    <row r="156" spans="2:9" x14ac:dyDescent="0.2">
      <c r="B156" s="9" t="str">
        <f>$B$45</f>
        <v>Health Services</v>
      </c>
      <c r="C156" s="159">
        <f>Data!MA24</f>
        <v>0</v>
      </c>
      <c r="D156" s="159">
        <f>Data!MU24</f>
        <v>0</v>
      </c>
      <c r="E156" s="159">
        <f>Data!NO24</f>
        <v>0</v>
      </c>
      <c r="F156" s="159">
        <f>Data!OI24</f>
        <v>0</v>
      </c>
      <c r="G156" s="159">
        <f>Data!PC24</f>
        <v>0</v>
      </c>
      <c r="H156" s="160">
        <f>Data!PW24</f>
        <v>0</v>
      </c>
      <c r="I156" s="70">
        <f t="shared" si="6"/>
        <v>0</v>
      </c>
    </row>
    <row r="157" spans="2:9" x14ac:dyDescent="0.2">
      <c r="B157" s="9" t="str">
        <f>$B$46</f>
        <v>Pharmacy</v>
      </c>
      <c r="C157" s="159">
        <f>Data!MB24</f>
        <v>0</v>
      </c>
      <c r="D157" s="159">
        <f>Data!MV24</f>
        <v>0</v>
      </c>
      <c r="E157" s="159">
        <f>Data!NP24</f>
        <v>0</v>
      </c>
      <c r="F157" s="159">
        <f>Data!OJ24</f>
        <v>0</v>
      </c>
      <c r="G157" s="159">
        <f>Data!PD24</f>
        <v>0</v>
      </c>
      <c r="H157" s="160">
        <f>Data!PX24</f>
        <v>0</v>
      </c>
      <c r="I157" s="70">
        <f t="shared" si="6"/>
        <v>0</v>
      </c>
    </row>
    <row r="158" spans="2:9" x14ac:dyDescent="0.2">
      <c r="B158" s="9" t="str">
        <f>$B$47</f>
        <v>Business Administration</v>
      </c>
      <c r="C158" s="159">
        <f>Data!MC24</f>
        <v>0</v>
      </c>
      <c r="D158" s="159">
        <f>Data!MW24</f>
        <v>0</v>
      </c>
      <c r="E158" s="159">
        <f>Data!NQ24</f>
        <v>0</v>
      </c>
      <c r="F158" s="159">
        <f>Data!OK24</f>
        <v>0</v>
      </c>
      <c r="G158" s="159">
        <f>Data!PE24</f>
        <v>0</v>
      </c>
      <c r="H158" s="160">
        <f>Data!PY24</f>
        <v>4348777.1197740547</v>
      </c>
      <c r="I158" s="70">
        <f t="shared" si="6"/>
        <v>4348777.1197740547</v>
      </c>
    </row>
    <row r="159" spans="2:9" x14ac:dyDescent="0.2">
      <c r="B159" s="9" t="str">
        <f>$B$48</f>
        <v>Optometry</v>
      </c>
      <c r="C159" s="159">
        <f>Data!MD24</f>
        <v>0</v>
      </c>
      <c r="D159" s="159">
        <f>Data!MX24</f>
        <v>0</v>
      </c>
      <c r="E159" s="159">
        <f>Data!NR24</f>
        <v>0</v>
      </c>
      <c r="F159" s="159">
        <f>Data!OL24</f>
        <v>0</v>
      </c>
      <c r="G159" s="159">
        <f>Data!PF24</f>
        <v>0</v>
      </c>
      <c r="H159" s="160">
        <f>Data!PZ24</f>
        <v>0</v>
      </c>
      <c r="I159" s="70">
        <f t="shared" si="6"/>
        <v>0</v>
      </c>
    </row>
    <row r="160" spans="2:9" x14ac:dyDescent="0.2">
      <c r="B160" s="9" t="str">
        <f>$B$49</f>
        <v>Teacher Ed-Practice Teaching</v>
      </c>
      <c r="C160" s="159">
        <f>Data!ME24</f>
        <v>0</v>
      </c>
      <c r="D160" s="159">
        <f>Data!MY24</f>
        <v>0</v>
      </c>
      <c r="E160" s="159">
        <f>Data!NS24</f>
        <v>0</v>
      </c>
      <c r="F160" s="159">
        <f>Data!OM24</f>
        <v>0</v>
      </c>
      <c r="G160" s="159">
        <f>Data!PG24</f>
        <v>0</v>
      </c>
      <c r="H160" s="160">
        <f>Data!QA24</f>
        <v>152335.66085375883</v>
      </c>
      <c r="I160" s="70">
        <f t="shared" si="6"/>
        <v>152335.66085375883</v>
      </c>
    </row>
    <row r="161" spans="2:10" x14ac:dyDescent="0.2">
      <c r="B161" s="9" t="str">
        <f>$B$50</f>
        <v>Technology</v>
      </c>
      <c r="C161" s="159">
        <f>Data!MF24</f>
        <v>0</v>
      </c>
      <c r="D161" s="159">
        <f>Data!MZ24</f>
        <v>0</v>
      </c>
      <c r="E161" s="159">
        <f>Data!NT24</f>
        <v>0</v>
      </c>
      <c r="F161" s="159">
        <f>Data!ON24</f>
        <v>0</v>
      </c>
      <c r="G161" s="159">
        <f>Data!PH24</f>
        <v>0</v>
      </c>
      <c r="H161" s="160">
        <f>Data!QB24</f>
        <v>509361.54415639222</v>
      </c>
      <c r="I161" s="70">
        <f t="shared" si="6"/>
        <v>509361.54415639222</v>
      </c>
    </row>
    <row r="162" spans="2:10" x14ac:dyDescent="0.2">
      <c r="B162" s="9" t="str">
        <f>$B$51</f>
        <v>Nursing</v>
      </c>
      <c r="C162" s="159">
        <f>Data!MG24</f>
        <v>0</v>
      </c>
      <c r="D162" s="159">
        <f>Data!NA24</f>
        <v>0</v>
      </c>
      <c r="E162" s="159">
        <f>Data!NU24</f>
        <v>0</v>
      </c>
      <c r="F162" s="159">
        <f>Data!OO24</f>
        <v>0</v>
      </c>
      <c r="G162" s="159">
        <f>Data!PI24</f>
        <v>0</v>
      </c>
      <c r="H162" s="160">
        <f>Data!QC24</f>
        <v>0</v>
      </c>
      <c r="I162" s="70">
        <f t="shared" si="6"/>
        <v>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16316613.849910332</v>
      </c>
      <c r="I163" s="70">
        <f>SUM(I143:I162)</f>
        <v>16316613.849910332</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2475179.8736899658</v>
      </c>
      <c r="D168" s="21">
        <f t="shared" si="8"/>
        <v>2217472.2598630218</v>
      </c>
      <c r="E168" s="21">
        <f t="shared" si="8"/>
        <v>401645.94209321757</v>
      </c>
      <c r="F168" s="21">
        <f t="shared" si="8"/>
        <v>0</v>
      </c>
      <c r="G168" s="21">
        <f t="shared" si="8"/>
        <v>0</v>
      </c>
      <c r="H168" s="36">
        <f t="shared" ref="H168:H188" si="9">SUM(C168:G168)</f>
        <v>5094298.0756462049</v>
      </c>
      <c r="I168" s="52"/>
      <c r="J168" s="53"/>
    </row>
    <row r="169" spans="2:10" x14ac:dyDescent="0.2">
      <c r="B169" s="9" t="str">
        <f>$B$33</f>
        <v>Science</v>
      </c>
      <c r="C169" s="22">
        <f t="shared" si="8"/>
        <v>1017841.6606794652</v>
      </c>
      <c r="D169" s="22">
        <f t="shared" si="8"/>
        <v>1854430.052414719</v>
      </c>
      <c r="E169" s="22">
        <f t="shared" si="8"/>
        <v>213164.28690581594</v>
      </c>
      <c r="F169" s="22">
        <f t="shared" si="8"/>
        <v>0</v>
      </c>
      <c r="G169" s="22">
        <f t="shared" si="8"/>
        <v>0</v>
      </c>
      <c r="H169" s="69">
        <f t="shared" si="9"/>
        <v>3085436</v>
      </c>
      <c r="I169" s="52"/>
      <c r="J169" s="53"/>
    </row>
    <row r="170" spans="2:10" x14ac:dyDescent="0.2">
      <c r="B170" s="9" t="str">
        <f>$B$34</f>
        <v>Fine Arts</v>
      </c>
      <c r="C170" s="22">
        <f t="shared" si="8"/>
        <v>145923.02207289293</v>
      </c>
      <c r="D170" s="22">
        <f t="shared" si="8"/>
        <v>85620.631784870144</v>
      </c>
      <c r="E170" s="22">
        <f t="shared" si="8"/>
        <v>0</v>
      </c>
      <c r="F170" s="22">
        <f t="shared" si="8"/>
        <v>0</v>
      </c>
      <c r="G170" s="22">
        <f t="shared" si="8"/>
        <v>0</v>
      </c>
      <c r="H170" s="69">
        <f t="shared" si="9"/>
        <v>231543.65385776307</v>
      </c>
      <c r="I170" s="52"/>
      <c r="J170" s="53"/>
    </row>
    <row r="171" spans="2:10" x14ac:dyDescent="0.2">
      <c r="B171" s="9" t="str">
        <f>$B$35</f>
        <v>Teacher Education</v>
      </c>
      <c r="C171" s="22">
        <f t="shared" si="8"/>
        <v>131619.25238679396</v>
      </c>
      <c r="D171" s="22">
        <f t="shared" si="8"/>
        <v>1001340.3917910747</v>
      </c>
      <c r="E171" s="22">
        <f t="shared" si="8"/>
        <v>182740.46749113069</v>
      </c>
      <c r="F171" s="22">
        <f t="shared" si="8"/>
        <v>0</v>
      </c>
      <c r="G171" s="22">
        <f t="shared" si="8"/>
        <v>0</v>
      </c>
      <c r="H171" s="69">
        <f t="shared" si="9"/>
        <v>1315700.1116689993</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510050.78032689024</v>
      </c>
      <c r="D173" s="22">
        <f t="shared" si="8"/>
        <v>625631.57493450074</v>
      </c>
      <c r="E173" s="22">
        <f t="shared" si="8"/>
        <v>169662.74577054579</v>
      </c>
      <c r="F173" s="22">
        <f t="shared" si="8"/>
        <v>0</v>
      </c>
      <c r="G173" s="22">
        <f t="shared" si="8"/>
        <v>0</v>
      </c>
      <c r="H173" s="69">
        <f t="shared" si="9"/>
        <v>1305345.1010319367</v>
      </c>
      <c r="I173" s="52"/>
      <c r="J173" s="53"/>
    </row>
    <row r="174" spans="2:10" x14ac:dyDescent="0.2">
      <c r="B174" s="9" t="str">
        <f>$B$38</f>
        <v>Home Economics</v>
      </c>
      <c r="C174" s="22">
        <f t="shared" si="8"/>
        <v>18592.901077157963</v>
      </c>
      <c r="D174" s="22">
        <f t="shared" si="8"/>
        <v>104699.78582471794</v>
      </c>
      <c r="E174" s="22">
        <f t="shared" si="8"/>
        <v>0</v>
      </c>
      <c r="F174" s="22">
        <f t="shared" si="8"/>
        <v>0</v>
      </c>
      <c r="G174" s="22">
        <f t="shared" si="8"/>
        <v>0</v>
      </c>
      <c r="H174" s="69">
        <f t="shared" si="9"/>
        <v>123292.6869018759</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38935.140356615644</v>
      </c>
      <c r="D176" s="22">
        <f t="shared" si="8"/>
        <v>111588.75566272964</v>
      </c>
      <c r="E176" s="22">
        <f t="shared" si="8"/>
        <v>0</v>
      </c>
      <c r="F176" s="22">
        <f t="shared" si="8"/>
        <v>0</v>
      </c>
      <c r="G176" s="22">
        <f t="shared" si="8"/>
        <v>0</v>
      </c>
      <c r="H176" s="69">
        <f t="shared" si="9"/>
        <v>150523.89601934529</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0</v>
      </c>
      <c r="D181" s="22">
        <f t="shared" si="8"/>
        <v>0</v>
      </c>
      <c r="E181" s="22">
        <f t="shared" si="8"/>
        <v>0</v>
      </c>
      <c r="F181" s="22">
        <f t="shared" si="8"/>
        <v>0</v>
      </c>
      <c r="G181" s="22">
        <f t="shared" si="8"/>
        <v>0</v>
      </c>
      <c r="H181" s="69">
        <f t="shared" si="9"/>
        <v>0</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198700.53807672401</v>
      </c>
      <c r="D183" s="22">
        <f t="shared" si="8"/>
        <v>2918981.7622754411</v>
      </c>
      <c r="E183" s="22">
        <f t="shared" si="8"/>
        <v>1231094.8194218893</v>
      </c>
      <c r="F183" s="22">
        <f t="shared" si="8"/>
        <v>0</v>
      </c>
      <c r="G183" s="22">
        <f t="shared" si="8"/>
        <v>0</v>
      </c>
      <c r="H183" s="69">
        <f t="shared" si="9"/>
        <v>4348777.1197740547</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152335.66085375883</v>
      </c>
      <c r="E185" s="22">
        <f t="shared" si="10"/>
        <v>0</v>
      </c>
      <c r="F185" s="22">
        <f t="shared" si="10"/>
        <v>0</v>
      </c>
      <c r="G185" s="22">
        <f t="shared" si="10"/>
        <v>0</v>
      </c>
      <c r="H185" s="69">
        <f t="shared" si="9"/>
        <v>152335.66085375883</v>
      </c>
      <c r="I185" s="52"/>
      <c r="J185" s="53"/>
    </row>
    <row r="186" spans="2:10" x14ac:dyDescent="0.2">
      <c r="B186" s="9" t="str">
        <f>$B$50</f>
        <v>Technology</v>
      </c>
      <c r="C186" s="22">
        <f t="shared" si="10"/>
        <v>92945.720052904522</v>
      </c>
      <c r="D186" s="22">
        <f t="shared" si="10"/>
        <v>241839.05380111159</v>
      </c>
      <c r="E186" s="22">
        <f t="shared" si="10"/>
        <v>174576.77030237616</v>
      </c>
      <c r="F186" s="22">
        <f t="shared" si="10"/>
        <v>0</v>
      </c>
      <c r="G186" s="22">
        <f t="shared" si="10"/>
        <v>0</v>
      </c>
      <c r="H186" s="69">
        <f t="shared" si="9"/>
        <v>509361.54415639222</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4629788.8887194097</v>
      </c>
      <c r="D188" s="36">
        <f>SUM(D168:D187)</f>
        <v>9313939.9292059448</v>
      </c>
      <c r="E188" s="36">
        <f>SUM(E168:E187)</f>
        <v>2372885.0319849756</v>
      </c>
      <c r="F188" s="36">
        <f>SUM(F168:F187)</f>
        <v>0</v>
      </c>
      <c r="G188" s="36">
        <f>SUM(G168:G187)</f>
        <v>0</v>
      </c>
      <c r="H188" s="36">
        <f t="shared" si="9"/>
        <v>16316613.84991033</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33633185</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6157670.1628968017</v>
      </c>
      <c r="D193" s="38">
        <f t="shared" si="11"/>
        <v>5516553.7328218408</v>
      </c>
      <c r="E193" s="38">
        <f t="shared" si="11"/>
        <v>999201.41560821747</v>
      </c>
      <c r="F193" s="38">
        <f t="shared" si="11"/>
        <v>0</v>
      </c>
      <c r="G193" s="38">
        <f t="shared" si="11"/>
        <v>0</v>
      </c>
      <c r="H193" s="38">
        <f>SUM(C193:G193)</f>
        <v>12673425.31132686</v>
      </c>
      <c r="I193" s="1"/>
    </row>
    <row r="194" spans="2:9" x14ac:dyDescent="0.2">
      <c r="B194" s="9" t="str">
        <f>$B$33</f>
        <v>Science</v>
      </c>
      <c r="C194" s="39">
        <f t="shared" si="11"/>
        <v>1423940.8695322836</v>
      </c>
      <c r="D194" s="39">
        <f t="shared" si="11"/>
        <v>2594311.9085531132</v>
      </c>
      <c r="E194" s="39">
        <f t="shared" si="11"/>
        <v>298212.72971600672</v>
      </c>
      <c r="F194" s="39">
        <f t="shared" si="11"/>
        <v>0</v>
      </c>
      <c r="G194" s="39">
        <f t="shared" si="11"/>
        <v>0</v>
      </c>
      <c r="H194" s="39">
        <f t="shared" ref="H194:H213" si="12">SUM(C194:G194)</f>
        <v>4316465.5078014033</v>
      </c>
      <c r="I194" s="1"/>
    </row>
    <row r="195" spans="2:9" x14ac:dyDescent="0.2">
      <c r="B195" s="9" t="str">
        <f>$B$34</f>
        <v>Fine Arts</v>
      </c>
      <c r="C195" s="39">
        <f t="shared" si="11"/>
        <v>569957.52249744546</v>
      </c>
      <c r="D195" s="39">
        <f t="shared" si="11"/>
        <v>334423.74255649315</v>
      </c>
      <c r="E195" s="39">
        <f t="shared" si="11"/>
        <v>0</v>
      </c>
      <c r="F195" s="39">
        <f t="shared" si="11"/>
        <v>0</v>
      </c>
      <c r="G195" s="39">
        <f t="shared" si="11"/>
        <v>0</v>
      </c>
      <c r="H195" s="39">
        <f t="shared" si="12"/>
        <v>904381.26505393861</v>
      </c>
      <c r="I195" s="1"/>
    </row>
    <row r="196" spans="2:9" x14ac:dyDescent="0.2">
      <c r="B196" s="9" t="str">
        <f>$B$35</f>
        <v>Teacher Education</v>
      </c>
      <c r="C196" s="39">
        <f t="shared" si="11"/>
        <v>167335.34315172891</v>
      </c>
      <c r="D196" s="39">
        <f t="shared" si="11"/>
        <v>1273063.2869698498</v>
      </c>
      <c r="E196" s="39">
        <f t="shared" si="11"/>
        <v>232328.7686323605</v>
      </c>
      <c r="F196" s="39">
        <f t="shared" si="11"/>
        <v>0</v>
      </c>
      <c r="G196" s="39">
        <f t="shared" si="11"/>
        <v>0</v>
      </c>
      <c r="H196" s="39">
        <f t="shared" si="12"/>
        <v>1672727.3987539392</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352256.00533556362</v>
      </c>
      <c r="D198" s="39">
        <f t="shared" si="11"/>
        <v>432079.48678557453</v>
      </c>
      <c r="E198" s="39">
        <f t="shared" si="11"/>
        <v>117174.06067116039</v>
      </c>
      <c r="F198" s="39">
        <f t="shared" si="11"/>
        <v>0</v>
      </c>
      <c r="G198" s="39">
        <f t="shared" si="11"/>
        <v>0</v>
      </c>
      <c r="H198" s="39">
        <f t="shared" si="12"/>
        <v>901509.55279229849</v>
      </c>
      <c r="I198" s="1"/>
    </row>
    <row r="199" spans="2:9" x14ac:dyDescent="0.2">
      <c r="B199" s="9" t="str">
        <f>$B$38</f>
        <v>Home Economics</v>
      </c>
      <c r="C199" s="39">
        <f t="shared" si="11"/>
        <v>14198.175392155284</v>
      </c>
      <c r="D199" s="39">
        <f t="shared" si="11"/>
        <v>79952.33860985325</v>
      </c>
      <c r="E199" s="39">
        <f t="shared" si="11"/>
        <v>0</v>
      </c>
      <c r="F199" s="39">
        <f t="shared" si="11"/>
        <v>0</v>
      </c>
      <c r="G199" s="39">
        <f t="shared" si="11"/>
        <v>0</v>
      </c>
      <c r="H199" s="39">
        <f t="shared" si="12"/>
        <v>94150.514002008538</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147105.94320222011</v>
      </c>
      <c r="D201" s="39">
        <f t="shared" si="11"/>
        <v>421608.06413373351</v>
      </c>
      <c r="E201" s="39">
        <f t="shared" si="11"/>
        <v>0</v>
      </c>
      <c r="F201" s="39">
        <f t="shared" si="11"/>
        <v>0</v>
      </c>
      <c r="G201" s="39">
        <f t="shared" si="11"/>
        <v>0</v>
      </c>
      <c r="H201" s="39">
        <f t="shared" si="12"/>
        <v>568714.00733595365</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69848.81889902876</v>
      </c>
      <c r="D206" s="39">
        <f t="shared" si="11"/>
        <v>363444.22683450667</v>
      </c>
      <c r="E206" s="39">
        <f t="shared" si="11"/>
        <v>0</v>
      </c>
      <c r="F206" s="39">
        <f t="shared" si="11"/>
        <v>0</v>
      </c>
      <c r="G206" s="39">
        <f t="shared" si="11"/>
        <v>0</v>
      </c>
      <c r="H206" s="39">
        <f t="shared" si="12"/>
        <v>433293.04573353543</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512287.88284049195</v>
      </c>
      <c r="D208" s="39">
        <f t="shared" si="11"/>
        <v>7525691.6841800036</v>
      </c>
      <c r="E208" s="39">
        <f t="shared" si="11"/>
        <v>3173997.2358505423</v>
      </c>
      <c r="F208" s="39">
        <f t="shared" si="11"/>
        <v>0</v>
      </c>
      <c r="G208" s="39">
        <f t="shared" si="11"/>
        <v>0</v>
      </c>
      <c r="H208" s="39">
        <f t="shared" si="12"/>
        <v>11211976.802871037</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127601.86903853797</v>
      </c>
      <c r="E210" s="39">
        <f t="shared" si="13"/>
        <v>0</v>
      </c>
      <c r="F210" s="39">
        <f t="shared" si="13"/>
        <v>0</v>
      </c>
      <c r="G210" s="39">
        <f t="shared" si="13"/>
        <v>0</v>
      </c>
      <c r="H210" s="39">
        <f t="shared" si="12"/>
        <v>127601.86903853797</v>
      </c>
      <c r="I210" s="1"/>
    </row>
    <row r="211" spans="2:9" x14ac:dyDescent="0.2">
      <c r="B211" s="9" t="str">
        <f>$B$50</f>
        <v>Technology</v>
      </c>
      <c r="C211" s="39">
        <f t="shared" si="13"/>
        <v>95863.163660269449</v>
      </c>
      <c r="D211" s="39">
        <f t="shared" si="13"/>
        <v>249430.06284511741</v>
      </c>
      <c r="E211" s="39">
        <f t="shared" si="13"/>
        <v>180056.5049499014</v>
      </c>
      <c r="F211" s="39">
        <f t="shared" si="13"/>
        <v>0</v>
      </c>
      <c r="G211" s="39">
        <f t="shared" si="13"/>
        <v>0</v>
      </c>
      <c r="H211" s="39">
        <f t="shared" si="12"/>
        <v>525349.73145528825</v>
      </c>
      <c r="I211" s="1"/>
    </row>
    <row r="212" spans="2:9" x14ac:dyDescent="0.2">
      <c r="B212" s="9" t="str">
        <f>$B$51</f>
        <v>Nursing</v>
      </c>
      <c r="C212" s="39">
        <f t="shared" si="13"/>
        <v>6882.8749789616686</v>
      </c>
      <c r="D212" s="39">
        <f t="shared" si="13"/>
        <v>196707.11885623436</v>
      </c>
      <c r="E212" s="39">
        <f t="shared" si="13"/>
        <v>0</v>
      </c>
      <c r="F212" s="39">
        <f t="shared" si="13"/>
        <v>0</v>
      </c>
      <c r="G212" s="39">
        <f t="shared" si="13"/>
        <v>0</v>
      </c>
      <c r="H212" s="39">
        <f t="shared" si="12"/>
        <v>203589.99383519602</v>
      </c>
      <c r="I212" s="1"/>
    </row>
    <row r="213" spans="2:9" x14ac:dyDescent="0.2">
      <c r="B213" s="35" t="str">
        <f>$B$52</f>
        <v>Totals</v>
      </c>
      <c r="C213" s="38">
        <f>SUM(C193:C212)</f>
        <v>9517346.7623869479</v>
      </c>
      <c r="D213" s="38">
        <f>SUM(D193:D212)</f>
        <v>19114867.522184856</v>
      </c>
      <c r="E213" s="38">
        <f>SUM(E193:E212)</f>
        <v>5000970.7154281884</v>
      </c>
      <c r="F213" s="38">
        <f>SUM(F193:F212)</f>
        <v>0</v>
      </c>
      <c r="G213" s="38">
        <f>SUM(G193:G212)</f>
        <v>0</v>
      </c>
      <c r="H213" s="38">
        <f t="shared" si="12"/>
        <v>33633184.999999993</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24109608</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3832577.133565919</v>
      </c>
      <c r="D218" s="38">
        <f t="shared" si="14"/>
        <v>5134437.5772178061</v>
      </c>
      <c r="E218" s="38">
        <f t="shared" si="14"/>
        <v>237279.56623621358</v>
      </c>
      <c r="F218" s="38">
        <f t="shared" si="14"/>
        <v>0</v>
      </c>
      <c r="G218" s="38">
        <f t="shared" si="14"/>
        <v>0</v>
      </c>
      <c r="H218" s="38">
        <f>SUM(C218:G218)</f>
        <v>9204294.2770199385</v>
      </c>
      <c r="I218" s="1"/>
    </row>
    <row r="219" spans="2:9" x14ac:dyDescent="0.2">
      <c r="B219" s="9" t="str">
        <f>$B$33</f>
        <v>Science</v>
      </c>
      <c r="C219" s="39">
        <f t="shared" si="14"/>
        <v>858725.6555218267</v>
      </c>
      <c r="D219" s="39">
        <f t="shared" si="14"/>
        <v>1856544.8911222317</v>
      </c>
      <c r="E219" s="39">
        <f t="shared" si="14"/>
        <v>124883.98222958609</v>
      </c>
      <c r="F219" s="39">
        <f t="shared" si="14"/>
        <v>0</v>
      </c>
      <c r="G219" s="39">
        <f t="shared" si="14"/>
        <v>0</v>
      </c>
      <c r="H219" s="39">
        <f t="shared" ref="H219:H238" si="15">SUM(C219:G219)</f>
        <v>2840154.5288736448</v>
      </c>
      <c r="I219" s="1"/>
    </row>
    <row r="220" spans="2:9" x14ac:dyDescent="0.2">
      <c r="B220" s="9" t="str">
        <f>$B$34</f>
        <v>Fine Arts</v>
      </c>
      <c r="C220" s="39">
        <f t="shared" si="14"/>
        <v>363076.04370099824</v>
      </c>
      <c r="D220" s="39">
        <f t="shared" si="14"/>
        <v>200427.50618557658</v>
      </c>
      <c r="E220" s="39">
        <f t="shared" si="14"/>
        <v>0</v>
      </c>
      <c r="F220" s="39">
        <f t="shared" si="14"/>
        <v>0</v>
      </c>
      <c r="G220" s="39">
        <f t="shared" si="14"/>
        <v>0</v>
      </c>
      <c r="H220" s="39">
        <f t="shared" si="15"/>
        <v>563503.54988657485</v>
      </c>
      <c r="I220" s="1"/>
    </row>
    <row r="221" spans="2:9" x14ac:dyDescent="0.2">
      <c r="B221" s="9" t="str">
        <f>$B$35</f>
        <v>Teacher Education</v>
      </c>
      <c r="C221" s="39">
        <f t="shared" si="14"/>
        <v>90214.696354713698</v>
      </c>
      <c r="D221" s="39">
        <f t="shared" si="14"/>
        <v>1007466.4749623593</v>
      </c>
      <c r="E221" s="39">
        <f t="shared" si="14"/>
        <v>40388.011274249126</v>
      </c>
      <c r="F221" s="39">
        <f t="shared" si="14"/>
        <v>0</v>
      </c>
      <c r="G221" s="39">
        <f t="shared" si="14"/>
        <v>0</v>
      </c>
      <c r="H221" s="39">
        <f t="shared" si="15"/>
        <v>1138069.1825913221</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219000.44824254868</v>
      </c>
      <c r="D223" s="39">
        <f t="shared" si="14"/>
        <v>370953.71528881462</v>
      </c>
      <c r="E223" s="39">
        <f t="shared" si="14"/>
        <v>40653.721874737603</v>
      </c>
      <c r="F223" s="39">
        <f t="shared" si="14"/>
        <v>0</v>
      </c>
      <c r="G223" s="39">
        <f t="shared" si="14"/>
        <v>0</v>
      </c>
      <c r="H223" s="39">
        <f t="shared" si="15"/>
        <v>630607.88540610089</v>
      </c>
      <c r="I223" s="1"/>
    </row>
    <row r="224" spans="2:9" x14ac:dyDescent="0.2">
      <c r="B224" s="9" t="str">
        <f>$B$38</f>
        <v>Home Economics</v>
      </c>
      <c r="C224" s="39">
        <f t="shared" si="14"/>
        <v>10809.134125449566</v>
      </c>
      <c r="D224" s="39">
        <f t="shared" si="14"/>
        <v>79342.055624423228</v>
      </c>
      <c r="E224" s="39">
        <f t="shared" si="14"/>
        <v>0</v>
      </c>
      <c r="F224" s="39">
        <f t="shared" si="14"/>
        <v>0</v>
      </c>
      <c r="G224" s="39">
        <f t="shared" si="14"/>
        <v>0</v>
      </c>
      <c r="H224" s="39">
        <f t="shared" si="15"/>
        <v>90151.189749872792</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57787.293978364985</v>
      </c>
      <c r="D226" s="39">
        <f t="shared" si="14"/>
        <v>317664.27494405274</v>
      </c>
      <c r="E226" s="39">
        <f t="shared" si="14"/>
        <v>0</v>
      </c>
      <c r="F226" s="39">
        <f t="shared" si="14"/>
        <v>0</v>
      </c>
      <c r="G226" s="39">
        <f t="shared" si="14"/>
        <v>0</v>
      </c>
      <c r="H226" s="39">
        <f t="shared" si="15"/>
        <v>375451.5689224177</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36723.340298001734</v>
      </c>
      <c r="D231" s="39">
        <f t="shared" si="14"/>
        <v>317664.27494405274</v>
      </c>
      <c r="E231" s="39">
        <f t="shared" si="14"/>
        <v>0</v>
      </c>
      <c r="F231" s="39">
        <f t="shared" si="14"/>
        <v>0</v>
      </c>
      <c r="G231" s="39">
        <f t="shared" si="14"/>
        <v>0</v>
      </c>
      <c r="H231" s="39">
        <f t="shared" si="15"/>
        <v>354387.61524205445</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241681.15275364157</v>
      </c>
      <c r="D233" s="39">
        <f t="shared" si="14"/>
        <v>6343910.5047463281</v>
      </c>
      <c r="E233" s="39">
        <f t="shared" si="14"/>
        <v>1874765.4268465594</v>
      </c>
      <c r="F233" s="39">
        <f t="shared" si="14"/>
        <v>0</v>
      </c>
      <c r="G233" s="39">
        <f t="shared" si="14"/>
        <v>0</v>
      </c>
      <c r="H233" s="39">
        <f t="shared" si="15"/>
        <v>8460357.0843465291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115460.45408031739</v>
      </c>
      <c r="E235" s="39">
        <f t="shared" si="16"/>
        <v>0</v>
      </c>
      <c r="F235" s="39">
        <f t="shared" si="16"/>
        <v>0</v>
      </c>
      <c r="G235" s="39">
        <f t="shared" si="16"/>
        <v>0</v>
      </c>
      <c r="H235" s="39">
        <f t="shared" si="15"/>
        <v>115460.45408031739</v>
      </c>
      <c r="I235" s="1"/>
    </row>
    <row r="236" spans="2:10" x14ac:dyDescent="0.2">
      <c r="B236" s="9" t="str">
        <f>$B$50</f>
        <v>Technology</v>
      </c>
      <c r="C236" s="39">
        <f t="shared" si="16"/>
        <v>34968.010824638128</v>
      </c>
      <c r="D236" s="39">
        <f t="shared" si="16"/>
        <v>208124.86979093109</v>
      </c>
      <c r="E236" s="39">
        <f t="shared" si="16"/>
        <v>68287.624325539626</v>
      </c>
      <c r="F236" s="39">
        <f t="shared" si="16"/>
        <v>0</v>
      </c>
      <c r="G236" s="39">
        <f t="shared" si="16"/>
        <v>0</v>
      </c>
      <c r="H236" s="39">
        <f t="shared" si="15"/>
        <v>311380.50494110887</v>
      </c>
      <c r="I236" s="1"/>
    </row>
    <row r="237" spans="2:10" x14ac:dyDescent="0.2">
      <c r="B237" s="9" t="str">
        <f>$B$51</f>
        <v>Nursing</v>
      </c>
      <c r="C237" s="39">
        <f t="shared" si="16"/>
        <v>230.96440438994802</v>
      </c>
      <c r="D237" s="39">
        <f t="shared" si="16"/>
        <v>25559.194535728377</v>
      </c>
      <c r="E237" s="39">
        <f t="shared" si="16"/>
        <v>0</v>
      </c>
      <c r="F237" s="39">
        <f t="shared" si="16"/>
        <v>0</v>
      </c>
      <c r="G237" s="39">
        <f t="shared" si="16"/>
        <v>0</v>
      </c>
      <c r="H237" s="39">
        <f t="shared" si="15"/>
        <v>25790.158940118326</v>
      </c>
      <c r="I237" s="1"/>
    </row>
    <row r="238" spans="2:10" x14ac:dyDescent="0.2">
      <c r="B238" s="35" t="str">
        <f>$B$52</f>
        <v>Totals</v>
      </c>
      <c r="C238" s="38">
        <f>SUM(C218:C237)</f>
        <v>5745793.8737704931</v>
      </c>
      <c r="D238" s="38">
        <f>SUM(D218:D237)</f>
        <v>15977555.793442618</v>
      </c>
      <c r="E238" s="38">
        <f>SUM(E218:E237)</f>
        <v>2386258.3327868851</v>
      </c>
      <c r="F238" s="38">
        <f>SUM(F218:F237)</f>
        <v>0</v>
      </c>
      <c r="G238" s="38">
        <f>SUM(G218:G237)</f>
        <v>0</v>
      </c>
      <c r="H238" s="38">
        <f t="shared" si="15"/>
        <v>24109607.999999996</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7722355</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1227582.0158618274</v>
      </c>
      <c r="D243" s="38">
        <f t="shared" si="17"/>
        <v>1644570.4839587526</v>
      </c>
      <c r="E243" s="38">
        <f t="shared" si="17"/>
        <v>76001.113113164465</v>
      </c>
      <c r="F243" s="38">
        <f t="shared" si="17"/>
        <v>0</v>
      </c>
      <c r="G243" s="38">
        <f t="shared" si="17"/>
        <v>0</v>
      </c>
      <c r="H243" s="38">
        <f>SUM(C243:G243)</f>
        <v>2948153.6129337442</v>
      </c>
      <c r="I243" s="1"/>
    </row>
    <row r="244" spans="2:9" x14ac:dyDescent="0.2">
      <c r="B244" s="9" t="str">
        <f>$B$33</f>
        <v>Science</v>
      </c>
      <c r="C244" s="39">
        <f t="shared" si="17"/>
        <v>275051.52134979778</v>
      </c>
      <c r="D244" s="39">
        <f t="shared" si="17"/>
        <v>594654.9907689176</v>
      </c>
      <c r="E244" s="39">
        <f t="shared" si="17"/>
        <v>40000.585849033931</v>
      </c>
      <c r="F244" s="39">
        <f t="shared" si="17"/>
        <v>0</v>
      </c>
      <c r="G244" s="39">
        <f t="shared" si="17"/>
        <v>0</v>
      </c>
      <c r="H244" s="39">
        <f t="shared" ref="H244:H263" si="18">SUM(C244:G244)</f>
        <v>909707.09796774923</v>
      </c>
      <c r="I244" s="1"/>
    </row>
    <row r="245" spans="2:9" x14ac:dyDescent="0.2">
      <c r="B245" s="9" t="str">
        <f>$B$34</f>
        <v>Fine Arts</v>
      </c>
      <c r="C245" s="39">
        <f t="shared" si="17"/>
        <v>116293.97298598228</v>
      </c>
      <c r="D245" s="39">
        <f t="shared" si="17"/>
        <v>64197.325586119798</v>
      </c>
      <c r="E245" s="39">
        <f t="shared" si="17"/>
        <v>0</v>
      </c>
      <c r="F245" s="39">
        <f t="shared" si="17"/>
        <v>0</v>
      </c>
      <c r="G245" s="39">
        <f t="shared" si="17"/>
        <v>0</v>
      </c>
      <c r="H245" s="39">
        <f t="shared" si="18"/>
        <v>180491.2985721021</v>
      </c>
      <c r="I245" s="1"/>
    </row>
    <row r="246" spans="2:9" x14ac:dyDescent="0.2">
      <c r="B246" s="9" t="str">
        <f>$B$35</f>
        <v>Teacher Education</v>
      </c>
      <c r="C246" s="39">
        <f t="shared" si="17"/>
        <v>28895.945196135293</v>
      </c>
      <c r="D246" s="39">
        <f t="shared" si="17"/>
        <v>322693.49921649287</v>
      </c>
      <c r="E246" s="39">
        <f t="shared" si="17"/>
        <v>12936.359678836507</v>
      </c>
      <c r="F246" s="39">
        <f t="shared" si="17"/>
        <v>0</v>
      </c>
      <c r="G246" s="39">
        <f t="shared" si="17"/>
        <v>0</v>
      </c>
      <c r="H246" s="39">
        <f t="shared" si="18"/>
        <v>364525.80409146467</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70146.275563173287</v>
      </c>
      <c r="D248" s="39">
        <f t="shared" si="17"/>
        <v>118817.20673472394</v>
      </c>
      <c r="E248" s="39">
        <f t="shared" si="17"/>
        <v>13021.467308302535</v>
      </c>
      <c r="F248" s="39">
        <f t="shared" si="17"/>
        <v>0</v>
      </c>
      <c r="G248" s="39">
        <f t="shared" si="17"/>
        <v>0</v>
      </c>
      <c r="H248" s="39">
        <f t="shared" si="18"/>
        <v>201984.94960619975</v>
      </c>
      <c r="I248" s="1"/>
    </row>
    <row r="249" spans="2:9" x14ac:dyDescent="0.2">
      <c r="B249" s="9" t="str">
        <f>$B$38</f>
        <v>Home Economics</v>
      </c>
      <c r="C249" s="39">
        <f t="shared" si="17"/>
        <v>3462.1869820254265</v>
      </c>
      <c r="D249" s="39">
        <f t="shared" si="17"/>
        <v>25413.416923308869</v>
      </c>
      <c r="E249" s="39">
        <f t="shared" si="17"/>
        <v>0</v>
      </c>
      <c r="F249" s="39">
        <f t="shared" si="17"/>
        <v>0</v>
      </c>
      <c r="G249" s="39">
        <f t="shared" si="17"/>
        <v>0</v>
      </c>
      <c r="H249" s="39">
        <f t="shared" si="18"/>
        <v>28875.603905334294</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18509.384250059011</v>
      </c>
      <c r="D251" s="39">
        <f t="shared" si="17"/>
        <v>101748.49387578515</v>
      </c>
      <c r="E251" s="39">
        <f t="shared" si="17"/>
        <v>0</v>
      </c>
      <c r="F251" s="39">
        <f t="shared" si="17"/>
        <v>0</v>
      </c>
      <c r="G251" s="39">
        <f t="shared" si="17"/>
        <v>0</v>
      </c>
      <c r="H251" s="39">
        <f t="shared" si="18"/>
        <v>120257.87812584416</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11762.558336368436</v>
      </c>
      <c r="D256" s="39">
        <f t="shared" si="17"/>
        <v>101748.49387578515</v>
      </c>
      <c r="E256" s="39">
        <f t="shared" si="17"/>
        <v>0</v>
      </c>
      <c r="F256" s="39">
        <f t="shared" si="17"/>
        <v>0</v>
      </c>
      <c r="G256" s="39">
        <f t="shared" si="17"/>
        <v>0</v>
      </c>
      <c r="H256" s="39">
        <f t="shared" si="18"/>
        <v>113511.05221215359</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77410.949957081335</v>
      </c>
      <c r="D258" s="39">
        <f t="shared" si="17"/>
        <v>2031967.0484016303</v>
      </c>
      <c r="E258" s="39">
        <f t="shared" si="17"/>
        <v>600491.06430248311</v>
      </c>
      <c r="F258" s="39">
        <f t="shared" si="17"/>
        <v>0</v>
      </c>
      <c r="G258" s="39">
        <f t="shared" si="17"/>
        <v>0</v>
      </c>
      <c r="H258" s="39">
        <f t="shared" si="18"/>
        <v>2709869.0626611947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36982.211194367388</v>
      </c>
      <c r="E260" s="39">
        <f t="shared" si="19"/>
        <v>0</v>
      </c>
      <c r="F260" s="39">
        <f t="shared" si="19"/>
        <v>0</v>
      </c>
      <c r="G260" s="39">
        <f t="shared" si="19"/>
        <v>0</v>
      </c>
      <c r="H260" s="39">
        <f t="shared" si="18"/>
        <v>36982.211194367388</v>
      </c>
      <c r="I260" s="1"/>
    </row>
    <row r="261" spans="2:10" x14ac:dyDescent="0.2">
      <c r="B261" s="9" t="str">
        <f>$B$50</f>
        <v>Technology</v>
      </c>
      <c r="C261" s="39">
        <f t="shared" si="19"/>
        <v>11200.322843560889</v>
      </c>
      <c r="D261" s="39">
        <f t="shared" si="19"/>
        <v>66662.806332410953</v>
      </c>
      <c r="E261" s="39">
        <f t="shared" si="19"/>
        <v>21872.660772769617</v>
      </c>
      <c r="F261" s="39">
        <f t="shared" si="19"/>
        <v>0</v>
      </c>
      <c r="G261" s="39">
        <f t="shared" si="19"/>
        <v>0</v>
      </c>
      <c r="H261" s="39">
        <f t="shared" si="18"/>
        <v>99735.789948741469</v>
      </c>
      <c r="I261" s="1"/>
    </row>
    <row r="262" spans="2:10" x14ac:dyDescent="0.2">
      <c r="B262" s="9" t="str">
        <f>$B$51</f>
        <v>Nursing</v>
      </c>
      <c r="C262" s="39">
        <f t="shared" si="19"/>
        <v>73.978354316782628</v>
      </c>
      <c r="D262" s="39">
        <f t="shared" si="19"/>
        <v>8186.6604267873099</v>
      </c>
      <c r="E262" s="39">
        <f t="shared" si="19"/>
        <v>0</v>
      </c>
      <c r="F262" s="39">
        <f t="shared" si="19"/>
        <v>0</v>
      </c>
      <c r="G262" s="39">
        <f t="shared" si="19"/>
        <v>0</v>
      </c>
      <c r="H262" s="39">
        <f t="shared" si="18"/>
        <v>8260.6387811040931</v>
      </c>
      <c r="I262" s="1"/>
    </row>
    <row r="263" spans="2:10" x14ac:dyDescent="0.2">
      <c r="B263" s="35" t="str">
        <f>$B$52</f>
        <v>Totals</v>
      </c>
      <c r="C263" s="38">
        <f>SUM(C243:C262)</f>
        <v>1840389.1116803277</v>
      </c>
      <c r="D263" s="38">
        <f>SUM(D243:D262)</f>
        <v>5117642.6372950813</v>
      </c>
      <c r="E263" s="38">
        <f>SUM(E243:E262)</f>
        <v>764323.25102459011</v>
      </c>
      <c r="F263" s="38">
        <f>SUM(F243:F262)</f>
        <v>0</v>
      </c>
      <c r="G263" s="38">
        <f>SUM(G243:G262)</f>
        <v>0</v>
      </c>
      <c r="H263" s="38">
        <f t="shared" si="18"/>
        <v>7722354.9999999991</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20485833.901184354</v>
      </c>
      <c r="D268" s="38">
        <f t="shared" si="20"/>
        <v>20598612.12926225</v>
      </c>
      <c r="E268" s="38">
        <f t="shared" si="20"/>
        <v>2816395.5979659529</v>
      </c>
      <c r="F268" s="38">
        <f t="shared" si="20"/>
        <v>0</v>
      </c>
      <c r="G268" s="38">
        <f t="shared" si="20"/>
        <v>0</v>
      </c>
      <c r="H268" s="38">
        <f>SUM(C268:G268)</f>
        <v>43900841.62841256</v>
      </c>
      <c r="I268" s="1"/>
    </row>
    <row r="269" spans="2:10" x14ac:dyDescent="0.2">
      <c r="B269" s="9" t="str">
        <f>$B$33</f>
        <v>Science</v>
      </c>
      <c r="C269" s="39">
        <f t="shared" si="20"/>
        <v>5146377.9671749435</v>
      </c>
      <c r="D269" s="39">
        <f t="shared" si="20"/>
        <v>9761853.1802776512</v>
      </c>
      <c r="E269" s="39">
        <f t="shared" si="20"/>
        <v>1005234.5155662596</v>
      </c>
      <c r="F269" s="39">
        <f t="shared" si="20"/>
        <v>0</v>
      </c>
      <c r="G269" s="39">
        <f t="shared" si="20"/>
        <v>0</v>
      </c>
      <c r="H269" s="39">
        <f t="shared" ref="H269:H288" si="21">SUM(C269:G269)</f>
        <v>15913465.663018854</v>
      </c>
      <c r="I269" s="1"/>
    </row>
    <row r="270" spans="2:10" x14ac:dyDescent="0.2">
      <c r="B270" s="9" t="str">
        <f>$B$34</f>
        <v>Fine Arts</v>
      </c>
      <c r="C270" s="39">
        <f t="shared" si="20"/>
        <v>1823998.357582327</v>
      </c>
      <c r="D270" s="39">
        <f t="shared" si="20"/>
        <v>1053588.2621328868</v>
      </c>
      <c r="E270" s="39">
        <f t="shared" si="20"/>
        <v>0</v>
      </c>
      <c r="F270" s="39">
        <f t="shared" si="20"/>
        <v>0</v>
      </c>
      <c r="G270" s="39">
        <f t="shared" si="20"/>
        <v>0</v>
      </c>
      <c r="H270" s="39">
        <f t="shared" si="21"/>
        <v>2877586.6197152138</v>
      </c>
      <c r="I270" s="1"/>
    </row>
    <row r="271" spans="2:10" x14ac:dyDescent="0.2">
      <c r="B271" s="9" t="str">
        <f>$B$35</f>
        <v>Teacher Education</v>
      </c>
      <c r="C271" s="39">
        <f t="shared" si="20"/>
        <v>602660.97291354486</v>
      </c>
      <c r="D271" s="39">
        <f t="shared" si="20"/>
        <v>5008941.5314125568</v>
      </c>
      <c r="E271" s="39">
        <f t="shared" si="20"/>
        <v>724686.74390617979</v>
      </c>
      <c r="F271" s="39">
        <f t="shared" si="20"/>
        <v>0</v>
      </c>
      <c r="G271" s="39">
        <f t="shared" si="20"/>
        <v>0</v>
      </c>
      <c r="H271" s="39">
        <f t="shared" si="21"/>
        <v>6336289.2482322808</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1540044.1997471671</v>
      </c>
      <c r="D273" s="39">
        <f t="shared" si="20"/>
        <v>2024129.8292940478</v>
      </c>
      <c r="E273" s="39">
        <f t="shared" si="20"/>
        <v>469772.3870143083</v>
      </c>
      <c r="F273" s="39">
        <f t="shared" si="20"/>
        <v>0</v>
      </c>
      <c r="G273" s="39">
        <f t="shared" si="20"/>
        <v>0</v>
      </c>
      <c r="H273" s="39">
        <f t="shared" si="21"/>
        <v>4033946.4160555233</v>
      </c>
      <c r="I273" s="1"/>
    </row>
    <row r="274" spans="2:10" x14ac:dyDescent="0.2">
      <c r="B274" s="9" t="str">
        <f>$B$38</f>
        <v>Home Economics</v>
      </c>
      <c r="C274" s="39">
        <f t="shared" si="20"/>
        <v>62725.093720418139</v>
      </c>
      <c r="D274" s="39">
        <f t="shared" si="20"/>
        <v>377606.90083867341</v>
      </c>
      <c r="E274" s="39">
        <f t="shared" si="20"/>
        <v>0</v>
      </c>
      <c r="F274" s="39">
        <f t="shared" si="20"/>
        <v>0</v>
      </c>
      <c r="G274" s="39">
        <f t="shared" si="20"/>
        <v>0</v>
      </c>
      <c r="H274" s="39">
        <f t="shared" si="21"/>
        <v>440331.99455909152</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424617.46503500873</v>
      </c>
      <c r="D276" s="39">
        <f t="shared" si="20"/>
        <v>1417705.899785921</v>
      </c>
      <c r="E276" s="39">
        <f t="shared" si="20"/>
        <v>0</v>
      </c>
      <c r="F276" s="39">
        <f t="shared" si="20"/>
        <v>0</v>
      </c>
      <c r="G276" s="39">
        <f t="shared" si="20"/>
        <v>0</v>
      </c>
      <c r="H276" s="39">
        <f t="shared" si="21"/>
        <v>1842323.3648209297</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195388.33859314333</v>
      </c>
      <c r="D281" s="39">
        <f t="shared" si="20"/>
        <v>1183789.9559001084</v>
      </c>
      <c r="E281" s="39">
        <f t="shared" si="20"/>
        <v>0</v>
      </c>
      <c r="F281" s="39">
        <f t="shared" si="20"/>
        <v>0</v>
      </c>
      <c r="G281" s="39">
        <f t="shared" si="20"/>
        <v>0</v>
      </c>
      <c r="H281" s="39">
        <f t="shared" si="21"/>
        <v>1379178.2944932517</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1595210.1424258149</v>
      </c>
      <c r="D283" s="39">
        <f t="shared" si="20"/>
        <v>27122506.628710527</v>
      </c>
      <c r="E283" s="39">
        <f t="shared" si="20"/>
        <v>10381738.893614653</v>
      </c>
      <c r="F283" s="39">
        <f t="shared" si="20"/>
        <v>0</v>
      </c>
      <c r="G283" s="39">
        <f t="shared" si="20"/>
        <v>0</v>
      </c>
      <c r="H283" s="39">
        <f t="shared" si="21"/>
        <v>39099455.664750993</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573144.00790408358</v>
      </c>
      <c r="E285" s="39">
        <f t="shared" si="22"/>
        <v>0</v>
      </c>
      <c r="F285" s="39">
        <f t="shared" si="22"/>
        <v>0</v>
      </c>
      <c r="G285" s="39">
        <f t="shared" si="22"/>
        <v>0</v>
      </c>
      <c r="H285" s="39">
        <f t="shared" si="21"/>
        <v>573144.00790408358</v>
      </c>
      <c r="I285" s="1"/>
    </row>
    <row r="286" spans="2:10" x14ac:dyDescent="0.2">
      <c r="B286" s="9" t="str">
        <f>$B$50</f>
        <v>Technology</v>
      </c>
      <c r="C286" s="39">
        <f t="shared" si="22"/>
        <v>340728.52431391401</v>
      </c>
      <c r="D286" s="39">
        <f t="shared" si="22"/>
        <v>1041215.196967629</v>
      </c>
      <c r="E286" s="39">
        <f t="shared" si="22"/>
        <v>643422.62696096883</v>
      </c>
      <c r="F286" s="39">
        <f t="shared" si="22"/>
        <v>0</v>
      </c>
      <c r="G286" s="39">
        <f t="shared" si="22"/>
        <v>0</v>
      </c>
      <c r="H286" s="39">
        <f t="shared" si="21"/>
        <v>2025366.3482425117</v>
      </c>
      <c r="I286" s="1"/>
    </row>
    <row r="287" spans="2:10" x14ac:dyDescent="0.2">
      <c r="B287" s="9" t="str">
        <f>$B$51</f>
        <v>Nursing</v>
      </c>
      <c r="C287" s="39">
        <f t="shared" si="22"/>
        <v>14780.651071001728</v>
      </c>
      <c r="D287" s="39">
        <f t="shared" si="22"/>
        <v>447450.1404854171</v>
      </c>
      <c r="E287" s="39">
        <f t="shared" si="22"/>
        <v>0</v>
      </c>
      <c r="F287" s="39">
        <f t="shared" si="22"/>
        <v>0</v>
      </c>
      <c r="G287" s="39">
        <f t="shared" si="22"/>
        <v>0</v>
      </c>
      <c r="H287" s="39">
        <f t="shared" si="21"/>
        <v>462230.79155641882</v>
      </c>
      <c r="I287" s="1"/>
    </row>
    <row r="288" spans="2:10" x14ac:dyDescent="0.2">
      <c r="B288" s="35" t="str">
        <f>$B$52</f>
        <v>Totals</v>
      </c>
      <c r="C288" s="38">
        <f>SUM(C268:C287)</f>
        <v>32232365.613761641</v>
      </c>
      <c r="D288" s="38">
        <f>SUM(D268:D287)</f>
        <v>70610543.66297175</v>
      </c>
      <c r="E288" s="38">
        <f>SUM(E268:E287)</f>
        <v>16041250.765028322</v>
      </c>
      <c r="F288" s="38">
        <f>SUM(F268:F287)</f>
        <v>0</v>
      </c>
      <c r="G288" s="38">
        <f>SUM(G268:G287)</f>
        <v>0</v>
      </c>
      <c r="H288" s="38">
        <f t="shared" si="21"/>
        <v>118884160.04176173</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246.90949512690707</v>
      </c>
      <c r="D293" s="36">
        <f t="shared" si="23"/>
        <v>395.90636239908991</v>
      </c>
      <c r="E293" s="36">
        <f t="shared" si="23"/>
        <v>1051.2861507898294</v>
      </c>
      <c r="F293" s="36">
        <f t="shared" si="23"/>
        <v>0</v>
      </c>
      <c r="G293" s="37">
        <f t="shared" si="23"/>
        <v>0</v>
      </c>
      <c r="H293" s="38">
        <f t="shared" si="23"/>
        <v>318.86837764051046</v>
      </c>
      <c r="I293" s="1"/>
    </row>
    <row r="294" spans="2:10" x14ac:dyDescent="0.2">
      <c r="B294" s="9" t="str">
        <f>$B$33</f>
        <v>Science</v>
      </c>
      <c r="C294" s="69">
        <f t="shared" si="23"/>
        <v>276.83582394701148</v>
      </c>
      <c r="D294" s="69">
        <f t="shared" si="23"/>
        <v>518.88870357081009</v>
      </c>
      <c r="E294" s="69">
        <f t="shared" si="23"/>
        <v>712.9322805434465</v>
      </c>
      <c r="F294" s="69">
        <f t="shared" si="23"/>
        <v>0</v>
      </c>
      <c r="G294" s="88">
        <f t="shared" si="23"/>
        <v>0</v>
      </c>
      <c r="H294" s="39">
        <f t="shared" si="23"/>
        <v>410.00349529845295</v>
      </c>
      <c r="I294" s="1"/>
    </row>
    <row r="295" spans="2:10" x14ac:dyDescent="0.2">
      <c r="B295" s="9" t="str">
        <f>$B$34</f>
        <v>Fine Arts</v>
      </c>
      <c r="C295" s="69">
        <f t="shared" si="23"/>
        <v>232.06085974329861</v>
      </c>
      <c r="D295" s="69">
        <f t="shared" si="23"/>
        <v>518.75345255188915</v>
      </c>
      <c r="E295" s="69">
        <f t="shared" si="23"/>
        <v>0</v>
      </c>
      <c r="F295" s="69">
        <f t="shared" si="23"/>
        <v>0</v>
      </c>
      <c r="G295" s="88">
        <f t="shared" si="23"/>
        <v>0</v>
      </c>
      <c r="H295" s="39">
        <f t="shared" si="23"/>
        <v>290.92979675616357</v>
      </c>
      <c r="I295" s="1"/>
    </row>
    <row r="296" spans="2:10" x14ac:dyDescent="0.2">
      <c r="B296" s="9" t="str">
        <f>$B$35</f>
        <v>Teacher Education</v>
      </c>
      <c r="C296" s="69">
        <f t="shared" si="23"/>
        <v>308.58216739044798</v>
      </c>
      <c r="D296" s="69">
        <f t="shared" si="23"/>
        <v>490.63978170364942</v>
      </c>
      <c r="E296" s="69">
        <f t="shared" si="23"/>
        <v>1589.2253155837277</v>
      </c>
      <c r="F296" s="69">
        <f t="shared" si="23"/>
        <v>0</v>
      </c>
      <c r="G296" s="88">
        <f t="shared" si="23"/>
        <v>0</v>
      </c>
      <c r="H296" s="39">
        <f t="shared" si="23"/>
        <v>502.1627237464163</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324.83530895320968</v>
      </c>
      <c r="D298" s="69">
        <f t="shared" si="23"/>
        <v>538.47561300719542</v>
      </c>
      <c r="E298" s="69">
        <f t="shared" si="23"/>
        <v>1023.4692527544843</v>
      </c>
      <c r="F298" s="69">
        <f t="shared" si="23"/>
        <v>0</v>
      </c>
      <c r="G298" s="88">
        <f t="shared" si="23"/>
        <v>0</v>
      </c>
      <c r="H298" s="39">
        <f t="shared" si="23"/>
        <v>450.26748700251403</v>
      </c>
      <c r="I298" s="1"/>
    </row>
    <row r="299" spans="2:10" x14ac:dyDescent="0.2">
      <c r="B299" s="9" t="str">
        <f>$B$38</f>
        <v>Home Economics</v>
      </c>
      <c r="C299" s="69">
        <f t="shared" si="23"/>
        <v>268.05595607016301</v>
      </c>
      <c r="D299" s="69">
        <f t="shared" si="23"/>
        <v>469.66032442621071</v>
      </c>
      <c r="E299" s="69">
        <f t="shared" si="23"/>
        <v>0</v>
      </c>
      <c r="F299" s="69">
        <f t="shared" si="23"/>
        <v>0</v>
      </c>
      <c r="G299" s="88">
        <f t="shared" si="23"/>
        <v>0</v>
      </c>
      <c r="H299" s="39">
        <f t="shared" si="23"/>
        <v>424.21194080837336</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339.42243408074239</v>
      </c>
      <c r="D301" s="69">
        <f t="shared" si="23"/>
        <v>440.41811114815812</v>
      </c>
      <c r="E301" s="69">
        <f t="shared" si="23"/>
        <v>0</v>
      </c>
      <c r="F301" s="69">
        <f t="shared" si="23"/>
        <v>0</v>
      </c>
      <c r="G301" s="88">
        <f t="shared" si="23"/>
        <v>0</v>
      </c>
      <c r="H301" s="39">
        <f t="shared" si="23"/>
        <v>412.15287803600216</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245.77149508571489</v>
      </c>
      <c r="D306" s="69">
        <f t="shared" si="23"/>
        <v>367.75084060270535</v>
      </c>
      <c r="E306" s="69">
        <f t="shared" si="23"/>
        <v>0</v>
      </c>
      <c r="F306" s="69">
        <f t="shared" si="23"/>
        <v>0</v>
      </c>
      <c r="G306" s="88">
        <f t="shared" si="23"/>
        <v>0</v>
      </c>
      <c r="H306" s="39">
        <f t="shared" si="23"/>
        <v>343.59200161765114</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304.8949048979004</v>
      </c>
      <c r="D308" s="69">
        <f t="shared" si="23"/>
        <v>421.91034656157001</v>
      </c>
      <c r="E308" s="69">
        <f t="shared" si="23"/>
        <v>490.46812933408859</v>
      </c>
      <c r="F308" s="69">
        <f t="shared" si="23"/>
        <v>0</v>
      </c>
      <c r="G308" s="88">
        <f t="shared" si="23"/>
        <v>0</v>
      </c>
      <c r="H308" s="39">
        <f t="shared" si="23"/>
        <v>431.16156835550919</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489.86667342229367</v>
      </c>
      <c r="E310" s="69">
        <f t="shared" si="24"/>
        <v>0</v>
      </c>
      <c r="F310" s="69">
        <f t="shared" si="24"/>
        <v>0</v>
      </c>
      <c r="G310" s="88">
        <f t="shared" si="24"/>
        <v>0</v>
      </c>
      <c r="H310" s="39">
        <f t="shared" si="24"/>
        <v>489.86667342229367</v>
      </c>
      <c r="I310" s="1"/>
    </row>
    <row r="311" spans="2:10" x14ac:dyDescent="0.2">
      <c r="B311" s="9" t="str">
        <f>$B$50</f>
        <v>Technology</v>
      </c>
      <c r="C311" s="69">
        <f t="shared" si="24"/>
        <v>450.10373092987317</v>
      </c>
      <c r="D311" s="69">
        <f t="shared" si="24"/>
        <v>493.70089946307684</v>
      </c>
      <c r="E311" s="69">
        <f t="shared" si="24"/>
        <v>834.52999605832531</v>
      </c>
      <c r="F311" s="69">
        <f t="shared" si="24"/>
        <v>0</v>
      </c>
      <c r="G311" s="88">
        <f t="shared" si="24"/>
        <v>0</v>
      </c>
      <c r="H311" s="39">
        <f t="shared" si="24"/>
        <v>556.87829206557922</v>
      </c>
      <c r="I311" s="1"/>
    </row>
    <row r="312" spans="2:10" x14ac:dyDescent="0.2">
      <c r="B312" s="9" t="str">
        <f>$B$51</f>
        <v>Nursing</v>
      </c>
      <c r="C312" s="69">
        <f t="shared" si="24"/>
        <v>2956.1302142003456</v>
      </c>
      <c r="D312" s="69">
        <f t="shared" si="24"/>
        <v>1727.6067200209154</v>
      </c>
      <c r="E312" s="69">
        <f t="shared" si="24"/>
        <v>0</v>
      </c>
      <c r="F312" s="69">
        <f t="shared" si="24"/>
        <v>0</v>
      </c>
      <c r="G312" s="88">
        <f t="shared" si="24"/>
        <v>0</v>
      </c>
      <c r="H312" s="39">
        <f t="shared" si="24"/>
        <v>1750.8742104409803</v>
      </c>
      <c r="I312" s="1"/>
    </row>
    <row r="313" spans="2:10" x14ac:dyDescent="0.2">
      <c r="B313" s="35" t="str">
        <f>$B$52</f>
        <v>Totals</v>
      </c>
      <c r="C313" s="38">
        <f t="shared" si="24"/>
        <v>259.12969694390603</v>
      </c>
      <c r="D313" s="38">
        <f t="shared" si="24"/>
        <v>436.12061111368172</v>
      </c>
      <c r="E313" s="38">
        <f t="shared" si="24"/>
        <v>595.39940483365456</v>
      </c>
      <c r="F313" s="38">
        <f t="shared" si="24"/>
        <v>0</v>
      </c>
      <c r="G313" s="38">
        <f t="shared" si="24"/>
        <v>0</v>
      </c>
      <c r="H313" s="38">
        <f t="shared" si="24"/>
        <v>379.53664195176697</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1.603447296328564</v>
      </c>
      <c r="E318" s="55">
        <f t="shared" si="25"/>
        <v>4.2577793545342884</v>
      </c>
      <c r="F318" s="55">
        <f t="shared" si="25"/>
        <v>0</v>
      </c>
      <c r="G318" s="55">
        <f t="shared" si="25"/>
        <v>0</v>
      </c>
      <c r="H318" s="55">
        <f t="shared" si="25"/>
        <v>1.2914382959497681</v>
      </c>
      <c r="I318" s="1"/>
    </row>
    <row r="319" spans="2:10" x14ac:dyDescent="0.2">
      <c r="B319" s="9" t="str">
        <f>$B$33</f>
        <v>Science</v>
      </c>
      <c r="C319" s="55">
        <f t="shared" ref="C319:H334" si="26">IF($C$293=0,"",C294/$C$293)</f>
        <v>1.1212036370036025</v>
      </c>
      <c r="D319" s="55">
        <f t="shared" si="26"/>
        <v>2.1015340187873721</v>
      </c>
      <c r="E319" s="55">
        <f t="shared" si="26"/>
        <v>2.8874235078606922</v>
      </c>
      <c r="F319" s="55">
        <f t="shared" si="26"/>
        <v>0</v>
      </c>
      <c r="G319" s="55">
        <f t="shared" si="26"/>
        <v>0</v>
      </c>
      <c r="H319" s="55">
        <f t="shared" si="26"/>
        <v>1.6605416291816499</v>
      </c>
      <c r="I319" s="1"/>
    </row>
    <row r="320" spans="2:10" x14ac:dyDescent="0.2">
      <c r="B320" s="9" t="str">
        <f>$B$34</f>
        <v>Fine Arts</v>
      </c>
      <c r="C320" s="55">
        <f t="shared" si="26"/>
        <v>0.9398620317295755</v>
      </c>
      <c r="D320" s="55">
        <f t="shared" si="26"/>
        <v>2.100986243097938</v>
      </c>
      <c r="E320" s="55">
        <f t="shared" si="26"/>
        <v>0</v>
      </c>
      <c r="F320" s="55">
        <f t="shared" si="26"/>
        <v>0</v>
      </c>
      <c r="G320" s="55">
        <f t="shared" si="26"/>
        <v>0</v>
      </c>
      <c r="H320" s="55">
        <f t="shared" si="26"/>
        <v>1.178285171279585</v>
      </c>
      <c r="I320" s="1"/>
    </row>
    <row r="321" spans="2:9" x14ac:dyDescent="0.2">
      <c r="B321" s="9" t="str">
        <f>$B$35</f>
        <v>Teacher Education</v>
      </c>
      <c r="C321" s="55">
        <f t="shared" si="26"/>
        <v>1.2497784551859468</v>
      </c>
      <c r="D321" s="55">
        <f t="shared" si="26"/>
        <v>1.987123992341685</v>
      </c>
      <c r="E321" s="55">
        <f t="shared" si="26"/>
        <v>6.4364690177949386</v>
      </c>
      <c r="F321" s="55">
        <f t="shared" si="26"/>
        <v>0</v>
      </c>
      <c r="G321" s="55">
        <f t="shared" si="26"/>
        <v>0</v>
      </c>
      <c r="H321" s="55">
        <f t="shared" si="26"/>
        <v>2.0337926797360044</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1.3156047675940941</v>
      </c>
      <c r="D323" s="55">
        <f t="shared" si="26"/>
        <v>2.1808623144704442</v>
      </c>
      <c r="E323" s="55">
        <f t="shared" si="26"/>
        <v>4.1451190535562006</v>
      </c>
      <c r="F323" s="55">
        <f t="shared" si="26"/>
        <v>0</v>
      </c>
      <c r="G323" s="55">
        <f t="shared" si="26"/>
        <v>0</v>
      </c>
      <c r="H323" s="55">
        <f t="shared" si="26"/>
        <v>1.8236134935640469</v>
      </c>
      <c r="I323" s="1"/>
    </row>
    <row r="324" spans="2:9" x14ac:dyDescent="0.2">
      <c r="B324" s="9" t="str">
        <f>$B$38</f>
        <v>Home Economics</v>
      </c>
      <c r="C324" s="55">
        <f t="shared" si="26"/>
        <v>1.0856445837872173</v>
      </c>
      <c r="D324" s="55">
        <f t="shared" si="26"/>
        <v>1.9021557845914905</v>
      </c>
      <c r="E324" s="55">
        <f t="shared" si="26"/>
        <v>0</v>
      </c>
      <c r="F324" s="55">
        <f t="shared" si="26"/>
        <v>0</v>
      </c>
      <c r="G324" s="55">
        <f t="shared" si="26"/>
        <v>0</v>
      </c>
      <c r="H324" s="55">
        <f t="shared" si="26"/>
        <v>1.7180867855662496</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1.3746836018043183</v>
      </c>
      <c r="D326" s="55">
        <f t="shared" si="26"/>
        <v>1.783722861373926</v>
      </c>
      <c r="E326" s="55">
        <f t="shared" si="26"/>
        <v>0</v>
      </c>
      <c r="F326" s="55">
        <f t="shared" si="26"/>
        <v>0</v>
      </c>
      <c r="G326" s="55">
        <f t="shared" si="26"/>
        <v>0</v>
      </c>
      <c r="H326" s="55">
        <f t="shared" si="26"/>
        <v>1.6692467732930358</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0.99539102357887344</v>
      </c>
      <c r="D331" s="55">
        <f t="shared" si="26"/>
        <v>1.4894155464280059</v>
      </c>
      <c r="E331" s="55">
        <f t="shared" si="26"/>
        <v>0</v>
      </c>
      <c r="F331" s="55">
        <f t="shared" si="26"/>
        <v>0</v>
      </c>
      <c r="G331" s="55">
        <f t="shared" si="26"/>
        <v>0</v>
      </c>
      <c r="H331" s="55">
        <f t="shared" si="26"/>
        <v>1.3915706297202179</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1.2348447950176638</v>
      </c>
      <c r="D333" s="55">
        <f t="shared" si="26"/>
        <v>1.7087651746431041</v>
      </c>
      <c r="E333" s="55">
        <f t="shared" si="26"/>
        <v>1.9864287887430037</v>
      </c>
      <c r="F333" s="55">
        <f t="shared" si="26"/>
        <v>0</v>
      </c>
      <c r="G333" s="55">
        <f t="shared" si="26"/>
        <v>0</v>
      </c>
      <c r="H333" s="55">
        <f t="shared" si="26"/>
        <v>1.7462332428078549</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1.9839928519983039</v>
      </c>
      <c r="E335" s="55">
        <f t="shared" si="27"/>
        <v>0</v>
      </c>
      <c r="F335" s="55">
        <f t="shared" si="27"/>
        <v>0</v>
      </c>
      <c r="G335" s="55">
        <f t="shared" si="27"/>
        <v>0</v>
      </c>
      <c r="H335" s="55">
        <f t="shared" si="27"/>
        <v>1.9839928519983039</v>
      </c>
      <c r="I335" s="1"/>
    </row>
    <row r="336" spans="2:9" x14ac:dyDescent="0.2">
      <c r="B336" s="9" t="str">
        <f>$B$50</f>
        <v>Technology</v>
      </c>
      <c r="C336" s="55">
        <f t="shared" si="27"/>
        <v>1.8229502704970009</v>
      </c>
      <c r="D336" s="55">
        <f t="shared" si="27"/>
        <v>1.99952172438457</v>
      </c>
      <c r="E336" s="55">
        <f t="shared" si="27"/>
        <v>3.3799024036292802</v>
      </c>
      <c r="F336" s="55">
        <f t="shared" si="27"/>
        <v>0</v>
      </c>
      <c r="G336" s="55">
        <f t="shared" si="27"/>
        <v>0</v>
      </c>
      <c r="H336" s="55">
        <f t="shared" si="27"/>
        <v>2.2553943977705422</v>
      </c>
      <c r="I336" s="1"/>
    </row>
    <row r="337" spans="2:10" x14ac:dyDescent="0.2">
      <c r="B337" s="9" t="str">
        <f>$B$51</f>
        <v>Nursing</v>
      </c>
      <c r="C337" s="55">
        <f t="shared" si="27"/>
        <v>11.972525449784534</v>
      </c>
      <c r="D337" s="55">
        <f t="shared" si="27"/>
        <v>6.9969229783283806</v>
      </c>
      <c r="E337" s="55">
        <f t="shared" si="27"/>
        <v>0</v>
      </c>
      <c r="F337" s="55">
        <f t="shared" si="27"/>
        <v>0</v>
      </c>
      <c r="G337" s="55">
        <f t="shared" si="27"/>
        <v>0</v>
      </c>
      <c r="H337" s="55">
        <f t="shared" si="27"/>
        <v>7.0911578736211105</v>
      </c>
      <c r="I337" s="1"/>
    </row>
    <row r="338" spans="2:10" x14ac:dyDescent="0.2">
      <c r="B338" s="35" t="str">
        <f>$B$52</f>
        <v>Totals</v>
      </c>
      <c r="C338" s="55">
        <f t="shared" si="27"/>
        <v>1.0494926362014469</v>
      </c>
      <c r="D338" s="55">
        <f t="shared" si="27"/>
        <v>1.7663176982704676</v>
      </c>
      <c r="E338" s="55">
        <f t="shared" si="27"/>
        <v>2.4114074856766035</v>
      </c>
      <c r="F338" s="55">
        <f t="shared" si="27"/>
        <v>0</v>
      </c>
      <c r="G338" s="55">
        <f t="shared" si="27"/>
        <v>0</v>
      </c>
      <c r="H338" s="55">
        <f t="shared" si="27"/>
        <v>1.5371488316263087</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7407.2848538072121</v>
      </c>
      <c r="D343" s="38">
        <f t="shared" si="28"/>
        <v>11877.190871972698</v>
      </c>
      <c r="E343" s="38">
        <f>E293*24</f>
        <v>25230.867618955905</v>
      </c>
      <c r="F343" s="38">
        <f>F293*18</f>
        <v>0</v>
      </c>
      <c r="G343" s="38">
        <f>G293*24</f>
        <v>0</v>
      </c>
      <c r="H343" s="38">
        <f>IF((C32/30+D32/30+E32/24+F32/18+G32/24)=0,0,H268/(C32/30+D32/30+E32/24+F32/18+G32/24))</f>
        <v>9519.7411493394447</v>
      </c>
      <c r="I343" s="1"/>
    </row>
    <row r="344" spans="2:10" x14ac:dyDescent="0.2">
      <c r="B344" s="9" t="str">
        <f>$B$33</f>
        <v>Science</v>
      </c>
      <c r="C344" s="39">
        <f t="shared" si="28"/>
        <v>8305.0747184103438</v>
      </c>
      <c r="D344" s="39">
        <f t="shared" si="28"/>
        <v>15566.661107124302</v>
      </c>
      <c r="E344" s="39">
        <f>E294*24</f>
        <v>17110.374733042714</v>
      </c>
      <c r="F344" s="39">
        <f>F294*18</f>
        <v>0</v>
      </c>
      <c r="G344" s="39">
        <f>G294*24</f>
        <v>0</v>
      </c>
      <c r="H344" s="39">
        <f t="shared" ref="H344:H363" si="29">IF((C33/30+D33/30+E33/24+F33/18+G33/24)=0,0,H269/(C33/30+D33/30+E33/24+F33/18+G33/24))</f>
        <v>12189.400617649861</v>
      </c>
      <c r="I344" s="1"/>
    </row>
    <row r="345" spans="2:10" x14ac:dyDescent="0.2">
      <c r="B345" s="9" t="str">
        <f>$B$34</f>
        <v>Fine Arts</v>
      </c>
      <c r="C345" s="39">
        <f t="shared" si="28"/>
        <v>6961.8257922989578</v>
      </c>
      <c r="D345" s="39">
        <f t="shared" si="28"/>
        <v>15562.603576556674</v>
      </c>
      <c r="E345" s="39">
        <f t="shared" ref="E345:E363" si="30">E295*24</f>
        <v>0</v>
      </c>
      <c r="F345" s="39">
        <f t="shared" ref="F345:F363" si="31">F295*18</f>
        <v>0</v>
      </c>
      <c r="G345" s="39">
        <f t="shared" ref="G345:G363" si="32">G295*24</f>
        <v>0</v>
      </c>
      <c r="H345" s="39">
        <f t="shared" si="29"/>
        <v>8727.8939026849075</v>
      </c>
      <c r="I345" s="1"/>
    </row>
    <row r="346" spans="2:10" x14ac:dyDescent="0.2">
      <c r="B346" s="9" t="str">
        <f>$B$35</f>
        <v>Teacher Education</v>
      </c>
      <c r="C346" s="39">
        <f t="shared" si="28"/>
        <v>9257.4650217134385</v>
      </c>
      <c r="D346" s="39">
        <f t="shared" si="28"/>
        <v>14719.193451109482</v>
      </c>
      <c r="E346" s="39">
        <f t="shared" si="30"/>
        <v>38141.407574009463</v>
      </c>
      <c r="F346" s="39">
        <f t="shared" si="31"/>
        <v>0</v>
      </c>
      <c r="G346" s="39">
        <f t="shared" si="32"/>
        <v>0</v>
      </c>
      <c r="H346" s="39">
        <f t="shared" si="29"/>
        <v>14929.993516098682</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9745.0592685962911</v>
      </c>
      <c r="D348" s="39">
        <f t="shared" si="28"/>
        <v>16154.268390215862</v>
      </c>
      <c r="E348" s="39">
        <f t="shared" si="30"/>
        <v>24563.262066107622</v>
      </c>
      <c r="F348" s="39">
        <f t="shared" si="31"/>
        <v>0</v>
      </c>
      <c r="G348" s="39">
        <f t="shared" si="32"/>
        <v>0</v>
      </c>
      <c r="H348" s="39">
        <f t="shared" si="29"/>
        <v>13337.197132570955</v>
      </c>
      <c r="I348" s="1"/>
    </row>
    <row r="349" spans="2:10" x14ac:dyDescent="0.2">
      <c r="B349" s="9" t="str">
        <f>$B$38</f>
        <v>Home Economics</v>
      </c>
      <c r="C349" s="39">
        <f t="shared" si="28"/>
        <v>8041.67868210489</v>
      </c>
      <c r="D349" s="39">
        <f t="shared" si="28"/>
        <v>14089.809732786322</v>
      </c>
      <c r="E349" s="39">
        <f t="shared" si="30"/>
        <v>0</v>
      </c>
      <c r="F349" s="39">
        <f t="shared" si="31"/>
        <v>0</v>
      </c>
      <c r="G349" s="39">
        <f t="shared" si="32"/>
        <v>0</v>
      </c>
      <c r="H349" s="39">
        <f t="shared" si="29"/>
        <v>12726.3582242512</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10182.673022422272</v>
      </c>
      <c r="D351" s="39">
        <f t="shared" si="28"/>
        <v>13212.543334444743</v>
      </c>
      <c r="E351" s="39">
        <f t="shared" si="30"/>
        <v>0</v>
      </c>
      <c r="F351" s="39">
        <f t="shared" si="31"/>
        <v>0</v>
      </c>
      <c r="G351" s="39">
        <f t="shared" si="32"/>
        <v>0</v>
      </c>
      <c r="H351" s="39">
        <f t="shared" si="29"/>
        <v>12364.586341080065</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7373.1448525714468</v>
      </c>
      <c r="D356" s="39">
        <f t="shared" si="28"/>
        <v>11032.52521808116</v>
      </c>
      <c r="E356" s="39">
        <f t="shared" si="30"/>
        <v>0</v>
      </c>
      <c r="F356" s="39">
        <f t="shared" si="31"/>
        <v>0</v>
      </c>
      <c r="G356" s="39">
        <f t="shared" si="32"/>
        <v>0</v>
      </c>
      <c r="H356" s="39">
        <f t="shared" si="29"/>
        <v>10307.760048529533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9146.8471469370124</v>
      </c>
      <c r="D358" s="39">
        <f t="shared" si="28"/>
        <v>12657.3103968471</v>
      </c>
      <c r="E358" s="39">
        <f t="shared" si="30"/>
        <v>11771.235104018126</v>
      </c>
      <c r="F358" s="39">
        <f t="shared" si="31"/>
        <v>0</v>
      </c>
      <c r="G358" s="39">
        <f t="shared" si="32"/>
        <v>0</v>
      </c>
      <c r="H358" s="39">
        <f t="shared" si="29"/>
        <v>12221.667139277679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14696.000202668811</v>
      </c>
      <c r="E360" s="39">
        <f t="shared" si="30"/>
        <v>0</v>
      </c>
      <c r="F360" s="39">
        <f t="shared" si="31"/>
        <v>0</v>
      </c>
      <c r="G360" s="39">
        <f t="shared" si="32"/>
        <v>0</v>
      </c>
      <c r="H360" s="39">
        <f t="shared" si="29"/>
        <v>14696.000202668811</v>
      </c>
      <c r="I360" s="1"/>
    </row>
    <row r="361" spans="2:9" x14ac:dyDescent="0.2">
      <c r="B361" s="9" t="str">
        <f>$B$50</f>
        <v>Technology</v>
      </c>
      <c r="C361" s="39">
        <f t="shared" si="33"/>
        <v>13503.111927896194</v>
      </c>
      <c r="D361" s="39">
        <f t="shared" si="33"/>
        <v>14811.026983892305</v>
      </c>
      <c r="E361" s="39">
        <f t="shared" si="30"/>
        <v>20028.719905399808</v>
      </c>
      <c r="F361" s="39">
        <f t="shared" si="31"/>
        <v>0</v>
      </c>
      <c r="G361" s="39">
        <f t="shared" si="32"/>
        <v>0</v>
      </c>
      <c r="H361" s="39">
        <f t="shared" si="29"/>
        <v>15865.523976049442</v>
      </c>
      <c r="I361" s="1"/>
    </row>
    <row r="362" spans="2:9" x14ac:dyDescent="0.2">
      <c r="B362" s="9" t="str">
        <f>$B$51</f>
        <v>Nursing</v>
      </c>
      <c r="C362" s="39">
        <f t="shared" si="33"/>
        <v>88683.906426010362</v>
      </c>
      <c r="D362" s="39">
        <f t="shared" si="33"/>
        <v>51828.201600627464</v>
      </c>
      <c r="E362" s="39">
        <f t="shared" si="30"/>
        <v>0</v>
      </c>
      <c r="F362" s="39">
        <f t="shared" si="31"/>
        <v>0</v>
      </c>
      <c r="G362" s="39">
        <f t="shared" si="32"/>
        <v>0</v>
      </c>
      <c r="H362" s="39">
        <f t="shared" si="29"/>
        <v>52526.226313229417</v>
      </c>
      <c r="I362" s="1"/>
    </row>
    <row r="363" spans="2:9" x14ac:dyDescent="0.2">
      <c r="B363" s="35" t="str">
        <f>$B$52</f>
        <v>Totals</v>
      </c>
      <c r="C363" s="38">
        <f t="shared" si="33"/>
        <v>7773.8909083171811</v>
      </c>
      <c r="D363" s="38">
        <f t="shared" si="33"/>
        <v>13083.618333410452</v>
      </c>
      <c r="E363" s="38">
        <f t="shared" si="30"/>
        <v>14289.58571600771</v>
      </c>
      <c r="F363" s="38">
        <f t="shared" si="31"/>
        <v>0</v>
      </c>
      <c r="G363" s="38">
        <f t="shared" si="32"/>
        <v>0</v>
      </c>
      <c r="H363" s="38">
        <f t="shared" si="29"/>
        <v>11146.417564284367</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40" priority="6" stopIfTrue="1">
      <formula>C32=0</formula>
    </cfRule>
  </conditionalFormatting>
  <conditionalFormatting sqref="C91:G110">
    <cfRule type="expression" dxfId="139" priority="5" stopIfTrue="1">
      <formula>C32=0</formula>
    </cfRule>
  </conditionalFormatting>
  <conditionalFormatting sqref="C143:H162">
    <cfRule type="expression" dxfId="138" priority="3" stopIfTrue="1">
      <formula>C32=0</formula>
    </cfRule>
  </conditionalFormatting>
  <conditionalFormatting sqref="H143:H162">
    <cfRule type="expression" dxfId="137" priority="4" stopIfTrue="1">
      <formula>OR(AND(#REF!&gt;0,H143&gt;0,H61=0),AND(#REF!&gt;0,H143&gt;0,H32=0))</formula>
    </cfRule>
  </conditionalFormatting>
  <conditionalFormatting sqref="H143:H162">
    <cfRule type="expression" dxfId="136" priority="2" stopIfTrue="1">
      <formula>OR(AND(#REF!&gt;0,H143&gt;0,H61=0),AND(#REF!&gt;0,H143&gt;0,H32=0))</formula>
    </cfRule>
  </conditionalFormatting>
  <conditionalFormatting sqref="H143:H162">
    <cfRule type="expression" dxfId="13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AO145"/>
  <sheetViews>
    <sheetView showGridLines="0" zoomScale="85" zoomScaleNormal="85" workbookViewId="0">
      <selection sqref="A1:R1"/>
    </sheetView>
  </sheetViews>
  <sheetFormatPr defaultColWidth="9.140625" defaultRowHeight="14.25" x14ac:dyDescent="0.2"/>
  <cols>
    <col min="1" max="1" width="31.7109375" bestFit="1" customWidth="1"/>
    <col min="2" max="2" width="9.5703125" bestFit="1" customWidth="1"/>
    <col min="3" max="3" width="7" bestFit="1" customWidth="1"/>
    <col min="4" max="4" width="8" customWidth="1"/>
    <col min="5" max="20" width="7" bestFit="1" customWidth="1"/>
    <col min="21" max="21" width="2.42578125" style="215" customWidth="1"/>
    <col min="22" max="22" width="5.7109375" customWidth="1"/>
    <col min="23" max="23" width="21.5703125" customWidth="1"/>
    <col min="24" max="24" width="8.7109375" bestFit="1" customWidth="1"/>
    <col min="25" max="25" width="7.7109375" customWidth="1"/>
    <col min="26" max="26" width="8.140625" customWidth="1"/>
    <col min="27" max="28" width="7.28515625" bestFit="1" customWidth="1"/>
    <col min="29" max="29" width="7.140625" bestFit="1" customWidth="1"/>
    <col min="30" max="31" width="7.7109375" bestFit="1" customWidth="1"/>
    <col min="32" max="35" width="7.42578125" bestFit="1" customWidth="1"/>
    <col min="36" max="36" width="9" customWidth="1"/>
    <col min="37" max="16384" width="9.140625" style="215"/>
  </cols>
  <sheetData>
    <row r="1" spans="1:41" ht="15" thickBot="1" x14ac:dyDescent="0.25">
      <c r="A1" s="357" t="s">
        <v>715</v>
      </c>
      <c r="B1" s="357"/>
      <c r="C1" s="357"/>
      <c r="D1" s="357"/>
      <c r="E1" s="357"/>
      <c r="F1" s="357"/>
      <c r="G1" s="357"/>
      <c r="H1" s="357"/>
      <c r="I1" s="357"/>
      <c r="J1" s="357"/>
      <c r="K1" s="357"/>
      <c r="L1" s="357"/>
      <c r="M1" s="357"/>
      <c r="N1" s="357"/>
      <c r="O1" s="357"/>
      <c r="P1" s="357"/>
      <c r="Q1" s="357"/>
      <c r="R1" s="357"/>
      <c r="S1" s="337"/>
      <c r="T1" s="319"/>
      <c r="W1" s="283" t="s">
        <v>724</v>
      </c>
      <c r="X1" s="283"/>
      <c r="Y1" s="283"/>
      <c r="Z1" s="283"/>
      <c r="AA1" s="283"/>
      <c r="AB1" s="283"/>
      <c r="AC1" s="283"/>
      <c r="AD1" s="283"/>
      <c r="AE1" s="283"/>
      <c r="AF1" s="283"/>
      <c r="AG1" s="283"/>
      <c r="AH1" s="283"/>
      <c r="AI1" s="283"/>
      <c r="AJ1" s="283"/>
    </row>
    <row r="2" spans="1:41" ht="15" thickBot="1" x14ac:dyDescent="0.25">
      <c r="A2" s="216" t="s">
        <v>716</v>
      </c>
      <c r="B2" s="217">
        <v>2002</v>
      </c>
      <c r="C2" s="217">
        <v>2003</v>
      </c>
      <c r="D2" s="217">
        <v>2004</v>
      </c>
      <c r="E2" s="217">
        <v>2005</v>
      </c>
      <c r="F2" s="217">
        <v>2006</v>
      </c>
      <c r="G2" s="217">
        <v>2007</v>
      </c>
      <c r="H2" s="217">
        <v>2008</v>
      </c>
      <c r="I2" s="217">
        <v>2009</v>
      </c>
      <c r="J2" s="217">
        <v>2010</v>
      </c>
      <c r="K2" s="217">
        <v>2011</v>
      </c>
      <c r="L2" s="217">
        <v>2012</v>
      </c>
      <c r="M2" s="217">
        <v>2013</v>
      </c>
      <c r="N2" s="217">
        <v>2014</v>
      </c>
      <c r="O2" s="217">
        <v>2015</v>
      </c>
      <c r="P2" s="217">
        <v>2016</v>
      </c>
      <c r="Q2" s="217">
        <v>2017</v>
      </c>
      <c r="R2" s="217">
        <v>2018</v>
      </c>
      <c r="S2" s="217">
        <v>2019</v>
      </c>
      <c r="T2" s="217">
        <v>2020</v>
      </c>
      <c r="V2" s="215"/>
      <c r="W2" s="216" t="s">
        <v>716</v>
      </c>
      <c r="X2" s="217">
        <f>C2</f>
        <v>2003</v>
      </c>
      <c r="Y2" s="217">
        <v>2004</v>
      </c>
      <c r="Z2" s="217">
        <f t="shared" ref="Z2:AO2" si="0">E2</f>
        <v>2005</v>
      </c>
      <c r="AA2" s="217">
        <f t="shared" si="0"/>
        <v>2006</v>
      </c>
      <c r="AB2" s="217">
        <f t="shared" si="0"/>
        <v>2007</v>
      </c>
      <c r="AC2" s="217">
        <f t="shared" si="0"/>
        <v>2008</v>
      </c>
      <c r="AD2" s="217">
        <f t="shared" si="0"/>
        <v>2009</v>
      </c>
      <c r="AE2" s="217">
        <f t="shared" si="0"/>
        <v>2010</v>
      </c>
      <c r="AF2" s="217">
        <f t="shared" si="0"/>
        <v>2011</v>
      </c>
      <c r="AG2" s="217">
        <f t="shared" si="0"/>
        <v>2012</v>
      </c>
      <c r="AH2" s="217">
        <f t="shared" si="0"/>
        <v>2013</v>
      </c>
      <c r="AI2" s="217">
        <f t="shared" si="0"/>
        <v>2014</v>
      </c>
      <c r="AJ2" s="217">
        <f t="shared" si="0"/>
        <v>2015</v>
      </c>
      <c r="AK2" s="217">
        <f t="shared" si="0"/>
        <v>2016</v>
      </c>
      <c r="AL2" s="217">
        <f t="shared" si="0"/>
        <v>2017</v>
      </c>
      <c r="AM2" s="217">
        <f t="shared" si="0"/>
        <v>2018</v>
      </c>
      <c r="AN2" s="217">
        <f t="shared" si="0"/>
        <v>2019</v>
      </c>
      <c r="AO2" s="217">
        <f t="shared" si="0"/>
        <v>2020</v>
      </c>
    </row>
    <row r="3" spans="1:41" x14ac:dyDescent="0.2">
      <c r="A3" s="218" t="s">
        <v>717</v>
      </c>
      <c r="B3" s="219"/>
      <c r="C3" s="219"/>
      <c r="D3" s="219"/>
      <c r="E3" s="219"/>
      <c r="F3" s="219"/>
      <c r="G3" s="219"/>
      <c r="H3" s="219"/>
      <c r="I3" s="219"/>
      <c r="J3" s="219"/>
      <c r="K3" s="219"/>
      <c r="L3" s="219"/>
      <c r="M3" s="219"/>
      <c r="N3" s="219"/>
      <c r="O3" s="219"/>
      <c r="P3" s="219"/>
      <c r="Q3" s="219"/>
      <c r="R3" s="219"/>
      <c r="S3" s="219"/>
      <c r="T3" s="219"/>
      <c r="V3" s="222"/>
      <c r="W3" s="225" t="s">
        <v>717</v>
      </c>
      <c r="X3" s="226"/>
      <c r="Y3" s="226"/>
      <c r="Z3" s="226"/>
      <c r="AA3" s="226"/>
      <c r="AB3" s="226"/>
      <c r="AC3" s="226"/>
      <c r="AD3" s="226"/>
      <c r="AE3" s="226"/>
      <c r="AF3" s="226"/>
      <c r="AG3" s="226"/>
      <c r="AH3" s="226"/>
      <c r="AI3" s="226"/>
      <c r="AJ3" s="226"/>
      <c r="AK3" s="226"/>
      <c r="AL3" s="226"/>
      <c r="AM3" s="226"/>
      <c r="AN3" s="226"/>
      <c r="AO3" s="226"/>
    </row>
    <row r="4" spans="1:41" x14ac:dyDescent="0.2">
      <c r="A4" s="220" t="s">
        <v>45</v>
      </c>
      <c r="B4" s="221">
        <v>1</v>
      </c>
      <c r="C4" s="221">
        <v>1</v>
      </c>
      <c r="D4" s="221">
        <v>1</v>
      </c>
      <c r="E4" s="221">
        <v>1</v>
      </c>
      <c r="F4" s="221">
        <v>1</v>
      </c>
      <c r="G4" s="221">
        <v>1</v>
      </c>
      <c r="H4" s="221">
        <v>1</v>
      </c>
      <c r="I4" s="221">
        <v>1</v>
      </c>
      <c r="J4" s="221">
        <v>1</v>
      </c>
      <c r="K4" s="221">
        <v>1</v>
      </c>
      <c r="L4" s="221">
        <v>1</v>
      </c>
      <c r="M4" s="221">
        <v>1</v>
      </c>
      <c r="N4" s="221">
        <v>1</v>
      </c>
      <c r="O4" s="221">
        <v>1</v>
      </c>
      <c r="P4" s="221">
        <v>1</v>
      </c>
      <c r="Q4" s="221">
        <v>1</v>
      </c>
      <c r="R4" s="221">
        <v>1</v>
      </c>
      <c r="S4" s="221">
        <v>1</v>
      </c>
      <c r="T4" s="221">
        <v>1</v>
      </c>
      <c r="V4" s="222"/>
      <c r="W4" s="220" t="s">
        <v>45</v>
      </c>
      <c r="X4" s="237">
        <f t="shared" ref="X4:X23" si="1">IF(AND(C4=0,B4=0),"",IF(AND(NOT(C4=0),B4=0),"Added",IF(AND(C4=0,NOT(B4=0)),"Deleted",IFERROR(C4/B4-1,""))))</f>
        <v>0</v>
      </c>
      <c r="Y4" s="237">
        <f t="shared" ref="Y4:Y23" si="2">IF(AND(D4=0,C4=0),"",IF(AND(NOT(D4=0),C4=0),"Added",IF(AND(D4=0,NOT(C4=0)),"Deleted",IFERROR(D4/C4-1,""))))</f>
        <v>0</v>
      </c>
      <c r="Z4" s="237">
        <f t="shared" ref="Z4:Z23" si="3">IF(AND(E4=0,D4=0),"",IF(AND(NOT(E4=0),D4=0),"Added",IF(AND(E4=0,NOT(D4=0)),"Deleted",IFERROR(E4/D4-1,""))))</f>
        <v>0</v>
      </c>
      <c r="AA4" s="237">
        <f t="shared" ref="AA4:AA23" si="4">IF(AND(F4=0,E4=0),"",IF(AND(NOT(F4=0),E4=0),"Added",IF(AND(F4=0,NOT(E4=0)),"Deleted",IFERROR(F4/E4-1,""))))</f>
        <v>0</v>
      </c>
      <c r="AB4" s="237">
        <f t="shared" ref="AB4:AB23" si="5">IF(AND(G4=0,F4=0),"",IF(AND(NOT(G4=0),F4=0),"Added",IF(AND(G4=0,NOT(F4=0)),"Deleted",IFERROR(G4/F4-1,""))))</f>
        <v>0</v>
      </c>
      <c r="AC4" s="237">
        <f t="shared" ref="AC4:AC23" si="6">IF(AND(H4=0,G4=0),"",IF(AND(NOT(H4=0),G4=0),"Added",IF(AND(H4=0,NOT(G4=0)),"Deleted",IFERROR(H4/G4-1,""))))</f>
        <v>0</v>
      </c>
      <c r="AD4" s="237">
        <f t="shared" ref="AD4:AD23" si="7">IF(AND(I4=0,H4=0),"",IF(AND(NOT(I4=0),H4=0),"Added",IF(AND(I4=0,NOT(H4=0)),"Deleted",IFERROR(I4/H4-1,""))))</f>
        <v>0</v>
      </c>
      <c r="AE4" s="237">
        <f t="shared" ref="AE4:AE23" si="8">IF(AND(J4=0,I4=0),"",IF(AND(NOT(J4=0),I4=0),"Added",IF(AND(J4=0,NOT(I4=0)),"Deleted",IFERROR(J4/I4-1,""))))</f>
        <v>0</v>
      </c>
      <c r="AF4" s="237">
        <f t="shared" ref="AF4:AF23" si="9">IF(AND(K4=0,J4=0),"",IF(AND(NOT(K4=0),J4=0),"Added",IF(AND(K4=0,NOT(J4=0)),"Deleted",IFERROR(K4/J4-1,""))))</f>
        <v>0</v>
      </c>
      <c r="AG4" s="237">
        <f t="shared" ref="AG4:AG23" si="10">IF(AND(L4=0,K4=0),"",IF(AND(NOT(L4=0),K4=0),"Added",IF(AND(L4=0,NOT(K4=0)),"Deleted",IFERROR(L4/K4-1,""))))</f>
        <v>0</v>
      </c>
      <c r="AH4" s="237">
        <f t="shared" ref="AH4:AH23" si="11">IF(AND(M4=0,L4=0),"",IF(AND(NOT(M4=0),L4=0),"Added",IF(AND(M4=0,NOT(L4=0)),"Deleted",IFERROR(M4/L4-1,""))))</f>
        <v>0</v>
      </c>
      <c r="AI4" s="237">
        <f t="shared" ref="AI4:AI23" si="12">IF(AND(N4=0,M4=0),"",IF(AND(NOT(N4=0),M4=0),"Added",IF(AND(N4=0,NOT(M4=0)),"Deleted",IFERROR(N4/M4-1,""))))</f>
        <v>0</v>
      </c>
      <c r="AJ4" s="237">
        <f t="shared" ref="AJ4:AJ23" si="13">IF(AND(O4=0,N4=0),"",IF(AND(NOT(O4=0),N4=0),"Added",IF(AND(O4=0,NOT(N4=0)),"Deleted",IFERROR(O4/N4-1,""))))</f>
        <v>0</v>
      </c>
      <c r="AK4" s="237">
        <f t="shared" ref="AK4:AK23" si="14">IF(AND(P4=0,O4=0),"",IF(AND(NOT(P4=0),O4=0),"Added",IF(AND(P4=0,NOT(O4=0)),"Deleted",IFERROR(P4/O4-1,""))))</f>
        <v>0</v>
      </c>
      <c r="AL4" s="237">
        <f t="shared" ref="AL4:AL23" si="15">IF(AND(Q4=0,P4=0),"",IF(AND(NOT(Q4=0),P4=0),"Added",IF(AND(Q4=0,NOT(P4=0)),"Deleted",IFERROR(Q4/P4-1,""))))</f>
        <v>0</v>
      </c>
      <c r="AM4" s="237">
        <f t="shared" ref="AM4:AM23" si="16">IF(AND(R4=0,Q4=0),"",IF(AND(NOT(R4=0),Q4=0),"Added",IF(AND(R4=0,NOT(Q4=0)),"Deleted",IFERROR(R4/Q4-1,""))))</f>
        <v>0</v>
      </c>
      <c r="AN4" s="237">
        <f t="shared" ref="AN4:AN23" si="17">IF(AND(S4=0,R4=0),"",IF(AND(NOT(S4=0),R4=0),"Added",IF(AND(S4=0,NOT(R4=0)),"Deleted",IFERROR(S4/R4-1,""))))</f>
        <v>0</v>
      </c>
      <c r="AO4" s="237">
        <f t="shared" ref="AO4:AO23" si="18">IF(AND(T4=0,S4=0),"",IF(AND(NOT(T4=0),S4=0),"Added",IF(AND(T4=0,NOT(S4=0)),"Deleted",IFERROR(T4/S4-1,""))))</f>
        <v>0</v>
      </c>
    </row>
    <row r="5" spans="1:41" x14ac:dyDescent="0.2">
      <c r="A5" s="220" t="s">
        <v>46</v>
      </c>
      <c r="B5" s="221">
        <v>1.89</v>
      </c>
      <c r="C5" s="221">
        <v>1.76</v>
      </c>
      <c r="D5" s="221">
        <v>1.73</v>
      </c>
      <c r="E5" s="221">
        <v>1.68</v>
      </c>
      <c r="F5" s="221">
        <v>1.71</v>
      </c>
      <c r="G5" s="221">
        <v>1.7060846189180765</v>
      </c>
      <c r="H5" s="221">
        <v>1.71</v>
      </c>
      <c r="I5" s="221">
        <v>1.74</v>
      </c>
      <c r="J5" s="221">
        <v>1.75</v>
      </c>
      <c r="K5" s="221">
        <v>1.76</v>
      </c>
      <c r="L5" s="221">
        <v>1.78</v>
      </c>
      <c r="M5" s="221">
        <v>1.79</v>
      </c>
      <c r="N5" s="221">
        <v>1.78</v>
      </c>
      <c r="O5" s="221">
        <v>1.69</v>
      </c>
      <c r="P5" s="221">
        <v>1.64</v>
      </c>
      <c r="Q5" s="221">
        <v>1.57</v>
      </c>
      <c r="R5" s="221">
        <v>1.51</v>
      </c>
      <c r="S5" s="221">
        <v>1.44</v>
      </c>
      <c r="T5" s="221">
        <f>IF('Relative Weights'!C7=0,0,'Relative Weights'!C7)</f>
        <v>1.38</v>
      </c>
      <c r="V5" s="222"/>
      <c r="W5" s="220" t="s">
        <v>46</v>
      </c>
      <c r="X5" s="237">
        <f t="shared" si="1"/>
        <v>-6.8783068783068724E-2</v>
      </c>
      <c r="Y5" s="237">
        <f t="shared" si="2"/>
        <v>-1.7045454545454586E-2</v>
      </c>
      <c r="Z5" s="237">
        <f t="shared" si="3"/>
        <v>-2.8901734104046284E-2</v>
      </c>
      <c r="AA5" s="237">
        <f t="shared" si="4"/>
        <v>1.7857142857142794E-2</v>
      </c>
      <c r="AB5" s="237">
        <f t="shared" si="5"/>
        <v>-2.2896965391365764E-3</v>
      </c>
      <c r="AC5" s="237">
        <f t="shared" si="6"/>
        <v>2.2949512811425432E-3</v>
      </c>
      <c r="AD5" s="237">
        <f t="shared" si="7"/>
        <v>1.7543859649122862E-2</v>
      </c>
      <c r="AE5" s="237">
        <f t="shared" si="8"/>
        <v>5.7471264367816577E-3</v>
      </c>
      <c r="AF5" s="237">
        <f t="shared" si="9"/>
        <v>5.7142857142857828E-3</v>
      </c>
      <c r="AG5" s="237">
        <f t="shared" si="10"/>
        <v>1.1363636363636465E-2</v>
      </c>
      <c r="AH5" s="237">
        <f t="shared" si="11"/>
        <v>5.6179775280897903E-3</v>
      </c>
      <c r="AI5" s="237">
        <f t="shared" si="12"/>
        <v>-5.5865921787709993E-3</v>
      </c>
      <c r="AJ5" s="237">
        <f t="shared" si="13"/>
        <v>-5.0561797752809001E-2</v>
      </c>
      <c r="AK5" s="237">
        <f t="shared" si="14"/>
        <v>-2.9585798816568087E-2</v>
      </c>
      <c r="AL5" s="237">
        <f t="shared" si="15"/>
        <v>-4.268292682926822E-2</v>
      </c>
      <c r="AM5" s="237">
        <f>IF(AND(R5=0,Q5=0),"",IF(AND(NOT(R5=0),Q5=0),"Added",IF(AND(R5=0,NOT(Q5=0)),"Deleted",IFERROR(R5/Q5-1,""))))</f>
        <v>-3.8216560509554132E-2</v>
      </c>
      <c r="AN5" s="237">
        <f t="shared" si="17"/>
        <v>-4.635761589403975E-2</v>
      </c>
      <c r="AO5" s="237">
        <f t="shared" si="18"/>
        <v>-4.1666666666666741E-2</v>
      </c>
    </row>
    <row r="6" spans="1:41" x14ac:dyDescent="0.2">
      <c r="A6" s="220" t="s">
        <v>47</v>
      </c>
      <c r="B6" s="221">
        <v>1.43</v>
      </c>
      <c r="C6" s="221">
        <v>1.38</v>
      </c>
      <c r="D6" s="221">
        <v>1.37</v>
      </c>
      <c r="E6" s="221">
        <v>1.36</v>
      </c>
      <c r="F6" s="221">
        <v>1.38</v>
      </c>
      <c r="G6" s="221">
        <v>1.3817406184291965</v>
      </c>
      <c r="H6" s="221">
        <v>1.39</v>
      </c>
      <c r="I6" s="221">
        <v>1.4</v>
      </c>
      <c r="J6" s="221">
        <v>1.42</v>
      </c>
      <c r="K6" s="221">
        <v>1.43</v>
      </c>
      <c r="L6" s="221">
        <v>1.45</v>
      </c>
      <c r="M6" s="221">
        <v>1.45</v>
      </c>
      <c r="N6" s="221">
        <v>1.47</v>
      </c>
      <c r="O6" s="221">
        <v>1.47</v>
      </c>
      <c r="P6" s="221">
        <v>1.46</v>
      </c>
      <c r="Q6" s="221">
        <v>1.46</v>
      </c>
      <c r="R6" s="221">
        <v>1.45</v>
      </c>
      <c r="S6" s="221">
        <v>1.43</v>
      </c>
      <c r="T6" s="221">
        <f>IF('Relative Weights'!C8=0,0,'Relative Weights'!C8)</f>
        <v>1.39</v>
      </c>
      <c r="V6" s="222"/>
      <c r="W6" s="220" t="s">
        <v>47</v>
      </c>
      <c r="X6" s="237">
        <f t="shared" si="1"/>
        <v>-3.4965034965035002E-2</v>
      </c>
      <c r="Y6" s="237">
        <f t="shared" si="2"/>
        <v>-7.246376811594013E-3</v>
      </c>
      <c r="Z6" s="237">
        <f t="shared" si="3"/>
        <v>-7.2992700729926918E-3</v>
      </c>
      <c r="AA6" s="237">
        <f t="shared" si="4"/>
        <v>1.4705882352941124E-2</v>
      </c>
      <c r="AB6" s="237">
        <f t="shared" si="5"/>
        <v>1.2613177023164113E-3</v>
      </c>
      <c r="AC6" s="237">
        <f t="shared" si="6"/>
        <v>5.977519558043376E-3</v>
      </c>
      <c r="AD6" s="237">
        <f t="shared" si="7"/>
        <v>7.194244604316502E-3</v>
      </c>
      <c r="AE6" s="237">
        <f t="shared" si="8"/>
        <v>1.4285714285714235E-2</v>
      </c>
      <c r="AF6" s="237">
        <f t="shared" si="9"/>
        <v>7.0422535211267512E-3</v>
      </c>
      <c r="AG6" s="237">
        <f t="shared" si="10"/>
        <v>1.3986013986013957E-2</v>
      </c>
      <c r="AH6" s="237">
        <f t="shared" si="11"/>
        <v>0</v>
      </c>
      <c r="AI6" s="237">
        <f t="shared" si="12"/>
        <v>1.379310344827589E-2</v>
      </c>
      <c r="AJ6" s="237">
        <f t="shared" si="13"/>
        <v>0</v>
      </c>
      <c r="AK6" s="237">
        <f t="shared" si="14"/>
        <v>-6.8027210884353817E-3</v>
      </c>
      <c r="AL6" s="237">
        <f t="shared" si="15"/>
        <v>0</v>
      </c>
      <c r="AM6" s="237">
        <f t="shared" si="16"/>
        <v>-6.8493150684931781E-3</v>
      </c>
      <c r="AN6" s="237">
        <f t="shared" si="17"/>
        <v>-1.379310344827589E-2</v>
      </c>
      <c r="AO6" s="237">
        <f t="shared" si="18"/>
        <v>-2.7972027972028024E-2</v>
      </c>
    </row>
    <row r="7" spans="1:41" x14ac:dyDescent="0.2">
      <c r="A7" s="220" t="s">
        <v>48</v>
      </c>
      <c r="B7" s="221">
        <v>1.5</v>
      </c>
      <c r="C7" s="221">
        <v>1.4</v>
      </c>
      <c r="D7" s="221">
        <v>1.36</v>
      </c>
      <c r="E7" s="221">
        <v>1.31</v>
      </c>
      <c r="F7" s="221">
        <v>1.35</v>
      </c>
      <c r="G7" s="221">
        <v>1.3814198358482235</v>
      </c>
      <c r="H7" s="221">
        <v>1.42</v>
      </c>
      <c r="I7" s="221">
        <v>1.41</v>
      </c>
      <c r="J7" s="221">
        <v>1.41</v>
      </c>
      <c r="K7" s="221">
        <v>1.45</v>
      </c>
      <c r="L7" s="221">
        <v>1.53</v>
      </c>
      <c r="M7" s="221">
        <v>1.6</v>
      </c>
      <c r="N7" s="221">
        <v>1.63</v>
      </c>
      <c r="O7" s="221">
        <v>1.6</v>
      </c>
      <c r="P7" s="221">
        <v>1.53</v>
      </c>
      <c r="Q7" s="221">
        <v>1.48</v>
      </c>
      <c r="R7" s="221">
        <v>1.46</v>
      </c>
      <c r="S7" s="221">
        <v>1.42</v>
      </c>
      <c r="T7" s="221">
        <f>IF('Relative Weights'!C9=0,0,'Relative Weights'!C9)</f>
        <v>1.4</v>
      </c>
      <c r="V7" s="222"/>
      <c r="W7" s="220" t="s">
        <v>48</v>
      </c>
      <c r="X7" s="237">
        <f t="shared" si="1"/>
        <v>-6.6666666666666763E-2</v>
      </c>
      <c r="Y7" s="237">
        <f t="shared" si="2"/>
        <v>-2.857142857142847E-2</v>
      </c>
      <c r="Z7" s="237">
        <f t="shared" si="3"/>
        <v>-3.6764705882352922E-2</v>
      </c>
      <c r="AA7" s="237">
        <f t="shared" si="4"/>
        <v>3.0534351145038219E-2</v>
      </c>
      <c r="AB7" s="237">
        <f t="shared" si="5"/>
        <v>2.3273952480165505E-2</v>
      </c>
      <c r="AC7" s="237">
        <f t="shared" si="6"/>
        <v>2.7927906600593522E-2</v>
      </c>
      <c r="AD7" s="237">
        <f t="shared" si="7"/>
        <v>-7.0422535211267512E-3</v>
      </c>
      <c r="AE7" s="237">
        <f t="shared" si="8"/>
        <v>0</v>
      </c>
      <c r="AF7" s="237">
        <f t="shared" si="9"/>
        <v>2.8368794326241176E-2</v>
      </c>
      <c r="AG7" s="237">
        <f t="shared" si="10"/>
        <v>5.5172413793103559E-2</v>
      </c>
      <c r="AH7" s="237">
        <f t="shared" si="11"/>
        <v>4.5751633986928164E-2</v>
      </c>
      <c r="AI7" s="237">
        <f t="shared" si="12"/>
        <v>1.8749999999999822E-2</v>
      </c>
      <c r="AJ7" s="237">
        <f t="shared" si="13"/>
        <v>-1.8404907975460016E-2</v>
      </c>
      <c r="AK7" s="237">
        <f t="shared" si="14"/>
        <v>-4.3750000000000067E-2</v>
      </c>
      <c r="AL7" s="237">
        <f t="shared" si="15"/>
        <v>-3.2679738562091498E-2</v>
      </c>
      <c r="AM7" s="237">
        <f t="shared" si="16"/>
        <v>-1.3513513513513487E-2</v>
      </c>
      <c r="AN7" s="237">
        <f t="shared" si="17"/>
        <v>-2.7397260273972601E-2</v>
      </c>
      <c r="AO7" s="237">
        <f t="shared" si="18"/>
        <v>-1.4084507042253502E-2</v>
      </c>
    </row>
    <row r="8" spans="1:41" x14ac:dyDescent="0.2">
      <c r="A8" s="220" t="s">
        <v>49</v>
      </c>
      <c r="B8" s="221">
        <v>2.1</v>
      </c>
      <c r="C8" s="221">
        <v>1.95</v>
      </c>
      <c r="D8" s="221">
        <v>1.95</v>
      </c>
      <c r="E8" s="221">
        <v>1.91</v>
      </c>
      <c r="F8" s="221">
        <v>1.97</v>
      </c>
      <c r="G8" s="221">
        <v>1.9001403868247535</v>
      </c>
      <c r="H8" s="221">
        <v>1.87</v>
      </c>
      <c r="I8" s="221">
        <v>1.88</v>
      </c>
      <c r="J8" s="221">
        <v>2.0299999999999998</v>
      </c>
      <c r="K8" s="221">
        <v>2.09</v>
      </c>
      <c r="L8" s="221">
        <v>2.08</v>
      </c>
      <c r="M8" s="221">
        <v>2.04</v>
      </c>
      <c r="N8" s="221">
        <v>2.0699999999999998</v>
      </c>
      <c r="O8" s="221">
        <v>2.1</v>
      </c>
      <c r="P8" s="221">
        <v>2.08</v>
      </c>
      <c r="Q8" s="221">
        <v>1.98</v>
      </c>
      <c r="R8" s="221">
        <v>1.87</v>
      </c>
      <c r="S8" s="221">
        <v>1.74</v>
      </c>
      <c r="T8" s="221">
        <f>IF('Relative Weights'!C10=0,0,'Relative Weights'!C10)</f>
        <v>1.64</v>
      </c>
      <c r="V8" s="222"/>
      <c r="W8" s="220" t="s">
        <v>49</v>
      </c>
      <c r="X8" s="237">
        <f t="shared" si="1"/>
        <v>-7.1428571428571508E-2</v>
      </c>
      <c r="Y8" s="237">
        <f t="shared" si="2"/>
        <v>0</v>
      </c>
      <c r="Z8" s="237">
        <f t="shared" si="3"/>
        <v>-2.0512820512820551E-2</v>
      </c>
      <c r="AA8" s="237">
        <f t="shared" si="4"/>
        <v>3.1413612565444948E-2</v>
      </c>
      <c r="AB8" s="237">
        <f t="shared" si="5"/>
        <v>-3.546173257626728E-2</v>
      </c>
      <c r="AC8" s="237">
        <f t="shared" si="6"/>
        <v>-1.5862189464389886E-2</v>
      </c>
      <c r="AD8" s="237">
        <f t="shared" si="7"/>
        <v>5.3475935828874999E-3</v>
      </c>
      <c r="AE8" s="237">
        <f t="shared" si="8"/>
        <v>7.9787234042553168E-2</v>
      </c>
      <c r="AF8" s="237">
        <f t="shared" si="9"/>
        <v>2.9556650246305383E-2</v>
      </c>
      <c r="AG8" s="237">
        <f t="shared" si="10"/>
        <v>-4.7846889952152249E-3</v>
      </c>
      <c r="AH8" s="237">
        <f t="shared" si="11"/>
        <v>-1.9230769230769273E-2</v>
      </c>
      <c r="AI8" s="237">
        <f t="shared" si="12"/>
        <v>1.4705882352941124E-2</v>
      </c>
      <c r="AJ8" s="237">
        <f t="shared" si="13"/>
        <v>1.449275362318847E-2</v>
      </c>
      <c r="AK8" s="237">
        <f t="shared" si="14"/>
        <v>-9.52380952380949E-3</v>
      </c>
      <c r="AL8" s="237">
        <f t="shared" si="15"/>
        <v>-4.8076923076923128E-2</v>
      </c>
      <c r="AM8" s="237">
        <f t="shared" si="16"/>
        <v>-5.5555555555555469E-2</v>
      </c>
      <c r="AN8" s="237">
        <f t="shared" si="17"/>
        <v>-6.9518716577540163E-2</v>
      </c>
      <c r="AO8" s="237">
        <f t="shared" si="18"/>
        <v>-5.7471264367816133E-2</v>
      </c>
    </row>
    <row r="9" spans="1:41" x14ac:dyDescent="0.2">
      <c r="A9" s="220" t="s">
        <v>50</v>
      </c>
      <c r="B9" s="221">
        <v>1.8</v>
      </c>
      <c r="C9" s="221">
        <v>1.69</v>
      </c>
      <c r="D9" s="221">
        <v>1.8</v>
      </c>
      <c r="E9" s="221">
        <v>1.95</v>
      </c>
      <c r="F9" s="221">
        <v>2.27</v>
      </c>
      <c r="G9" s="221">
        <v>2.3613111060923115</v>
      </c>
      <c r="H9" s="221">
        <v>2.41</v>
      </c>
      <c r="I9" s="221">
        <v>2.41</v>
      </c>
      <c r="J9" s="221">
        <v>2.42</v>
      </c>
      <c r="K9" s="221">
        <v>2.4300000000000002</v>
      </c>
      <c r="L9" s="221">
        <v>2.46</v>
      </c>
      <c r="M9" s="221">
        <v>2.4500000000000002</v>
      </c>
      <c r="N9" s="221">
        <v>2.38</v>
      </c>
      <c r="O9" s="221">
        <v>2.25</v>
      </c>
      <c r="P9" s="221">
        <v>2.15</v>
      </c>
      <c r="Q9" s="221">
        <v>2.0499999999999998</v>
      </c>
      <c r="R9" s="221">
        <v>1.96</v>
      </c>
      <c r="S9" s="221">
        <v>1.88</v>
      </c>
      <c r="T9" s="221">
        <f>IF('Relative Weights'!C11=0,0,'Relative Weights'!C11)</f>
        <v>1.83</v>
      </c>
      <c r="V9" s="222"/>
      <c r="W9" s="220" t="s">
        <v>50</v>
      </c>
      <c r="X9" s="237">
        <f t="shared" si="1"/>
        <v>-6.1111111111111116E-2</v>
      </c>
      <c r="Y9" s="237">
        <f t="shared" si="2"/>
        <v>6.5088757396449815E-2</v>
      </c>
      <c r="Z9" s="237">
        <f t="shared" si="3"/>
        <v>8.3333333333333259E-2</v>
      </c>
      <c r="AA9" s="237">
        <f t="shared" si="4"/>
        <v>0.16410256410256419</v>
      </c>
      <c r="AB9" s="237">
        <f t="shared" si="5"/>
        <v>4.0225156868859635E-2</v>
      </c>
      <c r="AC9" s="237">
        <f t="shared" si="6"/>
        <v>2.061943205284078E-2</v>
      </c>
      <c r="AD9" s="237">
        <f t="shared" si="7"/>
        <v>0</v>
      </c>
      <c r="AE9" s="237">
        <f t="shared" si="8"/>
        <v>4.1493775933609811E-3</v>
      </c>
      <c r="AF9" s="237">
        <f t="shared" si="9"/>
        <v>4.1322314049587749E-3</v>
      </c>
      <c r="AG9" s="237">
        <f t="shared" si="10"/>
        <v>1.2345679012345512E-2</v>
      </c>
      <c r="AH9" s="237">
        <f t="shared" si="11"/>
        <v>-4.0650406504064707E-3</v>
      </c>
      <c r="AI9" s="237">
        <f t="shared" si="12"/>
        <v>-2.8571428571428692E-2</v>
      </c>
      <c r="AJ9" s="237">
        <f t="shared" si="13"/>
        <v>-5.4621848739495715E-2</v>
      </c>
      <c r="AK9" s="237">
        <f t="shared" si="14"/>
        <v>-4.4444444444444509E-2</v>
      </c>
      <c r="AL9" s="237">
        <f t="shared" si="15"/>
        <v>-4.6511627906976827E-2</v>
      </c>
      <c r="AM9" s="237">
        <f t="shared" si="16"/>
        <v>-4.3902439024390172E-2</v>
      </c>
      <c r="AN9" s="237">
        <f t="shared" si="17"/>
        <v>-4.081632653061229E-2</v>
      </c>
      <c r="AO9" s="237">
        <f t="shared" si="18"/>
        <v>-2.6595744680851019E-2</v>
      </c>
    </row>
    <row r="10" spans="1:41" x14ac:dyDescent="0.2">
      <c r="A10" s="220" t="s">
        <v>51</v>
      </c>
      <c r="B10" s="221">
        <v>1.1299999999999999</v>
      </c>
      <c r="C10" s="221">
        <v>1.1000000000000001</v>
      </c>
      <c r="D10" s="221">
        <v>1.06</v>
      </c>
      <c r="E10" s="221">
        <v>1.04</v>
      </c>
      <c r="F10" s="221">
        <v>1.04</v>
      </c>
      <c r="G10" s="221">
        <v>1.0672529173008141</v>
      </c>
      <c r="H10" s="221">
        <v>1.06</v>
      </c>
      <c r="I10" s="221">
        <v>1.04</v>
      </c>
      <c r="J10" s="221">
        <v>1.03</v>
      </c>
      <c r="K10" s="221">
        <v>1.02</v>
      </c>
      <c r="L10" s="221">
        <v>1.03</v>
      </c>
      <c r="M10" s="221">
        <v>1.05</v>
      </c>
      <c r="N10" s="221">
        <v>1.1000000000000001</v>
      </c>
      <c r="O10" s="221">
        <v>1.1299999999999999</v>
      </c>
      <c r="P10" s="221">
        <v>1.1100000000000001</v>
      </c>
      <c r="Q10" s="221">
        <v>1.1100000000000001</v>
      </c>
      <c r="R10" s="221">
        <v>1.1100000000000001</v>
      </c>
      <c r="S10" s="221">
        <v>1.0900000000000001</v>
      </c>
      <c r="T10" s="221">
        <f>IF('Relative Weights'!C12=0,0,'Relative Weights'!C12)</f>
        <v>1.04</v>
      </c>
      <c r="V10" s="222"/>
      <c r="W10" s="220" t="s">
        <v>51</v>
      </c>
      <c r="X10" s="237">
        <f t="shared" si="1"/>
        <v>-2.6548672566371501E-2</v>
      </c>
      <c r="Y10" s="237">
        <f t="shared" si="2"/>
        <v>-3.6363636363636376E-2</v>
      </c>
      <c r="Z10" s="237">
        <f t="shared" si="3"/>
        <v>-1.8867924528301883E-2</v>
      </c>
      <c r="AA10" s="237">
        <f t="shared" si="4"/>
        <v>0</v>
      </c>
      <c r="AB10" s="237">
        <f t="shared" si="5"/>
        <v>2.6204728173859548E-2</v>
      </c>
      <c r="AC10" s="237">
        <f t="shared" si="6"/>
        <v>-6.7958748889226372E-3</v>
      </c>
      <c r="AD10" s="237">
        <f t="shared" si="7"/>
        <v>-1.8867924528301883E-2</v>
      </c>
      <c r="AE10" s="237">
        <f t="shared" si="8"/>
        <v>-9.6153846153845812E-3</v>
      </c>
      <c r="AF10" s="237">
        <f t="shared" si="9"/>
        <v>-9.7087378640776656E-3</v>
      </c>
      <c r="AG10" s="237">
        <f t="shared" si="10"/>
        <v>9.8039215686274161E-3</v>
      </c>
      <c r="AH10" s="237">
        <f t="shared" si="11"/>
        <v>1.9417475728155331E-2</v>
      </c>
      <c r="AI10" s="237">
        <f t="shared" si="12"/>
        <v>4.7619047619047672E-2</v>
      </c>
      <c r="AJ10" s="237">
        <f t="shared" si="13"/>
        <v>2.7272727272727115E-2</v>
      </c>
      <c r="AK10" s="237">
        <f t="shared" si="14"/>
        <v>-1.7699115044247593E-2</v>
      </c>
      <c r="AL10" s="237">
        <f t="shared" si="15"/>
        <v>0</v>
      </c>
      <c r="AM10" s="237">
        <f t="shared" si="16"/>
        <v>0</v>
      </c>
      <c r="AN10" s="237">
        <f t="shared" si="17"/>
        <v>-1.8018018018018056E-2</v>
      </c>
      <c r="AO10" s="237">
        <f t="shared" si="18"/>
        <v>-4.5871559633027581E-2</v>
      </c>
    </row>
    <row r="11" spans="1:41" x14ac:dyDescent="0.2">
      <c r="A11" s="220" t="s">
        <v>52</v>
      </c>
      <c r="B11" s="221">
        <v>0</v>
      </c>
      <c r="C11" s="221">
        <v>0</v>
      </c>
      <c r="D11" s="221">
        <v>0</v>
      </c>
      <c r="E11" s="221">
        <v>0</v>
      </c>
      <c r="F11" s="221">
        <v>0</v>
      </c>
      <c r="G11" s="221">
        <v>0</v>
      </c>
      <c r="H11" s="221">
        <v>0</v>
      </c>
      <c r="I11" s="221">
        <v>0</v>
      </c>
      <c r="J11" s="221">
        <v>0</v>
      </c>
      <c r="K11" s="221">
        <v>0</v>
      </c>
      <c r="L11" s="221">
        <v>0</v>
      </c>
      <c r="M11" s="221">
        <v>0</v>
      </c>
      <c r="N11" s="221">
        <v>0</v>
      </c>
      <c r="O11" s="221">
        <v>0</v>
      </c>
      <c r="P11" s="221">
        <v>0</v>
      </c>
      <c r="Q11" s="221">
        <v>0</v>
      </c>
      <c r="R11" s="221">
        <v>0</v>
      </c>
      <c r="S11" s="221">
        <v>0</v>
      </c>
      <c r="T11" s="221">
        <f>IF('Relative Weights'!C13=0,0,'Relative Weights'!C13)</f>
        <v>0</v>
      </c>
      <c r="V11" s="222"/>
      <c r="W11" s="220" t="s">
        <v>52</v>
      </c>
      <c r="X11" s="237" t="str">
        <f t="shared" si="1"/>
        <v/>
      </c>
      <c r="Y11" s="237" t="str">
        <f t="shared" si="2"/>
        <v/>
      </c>
      <c r="Z11" s="237" t="str">
        <f t="shared" si="3"/>
        <v/>
      </c>
      <c r="AA11" s="237" t="str">
        <f t="shared" si="4"/>
        <v/>
      </c>
      <c r="AB11" s="237" t="str">
        <f t="shared" si="5"/>
        <v/>
      </c>
      <c r="AC11" s="237" t="str">
        <f t="shared" si="6"/>
        <v/>
      </c>
      <c r="AD11" s="237" t="str">
        <f t="shared" si="7"/>
        <v/>
      </c>
      <c r="AE11" s="237" t="str">
        <f t="shared" si="8"/>
        <v/>
      </c>
      <c r="AF11" s="237" t="str">
        <f t="shared" si="9"/>
        <v/>
      </c>
      <c r="AG11" s="237" t="str">
        <f t="shared" si="10"/>
        <v/>
      </c>
      <c r="AH11" s="237" t="str">
        <f t="shared" si="11"/>
        <v/>
      </c>
      <c r="AI11" s="237" t="str">
        <f t="shared" si="12"/>
        <v/>
      </c>
      <c r="AJ11" s="237" t="str">
        <f t="shared" si="13"/>
        <v/>
      </c>
      <c r="AK11" s="237" t="str">
        <f t="shared" si="14"/>
        <v/>
      </c>
      <c r="AL11" s="237" t="str">
        <f t="shared" si="15"/>
        <v/>
      </c>
      <c r="AM11" s="237" t="str">
        <f t="shared" si="16"/>
        <v/>
      </c>
      <c r="AN11" s="237" t="str">
        <f t="shared" si="17"/>
        <v/>
      </c>
      <c r="AO11" s="237" t="str">
        <f t="shared" si="18"/>
        <v/>
      </c>
    </row>
    <row r="12" spans="1:41" x14ac:dyDescent="0.2">
      <c r="A12" s="220" t="s">
        <v>53</v>
      </c>
      <c r="B12" s="221">
        <v>2.57</v>
      </c>
      <c r="C12" s="221">
        <v>2.56</v>
      </c>
      <c r="D12" s="221">
        <v>2.42</v>
      </c>
      <c r="E12" s="221">
        <v>2.19</v>
      </c>
      <c r="F12" s="221">
        <v>1.96</v>
      </c>
      <c r="G12" s="221">
        <v>1.913607338418057</v>
      </c>
      <c r="H12" s="221">
        <v>1.94</v>
      </c>
      <c r="I12" s="221">
        <v>1.9</v>
      </c>
      <c r="J12" s="221">
        <v>1.88</v>
      </c>
      <c r="K12" s="221">
        <v>1.7</v>
      </c>
      <c r="L12" s="221">
        <v>1.77</v>
      </c>
      <c r="M12" s="221">
        <v>1.6</v>
      </c>
      <c r="N12" s="221">
        <v>1.68</v>
      </c>
      <c r="O12" s="221">
        <v>1.52</v>
      </c>
      <c r="P12" s="221">
        <v>1.57</v>
      </c>
      <c r="Q12" s="221">
        <v>1.54</v>
      </c>
      <c r="R12" s="221">
        <v>1.58</v>
      </c>
      <c r="S12" s="221">
        <v>1.61</v>
      </c>
      <c r="T12" s="221">
        <f>IF('Relative Weights'!C14=0,0,'Relative Weights'!C14)</f>
        <v>1.63</v>
      </c>
      <c r="V12" s="222"/>
      <c r="W12" s="220" t="s">
        <v>53</v>
      </c>
      <c r="X12" s="237">
        <f t="shared" si="1"/>
        <v>-3.8910505836574627E-3</v>
      </c>
      <c r="Y12" s="237">
        <f t="shared" si="2"/>
        <v>-5.46875E-2</v>
      </c>
      <c r="Z12" s="237">
        <f t="shared" si="3"/>
        <v>-9.5041322314049603E-2</v>
      </c>
      <c r="AA12" s="237">
        <f t="shared" si="4"/>
        <v>-0.10502283105022836</v>
      </c>
      <c r="AB12" s="237">
        <f t="shared" si="5"/>
        <v>-2.3669725296909694E-2</v>
      </c>
      <c r="AC12" s="237">
        <f t="shared" si="6"/>
        <v>1.3792098855432533E-2</v>
      </c>
      <c r="AD12" s="237">
        <f t="shared" si="7"/>
        <v>-2.0618556701030966E-2</v>
      </c>
      <c r="AE12" s="237">
        <f t="shared" si="8"/>
        <v>-1.0526315789473717E-2</v>
      </c>
      <c r="AF12" s="237">
        <f t="shared" si="9"/>
        <v>-9.5744680851063801E-2</v>
      </c>
      <c r="AG12" s="237">
        <f t="shared" si="10"/>
        <v>4.117647058823537E-2</v>
      </c>
      <c r="AH12" s="237">
        <f t="shared" si="11"/>
        <v>-9.6045197740112997E-2</v>
      </c>
      <c r="AI12" s="237">
        <f t="shared" si="12"/>
        <v>4.9999999999999822E-2</v>
      </c>
      <c r="AJ12" s="237">
        <f t="shared" si="13"/>
        <v>-9.5238095238095233E-2</v>
      </c>
      <c r="AK12" s="237">
        <f t="shared" si="14"/>
        <v>3.289473684210531E-2</v>
      </c>
      <c r="AL12" s="237">
        <f t="shared" si="15"/>
        <v>-1.9108280254777066E-2</v>
      </c>
      <c r="AM12" s="237">
        <f t="shared" si="16"/>
        <v>2.5974025974025983E-2</v>
      </c>
      <c r="AN12" s="237">
        <f t="shared" si="17"/>
        <v>1.8987341772152E-2</v>
      </c>
      <c r="AO12" s="237">
        <f t="shared" si="18"/>
        <v>1.2422360248447006E-2</v>
      </c>
    </row>
    <row r="13" spans="1:41" x14ac:dyDescent="0.2">
      <c r="A13" s="220" t="s">
        <v>54</v>
      </c>
      <c r="B13" s="221">
        <v>1.08</v>
      </c>
      <c r="C13" s="221">
        <v>1.18</v>
      </c>
      <c r="D13" s="221">
        <v>1.1399999999999999</v>
      </c>
      <c r="E13" s="221">
        <v>1.1599999999999999</v>
      </c>
      <c r="F13" s="221">
        <v>1.04</v>
      </c>
      <c r="G13" s="221">
        <v>1.0129842309420065</v>
      </c>
      <c r="H13" s="221">
        <v>1.1399999999999999</v>
      </c>
      <c r="I13" s="221">
        <v>1.33</v>
      </c>
      <c r="J13" s="221">
        <v>1.44</v>
      </c>
      <c r="K13" s="221">
        <v>1.5</v>
      </c>
      <c r="L13" s="221">
        <v>1.52</v>
      </c>
      <c r="M13" s="221">
        <v>1.57</v>
      </c>
      <c r="N13" s="221">
        <v>1.49</v>
      </c>
      <c r="O13" s="221">
        <v>1.49</v>
      </c>
      <c r="P13" s="221">
        <v>1.44</v>
      </c>
      <c r="Q13" s="221">
        <v>1.87</v>
      </c>
      <c r="R13" s="221">
        <v>2.19</v>
      </c>
      <c r="S13" s="221">
        <v>2.37</v>
      </c>
      <c r="T13" s="221">
        <f>IF('Relative Weights'!C15=0,0,'Relative Weights'!C15)</f>
        <v>2.73</v>
      </c>
      <c r="V13" s="222"/>
      <c r="W13" s="220" t="s">
        <v>54</v>
      </c>
      <c r="X13" s="237">
        <f t="shared" si="1"/>
        <v>9.259259259259256E-2</v>
      </c>
      <c r="Y13" s="237">
        <f t="shared" si="2"/>
        <v>-3.3898305084745783E-2</v>
      </c>
      <c r="Z13" s="237">
        <f t="shared" si="3"/>
        <v>1.7543859649122862E-2</v>
      </c>
      <c r="AA13" s="237">
        <f t="shared" si="4"/>
        <v>-0.10344827586206884</v>
      </c>
      <c r="AB13" s="237">
        <f t="shared" si="5"/>
        <v>-2.5976701017301429E-2</v>
      </c>
      <c r="AC13" s="237">
        <f t="shared" si="6"/>
        <v>0.12538770612438599</v>
      </c>
      <c r="AD13" s="237">
        <f t="shared" si="7"/>
        <v>0.16666666666666674</v>
      </c>
      <c r="AE13" s="237">
        <f t="shared" si="8"/>
        <v>8.2706766917293173E-2</v>
      </c>
      <c r="AF13" s="237">
        <f t="shared" si="9"/>
        <v>4.1666666666666741E-2</v>
      </c>
      <c r="AG13" s="237">
        <f t="shared" si="10"/>
        <v>1.3333333333333419E-2</v>
      </c>
      <c r="AH13" s="237">
        <f t="shared" si="11"/>
        <v>3.289473684210531E-2</v>
      </c>
      <c r="AI13" s="237">
        <f t="shared" si="12"/>
        <v>-5.0955414012738842E-2</v>
      </c>
      <c r="AJ13" s="237">
        <f t="shared" si="13"/>
        <v>0</v>
      </c>
      <c r="AK13" s="237">
        <f t="shared" si="14"/>
        <v>-3.3557046979865834E-2</v>
      </c>
      <c r="AL13" s="237">
        <f t="shared" si="15"/>
        <v>0.29861111111111116</v>
      </c>
      <c r="AM13" s="237">
        <f t="shared" si="16"/>
        <v>0.17112299465240621</v>
      </c>
      <c r="AN13" s="237">
        <f t="shared" si="17"/>
        <v>8.2191780821917915E-2</v>
      </c>
      <c r="AO13" s="237">
        <f t="shared" si="18"/>
        <v>0.15189873417721511</v>
      </c>
    </row>
    <row r="14" spans="1:41" x14ac:dyDescent="0.2">
      <c r="A14" s="220" t="s">
        <v>727</v>
      </c>
      <c r="B14" s="221">
        <v>0</v>
      </c>
      <c r="C14" s="221">
        <v>0</v>
      </c>
      <c r="D14" s="221">
        <v>0</v>
      </c>
      <c r="E14" s="221">
        <v>0</v>
      </c>
      <c r="F14" s="221">
        <v>0</v>
      </c>
      <c r="G14" s="221">
        <v>0</v>
      </c>
      <c r="H14" s="221">
        <v>0</v>
      </c>
      <c r="I14" s="221">
        <v>0</v>
      </c>
      <c r="J14" s="221">
        <v>0</v>
      </c>
      <c r="K14" s="221">
        <v>0</v>
      </c>
      <c r="L14" s="221">
        <v>0</v>
      </c>
      <c r="M14" s="221">
        <v>0</v>
      </c>
      <c r="N14" s="221">
        <v>0</v>
      </c>
      <c r="O14" s="221">
        <v>0</v>
      </c>
      <c r="P14" s="221">
        <v>0</v>
      </c>
      <c r="Q14" s="221">
        <v>0</v>
      </c>
      <c r="R14" s="221">
        <v>0</v>
      </c>
      <c r="S14" s="221">
        <v>0</v>
      </c>
      <c r="T14" s="221">
        <f>IF('Relative Weights'!C16=0,0,'Relative Weights'!C16)</f>
        <v>0</v>
      </c>
      <c r="V14" s="222"/>
      <c r="W14" s="220" t="s">
        <v>727</v>
      </c>
      <c r="X14" s="237" t="str">
        <f t="shared" si="1"/>
        <v/>
      </c>
      <c r="Y14" s="237" t="str">
        <f t="shared" si="2"/>
        <v/>
      </c>
      <c r="Z14" s="237" t="str">
        <f t="shared" si="3"/>
        <v/>
      </c>
      <c r="AA14" s="237" t="str">
        <f t="shared" si="4"/>
        <v/>
      </c>
      <c r="AB14" s="237" t="str">
        <f t="shared" si="5"/>
        <v/>
      </c>
      <c r="AC14" s="237" t="str">
        <f t="shared" si="6"/>
        <v/>
      </c>
      <c r="AD14" s="237" t="str">
        <f t="shared" si="7"/>
        <v/>
      </c>
      <c r="AE14" s="237" t="str">
        <f t="shared" si="8"/>
        <v/>
      </c>
      <c r="AF14" s="237" t="str">
        <f t="shared" si="9"/>
        <v/>
      </c>
      <c r="AG14" s="237" t="str">
        <f t="shared" si="10"/>
        <v/>
      </c>
      <c r="AH14" s="237" t="str">
        <f t="shared" si="11"/>
        <v/>
      </c>
      <c r="AI14" s="237" t="str">
        <f t="shared" si="12"/>
        <v/>
      </c>
      <c r="AJ14" s="237" t="str">
        <f t="shared" si="13"/>
        <v/>
      </c>
      <c r="AK14" s="237" t="str">
        <f t="shared" si="14"/>
        <v/>
      </c>
      <c r="AL14" s="237" t="str">
        <f t="shared" si="15"/>
        <v/>
      </c>
      <c r="AM14" s="237" t="str">
        <f t="shared" si="16"/>
        <v/>
      </c>
      <c r="AN14" s="237" t="str">
        <f t="shared" si="17"/>
        <v/>
      </c>
      <c r="AO14" s="237" t="str">
        <f t="shared" si="18"/>
        <v/>
      </c>
    </row>
    <row r="15" spans="1:41" x14ac:dyDescent="0.2">
      <c r="A15" s="220" t="s">
        <v>56</v>
      </c>
      <c r="B15" s="221">
        <v>4.16</v>
      </c>
      <c r="C15" s="221">
        <v>3.54</v>
      </c>
      <c r="D15" s="221">
        <v>2.63</v>
      </c>
      <c r="E15" s="221">
        <v>2.0299999999999998</v>
      </c>
      <c r="F15" s="221">
        <v>2.06</v>
      </c>
      <c r="G15" s="221">
        <v>1.8390043745034246</v>
      </c>
      <c r="H15" s="221">
        <v>1.66</v>
      </c>
      <c r="I15" s="221">
        <v>1.44</v>
      </c>
      <c r="J15" s="221">
        <v>1.42</v>
      </c>
      <c r="K15" s="221">
        <v>1.37</v>
      </c>
      <c r="L15" s="221">
        <v>1.46</v>
      </c>
      <c r="M15" s="221">
        <v>1.46</v>
      </c>
      <c r="N15" s="221">
        <v>1.45</v>
      </c>
      <c r="O15" s="221">
        <v>1.26</v>
      </c>
      <c r="P15" s="221">
        <v>1.1599999999999999</v>
      </c>
      <c r="Q15" s="221">
        <v>1.1499999999999999</v>
      </c>
      <c r="R15" s="221">
        <v>1.22</v>
      </c>
      <c r="S15" s="221">
        <v>1.33</v>
      </c>
      <c r="T15" s="221">
        <f>IF('Relative Weights'!C17=0,0,'Relative Weights'!C17)</f>
        <v>1.38</v>
      </c>
      <c r="V15" s="222"/>
      <c r="W15" s="220" t="s">
        <v>56</v>
      </c>
      <c r="X15" s="237">
        <f t="shared" si="1"/>
        <v>-0.14903846153846156</v>
      </c>
      <c r="Y15" s="237">
        <f t="shared" si="2"/>
        <v>-0.25706214689265539</v>
      </c>
      <c r="Z15" s="237">
        <f t="shared" si="3"/>
        <v>-0.22813688212927763</v>
      </c>
      <c r="AA15" s="237">
        <f t="shared" si="4"/>
        <v>1.4778325123152802E-2</v>
      </c>
      <c r="AB15" s="237">
        <f t="shared" si="5"/>
        <v>-0.10727942985270655</v>
      </c>
      <c r="AC15" s="237">
        <f t="shared" si="6"/>
        <v>-9.7337655627795949E-2</v>
      </c>
      <c r="AD15" s="237">
        <f t="shared" si="7"/>
        <v>-0.13253012048192769</v>
      </c>
      <c r="AE15" s="237">
        <f t="shared" si="8"/>
        <v>-1.3888888888888951E-2</v>
      </c>
      <c r="AF15" s="237">
        <f t="shared" si="9"/>
        <v>-3.5211267605633645E-2</v>
      </c>
      <c r="AG15" s="237">
        <f t="shared" si="10"/>
        <v>6.5693430656934115E-2</v>
      </c>
      <c r="AH15" s="237">
        <f t="shared" si="11"/>
        <v>0</v>
      </c>
      <c r="AI15" s="237">
        <f t="shared" si="12"/>
        <v>-6.8493150684931781E-3</v>
      </c>
      <c r="AJ15" s="237">
        <f t="shared" si="13"/>
        <v>-0.13103448275862062</v>
      </c>
      <c r="AK15" s="237">
        <f t="shared" si="14"/>
        <v>-7.9365079365079416E-2</v>
      </c>
      <c r="AL15" s="237">
        <f t="shared" si="15"/>
        <v>-8.6206896551723755E-3</v>
      </c>
      <c r="AM15" s="237">
        <f t="shared" si="16"/>
        <v>6.0869565217391397E-2</v>
      </c>
      <c r="AN15" s="237">
        <f t="shared" si="17"/>
        <v>9.0163934426229497E-2</v>
      </c>
      <c r="AO15" s="237">
        <f t="shared" si="18"/>
        <v>3.7593984962405846E-2</v>
      </c>
    </row>
    <row r="16" spans="1:41" x14ac:dyDescent="0.2">
      <c r="A16" s="220" t="s">
        <v>57</v>
      </c>
      <c r="B16" s="221">
        <v>1.34</v>
      </c>
      <c r="C16" s="221">
        <v>1.28</v>
      </c>
      <c r="D16" s="221">
        <v>1.29</v>
      </c>
      <c r="E16" s="221">
        <v>1.26</v>
      </c>
      <c r="F16" s="221">
        <v>1.26</v>
      </c>
      <c r="G16" s="221">
        <v>1.2524946586843495</v>
      </c>
      <c r="H16" s="221">
        <v>1.29</v>
      </c>
      <c r="I16" s="221">
        <v>1.35</v>
      </c>
      <c r="J16" s="221">
        <v>1.38</v>
      </c>
      <c r="K16" s="221">
        <v>1.36</v>
      </c>
      <c r="L16" s="221">
        <v>1.37</v>
      </c>
      <c r="M16" s="221">
        <v>1.4</v>
      </c>
      <c r="N16" s="221">
        <v>1.51</v>
      </c>
      <c r="O16" s="221">
        <v>1.51</v>
      </c>
      <c r="P16" s="221">
        <v>1.46</v>
      </c>
      <c r="Q16" s="221">
        <v>1.42</v>
      </c>
      <c r="R16" s="221">
        <v>1.38</v>
      </c>
      <c r="S16" s="221">
        <v>1.49</v>
      </c>
      <c r="T16" s="221">
        <f>IF('Relative Weights'!C18=0,0,'Relative Weights'!C18)</f>
        <v>1.54</v>
      </c>
      <c r="V16" s="222"/>
      <c r="W16" s="220" t="s">
        <v>57</v>
      </c>
      <c r="X16" s="237">
        <f t="shared" si="1"/>
        <v>-4.4776119402985093E-2</v>
      </c>
      <c r="Y16" s="237">
        <f t="shared" si="2"/>
        <v>7.8125E-3</v>
      </c>
      <c r="Z16" s="237">
        <f t="shared" si="3"/>
        <v>-2.3255813953488413E-2</v>
      </c>
      <c r="AA16" s="237">
        <f t="shared" si="4"/>
        <v>0</v>
      </c>
      <c r="AB16" s="237">
        <f t="shared" si="5"/>
        <v>-5.9566200917861023E-3</v>
      </c>
      <c r="AC16" s="237">
        <f t="shared" si="6"/>
        <v>2.9944511983026834E-2</v>
      </c>
      <c r="AD16" s="237">
        <f t="shared" si="7"/>
        <v>4.6511627906976827E-2</v>
      </c>
      <c r="AE16" s="237">
        <f t="shared" si="8"/>
        <v>2.2222222222222143E-2</v>
      </c>
      <c r="AF16" s="237">
        <f t="shared" si="9"/>
        <v>-1.4492753623188248E-2</v>
      </c>
      <c r="AG16" s="237">
        <f t="shared" si="10"/>
        <v>7.3529411764705621E-3</v>
      </c>
      <c r="AH16" s="237">
        <f t="shared" si="11"/>
        <v>2.1897810218977964E-2</v>
      </c>
      <c r="AI16" s="237">
        <f t="shared" si="12"/>
        <v>7.8571428571428736E-2</v>
      </c>
      <c r="AJ16" s="237">
        <f t="shared" si="13"/>
        <v>0</v>
      </c>
      <c r="AK16" s="237">
        <f t="shared" si="14"/>
        <v>-3.3112582781457012E-2</v>
      </c>
      <c r="AL16" s="237">
        <f t="shared" si="15"/>
        <v>-2.7397260273972601E-2</v>
      </c>
      <c r="AM16" s="237">
        <f t="shared" si="16"/>
        <v>-2.8169014084507116E-2</v>
      </c>
      <c r="AN16" s="237">
        <f t="shared" si="17"/>
        <v>7.9710144927536364E-2</v>
      </c>
      <c r="AO16" s="237">
        <f t="shared" si="18"/>
        <v>3.3557046979865834E-2</v>
      </c>
    </row>
    <row r="17" spans="1:41" x14ac:dyDescent="0.2">
      <c r="A17" s="220" t="s">
        <v>58</v>
      </c>
      <c r="B17" s="221">
        <v>1.37</v>
      </c>
      <c r="C17" s="221">
        <v>1.29</v>
      </c>
      <c r="D17" s="221">
        <v>1.29</v>
      </c>
      <c r="E17" s="221">
        <v>1.29</v>
      </c>
      <c r="F17" s="221">
        <v>1.31</v>
      </c>
      <c r="G17" s="221">
        <v>1.3065790745995471</v>
      </c>
      <c r="H17" s="221">
        <v>1.24</v>
      </c>
      <c r="I17" s="221">
        <v>1.23</v>
      </c>
      <c r="J17" s="221">
        <v>1.19</v>
      </c>
      <c r="K17" s="221">
        <v>1.1399999999999999</v>
      </c>
      <c r="L17" s="221">
        <v>1.0900000000000001</v>
      </c>
      <c r="M17" s="221">
        <v>1.07</v>
      </c>
      <c r="N17" s="221">
        <v>1.07</v>
      </c>
      <c r="O17" s="221">
        <v>1.05</v>
      </c>
      <c r="P17" s="221">
        <v>1.02</v>
      </c>
      <c r="Q17" s="221">
        <v>0.99</v>
      </c>
      <c r="R17" s="221">
        <v>0.97</v>
      </c>
      <c r="S17" s="221">
        <v>0.94</v>
      </c>
      <c r="T17" s="221">
        <f>IF('Relative Weights'!C19=0,0,'Relative Weights'!C19)</f>
        <v>0.93</v>
      </c>
      <c r="V17" s="222"/>
      <c r="W17" s="220" t="s">
        <v>58</v>
      </c>
      <c r="X17" s="237">
        <f t="shared" si="1"/>
        <v>-5.8394160583941646E-2</v>
      </c>
      <c r="Y17" s="237">
        <f t="shared" si="2"/>
        <v>0</v>
      </c>
      <c r="Z17" s="237">
        <f t="shared" si="3"/>
        <v>0</v>
      </c>
      <c r="AA17" s="237">
        <f t="shared" si="4"/>
        <v>1.5503875968992276E-2</v>
      </c>
      <c r="AB17" s="237">
        <f t="shared" si="5"/>
        <v>-2.6113934354602408E-3</v>
      </c>
      <c r="AC17" s="237">
        <f t="shared" si="6"/>
        <v>-5.0956789293409521E-2</v>
      </c>
      <c r="AD17" s="237">
        <f t="shared" si="7"/>
        <v>-8.0645161290322509E-3</v>
      </c>
      <c r="AE17" s="237">
        <f t="shared" si="8"/>
        <v>-3.2520325203252098E-2</v>
      </c>
      <c r="AF17" s="237">
        <f t="shared" si="9"/>
        <v>-4.2016806722689148E-2</v>
      </c>
      <c r="AG17" s="237">
        <f t="shared" si="10"/>
        <v>-4.3859649122806821E-2</v>
      </c>
      <c r="AH17" s="237">
        <f t="shared" si="11"/>
        <v>-1.834862385321101E-2</v>
      </c>
      <c r="AI17" s="237">
        <f t="shared" si="12"/>
        <v>0</v>
      </c>
      <c r="AJ17" s="237">
        <f t="shared" si="13"/>
        <v>-1.8691588785046731E-2</v>
      </c>
      <c r="AK17" s="237">
        <f t="shared" si="14"/>
        <v>-2.8571428571428581E-2</v>
      </c>
      <c r="AL17" s="237">
        <f t="shared" si="15"/>
        <v>-2.9411764705882359E-2</v>
      </c>
      <c r="AM17" s="237">
        <f t="shared" si="16"/>
        <v>-2.0202020202020221E-2</v>
      </c>
      <c r="AN17" s="237">
        <f t="shared" si="17"/>
        <v>-3.0927835051546393E-2</v>
      </c>
      <c r="AO17" s="237">
        <f t="shared" si="18"/>
        <v>-1.0638297872340274E-2</v>
      </c>
    </row>
    <row r="18" spans="1:41" x14ac:dyDescent="0.2">
      <c r="A18" s="220" t="s">
        <v>59</v>
      </c>
      <c r="B18" s="221">
        <v>1.0900000000000001</v>
      </c>
      <c r="C18" s="221">
        <v>1.03</v>
      </c>
      <c r="D18" s="221">
        <v>0.97</v>
      </c>
      <c r="E18" s="221">
        <v>0.92</v>
      </c>
      <c r="F18" s="221">
        <v>0.82</v>
      </c>
      <c r="G18" s="221">
        <v>0.73334268609079978</v>
      </c>
      <c r="H18" s="221">
        <v>0.71</v>
      </c>
      <c r="I18" s="221">
        <v>1.27</v>
      </c>
      <c r="J18" s="221">
        <v>1.48</v>
      </c>
      <c r="K18" s="221">
        <v>1.6</v>
      </c>
      <c r="L18" s="221">
        <v>1.45</v>
      </c>
      <c r="M18" s="221">
        <v>1.63</v>
      </c>
      <c r="N18" s="221">
        <v>1.86</v>
      </c>
      <c r="O18" s="221">
        <v>2.04</v>
      </c>
      <c r="P18" s="221">
        <v>2.46</v>
      </c>
      <c r="Q18" s="221">
        <v>3.12</v>
      </c>
      <c r="R18" s="221">
        <v>7.37</v>
      </c>
      <c r="S18" s="221">
        <v>6.44</v>
      </c>
      <c r="T18" s="221">
        <f>IF('Relative Weights'!C20=0,0,'Relative Weights'!C20)</f>
        <v>5.95</v>
      </c>
      <c r="V18" s="222"/>
      <c r="W18" s="220" t="s">
        <v>59</v>
      </c>
      <c r="X18" s="237">
        <f t="shared" si="1"/>
        <v>-5.5045871559633031E-2</v>
      </c>
      <c r="Y18" s="237">
        <f t="shared" si="2"/>
        <v>-5.8252427184466105E-2</v>
      </c>
      <c r="Z18" s="237">
        <f t="shared" si="3"/>
        <v>-5.1546391752577247E-2</v>
      </c>
      <c r="AA18" s="237">
        <f t="shared" si="4"/>
        <v>-0.10869565217391308</v>
      </c>
      <c r="AB18" s="237">
        <f t="shared" si="5"/>
        <v>-0.10567965110878075</v>
      </c>
      <c r="AC18" s="237">
        <f t="shared" si="6"/>
        <v>-3.1830529619422121E-2</v>
      </c>
      <c r="AD18" s="237">
        <f t="shared" si="7"/>
        <v>0.78873239436619724</v>
      </c>
      <c r="AE18" s="237">
        <f t="shared" si="8"/>
        <v>0.16535433070866135</v>
      </c>
      <c r="AF18" s="237">
        <f t="shared" si="9"/>
        <v>8.1081081081081141E-2</v>
      </c>
      <c r="AG18" s="237">
        <f t="shared" si="10"/>
        <v>-9.3750000000000111E-2</v>
      </c>
      <c r="AH18" s="237">
        <f t="shared" si="11"/>
        <v>0.12413793103448278</v>
      </c>
      <c r="AI18" s="237">
        <f t="shared" si="12"/>
        <v>0.14110429447852768</v>
      </c>
      <c r="AJ18" s="237">
        <f t="shared" si="13"/>
        <v>9.6774193548387011E-2</v>
      </c>
      <c r="AK18" s="237">
        <f t="shared" si="14"/>
        <v>0.20588235294117641</v>
      </c>
      <c r="AL18" s="237">
        <f t="shared" si="15"/>
        <v>0.26829268292682928</v>
      </c>
      <c r="AM18" s="237">
        <f t="shared" si="16"/>
        <v>1.3621794871794872</v>
      </c>
      <c r="AN18" s="237">
        <f t="shared" si="17"/>
        <v>-0.12618724559023065</v>
      </c>
      <c r="AO18" s="237">
        <f t="shared" si="18"/>
        <v>-7.6086956521739135E-2</v>
      </c>
    </row>
    <row r="19" spans="1:41" x14ac:dyDescent="0.2">
      <c r="A19" s="220" t="s">
        <v>60</v>
      </c>
      <c r="B19" s="221">
        <v>1.05</v>
      </c>
      <c r="C19" s="221">
        <v>1.05</v>
      </c>
      <c r="D19" s="221">
        <v>1.07</v>
      </c>
      <c r="E19" s="221">
        <v>1.0900000000000001</v>
      </c>
      <c r="F19" s="221">
        <v>1.1200000000000001</v>
      </c>
      <c r="G19" s="221">
        <v>1.1155737440842475</v>
      </c>
      <c r="H19" s="221">
        <v>1.1100000000000001</v>
      </c>
      <c r="I19" s="221">
        <v>1.0900000000000001</v>
      </c>
      <c r="J19" s="221">
        <v>1.1100000000000001</v>
      </c>
      <c r="K19" s="221">
        <v>1.1299999999999999</v>
      </c>
      <c r="L19" s="221">
        <v>1.17</v>
      </c>
      <c r="M19" s="221">
        <v>1.18</v>
      </c>
      <c r="N19" s="221">
        <v>1.19</v>
      </c>
      <c r="O19" s="221">
        <v>1.18</v>
      </c>
      <c r="P19" s="221">
        <v>1.1599999999999999</v>
      </c>
      <c r="Q19" s="221">
        <v>1.1399999999999999</v>
      </c>
      <c r="R19" s="221">
        <v>1.1299999999999999</v>
      </c>
      <c r="S19" s="221">
        <v>1.1200000000000001</v>
      </c>
      <c r="T19" s="221">
        <f>IF('Relative Weights'!C21=0,0,'Relative Weights'!C21)</f>
        <v>1.1299999999999999</v>
      </c>
      <c r="V19" s="222"/>
      <c r="W19" s="220" t="s">
        <v>60</v>
      </c>
      <c r="X19" s="237">
        <f t="shared" si="1"/>
        <v>0</v>
      </c>
      <c r="Y19" s="237">
        <f t="shared" si="2"/>
        <v>1.904761904761898E-2</v>
      </c>
      <c r="Z19" s="237">
        <f t="shared" si="3"/>
        <v>1.8691588785046731E-2</v>
      </c>
      <c r="AA19" s="237">
        <f t="shared" si="4"/>
        <v>2.7522935779816571E-2</v>
      </c>
      <c r="AB19" s="237">
        <f t="shared" si="5"/>
        <v>-3.9520142104934042E-3</v>
      </c>
      <c r="AC19" s="237">
        <f t="shared" si="6"/>
        <v>-4.9963026772584795E-3</v>
      </c>
      <c r="AD19" s="237">
        <f t="shared" si="7"/>
        <v>-1.8018018018018056E-2</v>
      </c>
      <c r="AE19" s="237">
        <f t="shared" si="8"/>
        <v>1.8348623853211121E-2</v>
      </c>
      <c r="AF19" s="237">
        <f t="shared" si="9"/>
        <v>1.8018018018017834E-2</v>
      </c>
      <c r="AG19" s="237">
        <f t="shared" si="10"/>
        <v>3.539823008849563E-2</v>
      </c>
      <c r="AH19" s="237">
        <f t="shared" si="11"/>
        <v>8.5470085470085166E-3</v>
      </c>
      <c r="AI19" s="237">
        <f t="shared" si="12"/>
        <v>8.4745762711864181E-3</v>
      </c>
      <c r="AJ19" s="237">
        <f t="shared" si="13"/>
        <v>-8.4033613445377853E-3</v>
      </c>
      <c r="AK19" s="237">
        <f t="shared" si="14"/>
        <v>-1.6949152542372947E-2</v>
      </c>
      <c r="AL19" s="237">
        <f t="shared" si="15"/>
        <v>-1.7241379310344862E-2</v>
      </c>
      <c r="AM19" s="237">
        <f t="shared" si="16"/>
        <v>-8.7719298245614308E-3</v>
      </c>
      <c r="AN19" s="237">
        <f t="shared" si="17"/>
        <v>-8.8495575221236855E-3</v>
      </c>
      <c r="AO19" s="237">
        <f t="shared" si="18"/>
        <v>8.9285714285711748E-3</v>
      </c>
    </row>
    <row r="20" spans="1:41" x14ac:dyDescent="0.2">
      <c r="A20" s="220" t="s">
        <v>61</v>
      </c>
      <c r="B20" s="221">
        <v>0</v>
      </c>
      <c r="C20" s="221">
        <v>0</v>
      </c>
      <c r="D20" s="221">
        <v>0</v>
      </c>
      <c r="E20" s="221">
        <v>0</v>
      </c>
      <c r="F20" s="221">
        <v>0</v>
      </c>
      <c r="G20" s="221">
        <v>0</v>
      </c>
      <c r="H20" s="221">
        <v>0</v>
      </c>
      <c r="I20" s="221">
        <v>0</v>
      </c>
      <c r="J20" s="221">
        <v>0</v>
      </c>
      <c r="K20" s="221">
        <v>0</v>
      </c>
      <c r="L20" s="221">
        <v>0</v>
      </c>
      <c r="M20" s="221">
        <v>0</v>
      </c>
      <c r="N20" s="221">
        <v>0</v>
      </c>
      <c r="O20" s="221">
        <v>0</v>
      </c>
      <c r="P20" s="221">
        <v>0</v>
      </c>
      <c r="Q20" s="221">
        <v>0</v>
      </c>
      <c r="R20" s="221">
        <v>0</v>
      </c>
      <c r="S20" s="221">
        <v>0</v>
      </c>
      <c r="T20" s="221">
        <f>IF('Relative Weights'!C22=0,0,'Relative Weights'!C22)</f>
        <v>0</v>
      </c>
      <c r="V20" s="222"/>
      <c r="W20" s="220" t="s">
        <v>61</v>
      </c>
      <c r="X20" s="237" t="str">
        <f t="shared" si="1"/>
        <v/>
      </c>
      <c r="Y20" s="237" t="str">
        <f t="shared" si="2"/>
        <v/>
      </c>
      <c r="Z20" s="237" t="str">
        <f t="shared" si="3"/>
        <v/>
      </c>
      <c r="AA20" s="237" t="str">
        <f t="shared" si="4"/>
        <v/>
      </c>
      <c r="AB20" s="237" t="str">
        <f t="shared" si="5"/>
        <v/>
      </c>
      <c r="AC20" s="237" t="str">
        <f t="shared" si="6"/>
        <v/>
      </c>
      <c r="AD20" s="237" t="str">
        <f t="shared" si="7"/>
        <v/>
      </c>
      <c r="AE20" s="237" t="str">
        <f t="shared" si="8"/>
        <v/>
      </c>
      <c r="AF20" s="237" t="str">
        <f t="shared" si="9"/>
        <v/>
      </c>
      <c r="AG20" s="237" t="str">
        <f t="shared" si="10"/>
        <v/>
      </c>
      <c r="AH20" s="237" t="str">
        <f t="shared" si="11"/>
        <v/>
      </c>
      <c r="AI20" s="237" t="str">
        <f t="shared" si="12"/>
        <v/>
      </c>
      <c r="AJ20" s="237" t="str">
        <f t="shared" si="13"/>
        <v/>
      </c>
      <c r="AK20" s="237" t="str">
        <f t="shared" si="14"/>
        <v/>
      </c>
      <c r="AL20" s="237" t="str">
        <f t="shared" si="15"/>
        <v/>
      </c>
      <c r="AM20" s="237" t="str">
        <f t="shared" si="16"/>
        <v/>
      </c>
      <c r="AN20" s="237" t="str">
        <f t="shared" si="17"/>
        <v/>
      </c>
      <c r="AO20" s="237" t="str">
        <f t="shared" si="18"/>
        <v/>
      </c>
    </row>
    <row r="21" spans="1:41" x14ac:dyDescent="0.2">
      <c r="A21" s="220" t="s">
        <v>222</v>
      </c>
      <c r="B21" s="221">
        <v>1.1000000000000001</v>
      </c>
      <c r="C21" s="221">
        <v>1.1000000000000001</v>
      </c>
      <c r="D21" s="221">
        <v>1.02</v>
      </c>
      <c r="E21" s="221">
        <v>0.95</v>
      </c>
      <c r="F21" s="221">
        <v>0.95</v>
      </c>
      <c r="G21" s="221">
        <v>1.1254464782872999</v>
      </c>
      <c r="H21" s="221">
        <v>1.3</v>
      </c>
      <c r="I21" s="221">
        <v>1.43</v>
      </c>
      <c r="J21" s="221">
        <v>1.6</v>
      </c>
      <c r="K21" s="221">
        <v>1.83</v>
      </c>
      <c r="L21" s="221">
        <v>2</v>
      </c>
      <c r="M21" s="221">
        <v>2.19</v>
      </c>
      <c r="N21" s="221">
        <v>2.2799999999999998</v>
      </c>
      <c r="O21" s="221">
        <v>2.23</v>
      </c>
      <c r="P21" s="221">
        <v>1.91</v>
      </c>
      <c r="Q21" s="221">
        <v>2</v>
      </c>
      <c r="R21" s="221">
        <v>2</v>
      </c>
      <c r="S21" s="221">
        <v>2.11</v>
      </c>
      <c r="T21" s="221">
        <f>IF('Relative Weights'!C23=0,0,'Relative Weights'!C23)</f>
        <v>1.98</v>
      </c>
      <c r="V21" s="222"/>
      <c r="W21" s="220" t="s">
        <v>222</v>
      </c>
      <c r="X21" s="237">
        <f t="shared" si="1"/>
        <v>0</v>
      </c>
      <c r="Y21" s="237">
        <f t="shared" si="2"/>
        <v>-7.2727272727272751E-2</v>
      </c>
      <c r="Z21" s="237">
        <f t="shared" si="3"/>
        <v>-6.8627450980392246E-2</v>
      </c>
      <c r="AA21" s="237">
        <f t="shared" si="4"/>
        <v>0</v>
      </c>
      <c r="AB21" s="237">
        <f t="shared" si="5"/>
        <v>0.18468050346031584</v>
      </c>
      <c r="AC21" s="237">
        <f t="shared" si="6"/>
        <v>0.15509713263160685</v>
      </c>
      <c r="AD21" s="237">
        <f t="shared" si="7"/>
        <v>9.9999999999999867E-2</v>
      </c>
      <c r="AE21" s="237">
        <f t="shared" si="8"/>
        <v>0.11888111888111896</v>
      </c>
      <c r="AF21" s="237">
        <f t="shared" si="9"/>
        <v>0.14375000000000004</v>
      </c>
      <c r="AG21" s="237">
        <f t="shared" si="10"/>
        <v>9.2896174863387859E-2</v>
      </c>
      <c r="AH21" s="237">
        <f t="shared" si="11"/>
        <v>9.4999999999999973E-2</v>
      </c>
      <c r="AI21" s="237">
        <f t="shared" si="12"/>
        <v>4.1095890410958846E-2</v>
      </c>
      <c r="AJ21" s="237">
        <f t="shared" si="13"/>
        <v>-2.1929824561403466E-2</v>
      </c>
      <c r="AK21" s="237">
        <f t="shared" si="14"/>
        <v>-0.14349775784753371</v>
      </c>
      <c r="AL21" s="237">
        <f t="shared" si="15"/>
        <v>4.7120418848167533E-2</v>
      </c>
      <c r="AM21" s="237">
        <f t="shared" si="16"/>
        <v>0</v>
      </c>
      <c r="AN21" s="237">
        <f t="shared" si="17"/>
        <v>5.4999999999999938E-2</v>
      </c>
      <c r="AO21" s="237">
        <f t="shared" si="18"/>
        <v>-6.1611374407582908E-2</v>
      </c>
    </row>
    <row r="22" spans="1:41" x14ac:dyDescent="0.2">
      <c r="A22" s="220" t="s">
        <v>63</v>
      </c>
      <c r="B22" s="221">
        <v>1.95</v>
      </c>
      <c r="C22" s="221">
        <v>1.83</v>
      </c>
      <c r="D22" s="221">
        <v>1.76</v>
      </c>
      <c r="E22" s="221">
        <v>1.76</v>
      </c>
      <c r="F22" s="221">
        <v>1.81</v>
      </c>
      <c r="G22" s="221">
        <v>1.884337045412287</v>
      </c>
      <c r="H22" s="221">
        <v>1.9</v>
      </c>
      <c r="I22" s="221">
        <v>1.96</v>
      </c>
      <c r="J22" s="221">
        <v>2.1</v>
      </c>
      <c r="K22" s="221">
        <v>2.27</v>
      </c>
      <c r="L22" s="221">
        <v>2.35</v>
      </c>
      <c r="M22" s="221">
        <v>2.3199999999999998</v>
      </c>
      <c r="N22" s="221">
        <v>2.2599999999999998</v>
      </c>
      <c r="O22" s="221">
        <v>2.1800000000000002</v>
      </c>
      <c r="P22" s="221">
        <v>2.08</v>
      </c>
      <c r="Q22" s="221">
        <v>1.97</v>
      </c>
      <c r="R22" s="221">
        <v>1.91</v>
      </c>
      <c r="S22" s="221">
        <v>1.88</v>
      </c>
      <c r="T22" s="221">
        <f>IF('Relative Weights'!C24=0,0,'Relative Weights'!C24)</f>
        <v>1.89</v>
      </c>
      <c r="V22" s="222"/>
      <c r="W22" s="220" t="s">
        <v>63</v>
      </c>
      <c r="X22" s="237">
        <f t="shared" si="1"/>
        <v>-6.1538461538461431E-2</v>
      </c>
      <c r="Y22" s="237">
        <f t="shared" si="2"/>
        <v>-3.8251366120218622E-2</v>
      </c>
      <c r="Z22" s="237">
        <f t="shared" si="3"/>
        <v>0</v>
      </c>
      <c r="AA22" s="237">
        <f t="shared" si="4"/>
        <v>2.8409090909090828E-2</v>
      </c>
      <c r="AB22" s="237">
        <f t="shared" si="5"/>
        <v>4.107019083551755E-2</v>
      </c>
      <c r="AC22" s="237">
        <f t="shared" si="6"/>
        <v>8.3121831234209687E-3</v>
      </c>
      <c r="AD22" s="237">
        <f t="shared" si="7"/>
        <v>3.1578947368421151E-2</v>
      </c>
      <c r="AE22" s="237">
        <f t="shared" si="8"/>
        <v>7.1428571428571397E-2</v>
      </c>
      <c r="AF22" s="237">
        <f t="shared" si="9"/>
        <v>8.0952380952380887E-2</v>
      </c>
      <c r="AG22" s="237">
        <f t="shared" si="10"/>
        <v>3.524229074889873E-2</v>
      </c>
      <c r="AH22" s="237">
        <f t="shared" si="11"/>
        <v>-1.276595744680864E-2</v>
      </c>
      <c r="AI22" s="237">
        <f t="shared" si="12"/>
        <v>-2.5862068965517238E-2</v>
      </c>
      <c r="AJ22" s="237">
        <f t="shared" si="13"/>
        <v>-3.5398230088495408E-2</v>
      </c>
      <c r="AK22" s="237">
        <f t="shared" si="14"/>
        <v>-4.5871559633027581E-2</v>
      </c>
      <c r="AL22" s="237">
        <f t="shared" si="15"/>
        <v>-5.2884615384615419E-2</v>
      </c>
      <c r="AM22" s="237">
        <f t="shared" si="16"/>
        <v>-3.0456852791878153E-2</v>
      </c>
      <c r="AN22" s="237">
        <f t="shared" si="17"/>
        <v>-1.5706806282722474E-2</v>
      </c>
      <c r="AO22" s="237">
        <f t="shared" si="18"/>
        <v>5.3191489361701372E-3</v>
      </c>
    </row>
    <row r="23" spans="1:41" ht="15" thickBot="1" x14ac:dyDescent="0.25">
      <c r="A23" s="223" t="s">
        <v>0</v>
      </c>
      <c r="B23" s="224">
        <v>2.31</v>
      </c>
      <c r="C23" s="224">
        <v>2.2000000000000002</v>
      </c>
      <c r="D23" s="224">
        <v>2.12</v>
      </c>
      <c r="E23" s="224">
        <v>1.99</v>
      </c>
      <c r="F23" s="224">
        <v>1.98</v>
      </c>
      <c r="G23" s="224">
        <v>1.9106956899526468</v>
      </c>
      <c r="H23" s="224">
        <v>1.95</v>
      </c>
      <c r="I23" s="224">
        <v>1.96</v>
      </c>
      <c r="J23" s="224">
        <v>2.0299999999999998</v>
      </c>
      <c r="K23" s="224">
        <v>1.92</v>
      </c>
      <c r="L23" s="224">
        <v>1.88</v>
      </c>
      <c r="M23" s="224">
        <v>1.81</v>
      </c>
      <c r="N23" s="224">
        <v>1.72</v>
      </c>
      <c r="O23" s="224">
        <v>1.59</v>
      </c>
      <c r="P23" s="224">
        <v>1.49</v>
      </c>
      <c r="Q23" s="224">
        <v>1.42</v>
      </c>
      <c r="R23" s="224">
        <v>1.37</v>
      </c>
      <c r="S23" s="224">
        <v>1.29</v>
      </c>
      <c r="T23" s="224">
        <f>IF('Relative Weights'!C25=0,0,'Relative Weights'!C25)</f>
        <v>1.35</v>
      </c>
      <c r="V23" s="259"/>
      <c r="W23" s="223" t="s">
        <v>0</v>
      </c>
      <c r="X23" s="240">
        <f t="shared" si="1"/>
        <v>-4.7619047619047561E-2</v>
      </c>
      <c r="Y23" s="240">
        <f t="shared" si="2"/>
        <v>-3.6363636363636376E-2</v>
      </c>
      <c r="Z23" s="240">
        <f t="shared" si="3"/>
        <v>-6.1320754716981174E-2</v>
      </c>
      <c r="AA23" s="240">
        <f t="shared" si="4"/>
        <v>-5.0251256281407253E-3</v>
      </c>
      <c r="AB23" s="240">
        <f t="shared" si="5"/>
        <v>-3.5002176791592454E-2</v>
      </c>
      <c r="AC23" s="240">
        <f t="shared" si="6"/>
        <v>2.0570680226073668E-2</v>
      </c>
      <c r="AD23" s="240">
        <f t="shared" si="7"/>
        <v>5.12820512820511E-3</v>
      </c>
      <c r="AE23" s="240">
        <f t="shared" si="8"/>
        <v>3.5714285714285587E-2</v>
      </c>
      <c r="AF23" s="240">
        <f t="shared" si="9"/>
        <v>-5.4187192118226535E-2</v>
      </c>
      <c r="AG23" s="240">
        <f t="shared" si="10"/>
        <v>-2.083333333333337E-2</v>
      </c>
      <c r="AH23" s="240">
        <f t="shared" si="11"/>
        <v>-3.7234042553191404E-2</v>
      </c>
      <c r="AI23" s="240">
        <f t="shared" si="12"/>
        <v>-4.9723756906077443E-2</v>
      </c>
      <c r="AJ23" s="237">
        <f t="shared" si="13"/>
        <v>-7.5581395348837122E-2</v>
      </c>
      <c r="AK23" s="237">
        <f t="shared" si="14"/>
        <v>-6.2893081761006386E-2</v>
      </c>
      <c r="AL23" s="237">
        <f t="shared" si="15"/>
        <v>-4.6979865771812124E-2</v>
      </c>
      <c r="AM23" s="237">
        <f t="shared" si="16"/>
        <v>-3.5211267605633645E-2</v>
      </c>
      <c r="AN23" s="237">
        <f t="shared" si="17"/>
        <v>-5.8394160583941646E-2</v>
      </c>
      <c r="AO23" s="237">
        <f t="shared" si="18"/>
        <v>4.6511627906976827E-2</v>
      </c>
    </row>
    <row r="24" spans="1:41" s="264" customFormat="1" ht="15" thickBot="1" x14ac:dyDescent="0.25">
      <c r="A24" s="231"/>
      <c r="B24" s="261"/>
      <c r="C24" s="261"/>
      <c r="D24" s="261"/>
      <c r="E24" s="261"/>
      <c r="F24" s="261"/>
      <c r="G24" s="261"/>
      <c r="H24" s="261"/>
      <c r="I24" s="261"/>
      <c r="J24" s="261"/>
      <c r="K24" s="261"/>
      <c r="L24" s="261"/>
      <c r="M24" s="261"/>
      <c r="N24" s="261"/>
      <c r="O24" s="261"/>
      <c r="P24" s="261"/>
      <c r="Q24" s="261"/>
      <c r="R24" s="261"/>
      <c r="S24" s="261"/>
      <c r="T24" s="261"/>
      <c r="V24" s="263"/>
      <c r="W24" s="265"/>
      <c r="X24" s="262"/>
      <c r="Y24" s="262"/>
      <c r="Z24" s="262"/>
      <c r="AA24" s="262"/>
      <c r="AB24" s="262"/>
      <c r="AC24" s="262"/>
      <c r="AD24" s="262"/>
      <c r="AE24" s="262"/>
      <c r="AF24" s="262"/>
      <c r="AG24" s="262"/>
      <c r="AH24" s="262"/>
      <c r="AI24" s="262"/>
      <c r="AJ24" s="262"/>
      <c r="AK24" s="262"/>
      <c r="AL24" s="262"/>
      <c r="AM24" s="262"/>
      <c r="AN24" s="262"/>
      <c r="AO24" s="262"/>
    </row>
    <row r="25" spans="1:41" ht="15" thickBot="1" x14ac:dyDescent="0.25">
      <c r="A25" s="225" t="s">
        <v>718</v>
      </c>
      <c r="B25" s="226"/>
      <c r="C25" s="226"/>
      <c r="D25" s="226"/>
      <c r="E25" s="226"/>
      <c r="F25" s="226"/>
      <c r="G25" s="226"/>
      <c r="H25" s="226"/>
      <c r="I25" s="226"/>
      <c r="J25" s="226"/>
      <c r="K25" s="226"/>
      <c r="L25" s="226"/>
      <c r="M25" s="226"/>
      <c r="N25" s="226"/>
      <c r="O25" s="226"/>
      <c r="P25" s="226"/>
      <c r="Q25" s="226"/>
      <c r="R25" s="226"/>
      <c r="S25" s="226"/>
      <c r="T25" s="226"/>
      <c r="V25" s="215"/>
      <c r="W25" s="225" t="s">
        <v>718</v>
      </c>
      <c r="X25" s="226"/>
      <c r="Y25" s="226"/>
      <c r="Z25" s="226"/>
      <c r="AA25" s="226"/>
      <c r="AB25" s="226"/>
      <c r="AC25" s="226"/>
      <c r="AD25" s="226"/>
      <c r="AE25" s="226"/>
      <c r="AF25" s="226"/>
      <c r="AG25" s="226"/>
      <c r="AH25" s="226"/>
      <c r="AI25" s="226"/>
      <c r="AJ25" s="226"/>
      <c r="AK25" s="226"/>
      <c r="AL25" s="226"/>
      <c r="AM25" s="226"/>
      <c r="AN25" s="226"/>
      <c r="AO25" s="226"/>
    </row>
    <row r="26" spans="1:41" x14ac:dyDescent="0.2">
      <c r="A26" s="220" t="s">
        <v>45</v>
      </c>
      <c r="B26" s="228">
        <v>1.83</v>
      </c>
      <c r="C26" s="228">
        <v>1.83</v>
      </c>
      <c r="D26" s="228">
        <v>1.79</v>
      </c>
      <c r="E26" s="228">
        <v>1.75</v>
      </c>
      <c r="F26" s="228">
        <v>1.72</v>
      </c>
      <c r="G26" s="228">
        <v>1.720087324885305</v>
      </c>
      <c r="H26" s="228">
        <v>1.72</v>
      </c>
      <c r="I26" s="228">
        <v>1.7</v>
      </c>
      <c r="J26" s="228">
        <v>1.69</v>
      </c>
      <c r="K26" s="228">
        <v>1.69</v>
      </c>
      <c r="L26" s="228">
        <v>1.71</v>
      </c>
      <c r="M26" s="228">
        <v>1.74</v>
      </c>
      <c r="N26" s="228">
        <v>1.76</v>
      </c>
      <c r="O26" s="228">
        <v>1.76</v>
      </c>
      <c r="P26" s="228">
        <v>1.73</v>
      </c>
      <c r="Q26" s="228">
        <v>1.73</v>
      </c>
      <c r="R26" s="228">
        <v>1.75</v>
      </c>
      <c r="S26" s="228">
        <v>1.8</v>
      </c>
      <c r="T26" s="228">
        <f>IF('Relative Weights'!D6=0,0,'Relative Weights'!D6)</f>
        <v>1.82</v>
      </c>
      <c r="V26" s="222"/>
      <c r="W26" s="227" t="s">
        <v>45</v>
      </c>
      <c r="X26" s="237">
        <f t="shared" ref="X26:X45" si="19">IF(AND(C26=0,B26=0),"",IF(AND(NOT(C26=0),B26=0),"Added",IF(AND(C26=0,NOT(B26=0)),"Deleted",IFERROR(C26/B26-1,""))))</f>
        <v>0</v>
      </c>
      <c r="Y26" s="237">
        <f t="shared" ref="Y26:Y45" si="20">IF(AND(D26=0,C26=0),"",IF(AND(NOT(D26=0),C26=0),"Added",IF(AND(D26=0,NOT(C26=0)),"Deleted",IFERROR(D26/C26-1,""))))</f>
        <v>-2.1857923497267784E-2</v>
      </c>
      <c r="Z26" s="237">
        <f t="shared" ref="Z26:Z45" si="21">IF(AND(E26=0,D26=0),"",IF(AND(NOT(E26=0),D26=0),"Added",IF(AND(E26=0,NOT(D26=0)),"Deleted",IFERROR(E26/D26-1,""))))</f>
        <v>-2.2346368715083775E-2</v>
      </c>
      <c r="AA26" s="237">
        <f t="shared" ref="AA26:AA45" si="22">IF(AND(F26=0,E26=0),"",IF(AND(NOT(F26=0),E26=0),"Added",IF(AND(F26=0,NOT(E26=0)),"Deleted",IFERROR(F26/E26-1,""))))</f>
        <v>-1.7142857142857126E-2</v>
      </c>
      <c r="AB26" s="237">
        <f t="shared" ref="AB26:AB45" si="23">IF(AND(G26=0,F26=0),"",IF(AND(NOT(G26=0),F26=0),"Added",IF(AND(G26=0,NOT(F26=0)),"Deleted",IFERROR(G26/F26-1,""))))</f>
        <v>5.0770282154166679E-5</v>
      </c>
      <c r="AC26" s="237">
        <f t="shared" ref="AC26:AC45" si="24">IF(AND(H26=0,G26=0),"",IF(AND(NOT(H26=0),G26=0),"Added",IF(AND(H26=0,NOT(G26=0)),"Deleted",IFERROR(H26/G26-1,""))))</f>
        <v>-5.0767704663390312E-5</v>
      </c>
      <c r="AD26" s="237">
        <f t="shared" ref="AD26:AD45" si="25">IF(AND(I26=0,H26=0),"",IF(AND(NOT(I26=0),H26=0),"Added",IF(AND(I26=0,NOT(H26=0)),"Deleted",IFERROR(I26/H26-1,""))))</f>
        <v>-1.1627906976744207E-2</v>
      </c>
      <c r="AE26" s="237">
        <f t="shared" ref="AE26:AE45" si="26">IF(AND(J26=0,I26=0),"",IF(AND(NOT(J26=0),I26=0),"Added",IF(AND(J26=0,NOT(I26=0)),"Deleted",IFERROR(J26/I26-1,""))))</f>
        <v>-5.8823529411764497E-3</v>
      </c>
      <c r="AF26" s="237">
        <f t="shared" ref="AF26:AF45" si="27">IF(AND(K26=0,J26=0),"",IF(AND(NOT(K26=0),J26=0),"Added",IF(AND(K26=0,NOT(J26=0)),"Deleted",IFERROR(K26/J26-1,""))))</f>
        <v>0</v>
      </c>
      <c r="AG26" s="237">
        <f t="shared" ref="AG26:AG45" si="28">IF(AND(L26=0,K26=0),"",IF(AND(NOT(L26=0),K26=0),"Added",IF(AND(L26=0,NOT(K26=0)),"Deleted",IFERROR(L26/K26-1,""))))</f>
        <v>1.1834319526627279E-2</v>
      </c>
      <c r="AH26" s="237">
        <f t="shared" ref="AH26:AH45" si="29">IF(AND(M26=0,L26=0),"",IF(AND(NOT(M26=0),L26=0),"Added",IF(AND(M26=0,NOT(L26=0)),"Deleted",IFERROR(M26/L26-1,""))))</f>
        <v>1.7543859649122862E-2</v>
      </c>
      <c r="AI26" s="237">
        <f t="shared" ref="AI26:AI45" si="30">IF(AND(N26=0,M26=0),"",IF(AND(NOT(N26=0),M26=0),"Added",IF(AND(N26=0,NOT(M26=0)),"Deleted",IFERROR(N26/M26-1,""))))</f>
        <v>1.1494252873563315E-2</v>
      </c>
      <c r="AJ26" s="237">
        <f t="shared" ref="AJ26:AJ45" si="31">IF(AND(O26=0,N26=0),"",IF(AND(NOT(O26=0),N26=0),"Added",IF(AND(O26=0,NOT(N26=0)),"Deleted",IFERROR(O26/N26-1,""))))</f>
        <v>0</v>
      </c>
      <c r="AK26" s="237">
        <f t="shared" ref="AK26:AK45" si="32">IF(AND(P26=0,O26=0),"",IF(AND(NOT(P26=0),O26=0),"Added",IF(AND(P26=0,NOT(O26=0)),"Deleted",IFERROR(P26/O26-1,""))))</f>
        <v>-1.7045454545454586E-2</v>
      </c>
      <c r="AL26" s="237">
        <f t="shared" ref="AL26:AL45" si="33">IF(AND(Q26=0,P26=0),"",IF(AND(NOT(Q26=0),P26=0),"Added",IF(AND(Q26=0,NOT(P26=0)),"Deleted",IFERROR(Q26/P26-1,""))))</f>
        <v>0</v>
      </c>
      <c r="AM26" s="237">
        <f t="shared" ref="AM26:AM45" si="34">IF(AND(R26=0,Q26=0),"",IF(AND(NOT(R26=0),Q26=0),"Added",IF(AND(R26=0,NOT(Q26=0)),"Deleted",IFERROR(R26/Q26-1,""))))</f>
        <v>1.1560693641618602E-2</v>
      </c>
      <c r="AN26" s="237">
        <f t="shared" ref="AN26:AN45" si="35">IF(AND(S26=0,R26=0),"",IF(AND(NOT(S26=0),R26=0),"Added",IF(AND(S26=0,NOT(R26=0)),"Deleted",IFERROR(S26/R26-1,""))))</f>
        <v>2.8571428571428692E-2</v>
      </c>
      <c r="AO26" s="237">
        <f t="shared" ref="AO26:AO45" si="36">IF(AND(T26=0,S26=0),"",IF(AND(NOT(T26=0),S26=0),"Added",IF(AND(T26=0,NOT(S26=0)),"Deleted",IFERROR(T26/S26-1,""))))</f>
        <v>1.1111111111111072E-2</v>
      </c>
    </row>
    <row r="27" spans="1:41" x14ac:dyDescent="0.2">
      <c r="A27" s="220" t="s">
        <v>46</v>
      </c>
      <c r="B27" s="221">
        <v>3.16</v>
      </c>
      <c r="C27" s="221">
        <v>3.01</v>
      </c>
      <c r="D27" s="221">
        <v>2.93</v>
      </c>
      <c r="E27" s="221">
        <v>2.86</v>
      </c>
      <c r="F27" s="221">
        <v>2.92</v>
      </c>
      <c r="G27" s="221">
        <v>2.969882357321266</v>
      </c>
      <c r="H27" s="221">
        <v>2.97</v>
      </c>
      <c r="I27" s="221">
        <v>2.95</v>
      </c>
      <c r="J27" s="221">
        <v>2.93</v>
      </c>
      <c r="K27" s="221">
        <v>2.95</v>
      </c>
      <c r="L27" s="221">
        <v>3.02</v>
      </c>
      <c r="M27" s="221">
        <v>3.04</v>
      </c>
      <c r="N27" s="221">
        <v>3.02</v>
      </c>
      <c r="O27" s="221">
        <v>2.9</v>
      </c>
      <c r="P27" s="221">
        <v>2.81</v>
      </c>
      <c r="Q27" s="221">
        <v>2.78</v>
      </c>
      <c r="R27" s="221">
        <v>2.76</v>
      </c>
      <c r="S27" s="221">
        <v>2.78</v>
      </c>
      <c r="T27" s="221">
        <f>IF('Relative Weights'!D7=0,0,'Relative Weights'!D7)</f>
        <v>2.75</v>
      </c>
      <c r="V27" s="222"/>
      <c r="W27" s="220" t="s">
        <v>46</v>
      </c>
      <c r="X27" s="237">
        <f t="shared" si="19"/>
        <v>-4.7468354430379889E-2</v>
      </c>
      <c r="Y27" s="237">
        <f t="shared" si="20"/>
        <v>-2.6578073089700838E-2</v>
      </c>
      <c r="Z27" s="237">
        <f t="shared" si="21"/>
        <v>-2.3890784982935287E-2</v>
      </c>
      <c r="AA27" s="237">
        <f t="shared" si="22"/>
        <v>2.0979020979021046E-2</v>
      </c>
      <c r="AB27" s="237">
        <f t="shared" si="23"/>
        <v>1.7082999082625339E-2</v>
      </c>
      <c r="AC27" s="237">
        <f t="shared" si="24"/>
        <v>3.9611898580371729E-5</v>
      </c>
      <c r="AD27" s="237">
        <f t="shared" si="25"/>
        <v>-6.7340067340067034E-3</v>
      </c>
      <c r="AE27" s="237">
        <f t="shared" si="26"/>
        <v>-6.7796610169491567E-3</v>
      </c>
      <c r="AF27" s="237">
        <f t="shared" si="27"/>
        <v>6.8259385665530026E-3</v>
      </c>
      <c r="AG27" s="237">
        <f t="shared" si="28"/>
        <v>2.3728813559321882E-2</v>
      </c>
      <c r="AH27" s="237">
        <f t="shared" si="29"/>
        <v>6.6225165562914245E-3</v>
      </c>
      <c r="AI27" s="237">
        <f t="shared" si="30"/>
        <v>-6.5789473684210176E-3</v>
      </c>
      <c r="AJ27" s="237">
        <f t="shared" si="31"/>
        <v>-3.9735099337748325E-2</v>
      </c>
      <c r="AK27" s="237">
        <f t="shared" si="32"/>
        <v>-3.1034482758620641E-2</v>
      </c>
      <c r="AL27" s="237">
        <f t="shared" si="33"/>
        <v>-1.067615658362997E-2</v>
      </c>
      <c r="AM27" s="237">
        <f t="shared" si="34"/>
        <v>-7.194244604316502E-3</v>
      </c>
      <c r="AN27" s="237">
        <f t="shared" si="35"/>
        <v>7.2463768115942351E-3</v>
      </c>
      <c r="AO27" s="237">
        <f t="shared" si="36"/>
        <v>-1.0791366906474753E-2</v>
      </c>
    </row>
    <row r="28" spans="1:41" x14ac:dyDescent="0.2">
      <c r="A28" s="220" t="s">
        <v>47</v>
      </c>
      <c r="B28" s="221">
        <v>2.42</v>
      </c>
      <c r="C28" s="221">
        <v>2.35</v>
      </c>
      <c r="D28" s="221">
        <v>2.33</v>
      </c>
      <c r="E28" s="221">
        <v>2.31</v>
      </c>
      <c r="F28" s="221">
        <v>2.3199999999999998</v>
      </c>
      <c r="G28" s="221">
        <v>2.3248844620809592</v>
      </c>
      <c r="H28" s="221">
        <v>2.3199999999999998</v>
      </c>
      <c r="I28" s="221">
        <v>2.31</v>
      </c>
      <c r="J28" s="221">
        <v>2.33</v>
      </c>
      <c r="K28" s="221">
        <v>2.37</v>
      </c>
      <c r="L28" s="221">
        <v>2.4300000000000002</v>
      </c>
      <c r="M28" s="221">
        <v>2.48</v>
      </c>
      <c r="N28" s="221">
        <v>2.52</v>
      </c>
      <c r="O28" s="221">
        <v>2.52</v>
      </c>
      <c r="P28" s="221">
        <v>2.5099999999999998</v>
      </c>
      <c r="Q28" s="221">
        <v>2.58</v>
      </c>
      <c r="R28" s="221">
        <v>2.66</v>
      </c>
      <c r="S28" s="221">
        <v>2.73</v>
      </c>
      <c r="T28" s="221">
        <f>IF('Relative Weights'!D8=0,0,'Relative Weights'!D8)</f>
        <v>2.7</v>
      </c>
      <c r="V28" s="222"/>
      <c r="W28" s="220" t="s">
        <v>47</v>
      </c>
      <c r="X28" s="237">
        <f t="shared" si="19"/>
        <v>-2.8925619834710647E-2</v>
      </c>
      <c r="Y28" s="237">
        <f t="shared" si="20"/>
        <v>-8.5106382978723527E-3</v>
      </c>
      <c r="Z28" s="237">
        <f t="shared" si="21"/>
        <v>-8.5836909871245259E-3</v>
      </c>
      <c r="AA28" s="237">
        <f t="shared" si="22"/>
        <v>4.3290043290042934E-3</v>
      </c>
      <c r="AB28" s="237">
        <f t="shared" si="23"/>
        <v>2.1053715866203859E-3</v>
      </c>
      <c r="AC28" s="237">
        <f t="shared" si="24"/>
        <v>-2.1009483097441661E-3</v>
      </c>
      <c r="AD28" s="237">
        <f t="shared" si="25"/>
        <v>-4.3103448275860767E-3</v>
      </c>
      <c r="AE28" s="237">
        <f t="shared" si="26"/>
        <v>8.6580086580085869E-3</v>
      </c>
      <c r="AF28" s="237">
        <f t="shared" si="27"/>
        <v>1.7167381974249052E-2</v>
      </c>
      <c r="AG28" s="237">
        <f t="shared" si="28"/>
        <v>2.5316455696202445E-2</v>
      </c>
      <c r="AH28" s="237">
        <f t="shared" si="29"/>
        <v>2.0576131687242816E-2</v>
      </c>
      <c r="AI28" s="237">
        <f t="shared" si="30"/>
        <v>1.6129032258064502E-2</v>
      </c>
      <c r="AJ28" s="237">
        <f t="shared" si="31"/>
        <v>0</v>
      </c>
      <c r="AK28" s="237">
        <f t="shared" si="32"/>
        <v>-3.9682539682540652E-3</v>
      </c>
      <c r="AL28" s="237">
        <f t="shared" si="33"/>
        <v>2.788844621513964E-2</v>
      </c>
      <c r="AM28" s="237">
        <f t="shared" si="34"/>
        <v>3.1007751937984551E-2</v>
      </c>
      <c r="AN28" s="237">
        <f t="shared" si="35"/>
        <v>2.631578947368407E-2</v>
      </c>
      <c r="AO28" s="237">
        <f t="shared" si="36"/>
        <v>-1.098901098901095E-2</v>
      </c>
    </row>
    <row r="29" spans="1:41" x14ac:dyDescent="0.2">
      <c r="A29" s="220" t="s">
        <v>48</v>
      </c>
      <c r="B29" s="221">
        <v>1.99</v>
      </c>
      <c r="C29" s="221">
        <v>1.94</v>
      </c>
      <c r="D29" s="221">
        <v>1.87</v>
      </c>
      <c r="E29" s="221">
        <v>1.78</v>
      </c>
      <c r="F29" s="221">
        <v>1.74</v>
      </c>
      <c r="G29" s="221">
        <v>1.7348512548322386</v>
      </c>
      <c r="H29" s="221">
        <v>1.74</v>
      </c>
      <c r="I29" s="221">
        <v>1.73</v>
      </c>
      <c r="J29" s="221">
        <v>1.74</v>
      </c>
      <c r="K29" s="221">
        <v>1.79</v>
      </c>
      <c r="L29" s="221">
        <v>1.89</v>
      </c>
      <c r="M29" s="221">
        <v>1.99</v>
      </c>
      <c r="N29" s="221">
        <v>2.08</v>
      </c>
      <c r="O29" s="221">
        <v>2.1</v>
      </c>
      <c r="P29" s="221">
        <v>2.0699999999999998</v>
      </c>
      <c r="Q29" s="221">
        <v>2.0099999999999998</v>
      </c>
      <c r="R29" s="221">
        <v>1.98</v>
      </c>
      <c r="S29" s="221">
        <v>1.92</v>
      </c>
      <c r="T29" s="221">
        <f>IF('Relative Weights'!D9=0,0,'Relative Weights'!D9)</f>
        <v>1.91</v>
      </c>
      <c r="V29" s="222"/>
      <c r="W29" s="220" t="s">
        <v>48</v>
      </c>
      <c r="X29" s="237">
        <f t="shared" si="19"/>
        <v>-2.5125628140703515E-2</v>
      </c>
      <c r="Y29" s="237">
        <f t="shared" si="20"/>
        <v>-3.6082474226803996E-2</v>
      </c>
      <c r="Z29" s="237">
        <f t="shared" si="21"/>
        <v>-4.8128342245989386E-2</v>
      </c>
      <c r="AA29" s="237">
        <f t="shared" si="22"/>
        <v>-2.2471910112359605E-2</v>
      </c>
      <c r="AB29" s="237">
        <f t="shared" si="23"/>
        <v>-2.9590489469892844E-3</v>
      </c>
      <c r="AC29" s="237">
        <f t="shared" si="24"/>
        <v>2.9678309039002926E-3</v>
      </c>
      <c r="AD29" s="237">
        <f t="shared" si="25"/>
        <v>-5.7471264367816577E-3</v>
      </c>
      <c r="AE29" s="237">
        <f t="shared" si="26"/>
        <v>5.7803468208093012E-3</v>
      </c>
      <c r="AF29" s="237">
        <f t="shared" si="27"/>
        <v>2.8735632183908066E-2</v>
      </c>
      <c r="AG29" s="237">
        <f t="shared" si="28"/>
        <v>5.5865921787709327E-2</v>
      </c>
      <c r="AH29" s="237">
        <f t="shared" si="29"/>
        <v>5.2910052910053018E-2</v>
      </c>
      <c r="AI29" s="237">
        <f t="shared" si="30"/>
        <v>4.5226130653266416E-2</v>
      </c>
      <c r="AJ29" s="237">
        <f t="shared" si="31"/>
        <v>9.6153846153845812E-3</v>
      </c>
      <c r="AK29" s="237">
        <f t="shared" si="32"/>
        <v>-1.4285714285714457E-2</v>
      </c>
      <c r="AL29" s="237">
        <f t="shared" si="33"/>
        <v>-2.8985507246376829E-2</v>
      </c>
      <c r="AM29" s="237">
        <f t="shared" si="34"/>
        <v>-1.492537313432829E-2</v>
      </c>
      <c r="AN29" s="237">
        <f t="shared" si="35"/>
        <v>-3.0303030303030276E-2</v>
      </c>
      <c r="AO29" s="237">
        <f t="shared" si="36"/>
        <v>-5.2083333333333703E-3</v>
      </c>
    </row>
    <row r="30" spans="1:41" x14ac:dyDescent="0.2">
      <c r="A30" s="220" t="s">
        <v>49</v>
      </c>
      <c r="B30" s="221">
        <v>2.66</v>
      </c>
      <c r="C30" s="221">
        <v>2.56</v>
      </c>
      <c r="D30" s="221">
        <v>2.59</v>
      </c>
      <c r="E30" s="221">
        <v>2.59</v>
      </c>
      <c r="F30" s="221">
        <v>2.68</v>
      </c>
      <c r="G30" s="221">
        <v>2.6417417669375078</v>
      </c>
      <c r="H30" s="221">
        <v>2.52</v>
      </c>
      <c r="I30" s="221">
        <v>2.46</v>
      </c>
      <c r="J30" s="221">
        <v>2.54</v>
      </c>
      <c r="K30" s="221">
        <v>2.65</v>
      </c>
      <c r="L30" s="221">
        <v>2.66</v>
      </c>
      <c r="M30" s="221">
        <v>2.65</v>
      </c>
      <c r="N30" s="221">
        <v>2.75</v>
      </c>
      <c r="O30" s="221">
        <v>2.7</v>
      </c>
      <c r="P30" s="221">
        <v>2.58</v>
      </c>
      <c r="Q30" s="221">
        <v>2.44</v>
      </c>
      <c r="R30" s="221">
        <v>2.38</v>
      </c>
      <c r="S30" s="221">
        <v>2.35</v>
      </c>
      <c r="T30" s="221">
        <f>IF('Relative Weights'!D10=0,0,'Relative Weights'!D10)</f>
        <v>2.33</v>
      </c>
      <c r="V30" s="222"/>
      <c r="W30" s="220" t="s">
        <v>49</v>
      </c>
      <c r="X30" s="237">
        <f t="shared" si="19"/>
        <v>-3.7593984962406068E-2</v>
      </c>
      <c r="Y30" s="237">
        <f t="shared" si="20"/>
        <v>1.171875E-2</v>
      </c>
      <c r="Z30" s="237">
        <f t="shared" si="21"/>
        <v>0</v>
      </c>
      <c r="AA30" s="237">
        <f t="shared" si="22"/>
        <v>3.4749034749034902E-2</v>
      </c>
      <c r="AB30" s="237">
        <f t="shared" si="23"/>
        <v>-1.4275460097944892E-2</v>
      </c>
      <c r="AC30" s="237">
        <f t="shared" si="24"/>
        <v>-4.6083901334020072E-2</v>
      </c>
      <c r="AD30" s="237">
        <f t="shared" si="25"/>
        <v>-2.3809523809523836E-2</v>
      </c>
      <c r="AE30" s="237">
        <f t="shared" si="26"/>
        <v>3.2520325203251987E-2</v>
      </c>
      <c r="AF30" s="237">
        <f t="shared" si="27"/>
        <v>4.3307086614173151E-2</v>
      </c>
      <c r="AG30" s="237">
        <f t="shared" si="28"/>
        <v>3.7735849056603765E-3</v>
      </c>
      <c r="AH30" s="237">
        <f t="shared" si="29"/>
        <v>-3.7593984962407401E-3</v>
      </c>
      <c r="AI30" s="237">
        <f t="shared" si="30"/>
        <v>3.7735849056603765E-2</v>
      </c>
      <c r="AJ30" s="237">
        <f t="shared" si="31"/>
        <v>-1.8181818181818077E-2</v>
      </c>
      <c r="AK30" s="237">
        <f t="shared" si="32"/>
        <v>-4.4444444444444509E-2</v>
      </c>
      <c r="AL30" s="237">
        <f t="shared" si="33"/>
        <v>-5.4263565891472965E-2</v>
      </c>
      <c r="AM30" s="237">
        <f t="shared" si="34"/>
        <v>-2.4590163934426257E-2</v>
      </c>
      <c r="AN30" s="237">
        <f t="shared" si="35"/>
        <v>-1.2605042016806678E-2</v>
      </c>
      <c r="AO30" s="237">
        <f t="shared" si="36"/>
        <v>-8.5106382978723527E-3</v>
      </c>
    </row>
    <row r="31" spans="1:41" x14ac:dyDescent="0.2">
      <c r="A31" s="220" t="s">
        <v>50</v>
      </c>
      <c r="B31" s="221">
        <v>3.09</v>
      </c>
      <c r="C31" s="221">
        <v>2.96</v>
      </c>
      <c r="D31" s="221">
        <v>3.04</v>
      </c>
      <c r="E31" s="221">
        <v>3.21</v>
      </c>
      <c r="F31" s="221">
        <v>3.56</v>
      </c>
      <c r="G31" s="221">
        <v>3.7654761668092531</v>
      </c>
      <c r="H31" s="221">
        <v>3.87</v>
      </c>
      <c r="I31" s="221">
        <v>3.82</v>
      </c>
      <c r="J31" s="221">
        <v>3.7</v>
      </c>
      <c r="K31" s="221">
        <v>3.59</v>
      </c>
      <c r="L31" s="221">
        <v>3.58</v>
      </c>
      <c r="M31" s="221">
        <v>3.58</v>
      </c>
      <c r="N31" s="221">
        <v>3.52</v>
      </c>
      <c r="O31" s="221">
        <v>3.37</v>
      </c>
      <c r="P31" s="221">
        <v>3.22</v>
      </c>
      <c r="Q31" s="221">
        <v>3.12</v>
      </c>
      <c r="R31" s="221">
        <v>2.99</v>
      </c>
      <c r="S31" s="221">
        <v>2.91</v>
      </c>
      <c r="T31" s="221">
        <f>IF('Relative Weights'!D11=0,0,'Relative Weights'!D11)</f>
        <v>2.85</v>
      </c>
      <c r="V31" s="222"/>
      <c r="W31" s="220" t="s">
        <v>50</v>
      </c>
      <c r="X31" s="237">
        <f t="shared" si="19"/>
        <v>-4.2071197411003181E-2</v>
      </c>
      <c r="Y31" s="237">
        <f t="shared" si="20"/>
        <v>2.7027027027026973E-2</v>
      </c>
      <c r="Z31" s="237">
        <f t="shared" si="21"/>
        <v>5.5921052631578982E-2</v>
      </c>
      <c r="AA31" s="237">
        <f t="shared" si="22"/>
        <v>0.10903426791277271</v>
      </c>
      <c r="AB31" s="237">
        <f t="shared" si="23"/>
        <v>5.7718024384621591E-2</v>
      </c>
      <c r="AC31" s="237">
        <f t="shared" si="24"/>
        <v>2.7758463620636054E-2</v>
      </c>
      <c r="AD31" s="237">
        <f t="shared" si="25"/>
        <v>-1.2919896640826933E-2</v>
      </c>
      <c r="AE31" s="237">
        <f t="shared" si="26"/>
        <v>-3.1413612565444948E-2</v>
      </c>
      <c r="AF31" s="237">
        <f t="shared" si="27"/>
        <v>-2.972972972972987E-2</v>
      </c>
      <c r="AG31" s="237">
        <f t="shared" si="28"/>
        <v>-2.7855153203342198E-3</v>
      </c>
      <c r="AH31" s="237">
        <f t="shared" si="29"/>
        <v>0</v>
      </c>
      <c r="AI31" s="237">
        <f t="shared" si="30"/>
        <v>-1.6759776536312887E-2</v>
      </c>
      <c r="AJ31" s="237">
        <f t="shared" si="31"/>
        <v>-4.2613636363636354E-2</v>
      </c>
      <c r="AK31" s="237">
        <f t="shared" si="32"/>
        <v>-4.451038575667654E-2</v>
      </c>
      <c r="AL31" s="237">
        <f t="shared" si="33"/>
        <v>-3.1055900621118071E-2</v>
      </c>
      <c r="AM31" s="237">
        <f t="shared" si="34"/>
        <v>-4.166666666666663E-2</v>
      </c>
      <c r="AN31" s="237">
        <f t="shared" si="35"/>
        <v>-2.6755852842809347E-2</v>
      </c>
      <c r="AO31" s="237">
        <f t="shared" si="36"/>
        <v>-2.0618556701030966E-2</v>
      </c>
    </row>
    <row r="32" spans="1:41" x14ac:dyDescent="0.2">
      <c r="A32" s="220" t="s">
        <v>51</v>
      </c>
      <c r="B32" s="221">
        <v>1.96</v>
      </c>
      <c r="C32" s="221">
        <v>1.89</v>
      </c>
      <c r="D32" s="221">
        <v>1.84</v>
      </c>
      <c r="E32" s="221">
        <v>1.77</v>
      </c>
      <c r="F32" s="221">
        <v>1.74</v>
      </c>
      <c r="G32" s="221">
        <v>1.738238348651205</v>
      </c>
      <c r="H32" s="221">
        <v>1.7</v>
      </c>
      <c r="I32" s="221">
        <v>1.68</v>
      </c>
      <c r="J32" s="221">
        <v>1.66</v>
      </c>
      <c r="K32" s="221">
        <v>1.64</v>
      </c>
      <c r="L32" s="221">
        <v>1.65</v>
      </c>
      <c r="M32" s="221">
        <v>1.66</v>
      </c>
      <c r="N32" s="221">
        <v>1.75</v>
      </c>
      <c r="O32" s="221">
        <v>1.77</v>
      </c>
      <c r="P32" s="221">
        <v>1.76</v>
      </c>
      <c r="Q32" s="221">
        <v>1.76</v>
      </c>
      <c r="R32" s="221">
        <v>1.8</v>
      </c>
      <c r="S32" s="221">
        <v>1.83</v>
      </c>
      <c r="T32" s="221">
        <f>IF('Relative Weights'!D12=0,0,'Relative Weights'!D12)</f>
        <v>1.82</v>
      </c>
      <c r="V32" s="222"/>
      <c r="W32" s="220" t="s">
        <v>51</v>
      </c>
      <c r="X32" s="237">
        <f t="shared" si="19"/>
        <v>-3.5714285714285698E-2</v>
      </c>
      <c r="Y32" s="237">
        <f t="shared" si="20"/>
        <v>-2.6455026455026398E-2</v>
      </c>
      <c r="Z32" s="237">
        <f t="shared" si="21"/>
        <v>-3.8043478260869623E-2</v>
      </c>
      <c r="AA32" s="237">
        <f t="shared" si="22"/>
        <v>-1.6949152542372947E-2</v>
      </c>
      <c r="AB32" s="237">
        <f t="shared" si="23"/>
        <v>-1.0124433039051528E-3</v>
      </c>
      <c r="AC32" s="237">
        <f t="shared" si="24"/>
        <v>-2.1998334509692685E-2</v>
      </c>
      <c r="AD32" s="237">
        <f t="shared" si="25"/>
        <v>-1.1764705882352899E-2</v>
      </c>
      <c r="AE32" s="237">
        <f t="shared" si="26"/>
        <v>-1.1904761904761862E-2</v>
      </c>
      <c r="AF32" s="237">
        <f t="shared" si="27"/>
        <v>-1.2048192771084376E-2</v>
      </c>
      <c r="AG32" s="237">
        <f t="shared" si="28"/>
        <v>6.0975609756097615E-3</v>
      </c>
      <c r="AH32" s="237">
        <f t="shared" si="29"/>
        <v>6.0606060606060996E-3</v>
      </c>
      <c r="AI32" s="237">
        <f t="shared" si="30"/>
        <v>5.4216867469879526E-2</v>
      </c>
      <c r="AJ32" s="237">
        <f t="shared" si="31"/>
        <v>1.1428571428571344E-2</v>
      </c>
      <c r="AK32" s="237">
        <f t="shared" si="32"/>
        <v>-5.6497175141243527E-3</v>
      </c>
      <c r="AL32" s="237">
        <f t="shared" si="33"/>
        <v>0</v>
      </c>
      <c r="AM32" s="237">
        <f t="shared" si="34"/>
        <v>2.2727272727272707E-2</v>
      </c>
      <c r="AN32" s="237">
        <f t="shared" si="35"/>
        <v>1.6666666666666607E-2</v>
      </c>
      <c r="AO32" s="237">
        <f t="shared" si="36"/>
        <v>-5.464480874316946E-3</v>
      </c>
    </row>
    <row r="33" spans="1:41" x14ac:dyDescent="0.2">
      <c r="A33" s="220" t="s">
        <v>52</v>
      </c>
      <c r="B33" s="221">
        <v>0</v>
      </c>
      <c r="C33" s="221">
        <v>0</v>
      </c>
      <c r="D33" s="221">
        <v>0</v>
      </c>
      <c r="E33" s="221">
        <v>0</v>
      </c>
      <c r="F33" s="221">
        <v>0</v>
      </c>
      <c r="G33" s="221">
        <v>0</v>
      </c>
      <c r="H33" s="221">
        <v>0</v>
      </c>
      <c r="I33" s="221">
        <v>0</v>
      </c>
      <c r="J33" s="221">
        <v>0</v>
      </c>
      <c r="K33" s="221">
        <v>0</v>
      </c>
      <c r="L33" s="221">
        <v>0</v>
      </c>
      <c r="M33" s="221">
        <v>0</v>
      </c>
      <c r="N33" s="221">
        <v>0</v>
      </c>
      <c r="O33" s="221">
        <v>0</v>
      </c>
      <c r="P33" s="221">
        <v>0</v>
      </c>
      <c r="Q33" s="221">
        <v>0</v>
      </c>
      <c r="R33" s="221">
        <v>0</v>
      </c>
      <c r="S33" s="221">
        <v>0</v>
      </c>
      <c r="T33" s="221">
        <f>IF('Relative Weights'!D13=0,0,'Relative Weights'!D13)</f>
        <v>0</v>
      </c>
      <c r="V33" s="222"/>
      <c r="W33" s="220" t="s">
        <v>52</v>
      </c>
      <c r="X33" s="237" t="str">
        <f t="shared" si="19"/>
        <v/>
      </c>
      <c r="Y33" s="237" t="str">
        <f t="shared" si="20"/>
        <v/>
      </c>
      <c r="Z33" s="237" t="str">
        <f t="shared" si="21"/>
        <v/>
      </c>
      <c r="AA33" s="237" t="str">
        <f t="shared" si="22"/>
        <v/>
      </c>
      <c r="AB33" s="237" t="str">
        <f t="shared" si="23"/>
        <v/>
      </c>
      <c r="AC33" s="237" t="str">
        <f t="shared" si="24"/>
        <v/>
      </c>
      <c r="AD33" s="237" t="str">
        <f t="shared" si="25"/>
        <v/>
      </c>
      <c r="AE33" s="237" t="str">
        <f t="shared" si="26"/>
        <v/>
      </c>
      <c r="AF33" s="237" t="str">
        <f t="shared" si="27"/>
        <v/>
      </c>
      <c r="AG33" s="237" t="str">
        <f t="shared" si="28"/>
        <v/>
      </c>
      <c r="AH33" s="237" t="str">
        <f t="shared" si="29"/>
        <v/>
      </c>
      <c r="AI33" s="237" t="str">
        <f t="shared" si="30"/>
        <v/>
      </c>
      <c r="AJ33" s="237" t="str">
        <f t="shared" si="31"/>
        <v/>
      </c>
      <c r="AK33" s="237" t="str">
        <f t="shared" si="32"/>
        <v/>
      </c>
      <c r="AL33" s="237" t="str">
        <f t="shared" si="33"/>
        <v/>
      </c>
      <c r="AM33" s="237" t="str">
        <f t="shared" si="34"/>
        <v/>
      </c>
      <c r="AN33" s="237" t="str">
        <f t="shared" si="35"/>
        <v/>
      </c>
      <c r="AO33" s="237" t="str">
        <f t="shared" si="36"/>
        <v/>
      </c>
    </row>
    <row r="34" spans="1:41" x14ac:dyDescent="0.2">
      <c r="A34" s="220" t="s">
        <v>53</v>
      </c>
      <c r="B34" s="221">
        <v>2.9</v>
      </c>
      <c r="C34" s="221">
        <v>3.39</v>
      </c>
      <c r="D34" s="221">
        <v>3.05</v>
      </c>
      <c r="E34" s="221">
        <v>2.78</v>
      </c>
      <c r="F34" s="221">
        <v>2.17</v>
      </c>
      <c r="G34" s="221">
        <v>2.0515235905863438</v>
      </c>
      <c r="H34" s="221">
        <v>2.0499999999999998</v>
      </c>
      <c r="I34" s="221">
        <v>2.0299999999999998</v>
      </c>
      <c r="J34" s="221">
        <v>2.09</v>
      </c>
      <c r="K34" s="221">
        <v>2.04</v>
      </c>
      <c r="L34" s="221">
        <v>2.16</v>
      </c>
      <c r="M34" s="221">
        <v>2.0099999999999998</v>
      </c>
      <c r="N34" s="221">
        <v>2.0499999999999998</v>
      </c>
      <c r="O34" s="221">
        <v>1.87</v>
      </c>
      <c r="P34" s="221">
        <v>1.89</v>
      </c>
      <c r="Q34" s="221">
        <v>1.83</v>
      </c>
      <c r="R34" s="221">
        <v>1.85</v>
      </c>
      <c r="S34" s="221">
        <v>1.89</v>
      </c>
      <c r="T34" s="221">
        <f>IF('Relative Weights'!D14=0,0,'Relative Weights'!D14)</f>
        <v>1.91</v>
      </c>
      <c r="V34" s="222"/>
      <c r="W34" s="220" t="s">
        <v>53</v>
      </c>
      <c r="X34" s="237">
        <f t="shared" si="19"/>
        <v>0.16896551724137931</v>
      </c>
      <c r="Y34" s="237">
        <f t="shared" si="20"/>
        <v>-0.10029498525073755</v>
      </c>
      <c r="Z34" s="237">
        <f t="shared" si="21"/>
        <v>-8.8524590163934436E-2</v>
      </c>
      <c r="AA34" s="237">
        <f t="shared" si="22"/>
        <v>-0.21942446043165464</v>
      </c>
      <c r="AB34" s="237">
        <f t="shared" si="23"/>
        <v>-5.4597423692929081E-2</v>
      </c>
      <c r="AC34" s="237">
        <f t="shared" si="24"/>
        <v>-7.4266296197378345E-4</v>
      </c>
      <c r="AD34" s="237">
        <f t="shared" si="25"/>
        <v>-9.7560975609756184E-3</v>
      </c>
      <c r="AE34" s="237">
        <f t="shared" si="26"/>
        <v>2.9556650246305383E-2</v>
      </c>
      <c r="AF34" s="237">
        <f t="shared" si="27"/>
        <v>-2.3923444976076458E-2</v>
      </c>
      <c r="AG34" s="237">
        <f t="shared" si="28"/>
        <v>5.8823529411764719E-2</v>
      </c>
      <c r="AH34" s="237">
        <f t="shared" si="29"/>
        <v>-6.9444444444444642E-2</v>
      </c>
      <c r="AI34" s="237">
        <f t="shared" si="30"/>
        <v>1.990049751243772E-2</v>
      </c>
      <c r="AJ34" s="237">
        <f t="shared" si="31"/>
        <v>-8.7804878048780344E-2</v>
      </c>
      <c r="AK34" s="237">
        <f t="shared" si="32"/>
        <v>1.0695187165775222E-2</v>
      </c>
      <c r="AL34" s="237">
        <f t="shared" si="33"/>
        <v>-3.1746031746031633E-2</v>
      </c>
      <c r="AM34" s="237">
        <f t="shared" si="34"/>
        <v>1.0928961748633892E-2</v>
      </c>
      <c r="AN34" s="237">
        <f t="shared" si="35"/>
        <v>2.1621621621621623E-2</v>
      </c>
      <c r="AO34" s="237">
        <f t="shared" si="36"/>
        <v>1.0582010582010692E-2</v>
      </c>
    </row>
    <row r="35" spans="1:41" x14ac:dyDescent="0.2">
      <c r="A35" s="220" t="s">
        <v>54</v>
      </c>
      <c r="B35" s="221">
        <v>1.24</v>
      </c>
      <c r="C35" s="221">
        <v>1.36</v>
      </c>
      <c r="D35" s="221">
        <v>1.28</v>
      </c>
      <c r="E35" s="221">
        <v>1.28</v>
      </c>
      <c r="F35" s="221">
        <v>1.1399999999999999</v>
      </c>
      <c r="G35" s="221">
        <v>1.1211198340943869</v>
      </c>
      <c r="H35" s="221">
        <v>1.0900000000000001</v>
      </c>
      <c r="I35" s="221">
        <v>1.08</v>
      </c>
      <c r="J35" s="221">
        <v>1.1200000000000001</v>
      </c>
      <c r="K35" s="221">
        <v>1.2</v>
      </c>
      <c r="L35" s="221">
        <v>1.36</v>
      </c>
      <c r="M35" s="221">
        <v>1.51</v>
      </c>
      <c r="N35" s="221">
        <v>1.57</v>
      </c>
      <c r="O35" s="221">
        <v>1.54</v>
      </c>
      <c r="P35" s="221">
        <v>1.54</v>
      </c>
      <c r="Q35" s="221">
        <v>1.62</v>
      </c>
      <c r="R35" s="221">
        <v>1.75</v>
      </c>
      <c r="S35" s="221">
        <v>1.84</v>
      </c>
      <c r="T35" s="221">
        <f>IF('Relative Weights'!D15=0,0,'Relative Weights'!D15)</f>
        <v>1.99</v>
      </c>
      <c r="V35" s="222"/>
      <c r="W35" s="220" t="s">
        <v>54</v>
      </c>
      <c r="X35" s="237">
        <f t="shared" si="19"/>
        <v>9.6774193548387233E-2</v>
      </c>
      <c r="Y35" s="237">
        <f t="shared" si="20"/>
        <v>-5.8823529411764719E-2</v>
      </c>
      <c r="Z35" s="237">
        <f t="shared" si="21"/>
        <v>0</v>
      </c>
      <c r="AA35" s="237">
        <f t="shared" si="22"/>
        <v>-0.10937500000000011</v>
      </c>
      <c r="AB35" s="237">
        <f t="shared" si="23"/>
        <v>-1.6561549040011392E-2</v>
      </c>
      <c r="AC35" s="237">
        <f t="shared" si="24"/>
        <v>-2.775781245501252E-2</v>
      </c>
      <c r="AD35" s="237">
        <f t="shared" si="25"/>
        <v>-9.1743119266055606E-3</v>
      </c>
      <c r="AE35" s="237">
        <f t="shared" si="26"/>
        <v>3.7037037037036979E-2</v>
      </c>
      <c r="AF35" s="237">
        <f t="shared" si="27"/>
        <v>7.1428571428571397E-2</v>
      </c>
      <c r="AG35" s="237">
        <f t="shared" si="28"/>
        <v>0.13333333333333353</v>
      </c>
      <c r="AH35" s="237">
        <f t="shared" si="29"/>
        <v>0.11029411764705865</v>
      </c>
      <c r="AI35" s="237">
        <f t="shared" si="30"/>
        <v>3.9735099337748325E-2</v>
      </c>
      <c r="AJ35" s="237">
        <f t="shared" si="31"/>
        <v>-1.9108280254777066E-2</v>
      </c>
      <c r="AK35" s="237">
        <f t="shared" si="32"/>
        <v>0</v>
      </c>
      <c r="AL35" s="237">
        <f t="shared" si="33"/>
        <v>5.1948051948051965E-2</v>
      </c>
      <c r="AM35" s="237">
        <f t="shared" si="34"/>
        <v>8.0246913580246826E-2</v>
      </c>
      <c r="AN35" s="237">
        <f t="shared" si="35"/>
        <v>5.1428571428571379E-2</v>
      </c>
      <c r="AO35" s="237">
        <f t="shared" si="36"/>
        <v>8.1521739130434812E-2</v>
      </c>
    </row>
    <row r="36" spans="1:41" x14ac:dyDescent="0.2">
      <c r="A36" s="220" t="s">
        <v>727</v>
      </c>
      <c r="B36" s="221">
        <v>0</v>
      </c>
      <c r="C36" s="221">
        <v>0</v>
      </c>
      <c r="D36" s="221">
        <v>0</v>
      </c>
      <c r="E36" s="221">
        <v>0</v>
      </c>
      <c r="F36" s="221">
        <v>0</v>
      </c>
      <c r="G36" s="221">
        <v>0</v>
      </c>
      <c r="H36" s="221">
        <v>0</v>
      </c>
      <c r="I36" s="221">
        <v>0</v>
      </c>
      <c r="J36" s="221">
        <v>0</v>
      </c>
      <c r="K36" s="221">
        <v>0</v>
      </c>
      <c r="L36" s="221">
        <v>0</v>
      </c>
      <c r="M36" s="221">
        <v>0</v>
      </c>
      <c r="N36" s="221">
        <v>0</v>
      </c>
      <c r="O36" s="221">
        <v>0</v>
      </c>
      <c r="P36" s="221">
        <v>0</v>
      </c>
      <c r="Q36" s="221">
        <v>0</v>
      </c>
      <c r="R36" s="221">
        <v>0</v>
      </c>
      <c r="S36" s="221">
        <v>0</v>
      </c>
      <c r="T36" s="221">
        <f>IF('Relative Weights'!D16=0,0,'Relative Weights'!D16)</f>
        <v>0</v>
      </c>
      <c r="V36" s="222"/>
      <c r="W36" s="220" t="s">
        <v>727</v>
      </c>
      <c r="X36" s="237" t="str">
        <f t="shared" si="19"/>
        <v/>
      </c>
      <c r="Y36" s="237" t="str">
        <f t="shared" si="20"/>
        <v/>
      </c>
      <c r="Z36" s="237" t="str">
        <f t="shared" si="21"/>
        <v/>
      </c>
      <c r="AA36" s="237" t="str">
        <f t="shared" si="22"/>
        <v/>
      </c>
      <c r="AB36" s="237" t="str">
        <f t="shared" si="23"/>
        <v/>
      </c>
      <c r="AC36" s="237" t="str">
        <f t="shared" si="24"/>
        <v/>
      </c>
      <c r="AD36" s="237" t="str">
        <f t="shared" si="25"/>
        <v/>
      </c>
      <c r="AE36" s="237" t="str">
        <f t="shared" si="26"/>
        <v/>
      </c>
      <c r="AF36" s="237" t="str">
        <f t="shared" si="27"/>
        <v/>
      </c>
      <c r="AG36" s="237" t="str">
        <f t="shared" si="28"/>
        <v/>
      </c>
      <c r="AH36" s="237" t="str">
        <f t="shared" si="29"/>
        <v/>
      </c>
      <c r="AI36" s="237" t="str">
        <f t="shared" si="30"/>
        <v/>
      </c>
      <c r="AJ36" s="237" t="str">
        <f t="shared" si="31"/>
        <v/>
      </c>
      <c r="AK36" s="237" t="str">
        <f t="shared" si="32"/>
        <v/>
      </c>
      <c r="AL36" s="237" t="str">
        <f t="shared" si="33"/>
        <v/>
      </c>
      <c r="AM36" s="237" t="str">
        <f t="shared" si="34"/>
        <v/>
      </c>
      <c r="AN36" s="237" t="str">
        <f t="shared" si="35"/>
        <v/>
      </c>
      <c r="AO36" s="237" t="str">
        <f t="shared" si="36"/>
        <v/>
      </c>
    </row>
    <row r="37" spans="1:41" x14ac:dyDescent="0.2">
      <c r="A37" s="220" t="s">
        <v>56</v>
      </c>
      <c r="B37" s="221">
        <v>1.96</v>
      </c>
      <c r="C37" s="221">
        <v>2.2799999999999998</v>
      </c>
      <c r="D37" s="221">
        <v>2.37</v>
      </c>
      <c r="E37" s="221">
        <v>2.25</v>
      </c>
      <c r="F37" s="221">
        <v>2.3199999999999998</v>
      </c>
      <c r="G37" s="221">
        <v>2.1169610732346342</v>
      </c>
      <c r="H37" s="221">
        <v>1.97</v>
      </c>
      <c r="I37" s="221">
        <v>1.86</v>
      </c>
      <c r="J37" s="221">
        <v>1.89</v>
      </c>
      <c r="K37" s="221">
        <v>1.98</v>
      </c>
      <c r="L37" s="221">
        <v>2.06</v>
      </c>
      <c r="M37" s="221">
        <v>2.33</v>
      </c>
      <c r="N37" s="221">
        <v>2.64</v>
      </c>
      <c r="O37" s="221">
        <v>2.85</v>
      </c>
      <c r="P37" s="221">
        <v>2.74</v>
      </c>
      <c r="Q37" s="221">
        <v>2.79</v>
      </c>
      <c r="R37" s="221">
        <v>2.93</v>
      </c>
      <c r="S37" s="221">
        <v>3.23</v>
      </c>
      <c r="T37" s="221">
        <f>IF('Relative Weights'!D17=0,0,'Relative Weights'!D17)</f>
        <v>3.46</v>
      </c>
      <c r="V37" s="222"/>
      <c r="W37" s="220" t="s">
        <v>56</v>
      </c>
      <c r="X37" s="237">
        <f t="shared" si="19"/>
        <v>0.16326530612244894</v>
      </c>
      <c r="Y37" s="237">
        <f t="shared" si="20"/>
        <v>3.947368421052655E-2</v>
      </c>
      <c r="Z37" s="237">
        <f t="shared" si="21"/>
        <v>-5.0632911392405111E-2</v>
      </c>
      <c r="AA37" s="237">
        <f t="shared" si="22"/>
        <v>3.1111111111111089E-2</v>
      </c>
      <c r="AB37" s="237">
        <f t="shared" si="23"/>
        <v>-8.7516778778174875E-2</v>
      </c>
      <c r="AC37" s="237">
        <f t="shared" si="24"/>
        <v>-6.9420772584204093E-2</v>
      </c>
      <c r="AD37" s="237">
        <f t="shared" si="25"/>
        <v>-5.5837563451776595E-2</v>
      </c>
      <c r="AE37" s="237">
        <f t="shared" si="26"/>
        <v>1.6129032258064502E-2</v>
      </c>
      <c r="AF37" s="237">
        <f t="shared" si="27"/>
        <v>4.7619047619047672E-2</v>
      </c>
      <c r="AG37" s="237">
        <f t="shared" si="28"/>
        <v>4.0404040404040442E-2</v>
      </c>
      <c r="AH37" s="237">
        <f t="shared" si="29"/>
        <v>0.13106796116504849</v>
      </c>
      <c r="AI37" s="237">
        <f t="shared" si="30"/>
        <v>0.13304721030042921</v>
      </c>
      <c r="AJ37" s="237">
        <f t="shared" si="31"/>
        <v>7.9545454545454586E-2</v>
      </c>
      <c r="AK37" s="237">
        <f t="shared" si="32"/>
        <v>-3.8596491228070184E-2</v>
      </c>
      <c r="AL37" s="237">
        <f t="shared" si="33"/>
        <v>1.8248175182481674E-2</v>
      </c>
      <c r="AM37" s="237">
        <f t="shared" si="34"/>
        <v>5.017921146953408E-2</v>
      </c>
      <c r="AN37" s="237">
        <f t="shared" si="35"/>
        <v>0.10238907849829348</v>
      </c>
      <c r="AO37" s="237">
        <f t="shared" si="36"/>
        <v>7.120743034055721E-2</v>
      </c>
    </row>
    <row r="38" spans="1:41" x14ac:dyDescent="0.2">
      <c r="A38" s="220" t="s">
        <v>57</v>
      </c>
      <c r="B38" s="221">
        <v>1.23</v>
      </c>
      <c r="C38" s="221">
        <v>1.23</v>
      </c>
      <c r="D38" s="221">
        <v>1.26</v>
      </c>
      <c r="E38" s="221">
        <v>1.47</v>
      </c>
      <c r="F38" s="221">
        <v>1.55</v>
      </c>
      <c r="G38" s="221">
        <v>1.5020874823471217</v>
      </c>
      <c r="H38" s="221">
        <v>1.28</v>
      </c>
      <c r="I38" s="221">
        <v>1.2</v>
      </c>
      <c r="J38" s="221">
        <v>1.18</v>
      </c>
      <c r="K38" s="221">
        <v>1.1100000000000001</v>
      </c>
      <c r="L38" s="221">
        <v>1.1399999999999999</v>
      </c>
      <c r="M38" s="221">
        <v>1.18</v>
      </c>
      <c r="N38" s="221">
        <v>1.26</v>
      </c>
      <c r="O38" s="221">
        <v>1.25</v>
      </c>
      <c r="P38" s="221">
        <v>1.26</v>
      </c>
      <c r="Q38" s="221">
        <v>1.29</v>
      </c>
      <c r="R38" s="221">
        <v>1.33</v>
      </c>
      <c r="S38" s="221">
        <v>1.47</v>
      </c>
      <c r="T38" s="221">
        <f>IF('Relative Weights'!D18=0,0,'Relative Weights'!D18)</f>
        <v>1.6</v>
      </c>
      <c r="V38" s="222"/>
      <c r="W38" s="220" t="s">
        <v>57</v>
      </c>
      <c r="X38" s="237">
        <f t="shared" si="19"/>
        <v>0</v>
      </c>
      <c r="Y38" s="237">
        <f t="shared" si="20"/>
        <v>2.4390243902439046E-2</v>
      </c>
      <c r="Z38" s="237">
        <f t="shared" si="21"/>
        <v>0.16666666666666674</v>
      </c>
      <c r="AA38" s="237">
        <f t="shared" si="22"/>
        <v>5.4421768707483054E-2</v>
      </c>
      <c r="AB38" s="237">
        <f t="shared" si="23"/>
        <v>-3.0911301711534334E-2</v>
      </c>
      <c r="AC38" s="237">
        <f t="shared" si="24"/>
        <v>-0.14785256182289319</v>
      </c>
      <c r="AD38" s="237">
        <f t="shared" si="25"/>
        <v>-6.25E-2</v>
      </c>
      <c r="AE38" s="237">
        <f t="shared" si="26"/>
        <v>-1.6666666666666718E-2</v>
      </c>
      <c r="AF38" s="237">
        <f t="shared" si="27"/>
        <v>-5.9322033898304927E-2</v>
      </c>
      <c r="AG38" s="237">
        <f t="shared" si="28"/>
        <v>2.7027027027026751E-2</v>
      </c>
      <c r="AH38" s="237">
        <f t="shared" si="29"/>
        <v>3.5087719298245723E-2</v>
      </c>
      <c r="AI38" s="237">
        <f t="shared" si="30"/>
        <v>6.7796610169491567E-2</v>
      </c>
      <c r="AJ38" s="237">
        <f t="shared" si="31"/>
        <v>-7.9365079365079083E-3</v>
      </c>
      <c r="AK38" s="237">
        <f t="shared" si="32"/>
        <v>8.0000000000000071E-3</v>
      </c>
      <c r="AL38" s="237">
        <f t="shared" si="33"/>
        <v>2.3809523809523725E-2</v>
      </c>
      <c r="AM38" s="237">
        <f t="shared" si="34"/>
        <v>3.1007751937984551E-2</v>
      </c>
      <c r="AN38" s="237">
        <f t="shared" si="35"/>
        <v>0.10526315789473673</v>
      </c>
      <c r="AO38" s="237">
        <f t="shared" si="36"/>
        <v>8.8435374149659962E-2</v>
      </c>
    </row>
    <row r="39" spans="1:41" x14ac:dyDescent="0.2">
      <c r="A39" s="220" t="s">
        <v>58</v>
      </c>
      <c r="B39" s="221">
        <v>2.14</v>
      </c>
      <c r="C39" s="221">
        <v>2.13</v>
      </c>
      <c r="D39" s="221">
        <v>2.13</v>
      </c>
      <c r="E39" s="221">
        <v>2.14</v>
      </c>
      <c r="F39" s="221">
        <v>2.12</v>
      </c>
      <c r="G39" s="221">
        <v>2.0812064785971747</v>
      </c>
      <c r="H39" s="221">
        <v>1.98</v>
      </c>
      <c r="I39" s="221">
        <v>1.89</v>
      </c>
      <c r="J39" s="221">
        <v>1.81</v>
      </c>
      <c r="K39" s="221">
        <v>1.76</v>
      </c>
      <c r="L39" s="221">
        <v>1.73</v>
      </c>
      <c r="M39" s="221">
        <v>1.7</v>
      </c>
      <c r="N39" s="221">
        <v>1.65</v>
      </c>
      <c r="O39" s="221">
        <v>1.59</v>
      </c>
      <c r="P39" s="221">
        <v>1.55</v>
      </c>
      <c r="Q39" s="221">
        <v>1.54</v>
      </c>
      <c r="R39" s="221">
        <v>1.56</v>
      </c>
      <c r="S39" s="221">
        <v>1.58</v>
      </c>
      <c r="T39" s="221">
        <f>IF('Relative Weights'!D19=0,0,'Relative Weights'!D19)</f>
        <v>1.6</v>
      </c>
      <c r="V39" s="222"/>
      <c r="W39" s="220" t="s">
        <v>58</v>
      </c>
      <c r="X39" s="237">
        <f t="shared" si="19"/>
        <v>-4.6728971962617383E-3</v>
      </c>
      <c r="Y39" s="237">
        <f t="shared" si="20"/>
        <v>0</v>
      </c>
      <c r="Z39" s="237">
        <f t="shared" si="21"/>
        <v>4.6948356807512415E-3</v>
      </c>
      <c r="AA39" s="237">
        <f t="shared" si="22"/>
        <v>-9.3457943925233655E-3</v>
      </c>
      <c r="AB39" s="237">
        <f t="shared" si="23"/>
        <v>-1.8298830850389303E-2</v>
      </c>
      <c r="AC39" s="237">
        <f t="shared" si="24"/>
        <v>-4.8628754348964187E-2</v>
      </c>
      <c r="AD39" s="237">
        <f t="shared" si="25"/>
        <v>-4.5454545454545525E-2</v>
      </c>
      <c r="AE39" s="237">
        <f t="shared" si="26"/>
        <v>-4.2328042328042215E-2</v>
      </c>
      <c r="AF39" s="237">
        <f t="shared" si="27"/>
        <v>-2.7624309392265234E-2</v>
      </c>
      <c r="AG39" s="237">
        <f t="shared" si="28"/>
        <v>-1.7045454545454586E-2</v>
      </c>
      <c r="AH39" s="237">
        <f t="shared" si="29"/>
        <v>-1.7341040462427793E-2</v>
      </c>
      <c r="AI39" s="237">
        <f t="shared" si="30"/>
        <v>-2.9411764705882359E-2</v>
      </c>
      <c r="AJ39" s="237">
        <f t="shared" si="31"/>
        <v>-3.6363636363636265E-2</v>
      </c>
      <c r="AK39" s="237">
        <f t="shared" si="32"/>
        <v>-2.515723270440251E-2</v>
      </c>
      <c r="AL39" s="237">
        <f t="shared" si="33"/>
        <v>-6.4516129032258229E-3</v>
      </c>
      <c r="AM39" s="237">
        <f t="shared" si="34"/>
        <v>1.2987012987013102E-2</v>
      </c>
      <c r="AN39" s="237">
        <f t="shared" si="35"/>
        <v>1.2820512820512775E-2</v>
      </c>
      <c r="AO39" s="237">
        <f t="shared" si="36"/>
        <v>1.2658227848101333E-2</v>
      </c>
    </row>
    <row r="40" spans="1:41" x14ac:dyDescent="0.2">
      <c r="A40" s="220" t="s">
        <v>59</v>
      </c>
      <c r="B40" s="221">
        <v>3.45</v>
      </c>
      <c r="C40" s="221">
        <v>3.32</v>
      </c>
      <c r="D40" s="221">
        <v>3.33</v>
      </c>
      <c r="E40" s="221">
        <v>3.26</v>
      </c>
      <c r="F40" s="221">
        <v>3.52</v>
      </c>
      <c r="G40" s="221">
        <v>3.6150671611358374</v>
      </c>
      <c r="H40" s="221">
        <v>4.24</v>
      </c>
      <c r="I40" s="221">
        <v>4.53</v>
      </c>
      <c r="J40" s="221">
        <v>5.0199999999999996</v>
      </c>
      <c r="K40" s="221">
        <v>5.28</v>
      </c>
      <c r="L40" s="221">
        <v>5.71</v>
      </c>
      <c r="M40" s="221">
        <v>5.85</v>
      </c>
      <c r="N40" s="221">
        <v>5.0199999999999996</v>
      </c>
      <c r="O40" s="221">
        <v>4.93</v>
      </c>
      <c r="P40" s="221">
        <v>4.7300000000000004</v>
      </c>
      <c r="Q40" s="221">
        <v>4.41</v>
      </c>
      <c r="R40" s="221">
        <v>4.13</v>
      </c>
      <c r="S40" s="221">
        <v>4.05</v>
      </c>
      <c r="T40" s="221">
        <f>IF('Relative Weights'!D20=0,0,'Relative Weights'!D20)</f>
        <v>4.4800000000000004</v>
      </c>
      <c r="V40" s="222"/>
      <c r="W40" s="220" t="s">
        <v>59</v>
      </c>
      <c r="X40" s="237">
        <f t="shared" si="19"/>
        <v>-3.7681159420289934E-2</v>
      </c>
      <c r="Y40" s="237">
        <f t="shared" si="20"/>
        <v>3.0120481927711218E-3</v>
      </c>
      <c r="Z40" s="237">
        <f t="shared" si="21"/>
        <v>-2.1021021021021102E-2</v>
      </c>
      <c r="AA40" s="237">
        <f t="shared" si="22"/>
        <v>7.9754601226993849E-2</v>
      </c>
      <c r="AB40" s="237">
        <f t="shared" si="23"/>
        <v>2.7007716231771894E-2</v>
      </c>
      <c r="AC40" s="237">
        <f t="shared" si="24"/>
        <v>0.17286894295701316</v>
      </c>
      <c r="AD40" s="237">
        <f t="shared" si="25"/>
        <v>6.8396226415094352E-2</v>
      </c>
      <c r="AE40" s="237">
        <f t="shared" si="26"/>
        <v>0.10816777041942593</v>
      </c>
      <c r="AF40" s="237">
        <f t="shared" si="27"/>
        <v>5.179282868525914E-2</v>
      </c>
      <c r="AG40" s="237">
        <f t="shared" si="28"/>
        <v>8.1439393939393812E-2</v>
      </c>
      <c r="AH40" s="237">
        <f t="shared" si="29"/>
        <v>2.4518388791593626E-2</v>
      </c>
      <c r="AI40" s="237">
        <f t="shared" si="30"/>
        <v>-0.14188034188034193</v>
      </c>
      <c r="AJ40" s="237">
        <f t="shared" si="31"/>
        <v>-1.7928286852589626E-2</v>
      </c>
      <c r="AK40" s="237">
        <f t="shared" si="32"/>
        <v>-4.0567951318458251E-2</v>
      </c>
      <c r="AL40" s="237">
        <f t="shared" si="33"/>
        <v>-6.7653276955602637E-2</v>
      </c>
      <c r="AM40" s="237">
        <f t="shared" si="34"/>
        <v>-6.34920634920636E-2</v>
      </c>
      <c r="AN40" s="237">
        <f t="shared" si="35"/>
        <v>-1.937046004842613E-2</v>
      </c>
      <c r="AO40" s="237">
        <f t="shared" si="36"/>
        <v>0.10617283950617296</v>
      </c>
    </row>
    <row r="41" spans="1:41" x14ac:dyDescent="0.2">
      <c r="A41" s="229" t="s">
        <v>60</v>
      </c>
      <c r="B41" s="221">
        <v>1.65</v>
      </c>
      <c r="C41" s="221">
        <v>1.68</v>
      </c>
      <c r="D41" s="221">
        <v>1.68</v>
      </c>
      <c r="E41" s="221">
        <v>1.7</v>
      </c>
      <c r="F41" s="221">
        <v>1.72</v>
      </c>
      <c r="G41" s="221">
        <v>1.7372146345163704</v>
      </c>
      <c r="H41" s="221">
        <v>1.73</v>
      </c>
      <c r="I41" s="221">
        <v>1.7</v>
      </c>
      <c r="J41" s="221">
        <v>1.71</v>
      </c>
      <c r="K41" s="221">
        <v>1.75</v>
      </c>
      <c r="L41" s="221">
        <v>1.81</v>
      </c>
      <c r="M41" s="221">
        <v>1.86</v>
      </c>
      <c r="N41" s="221">
        <v>1.88</v>
      </c>
      <c r="O41" s="221">
        <v>1.86</v>
      </c>
      <c r="P41" s="221">
        <v>1.83</v>
      </c>
      <c r="Q41" s="221">
        <v>1.81</v>
      </c>
      <c r="R41" s="221">
        <v>1.79</v>
      </c>
      <c r="S41" s="221">
        <v>1.81</v>
      </c>
      <c r="T41" s="221">
        <f>IF('Relative Weights'!D21=0,0,'Relative Weights'!D21)</f>
        <v>1.82</v>
      </c>
      <c r="V41" s="222"/>
      <c r="W41" s="220" t="s">
        <v>60</v>
      </c>
      <c r="X41" s="237">
        <f t="shared" si="19"/>
        <v>1.8181818181818299E-2</v>
      </c>
      <c r="Y41" s="237">
        <f t="shared" si="20"/>
        <v>0</v>
      </c>
      <c r="Z41" s="237">
        <f t="shared" si="21"/>
        <v>1.1904761904761862E-2</v>
      </c>
      <c r="AA41" s="237">
        <f t="shared" si="22"/>
        <v>1.1764705882352899E-2</v>
      </c>
      <c r="AB41" s="237">
        <f t="shared" si="23"/>
        <v>1.0008508439750319E-2</v>
      </c>
      <c r="AC41" s="237">
        <f t="shared" si="24"/>
        <v>-4.1529897187280174E-3</v>
      </c>
      <c r="AD41" s="237">
        <f t="shared" si="25"/>
        <v>-1.7341040462427793E-2</v>
      </c>
      <c r="AE41" s="237">
        <f t="shared" si="26"/>
        <v>5.8823529411764497E-3</v>
      </c>
      <c r="AF41" s="237">
        <f t="shared" si="27"/>
        <v>2.3391812865497075E-2</v>
      </c>
      <c r="AG41" s="237">
        <f t="shared" si="28"/>
        <v>3.4285714285714253E-2</v>
      </c>
      <c r="AH41" s="237">
        <f t="shared" si="29"/>
        <v>2.7624309392265234E-2</v>
      </c>
      <c r="AI41" s="237">
        <f t="shared" si="30"/>
        <v>1.0752688172043001E-2</v>
      </c>
      <c r="AJ41" s="237">
        <f t="shared" si="31"/>
        <v>-1.0638297872340274E-2</v>
      </c>
      <c r="AK41" s="237">
        <f t="shared" si="32"/>
        <v>-1.6129032258064502E-2</v>
      </c>
      <c r="AL41" s="237">
        <f t="shared" si="33"/>
        <v>-1.0928961748633892E-2</v>
      </c>
      <c r="AM41" s="237">
        <f t="shared" si="34"/>
        <v>-1.1049723756906049E-2</v>
      </c>
      <c r="AN41" s="237">
        <f t="shared" si="35"/>
        <v>1.1173184357541999E-2</v>
      </c>
      <c r="AO41" s="237">
        <f t="shared" si="36"/>
        <v>5.5248618784531356E-3</v>
      </c>
    </row>
    <row r="42" spans="1:41" x14ac:dyDescent="0.2">
      <c r="A42" s="229" t="s">
        <v>61</v>
      </c>
      <c r="B42" s="221">
        <v>0</v>
      </c>
      <c r="C42" s="221">
        <v>0</v>
      </c>
      <c r="D42" s="221">
        <v>0</v>
      </c>
      <c r="E42" s="221">
        <v>0</v>
      </c>
      <c r="F42" s="221">
        <v>0</v>
      </c>
      <c r="G42" s="221">
        <v>0</v>
      </c>
      <c r="H42" s="221">
        <v>0</v>
      </c>
      <c r="I42" s="221">
        <v>0</v>
      </c>
      <c r="J42" s="221">
        <v>0</v>
      </c>
      <c r="K42" s="221">
        <v>0</v>
      </c>
      <c r="L42" s="221">
        <v>0</v>
      </c>
      <c r="M42" s="221">
        <v>0</v>
      </c>
      <c r="N42" s="221">
        <v>0</v>
      </c>
      <c r="O42" s="221">
        <v>0</v>
      </c>
      <c r="P42" s="221">
        <v>0</v>
      </c>
      <c r="Q42" s="221">
        <v>0</v>
      </c>
      <c r="R42" s="221">
        <v>0</v>
      </c>
      <c r="S42" s="221">
        <v>0</v>
      </c>
      <c r="T42" s="221">
        <f>IF('Relative Weights'!D22=0,0,'Relative Weights'!D22)</f>
        <v>0</v>
      </c>
      <c r="V42" s="222"/>
      <c r="W42" s="220" t="s">
        <v>61</v>
      </c>
      <c r="X42" s="237" t="str">
        <f t="shared" si="19"/>
        <v/>
      </c>
      <c r="Y42" s="237" t="str">
        <f t="shared" si="20"/>
        <v/>
      </c>
      <c r="Z42" s="237" t="str">
        <f t="shared" si="21"/>
        <v/>
      </c>
      <c r="AA42" s="237" t="str">
        <f t="shared" si="22"/>
        <v/>
      </c>
      <c r="AB42" s="237" t="str">
        <f t="shared" si="23"/>
        <v/>
      </c>
      <c r="AC42" s="237" t="str">
        <f t="shared" si="24"/>
        <v/>
      </c>
      <c r="AD42" s="237" t="str">
        <f t="shared" si="25"/>
        <v/>
      </c>
      <c r="AE42" s="237" t="str">
        <f t="shared" si="26"/>
        <v/>
      </c>
      <c r="AF42" s="237" t="str">
        <f t="shared" si="27"/>
        <v/>
      </c>
      <c r="AG42" s="237" t="str">
        <f t="shared" si="28"/>
        <v/>
      </c>
      <c r="AH42" s="237" t="str">
        <f t="shared" si="29"/>
        <v/>
      </c>
      <c r="AI42" s="237" t="str">
        <f t="shared" si="30"/>
        <v/>
      </c>
      <c r="AJ42" s="237" t="str">
        <f t="shared" si="31"/>
        <v/>
      </c>
      <c r="AK42" s="237" t="str">
        <f t="shared" si="32"/>
        <v/>
      </c>
      <c r="AL42" s="237" t="str">
        <f t="shared" si="33"/>
        <v/>
      </c>
      <c r="AM42" s="237" t="str">
        <f t="shared" si="34"/>
        <v/>
      </c>
      <c r="AN42" s="237" t="str">
        <f t="shared" si="35"/>
        <v/>
      </c>
      <c r="AO42" s="237" t="str">
        <f t="shared" si="36"/>
        <v/>
      </c>
    </row>
    <row r="43" spans="1:41" x14ac:dyDescent="0.2">
      <c r="A43" s="229" t="s">
        <v>62</v>
      </c>
      <c r="B43" s="221">
        <v>1.85</v>
      </c>
      <c r="C43" s="221">
        <v>1.79</v>
      </c>
      <c r="D43" s="221">
        <v>1.79</v>
      </c>
      <c r="E43" s="221">
        <v>1.79</v>
      </c>
      <c r="F43" s="221">
        <v>1.79</v>
      </c>
      <c r="G43" s="221">
        <v>1.8179343179327789</v>
      </c>
      <c r="H43" s="221">
        <v>1.78</v>
      </c>
      <c r="I43" s="221">
        <v>1.74</v>
      </c>
      <c r="J43" s="221">
        <v>1.74</v>
      </c>
      <c r="K43" s="221">
        <v>1.79</v>
      </c>
      <c r="L43" s="221">
        <v>1.92</v>
      </c>
      <c r="M43" s="221">
        <v>2.02</v>
      </c>
      <c r="N43" s="221">
        <v>2.13</v>
      </c>
      <c r="O43" s="221">
        <v>2.2200000000000002</v>
      </c>
      <c r="P43" s="221">
        <v>2.1800000000000002</v>
      </c>
      <c r="Q43" s="221">
        <v>2.2200000000000002</v>
      </c>
      <c r="R43" s="221">
        <v>2.19</v>
      </c>
      <c r="S43" s="221">
        <v>2.2799999999999998</v>
      </c>
      <c r="T43" s="221">
        <f>IF('Relative Weights'!D23=0,0,'Relative Weights'!D23)</f>
        <v>2.2999999999999998</v>
      </c>
      <c r="V43" s="222"/>
      <c r="W43" s="220" t="s">
        <v>222</v>
      </c>
      <c r="X43" s="237">
        <f t="shared" si="19"/>
        <v>-3.2432432432432434E-2</v>
      </c>
      <c r="Y43" s="237">
        <f t="shared" si="20"/>
        <v>0</v>
      </c>
      <c r="Z43" s="237">
        <f t="shared" si="21"/>
        <v>0</v>
      </c>
      <c r="AA43" s="237">
        <f t="shared" si="22"/>
        <v>0</v>
      </c>
      <c r="AB43" s="237">
        <f t="shared" si="23"/>
        <v>1.5605764208256323E-2</v>
      </c>
      <c r="AC43" s="237">
        <f t="shared" si="24"/>
        <v>-2.0866715347513276E-2</v>
      </c>
      <c r="AD43" s="237">
        <f t="shared" si="25"/>
        <v>-2.2471910112359605E-2</v>
      </c>
      <c r="AE43" s="237">
        <f t="shared" si="26"/>
        <v>0</v>
      </c>
      <c r="AF43" s="237">
        <f t="shared" si="27"/>
        <v>2.8735632183908066E-2</v>
      </c>
      <c r="AG43" s="237">
        <f t="shared" si="28"/>
        <v>7.2625698324022325E-2</v>
      </c>
      <c r="AH43" s="237">
        <f t="shared" si="29"/>
        <v>5.2083333333333481E-2</v>
      </c>
      <c r="AI43" s="237">
        <f t="shared" si="30"/>
        <v>5.4455445544554504E-2</v>
      </c>
      <c r="AJ43" s="237">
        <f t="shared" si="31"/>
        <v>4.2253521126760729E-2</v>
      </c>
      <c r="AK43" s="237">
        <f t="shared" si="32"/>
        <v>-1.8018018018018056E-2</v>
      </c>
      <c r="AL43" s="237">
        <f t="shared" si="33"/>
        <v>1.8348623853211121E-2</v>
      </c>
      <c r="AM43" s="237">
        <f t="shared" si="34"/>
        <v>-1.3513513513513598E-2</v>
      </c>
      <c r="AN43" s="237">
        <f t="shared" si="35"/>
        <v>4.1095890410958846E-2</v>
      </c>
      <c r="AO43" s="237">
        <f t="shared" si="36"/>
        <v>8.7719298245614308E-3</v>
      </c>
    </row>
    <row r="44" spans="1:41" x14ac:dyDescent="0.2">
      <c r="A44" s="229" t="s">
        <v>63</v>
      </c>
      <c r="B44" s="221">
        <v>2.42</v>
      </c>
      <c r="C44" s="221">
        <v>2.38</v>
      </c>
      <c r="D44" s="221">
        <v>2.34</v>
      </c>
      <c r="E44" s="221">
        <v>2.33</v>
      </c>
      <c r="F44" s="221">
        <v>2.37</v>
      </c>
      <c r="G44" s="221">
        <v>2.3981347382741465</v>
      </c>
      <c r="H44" s="221">
        <v>2.38</v>
      </c>
      <c r="I44" s="221">
        <v>2.42</v>
      </c>
      <c r="J44" s="221">
        <v>2.4500000000000002</v>
      </c>
      <c r="K44" s="221">
        <v>2.52</v>
      </c>
      <c r="L44" s="221">
        <v>2.46</v>
      </c>
      <c r="M44" s="221">
        <v>2.4500000000000002</v>
      </c>
      <c r="N44" s="221">
        <v>2.41</v>
      </c>
      <c r="O44" s="221">
        <v>2.38</v>
      </c>
      <c r="P44" s="221">
        <v>2.3199999999999998</v>
      </c>
      <c r="Q44" s="221">
        <v>2.31</v>
      </c>
      <c r="R44" s="221">
        <v>2.29</v>
      </c>
      <c r="S44" s="221">
        <v>2.36</v>
      </c>
      <c r="T44" s="221">
        <f>IF('Relative Weights'!D24=0,0,'Relative Weights'!D24)</f>
        <v>2.42</v>
      </c>
      <c r="V44" s="222"/>
      <c r="W44" s="220" t="s">
        <v>63</v>
      </c>
      <c r="X44" s="237">
        <f t="shared" si="19"/>
        <v>-1.6528925619834767E-2</v>
      </c>
      <c r="Y44" s="237">
        <f t="shared" si="20"/>
        <v>-1.6806722689075682E-2</v>
      </c>
      <c r="Z44" s="237">
        <f t="shared" si="21"/>
        <v>-4.2735042735041473E-3</v>
      </c>
      <c r="AA44" s="237">
        <f t="shared" si="22"/>
        <v>1.7167381974249052E-2</v>
      </c>
      <c r="AB44" s="237">
        <f t="shared" si="23"/>
        <v>1.1871197584027993E-2</v>
      </c>
      <c r="AC44" s="237">
        <f t="shared" si="24"/>
        <v>-7.5620180904419909E-3</v>
      </c>
      <c r="AD44" s="237">
        <f t="shared" si="25"/>
        <v>1.6806722689075571E-2</v>
      </c>
      <c r="AE44" s="237">
        <f t="shared" si="26"/>
        <v>1.2396694214876103E-2</v>
      </c>
      <c r="AF44" s="237">
        <f t="shared" si="27"/>
        <v>2.857142857142847E-2</v>
      </c>
      <c r="AG44" s="237">
        <f t="shared" si="28"/>
        <v>-2.3809523809523836E-2</v>
      </c>
      <c r="AH44" s="237">
        <f t="shared" si="29"/>
        <v>-4.0650406504064707E-3</v>
      </c>
      <c r="AI44" s="237">
        <f t="shared" si="30"/>
        <v>-1.6326530612244872E-2</v>
      </c>
      <c r="AJ44" s="237">
        <f t="shared" si="31"/>
        <v>-1.2448132780083054E-2</v>
      </c>
      <c r="AK44" s="237">
        <f t="shared" si="32"/>
        <v>-2.5210084033613467E-2</v>
      </c>
      <c r="AL44" s="237">
        <f t="shared" si="33"/>
        <v>-4.3103448275860767E-3</v>
      </c>
      <c r="AM44" s="237">
        <f t="shared" si="34"/>
        <v>-8.6580086580086979E-3</v>
      </c>
      <c r="AN44" s="237">
        <f t="shared" si="35"/>
        <v>3.0567685589519611E-2</v>
      </c>
      <c r="AO44" s="237">
        <f t="shared" si="36"/>
        <v>2.5423728813559254E-2</v>
      </c>
    </row>
    <row r="45" spans="1:41" ht="15" thickBot="1" x14ac:dyDescent="0.25">
      <c r="A45" s="223" t="s">
        <v>0</v>
      </c>
      <c r="B45" s="224">
        <v>2.86</v>
      </c>
      <c r="C45" s="224">
        <v>2.62</v>
      </c>
      <c r="D45" s="224">
        <v>2.59</v>
      </c>
      <c r="E45" s="224">
        <v>2.5099999999999998</v>
      </c>
      <c r="F45" s="224">
        <v>2.5499999999999998</v>
      </c>
      <c r="G45" s="224">
        <v>2.521355128445939</v>
      </c>
      <c r="H45" s="224">
        <v>2.4500000000000002</v>
      </c>
      <c r="I45" s="224">
        <v>2.35</v>
      </c>
      <c r="J45" s="224">
        <v>2.21</v>
      </c>
      <c r="K45" s="224">
        <v>2.06</v>
      </c>
      <c r="L45" s="224">
        <v>2.0099999999999998</v>
      </c>
      <c r="M45" s="224">
        <v>2.08</v>
      </c>
      <c r="N45" s="224">
        <v>2.11</v>
      </c>
      <c r="O45" s="224">
        <v>2.1</v>
      </c>
      <c r="P45" s="224">
        <v>2.04</v>
      </c>
      <c r="Q45" s="224">
        <v>2.0299999999999998</v>
      </c>
      <c r="R45" s="224">
        <v>2.04</v>
      </c>
      <c r="S45" s="224">
        <v>2.04</v>
      </c>
      <c r="T45" s="224">
        <f>IF('Relative Weights'!D25=0,0,'Relative Weights'!D25)</f>
        <v>2.0699999999999998</v>
      </c>
      <c r="V45" s="259"/>
      <c r="W45" s="223" t="s">
        <v>0</v>
      </c>
      <c r="X45" s="240">
        <f t="shared" si="19"/>
        <v>-8.391608391608385E-2</v>
      </c>
      <c r="Y45" s="240">
        <f t="shared" si="20"/>
        <v>-1.1450381679389388E-2</v>
      </c>
      <c r="Z45" s="240">
        <f t="shared" si="21"/>
        <v>-3.0888030888030937E-2</v>
      </c>
      <c r="AA45" s="240">
        <f t="shared" si="22"/>
        <v>1.5936254980079667E-2</v>
      </c>
      <c r="AB45" s="240">
        <f t="shared" si="23"/>
        <v>-1.12332829623768E-2</v>
      </c>
      <c r="AC45" s="240">
        <f t="shared" si="24"/>
        <v>-2.830030868754263E-2</v>
      </c>
      <c r="AD45" s="240">
        <f t="shared" si="25"/>
        <v>-4.081632653061229E-2</v>
      </c>
      <c r="AE45" s="240">
        <f t="shared" si="26"/>
        <v>-5.9574468085106469E-2</v>
      </c>
      <c r="AF45" s="240">
        <f t="shared" si="27"/>
        <v>-6.7873303167420795E-2</v>
      </c>
      <c r="AG45" s="240">
        <f t="shared" si="28"/>
        <v>-2.4271844660194275E-2</v>
      </c>
      <c r="AH45" s="240">
        <f t="shared" si="29"/>
        <v>3.4825870646766344E-2</v>
      </c>
      <c r="AI45" s="237">
        <f t="shared" si="30"/>
        <v>1.4423076923076872E-2</v>
      </c>
      <c r="AJ45" s="237">
        <f t="shared" si="31"/>
        <v>-4.7393364928909332E-3</v>
      </c>
      <c r="AK45" s="237">
        <f t="shared" si="32"/>
        <v>-2.8571428571428581E-2</v>
      </c>
      <c r="AL45" s="237">
        <f t="shared" si="33"/>
        <v>-4.9019607843138191E-3</v>
      </c>
      <c r="AM45" s="237">
        <f t="shared" si="34"/>
        <v>4.9261083743843415E-3</v>
      </c>
      <c r="AN45" s="237">
        <f t="shared" si="35"/>
        <v>0</v>
      </c>
      <c r="AO45" s="237">
        <f t="shared" si="36"/>
        <v>1.4705882352941124E-2</v>
      </c>
    </row>
    <row r="46" spans="1:41" s="264" customFormat="1" ht="15" thickBot="1" x14ac:dyDescent="0.25">
      <c r="A46" s="231"/>
      <c r="B46" s="261"/>
      <c r="C46" s="261"/>
      <c r="D46" s="261"/>
      <c r="E46" s="261"/>
      <c r="F46" s="261"/>
      <c r="G46" s="261"/>
      <c r="H46" s="261"/>
      <c r="I46" s="261"/>
      <c r="J46" s="261"/>
      <c r="K46" s="261"/>
      <c r="L46" s="261"/>
      <c r="M46" s="261"/>
      <c r="N46" s="261"/>
      <c r="O46" s="261"/>
      <c r="P46" s="261"/>
      <c r="Q46" s="261"/>
      <c r="R46" s="261"/>
      <c r="S46" s="261"/>
      <c r="T46" s="261"/>
      <c r="V46" s="263"/>
      <c r="W46" s="265"/>
      <c r="X46" s="262"/>
      <c r="Y46" s="262"/>
      <c r="Z46" s="262"/>
      <c r="AA46" s="262"/>
      <c r="AB46" s="262"/>
      <c r="AC46" s="262"/>
      <c r="AD46" s="262"/>
      <c r="AE46" s="262"/>
      <c r="AF46" s="262"/>
      <c r="AG46" s="262"/>
      <c r="AH46" s="262"/>
      <c r="AI46" s="262"/>
      <c r="AJ46" s="262"/>
      <c r="AK46" s="262"/>
      <c r="AL46" s="262"/>
      <c r="AM46" s="262"/>
      <c r="AN46" s="262"/>
      <c r="AO46" s="262"/>
    </row>
    <row r="47" spans="1:41" ht="15" thickBot="1" x14ac:dyDescent="0.25">
      <c r="A47" s="225" t="s">
        <v>719</v>
      </c>
      <c r="B47" s="226"/>
      <c r="C47" s="226"/>
      <c r="D47" s="226"/>
      <c r="E47" s="226"/>
      <c r="F47" s="226"/>
      <c r="G47" s="226"/>
      <c r="H47" s="226"/>
      <c r="I47" s="226"/>
      <c r="J47" s="226"/>
      <c r="K47" s="226"/>
      <c r="L47" s="226"/>
      <c r="M47" s="226"/>
      <c r="N47" s="226"/>
      <c r="O47" s="226"/>
      <c r="P47" s="226"/>
      <c r="Q47" s="226"/>
      <c r="R47" s="226"/>
      <c r="S47" s="226"/>
      <c r="T47" s="226"/>
      <c r="V47" s="215"/>
      <c r="W47" s="225" t="s">
        <v>719</v>
      </c>
      <c r="X47" s="226"/>
      <c r="Y47" s="226"/>
      <c r="Z47" s="226"/>
      <c r="AA47" s="226"/>
      <c r="AB47" s="226"/>
      <c r="AC47" s="226"/>
      <c r="AD47" s="226"/>
      <c r="AE47" s="226"/>
      <c r="AF47" s="226"/>
      <c r="AG47" s="226"/>
      <c r="AH47" s="226"/>
      <c r="AI47" s="226"/>
      <c r="AJ47" s="226"/>
      <c r="AK47" s="226"/>
      <c r="AL47" s="226"/>
      <c r="AM47" s="226"/>
      <c r="AN47" s="226"/>
      <c r="AO47" s="226"/>
    </row>
    <row r="48" spans="1:41" x14ac:dyDescent="0.2">
      <c r="A48" s="220" t="s">
        <v>45</v>
      </c>
      <c r="B48" s="228">
        <v>4.49</v>
      </c>
      <c r="C48" s="228">
        <v>4.0199999999999996</v>
      </c>
      <c r="D48" s="228">
        <v>3.99</v>
      </c>
      <c r="E48" s="228">
        <v>3.85</v>
      </c>
      <c r="F48" s="228">
        <v>4.03</v>
      </c>
      <c r="G48" s="228">
        <v>4.1453998642582981</v>
      </c>
      <c r="H48" s="228">
        <v>4.18</v>
      </c>
      <c r="I48" s="228">
        <v>4.07</v>
      </c>
      <c r="J48" s="228">
        <v>3.91</v>
      </c>
      <c r="K48" s="228">
        <v>3.87</v>
      </c>
      <c r="L48" s="228">
        <v>3.87</v>
      </c>
      <c r="M48" s="228">
        <v>3.94</v>
      </c>
      <c r="N48" s="228">
        <v>4</v>
      </c>
      <c r="O48" s="228">
        <v>4.05</v>
      </c>
      <c r="P48" s="228">
        <v>4.01</v>
      </c>
      <c r="Q48" s="228">
        <v>4.1100000000000003</v>
      </c>
      <c r="R48" s="228">
        <v>4.3</v>
      </c>
      <c r="S48" s="228">
        <v>4.5999999999999996</v>
      </c>
      <c r="T48" s="228">
        <f>IF('Relative Weights'!E6=0,0,'Relative Weights'!E6)</f>
        <v>4.72</v>
      </c>
      <c r="V48" s="222"/>
      <c r="W48" s="227" t="s">
        <v>45</v>
      </c>
      <c r="X48" s="237">
        <f t="shared" ref="X48:X67" si="37">IF(AND(C48=0,B48=0),"",IF(AND(NOT(C48=0),B48=0),"Added",IF(AND(C48=0,NOT(B48=0)),"Deleted",IFERROR(C48/B48-1,""))))</f>
        <v>-0.10467706013363043</v>
      </c>
      <c r="Y48" s="237">
        <f t="shared" ref="Y48:Y67" si="38">IF(AND(D48=0,C48=0),"",IF(AND(NOT(D48=0),C48=0),"Added",IF(AND(D48=0,NOT(C48=0)),"Deleted",IFERROR(D48/C48-1,""))))</f>
        <v>-7.4626865671639786E-3</v>
      </c>
      <c r="Z48" s="237">
        <f t="shared" ref="Z48:Z67" si="39">IF(AND(E48=0,D48=0),"",IF(AND(NOT(E48=0),D48=0),"Added",IF(AND(E48=0,NOT(D48=0)),"Deleted",IFERROR(E48/D48-1,""))))</f>
        <v>-3.5087719298245612E-2</v>
      </c>
      <c r="AA48" s="237">
        <f t="shared" ref="AA48:AA67" si="40">IF(AND(F48=0,E48=0),"",IF(AND(NOT(F48=0),E48=0),"Added",IF(AND(F48=0,NOT(E48=0)),"Deleted",IFERROR(F48/E48-1,""))))</f>
        <v>4.6753246753246769E-2</v>
      </c>
      <c r="AB48" s="237">
        <f t="shared" ref="AB48:AB67" si="41">IF(AND(G48=0,F48=0),"",IF(AND(NOT(G48=0),F48=0),"Added",IF(AND(G48=0,NOT(F48=0)),"Deleted",IFERROR(G48/F48-1,""))))</f>
        <v>2.8635202049205333E-2</v>
      </c>
      <c r="AC48" s="237">
        <f t="shared" ref="AC48:AC67" si="42">IF(AND(H48=0,G48=0),"",IF(AND(NOT(H48=0),G48=0),"Added",IF(AND(H48=0,NOT(G48=0)),"Deleted",IFERROR(H48/G48-1,""))))</f>
        <v>8.3466340702194053E-3</v>
      </c>
      <c r="AD48" s="237">
        <f t="shared" ref="AD48:AD67" si="43">IF(AND(I48=0,H48=0),"",IF(AND(NOT(I48=0),H48=0),"Added",IF(AND(I48=0,NOT(H48=0)),"Deleted",IFERROR(I48/H48-1,""))))</f>
        <v>-2.631578947368407E-2</v>
      </c>
      <c r="AE48" s="237">
        <f t="shared" ref="AE48:AE67" si="44">IF(AND(J48=0,I48=0),"",IF(AND(NOT(J48=0),I48=0),"Added",IF(AND(J48=0,NOT(I48=0)),"Deleted",IFERROR(J48/I48-1,""))))</f>
        <v>-3.9312039312039304E-2</v>
      </c>
      <c r="AF48" s="237">
        <f t="shared" ref="AF48:AF67" si="45">IF(AND(K48=0,J48=0),"",IF(AND(NOT(K48=0),J48=0),"Added",IF(AND(K48=0,NOT(J48=0)),"Deleted",IFERROR(K48/J48-1,""))))</f>
        <v>-1.0230179028132946E-2</v>
      </c>
      <c r="AG48" s="237">
        <f t="shared" ref="AG48:AG67" si="46">IF(AND(L48=0,K48=0),"",IF(AND(NOT(L48=0),K48=0),"Added",IF(AND(L48=0,NOT(K48=0)),"Deleted",IFERROR(L48/K48-1,""))))</f>
        <v>0</v>
      </c>
      <c r="AH48" s="237">
        <f t="shared" ref="AH48:AH67" si="47">IF(AND(M48=0,L48=0),"",IF(AND(NOT(M48=0),L48=0),"Added",IF(AND(M48=0,NOT(L48=0)),"Deleted",IFERROR(M48/L48-1,""))))</f>
        <v>1.8087855297157507E-2</v>
      </c>
      <c r="AI48" s="237">
        <f t="shared" ref="AI48:AI67" si="48">IF(AND(N48=0,M48=0),"",IF(AND(NOT(N48=0),M48=0),"Added",IF(AND(N48=0,NOT(M48=0)),"Deleted",IFERROR(N48/M48-1,""))))</f>
        <v>1.5228426395939021E-2</v>
      </c>
      <c r="AJ48" s="237">
        <f t="shared" ref="AJ48:AJ67" si="49">IF(AND(O48=0,N48=0),"",IF(AND(NOT(O48=0),N48=0),"Added",IF(AND(O48=0,NOT(N48=0)),"Deleted",IFERROR(O48/N48-1,""))))</f>
        <v>1.2499999999999956E-2</v>
      </c>
      <c r="AK48" s="237">
        <f t="shared" ref="AK48:AK67" si="50">IF(AND(P48=0,O48=0),"",IF(AND(NOT(P48=0),O48=0),"Added",IF(AND(P48=0,NOT(O48=0)),"Deleted",IFERROR(P48/O48-1,""))))</f>
        <v>-9.8765432098765205E-3</v>
      </c>
      <c r="AL48" s="237">
        <f t="shared" ref="AL48:AL67" si="51">IF(AND(Q48=0,P48=0),"",IF(AND(NOT(Q48=0),P48=0),"Added",IF(AND(Q48=0,NOT(P48=0)),"Deleted",IFERROR(Q48/P48-1,""))))</f>
        <v>2.493765586034935E-2</v>
      </c>
      <c r="AM48" s="237">
        <f t="shared" ref="AM48:AM67" si="52">IF(AND(R48=0,Q48=0),"",IF(AND(NOT(R48=0),Q48=0),"Added",IF(AND(R48=0,NOT(Q48=0)),"Deleted",IFERROR(R48/Q48-1,""))))</f>
        <v>4.6228710462286937E-2</v>
      </c>
      <c r="AN48" s="237">
        <f t="shared" ref="AN48:AN67" si="53">IF(AND(S48=0,R48=0),"",IF(AND(NOT(S48=0),R48=0),"Added",IF(AND(S48=0,NOT(R48=0)),"Deleted",IFERROR(S48/R48-1,""))))</f>
        <v>6.9767441860465018E-2</v>
      </c>
      <c r="AO48" s="237">
        <f t="shared" ref="AO48:AO67" si="54">IF(AND(T48=0,S48=0),"",IF(AND(NOT(T48=0),S48=0),"Added",IF(AND(T48=0,NOT(S48=0)),"Deleted",IFERROR(T48/S48-1,""))))</f>
        <v>2.6086956521739202E-2</v>
      </c>
    </row>
    <row r="49" spans="1:41" x14ac:dyDescent="0.2">
      <c r="A49" s="220" t="s">
        <v>46</v>
      </c>
      <c r="B49" s="221">
        <v>9</v>
      </c>
      <c r="C49" s="221">
        <v>7.92</v>
      </c>
      <c r="D49" s="221">
        <v>7.43</v>
      </c>
      <c r="E49" s="221">
        <v>6.93</v>
      </c>
      <c r="F49" s="221">
        <v>7.3</v>
      </c>
      <c r="G49" s="221">
        <v>7.7609613036192604</v>
      </c>
      <c r="H49" s="221">
        <v>8.09</v>
      </c>
      <c r="I49" s="221">
        <v>8.07</v>
      </c>
      <c r="J49" s="221">
        <v>7.97</v>
      </c>
      <c r="K49" s="221">
        <v>7.7</v>
      </c>
      <c r="L49" s="221">
        <v>7.59</v>
      </c>
      <c r="M49" s="221">
        <v>7.54</v>
      </c>
      <c r="N49" s="221">
        <v>7.53</v>
      </c>
      <c r="O49" s="221">
        <v>7.43</v>
      </c>
      <c r="P49" s="221">
        <v>7.04</v>
      </c>
      <c r="Q49" s="221">
        <v>7.1</v>
      </c>
      <c r="R49" s="221">
        <v>7.33</v>
      </c>
      <c r="S49" s="221">
        <v>7.7</v>
      </c>
      <c r="T49" s="221">
        <f>IF('Relative Weights'!E7=0,0,'Relative Weights'!E7)</f>
        <v>7.67</v>
      </c>
      <c r="V49" s="222"/>
      <c r="W49" s="220" t="s">
        <v>46</v>
      </c>
      <c r="X49" s="237">
        <f t="shared" si="37"/>
        <v>-0.12</v>
      </c>
      <c r="Y49" s="237">
        <f t="shared" si="38"/>
        <v>-6.1868686868686851E-2</v>
      </c>
      <c r="Z49" s="237">
        <f t="shared" si="39"/>
        <v>-6.7294751009421283E-2</v>
      </c>
      <c r="AA49" s="237">
        <f t="shared" si="40"/>
        <v>5.3391053391053322E-2</v>
      </c>
      <c r="AB49" s="237">
        <f t="shared" si="41"/>
        <v>6.3145384057432974E-2</v>
      </c>
      <c r="AC49" s="237">
        <f t="shared" si="42"/>
        <v>4.2396641795816592E-2</v>
      </c>
      <c r="AD49" s="237">
        <f t="shared" si="43"/>
        <v>-2.4721878862793423E-3</v>
      </c>
      <c r="AE49" s="237">
        <f t="shared" si="44"/>
        <v>-1.239157372986377E-2</v>
      </c>
      <c r="AF49" s="237">
        <f t="shared" si="45"/>
        <v>-3.3877038895859468E-2</v>
      </c>
      <c r="AG49" s="237">
        <f t="shared" si="46"/>
        <v>-1.4285714285714346E-2</v>
      </c>
      <c r="AH49" s="237">
        <f t="shared" si="47"/>
        <v>-6.5876152832674562E-3</v>
      </c>
      <c r="AI49" s="237">
        <f t="shared" si="48"/>
        <v>-1.3262599469495706E-3</v>
      </c>
      <c r="AJ49" s="237">
        <f t="shared" si="49"/>
        <v>-1.3280212483399834E-2</v>
      </c>
      <c r="AK49" s="237">
        <f t="shared" si="50"/>
        <v>-5.2489905787348579E-2</v>
      </c>
      <c r="AL49" s="237">
        <f t="shared" si="51"/>
        <v>8.5227272727272929E-3</v>
      </c>
      <c r="AM49" s="237">
        <f t="shared" si="52"/>
        <v>3.2394366197183055E-2</v>
      </c>
      <c r="AN49" s="237">
        <f t="shared" si="53"/>
        <v>5.0477489768076422E-2</v>
      </c>
      <c r="AO49" s="237">
        <f t="shared" si="54"/>
        <v>-3.8961038961039529E-3</v>
      </c>
    </row>
    <row r="50" spans="1:41" x14ac:dyDescent="0.2">
      <c r="A50" s="220" t="s">
        <v>47</v>
      </c>
      <c r="B50" s="221">
        <v>5.7</v>
      </c>
      <c r="C50" s="221">
        <v>5</v>
      </c>
      <c r="D50" s="221">
        <v>5.01</v>
      </c>
      <c r="E50" s="221">
        <v>4.97</v>
      </c>
      <c r="F50" s="221">
        <v>5.38</v>
      </c>
      <c r="G50" s="221">
        <v>5.4837375621867173</v>
      </c>
      <c r="H50" s="221">
        <v>5.43</v>
      </c>
      <c r="I50" s="221">
        <v>5.44</v>
      </c>
      <c r="J50" s="221">
        <v>5.41</v>
      </c>
      <c r="K50" s="221">
        <v>5.48</v>
      </c>
      <c r="L50" s="221">
        <v>5.55</v>
      </c>
      <c r="M50" s="221">
        <v>5.82</v>
      </c>
      <c r="N50" s="221">
        <v>6.03</v>
      </c>
      <c r="O50" s="221">
        <v>6.09</v>
      </c>
      <c r="P50" s="221">
        <v>6.07</v>
      </c>
      <c r="Q50" s="221">
        <v>6.27</v>
      </c>
      <c r="R50" s="221">
        <v>6.69</v>
      </c>
      <c r="S50" s="221">
        <v>7.22</v>
      </c>
      <c r="T50" s="221">
        <f>IF('Relative Weights'!E8=0,0,'Relative Weights'!E8)</f>
        <v>7.49</v>
      </c>
      <c r="V50" s="222"/>
      <c r="W50" s="220" t="s">
        <v>47</v>
      </c>
      <c r="X50" s="237">
        <f t="shared" si="37"/>
        <v>-0.1228070175438597</v>
      </c>
      <c r="Y50" s="237">
        <f t="shared" si="38"/>
        <v>2.0000000000000018E-3</v>
      </c>
      <c r="Z50" s="237">
        <f t="shared" si="39"/>
        <v>-7.9840319361277334E-3</v>
      </c>
      <c r="AA50" s="237">
        <f t="shared" si="40"/>
        <v>8.2494969818913466E-2</v>
      </c>
      <c r="AB50" s="237">
        <f t="shared" si="41"/>
        <v>1.9282074755895495E-2</v>
      </c>
      <c r="AC50" s="237">
        <f t="shared" si="42"/>
        <v>-9.7994409063749677E-3</v>
      </c>
      <c r="AD50" s="237">
        <f t="shared" si="43"/>
        <v>1.8416206261511192E-3</v>
      </c>
      <c r="AE50" s="237">
        <f t="shared" si="44"/>
        <v>-5.5147058823530326E-3</v>
      </c>
      <c r="AF50" s="237">
        <f t="shared" si="45"/>
        <v>1.2939001848428777E-2</v>
      </c>
      <c r="AG50" s="237">
        <f t="shared" si="46"/>
        <v>1.2773722627737127E-2</v>
      </c>
      <c r="AH50" s="237">
        <f t="shared" si="47"/>
        <v>4.8648648648648818E-2</v>
      </c>
      <c r="AI50" s="237">
        <f t="shared" si="48"/>
        <v>3.6082474226804218E-2</v>
      </c>
      <c r="AJ50" s="237">
        <f t="shared" si="49"/>
        <v>9.9502487562188602E-3</v>
      </c>
      <c r="AK50" s="237">
        <f t="shared" si="50"/>
        <v>-3.2840722495893759E-3</v>
      </c>
      <c r="AL50" s="237">
        <f t="shared" si="51"/>
        <v>3.2948929159802187E-2</v>
      </c>
      <c r="AM50" s="237">
        <f t="shared" si="52"/>
        <v>6.6985645933014482E-2</v>
      </c>
      <c r="AN50" s="237">
        <f t="shared" si="53"/>
        <v>7.9222720478325792E-2</v>
      </c>
      <c r="AO50" s="237">
        <f t="shared" si="54"/>
        <v>3.7396121883656486E-2</v>
      </c>
    </row>
    <row r="51" spans="1:41" x14ac:dyDescent="0.2">
      <c r="A51" s="220" t="s">
        <v>48</v>
      </c>
      <c r="B51" s="221">
        <v>2.71</v>
      </c>
      <c r="C51" s="221">
        <v>2.5499999999999998</v>
      </c>
      <c r="D51" s="221">
        <v>2.4900000000000002</v>
      </c>
      <c r="E51" s="221">
        <v>2.4300000000000002</v>
      </c>
      <c r="F51" s="221">
        <v>2.5</v>
      </c>
      <c r="G51" s="221">
        <v>2.5617807447590417</v>
      </c>
      <c r="H51" s="221">
        <v>2.48</v>
      </c>
      <c r="I51" s="221">
        <v>2.34</v>
      </c>
      <c r="J51" s="221">
        <v>2.27</v>
      </c>
      <c r="K51" s="221">
        <v>2.2999999999999998</v>
      </c>
      <c r="L51" s="221">
        <v>2.4300000000000002</v>
      </c>
      <c r="M51" s="221">
        <v>2.5099999999999998</v>
      </c>
      <c r="N51" s="221">
        <v>2.56</v>
      </c>
      <c r="O51" s="221">
        <v>2.4700000000000002</v>
      </c>
      <c r="P51" s="221">
        <v>2.39</v>
      </c>
      <c r="Q51" s="221">
        <v>2.38</v>
      </c>
      <c r="R51" s="221">
        <v>2.41</v>
      </c>
      <c r="S51" s="221">
        <v>2.4</v>
      </c>
      <c r="T51" s="221">
        <f>IF('Relative Weights'!E9=0,0,'Relative Weights'!E9)</f>
        <v>2.34</v>
      </c>
      <c r="V51" s="222"/>
      <c r="W51" s="220" t="s">
        <v>48</v>
      </c>
      <c r="X51" s="237">
        <f t="shared" si="37"/>
        <v>-5.9040590405904148E-2</v>
      </c>
      <c r="Y51" s="237">
        <f t="shared" si="38"/>
        <v>-2.3529411764705688E-2</v>
      </c>
      <c r="Z51" s="237">
        <f t="shared" si="39"/>
        <v>-2.4096385542168641E-2</v>
      </c>
      <c r="AA51" s="237">
        <f t="shared" si="40"/>
        <v>2.8806584362139898E-2</v>
      </c>
      <c r="AB51" s="237">
        <f t="shared" si="41"/>
        <v>2.4712297903616731E-2</v>
      </c>
      <c r="AC51" s="237">
        <f t="shared" si="42"/>
        <v>-3.1923397397045417E-2</v>
      </c>
      <c r="AD51" s="237">
        <f t="shared" si="43"/>
        <v>-5.6451612903225867E-2</v>
      </c>
      <c r="AE51" s="237">
        <f t="shared" si="44"/>
        <v>-2.9914529914529808E-2</v>
      </c>
      <c r="AF51" s="237">
        <f t="shared" si="45"/>
        <v>1.3215859030836885E-2</v>
      </c>
      <c r="AG51" s="237">
        <f t="shared" si="46"/>
        <v>5.65217391304349E-2</v>
      </c>
      <c r="AH51" s="237">
        <f t="shared" si="47"/>
        <v>3.2921810699588328E-2</v>
      </c>
      <c r="AI51" s="237">
        <f t="shared" si="48"/>
        <v>1.9920318725099806E-2</v>
      </c>
      <c r="AJ51" s="237">
        <f t="shared" si="49"/>
        <v>-3.5156249999999889E-2</v>
      </c>
      <c r="AK51" s="237">
        <f t="shared" si="50"/>
        <v>-3.2388663967611309E-2</v>
      </c>
      <c r="AL51" s="237">
        <f t="shared" si="51"/>
        <v>-4.1841004184101083E-3</v>
      </c>
      <c r="AM51" s="237">
        <f t="shared" si="52"/>
        <v>1.26050420168069E-2</v>
      </c>
      <c r="AN51" s="237">
        <f t="shared" si="53"/>
        <v>-4.1493775933610921E-3</v>
      </c>
      <c r="AO51" s="237">
        <f t="shared" si="54"/>
        <v>-2.5000000000000022E-2</v>
      </c>
    </row>
    <row r="52" spans="1:41" x14ac:dyDescent="0.2">
      <c r="A52" s="220" t="s">
        <v>49</v>
      </c>
      <c r="B52" s="221">
        <v>7.16</v>
      </c>
      <c r="C52" s="221">
        <v>7.11</v>
      </c>
      <c r="D52" s="221">
        <v>7.09</v>
      </c>
      <c r="E52" s="221">
        <v>7.15</v>
      </c>
      <c r="F52" s="221">
        <v>7.23</v>
      </c>
      <c r="G52" s="221">
        <v>7.1967350721162715</v>
      </c>
      <c r="H52" s="221">
        <v>7.07</v>
      </c>
      <c r="I52" s="221">
        <v>7.01</v>
      </c>
      <c r="J52" s="221">
        <v>7.13</v>
      </c>
      <c r="K52" s="221">
        <v>7.33</v>
      </c>
      <c r="L52" s="221">
        <v>7.71</v>
      </c>
      <c r="M52" s="221">
        <v>8.08</v>
      </c>
      <c r="N52" s="221">
        <v>7.8</v>
      </c>
      <c r="O52" s="221">
        <v>7.21</v>
      </c>
      <c r="P52" s="221">
        <v>6.54</v>
      </c>
      <c r="Q52" s="221">
        <v>6.87</v>
      </c>
      <c r="R52" s="221">
        <v>7.43</v>
      </c>
      <c r="S52" s="221">
        <v>8.09</v>
      </c>
      <c r="T52" s="221">
        <f>IF('Relative Weights'!E10=0,0,'Relative Weights'!E10)</f>
        <v>8.51</v>
      </c>
      <c r="V52" s="222"/>
      <c r="W52" s="220" t="s">
        <v>49</v>
      </c>
      <c r="X52" s="237">
        <f t="shared" si="37"/>
        <v>-6.9832402234636382E-3</v>
      </c>
      <c r="Y52" s="237">
        <f t="shared" si="38"/>
        <v>-2.812939521800395E-3</v>
      </c>
      <c r="Z52" s="237">
        <f t="shared" si="39"/>
        <v>8.4626234132580969E-3</v>
      </c>
      <c r="AA52" s="237">
        <f t="shared" si="40"/>
        <v>1.118881118881121E-2</v>
      </c>
      <c r="AB52" s="237">
        <f t="shared" si="41"/>
        <v>-4.6009582135171367E-3</v>
      </c>
      <c r="AC52" s="237">
        <f t="shared" si="42"/>
        <v>-1.7610078854688682E-2</v>
      </c>
      <c r="AD52" s="237">
        <f t="shared" si="43"/>
        <v>-8.4865629420085575E-3</v>
      </c>
      <c r="AE52" s="237">
        <f t="shared" si="44"/>
        <v>1.711840228245376E-2</v>
      </c>
      <c r="AF52" s="237">
        <f t="shared" si="45"/>
        <v>2.8050490883590573E-2</v>
      </c>
      <c r="AG52" s="237">
        <f t="shared" si="46"/>
        <v>5.184174624829474E-2</v>
      </c>
      <c r="AH52" s="237">
        <f t="shared" si="47"/>
        <v>4.7989623865110298E-2</v>
      </c>
      <c r="AI52" s="237">
        <f t="shared" si="48"/>
        <v>-3.4653465346534684E-2</v>
      </c>
      <c r="AJ52" s="237">
        <f t="shared" si="49"/>
        <v>-7.5641025641025594E-2</v>
      </c>
      <c r="AK52" s="237">
        <f t="shared" si="50"/>
        <v>-9.2926490984743371E-2</v>
      </c>
      <c r="AL52" s="237">
        <f t="shared" si="51"/>
        <v>5.0458715596330306E-2</v>
      </c>
      <c r="AM52" s="237">
        <f t="shared" si="52"/>
        <v>8.151382823871911E-2</v>
      </c>
      <c r="AN52" s="237">
        <f t="shared" si="53"/>
        <v>8.8829071332436005E-2</v>
      </c>
      <c r="AO52" s="237">
        <f t="shared" si="54"/>
        <v>5.1915945611866521E-2</v>
      </c>
    </row>
    <row r="53" spans="1:41" x14ac:dyDescent="0.2">
      <c r="A53" s="220" t="s">
        <v>50</v>
      </c>
      <c r="B53" s="221">
        <v>6.37</v>
      </c>
      <c r="C53" s="221">
        <v>5.64</v>
      </c>
      <c r="D53" s="221">
        <v>5.83</v>
      </c>
      <c r="E53" s="221">
        <v>6.12</v>
      </c>
      <c r="F53" s="221">
        <v>7.13</v>
      </c>
      <c r="G53" s="221">
        <v>7.5895264367688071</v>
      </c>
      <c r="H53" s="221">
        <v>7.63</v>
      </c>
      <c r="I53" s="221">
        <v>7.47</v>
      </c>
      <c r="J53" s="221">
        <v>7.46</v>
      </c>
      <c r="K53" s="221">
        <v>7.58</v>
      </c>
      <c r="L53" s="221">
        <v>7.66</v>
      </c>
      <c r="M53" s="221">
        <v>7.64</v>
      </c>
      <c r="N53" s="221">
        <v>7.1</v>
      </c>
      <c r="O53" s="221">
        <v>6.14</v>
      </c>
      <c r="P53" s="221">
        <v>5.5</v>
      </c>
      <c r="Q53" s="221">
        <v>5.49</v>
      </c>
      <c r="R53" s="221">
        <v>6</v>
      </c>
      <c r="S53" s="221">
        <v>6.73</v>
      </c>
      <c r="T53" s="221">
        <f>IF('Relative Weights'!E11=0,0,'Relative Weights'!E11)</f>
        <v>7.28</v>
      </c>
      <c r="V53" s="222"/>
      <c r="W53" s="220" t="s">
        <v>50</v>
      </c>
      <c r="X53" s="237">
        <f t="shared" si="37"/>
        <v>-0.11459968602825754</v>
      </c>
      <c r="Y53" s="237">
        <f t="shared" si="38"/>
        <v>3.3687943262411313E-2</v>
      </c>
      <c r="Z53" s="237">
        <f t="shared" si="39"/>
        <v>4.9742710120068701E-2</v>
      </c>
      <c r="AA53" s="237">
        <f t="shared" si="40"/>
        <v>0.16503267973856195</v>
      </c>
      <c r="AB53" s="237">
        <f t="shared" si="41"/>
        <v>6.4449710626761192E-2</v>
      </c>
      <c r="AC53" s="237">
        <f t="shared" si="42"/>
        <v>5.3328180049694307E-3</v>
      </c>
      <c r="AD53" s="237">
        <f t="shared" si="43"/>
        <v>-2.0969855832241202E-2</v>
      </c>
      <c r="AE53" s="237">
        <f t="shared" si="44"/>
        <v>-1.3386880856760541E-3</v>
      </c>
      <c r="AF53" s="237">
        <f t="shared" si="45"/>
        <v>1.6085790884718509E-2</v>
      </c>
      <c r="AG53" s="237">
        <f t="shared" si="46"/>
        <v>1.055408970976246E-2</v>
      </c>
      <c r="AH53" s="237">
        <f t="shared" si="47"/>
        <v>-2.6109660574412663E-3</v>
      </c>
      <c r="AI53" s="237">
        <f t="shared" si="48"/>
        <v>-7.06806282722513E-2</v>
      </c>
      <c r="AJ53" s="237">
        <f t="shared" si="49"/>
        <v>-0.13521126760563384</v>
      </c>
      <c r="AK53" s="237">
        <f t="shared" si="50"/>
        <v>-0.10423452768729635</v>
      </c>
      <c r="AL53" s="237">
        <f t="shared" si="51"/>
        <v>-1.8181818181818299E-3</v>
      </c>
      <c r="AM53" s="237">
        <f t="shared" si="52"/>
        <v>9.2896174863387859E-2</v>
      </c>
      <c r="AN53" s="237">
        <f t="shared" si="53"/>
        <v>0.12166666666666681</v>
      </c>
      <c r="AO53" s="237">
        <f t="shared" si="54"/>
        <v>8.172362555720647E-2</v>
      </c>
    </row>
    <row r="54" spans="1:41" x14ac:dyDescent="0.2">
      <c r="A54" s="220" t="s">
        <v>51</v>
      </c>
      <c r="B54" s="221">
        <v>3.51</v>
      </c>
      <c r="C54" s="221">
        <v>3.13</v>
      </c>
      <c r="D54" s="221">
        <v>2.94</v>
      </c>
      <c r="E54" s="221">
        <v>2.77</v>
      </c>
      <c r="F54" s="221">
        <v>2.83</v>
      </c>
      <c r="G54" s="221">
        <v>2.9414033407952709</v>
      </c>
      <c r="H54" s="221">
        <v>2.86</v>
      </c>
      <c r="I54" s="221">
        <v>2.88</v>
      </c>
      <c r="J54" s="221">
        <v>2.89</v>
      </c>
      <c r="K54" s="221">
        <v>3.02</v>
      </c>
      <c r="L54" s="221">
        <v>3.09</v>
      </c>
      <c r="M54" s="221">
        <v>3.1</v>
      </c>
      <c r="N54" s="221">
        <v>3.01</v>
      </c>
      <c r="O54" s="221">
        <v>2.85</v>
      </c>
      <c r="P54" s="221">
        <v>2.79</v>
      </c>
      <c r="Q54" s="221">
        <v>2.88</v>
      </c>
      <c r="R54" s="221">
        <v>3.06</v>
      </c>
      <c r="S54" s="221">
        <v>3.4</v>
      </c>
      <c r="T54" s="221">
        <f>IF('Relative Weights'!E12=0,0,'Relative Weights'!E12)</f>
        <v>3.65</v>
      </c>
      <c r="V54" s="222"/>
      <c r="W54" s="220" t="s">
        <v>51</v>
      </c>
      <c r="X54" s="237">
        <f t="shared" si="37"/>
        <v>-0.10826210826210825</v>
      </c>
      <c r="Y54" s="237">
        <f t="shared" si="38"/>
        <v>-6.0702875399361034E-2</v>
      </c>
      <c r="Z54" s="237">
        <f t="shared" si="39"/>
        <v>-5.7823129251700633E-2</v>
      </c>
      <c r="AA54" s="237">
        <f t="shared" si="40"/>
        <v>2.1660649819494671E-2</v>
      </c>
      <c r="AB54" s="237">
        <f t="shared" si="41"/>
        <v>3.936513809020159E-2</v>
      </c>
      <c r="AC54" s="237">
        <f t="shared" si="42"/>
        <v>-2.767500113509147E-2</v>
      </c>
      <c r="AD54" s="237">
        <f t="shared" si="43"/>
        <v>6.9930069930070893E-3</v>
      </c>
      <c r="AE54" s="237">
        <f t="shared" si="44"/>
        <v>3.4722222222223209E-3</v>
      </c>
      <c r="AF54" s="237">
        <f t="shared" si="45"/>
        <v>4.4982698961937739E-2</v>
      </c>
      <c r="AG54" s="237">
        <f t="shared" si="46"/>
        <v>2.3178807947019875E-2</v>
      </c>
      <c r="AH54" s="237">
        <f t="shared" si="47"/>
        <v>3.2362459546926292E-3</v>
      </c>
      <c r="AI54" s="237">
        <f t="shared" si="48"/>
        <v>-2.9032258064516259E-2</v>
      </c>
      <c r="AJ54" s="237">
        <f t="shared" si="49"/>
        <v>-5.3156146179401897E-2</v>
      </c>
      <c r="AK54" s="237">
        <f t="shared" si="50"/>
        <v>-2.1052631578947434E-2</v>
      </c>
      <c r="AL54" s="237">
        <f t="shared" si="51"/>
        <v>3.2258064516129004E-2</v>
      </c>
      <c r="AM54" s="237">
        <f t="shared" si="52"/>
        <v>6.25E-2</v>
      </c>
      <c r="AN54" s="237">
        <f t="shared" si="53"/>
        <v>0.11111111111111116</v>
      </c>
      <c r="AO54" s="237">
        <f t="shared" si="54"/>
        <v>7.3529411764705843E-2</v>
      </c>
    </row>
    <row r="55" spans="1:41" x14ac:dyDescent="0.2">
      <c r="A55" s="220" t="s">
        <v>52</v>
      </c>
      <c r="B55" s="221">
        <v>0</v>
      </c>
      <c r="C55" s="221">
        <v>0</v>
      </c>
      <c r="D55" s="221">
        <v>0</v>
      </c>
      <c r="E55" s="221">
        <v>0</v>
      </c>
      <c r="F55" s="221">
        <v>0</v>
      </c>
      <c r="G55" s="221">
        <v>0</v>
      </c>
      <c r="H55" s="221">
        <v>0</v>
      </c>
      <c r="I55" s="221">
        <v>0</v>
      </c>
      <c r="J55" s="221">
        <v>0</v>
      </c>
      <c r="K55" s="221">
        <v>0</v>
      </c>
      <c r="L55" s="221">
        <v>0</v>
      </c>
      <c r="M55" s="221">
        <v>0</v>
      </c>
      <c r="N55" s="221">
        <v>0</v>
      </c>
      <c r="O55" s="221">
        <v>0</v>
      </c>
      <c r="P55" s="221">
        <v>0</v>
      </c>
      <c r="Q55" s="221">
        <v>0</v>
      </c>
      <c r="R55" s="221">
        <v>0</v>
      </c>
      <c r="S55" s="221">
        <v>0</v>
      </c>
      <c r="T55" s="221">
        <f>IF('Relative Weights'!E13=0,0,'Relative Weights'!E13)</f>
        <v>0</v>
      </c>
      <c r="V55" s="222"/>
      <c r="W55" s="220" t="s">
        <v>52</v>
      </c>
      <c r="X55" s="237" t="str">
        <f t="shared" si="37"/>
        <v/>
      </c>
      <c r="Y55" s="237" t="str">
        <f t="shared" si="38"/>
        <v/>
      </c>
      <c r="Z55" s="237" t="str">
        <f t="shared" si="39"/>
        <v/>
      </c>
      <c r="AA55" s="237" t="str">
        <f t="shared" si="40"/>
        <v/>
      </c>
      <c r="AB55" s="237" t="str">
        <f t="shared" si="41"/>
        <v/>
      </c>
      <c r="AC55" s="237" t="str">
        <f t="shared" si="42"/>
        <v/>
      </c>
      <c r="AD55" s="237" t="str">
        <f t="shared" si="43"/>
        <v/>
      </c>
      <c r="AE55" s="237" t="str">
        <f t="shared" si="44"/>
        <v/>
      </c>
      <c r="AF55" s="237" t="str">
        <f t="shared" si="45"/>
        <v/>
      </c>
      <c r="AG55" s="237" t="str">
        <f t="shared" si="46"/>
        <v/>
      </c>
      <c r="AH55" s="237" t="str">
        <f t="shared" si="47"/>
        <v/>
      </c>
      <c r="AI55" s="237" t="str">
        <f t="shared" si="48"/>
        <v/>
      </c>
      <c r="AJ55" s="237" t="str">
        <f t="shared" si="49"/>
        <v/>
      </c>
      <c r="AK55" s="237" t="str">
        <f t="shared" si="50"/>
        <v/>
      </c>
      <c r="AL55" s="237" t="str">
        <f t="shared" si="51"/>
        <v/>
      </c>
      <c r="AM55" s="237" t="str">
        <f t="shared" si="52"/>
        <v/>
      </c>
      <c r="AN55" s="237" t="str">
        <f t="shared" si="53"/>
        <v/>
      </c>
      <c r="AO55" s="237" t="str">
        <f t="shared" si="54"/>
        <v/>
      </c>
    </row>
    <row r="56" spans="1:41" x14ac:dyDescent="0.2">
      <c r="A56" s="220" t="s">
        <v>53</v>
      </c>
      <c r="B56" s="221">
        <v>3.55</v>
      </c>
      <c r="C56" s="221">
        <v>3.28</v>
      </c>
      <c r="D56" s="221">
        <v>3.25</v>
      </c>
      <c r="E56" s="221">
        <v>3.11</v>
      </c>
      <c r="F56" s="221">
        <v>3.08</v>
      </c>
      <c r="G56" s="221">
        <v>2.996205733344194</v>
      </c>
      <c r="H56" s="221">
        <v>2.97</v>
      </c>
      <c r="I56" s="221">
        <v>2.93</v>
      </c>
      <c r="J56" s="221">
        <v>2.98</v>
      </c>
      <c r="K56" s="221">
        <v>2.89</v>
      </c>
      <c r="L56" s="221">
        <v>3.07</v>
      </c>
      <c r="M56" s="221">
        <v>2.89</v>
      </c>
      <c r="N56" s="221">
        <v>2.93</v>
      </c>
      <c r="O56" s="221">
        <v>2.57</v>
      </c>
      <c r="P56" s="221">
        <v>2.4700000000000002</v>
      </c>
      <c r="Q56" s="221">
        <v>2.2999999999999998</v>
      </c>
      <c r="R56" s="221">
        <v>2.31</v>
      </c>
      <c r="S56" s="221">
        <v>2.35</v>
      </c>
      <c r="T56" s="221">
        <f>IF('Relative Weights'!E14=0,0,'Relative Weights'!E14)</f>
        <v>2.41</v>
      </c>
      <c r="V56" s="222"/>
      <c r="W56" s="220" t="s">
        <v>53</v>
      </c>
      <c r="X56" s="237">
        <f t="shared" si="37"/>
        <v>-7.6056338028169024E-2</v>
      </c>
      <c r="Y56" s="237">
        <f t="shared" si="38"/>
        <v>-9.1463414634145312E-3</v>
      </c>
      <c r="Z56" s="237">
        <f t="shared" si="39"/>
        <v>-4.3076923076923124E-2</v>
      </c>
      <c r="AA56" s="237">
        <f t="shared" si="40"/>
        <v>-9.6463022508037621E-3</v>
      </c>
      <c r="AB56" s="237">
        <f t="shared" si="41"/>
        <v>-2.7205930732404515E-2</v>
      </c>
      <c r="AC56" s="237">
        <f t="shared" si="42"/>
        <v>-8.7463063876273006E-3</v>
      </c>
      <c r="AD56" s="237">
        <f t="shared" si="43"/>
        <v>-1.3468013468013518E-2</v>
      </c>
      <c r="AE56" s="237">
        <f t="shared" si="44"/>
        <v>1.7064846416382284E-2</v>
      </c>
      <c r="AF56" s="237">
        <f t="shared" si="45"/>
        <v>-3.0201342281879096E-2</v>
      </c>
      <c r="AG56" s="237">
        <f t="shared" si="46"/>
        <v>6.2283737024221297E-2</v>
      </c>
      <c r="AH56" s="237">
        <f t="shared" si="47"/>
        <v>-5.863192182410415E-2</v>
      </c>
      <c r="AI56" s="237">
        <f t="shared" si="48"/>
        <v>1.384083044982698E-2</v>
      </c>
      <c r="AJ56" s="237">
        <f t="shared" si="49"/>
        <v>-0.12286689419795227</v>
      </c>
      <c r="AK56" s="237">
        <f t="shared" si="50"/>
        <v>-3.8910505836575737E-2</v>
      </c>
      <c r="AL56" s="237">
        <f t="shared" si="51"/>
        <v>-6.8825910931174183E-2</v>
      </c>
      <c r="AM56" s="237">
        <f t="shared" si="52"/>
        <v>4.3478260869567187E-3</v>
      </c>
      <c r="AN56" s="237">
        <f t="shared" si="53"/>
        <v>1.7316017316017396E-2</v>
      </c>
      <c r="AO56" s="237">
        <f t="shared" si="54"/>
        <v>2.5531914893617058E-2</v>
      </c>
    </row>
    <row r="57" spans="1:41" x14ac:dyDescent="0.2">
      <c r="A57" s="220" t="s">
        <v>54</v>
      </c>
      <c r="B57" s="221">
        <v>3.25</v>
      </c>
      <c r="C57" s="221">
        <v>3.06</v>
      </c>
      <c r="D57" s="221">
        <v>2.87</v>
      </c>
      <c r="E57" s="221">
        <v>2.68</v>
      </c>
      <c r="F57" s="221">
        <v>2.64</v>
      </c>
      <c r="G57" s="221">
        <v>2.6527449589877921</v>
      </c>
      <c r="H57" s="221">
        <v>2.63</v>
      </c>
      <c r="I57" s="221">
        <v>2.58</v>
      </c>
      <c r="J57" s="221">
        <v>2.69</v>
      </c>
      <c r="K57" s="221">
        <v>2.83</v>
      </c>
      <c r="L57" s="221">
        <v>3.16</v>
      </c>
      <c r="M57" s="221">
        <v>3.38</v>
      </c>
      <c r="N57" s="221">
        <v>3.6</v>
      </c>
      <c r="O57" s="221">
        <v>3.58</v>
      </c>
      <c r="P57" s="221">
        <v>3.35</v>
      </c>
      <c r="Q57" s="221">
        <v>3.12</v>
      </c>
      <c r="R57" s="221">
        <v>3.02</v>
      </c>
      <c r="S57" s="221">
        <v>3.17</v>
      </c>
      <c r="T57" s="221">
        <f>IF('Relative Weights'!E15=0,0,'Relative Weights'!E15)</f>
        <v>3.5</v>
      </c>
      <c r="V57" s="222"/>
      <c r="W57" s="220" t="s">
        <v>54</v>
      </c>
      <c r="X57" s="237">
        <f t="shared" si="37"/>
        <v>-5.8461538461538454E-2</v>
      </c>
      <c r="Y57" s="237">
        <f t="shared" si="38"/>
        <v>-6.2091503267973858E-2</v>
      </c>
      <c r="Z57" s="237">
        <f t="shared" si="39"/>
        <v>-6.6202090592334506E-2</v>
      </c>
      <c r="AA57" s="237">
        <f t="shared" si="40"/>
        <v>-1.4925373134328401E-2</v>
      </c>
      <c r="AB57" s="237">
        <f t="shared" si="41"/>
        <v>4.8276359802241764E-3</v>
      </c>
      <c r="AC57" s="237">
        <f t="shared" si="42"/>
        <v>-8.5741220281013719E-3</v>
      </c>
      <c r="AD57" s="237">
        <f t="shared" si="43"/>
        <v>-1.9011406844106404E-2</v>
      </c>
      <c r="AE57" s="237">
        <f t="shared" si="44"/>
        <v>4.2635658914728536E-2</v>
      </c>
      <c r="AF57" s="237">
        <f t="shared" si="45"/>
        <v>5.2044609665427455E-2</v>
      </c>
      <c r="AG57" s="237">
        <f t="shared" si="46"/>
        <v>0.11660777385159005</v>
      </c>
      <c r="AH57" s="237">
        <f t="shared" si="47"/>
        <v>6.9620253164556889E-2</v>
      </c>
      <c r="AI57" s="237">
        <f t="shared" si="48"/>
        <v>6.5088757396449815E-2</v>
      </c>
      <c r="AJ57" s="237">
        <f t="shared" si="49"/>
        <v>-5.5555555555555358E-3</v>
      </c>
      <c r="AK57" s="237">
        <f t="shared" si="50"/>
        <v>-6.4245810055865937E-2</v>
      </c>
      <c r="AL57" s="237">
        <f t="shared" si="51"/>
        <v>-6.8656716417910491E-2</v>
      </c>
      <c r="AM57" s="237">
        <f t="shared" si="52"/>
        <v>-3.2051282051282048E-2</v>
      </c>
      <c r="AN57" s="237">
        <f t="shared" si="53"/>
        <v>4.9668874172185351E-2</v>
      </c>
      <c r="AO57" s="237">
        <f t="shared" si="54"/>
        <v>0.10410094637223977</v>
      </c>
    </row>
    <row r="58" spans="1:41" x14ac:dyDescent="0.2">
      <c r="A58" s="220" t="s">
        <v>727</v>
      </c>
      <c r="B58" s="221">
        <v>0</v>
      </c>
      <c r="C58" s="221">
        <v>0</v>
      </c>
      <c r="D58" s="221">
        <v>0</v>
      </c>
      <c r="E58" s="221">
        <v>0</v>
      </c>
      <c r="F58" s="221">
        <v>0</v>
      </c>
      <c r="G58" s="221">
        <v>0</v>
      </c>
      <c r="H58" s="221">
        <v>0</v>
      </c>
      <c r="I58" s="221">
        <v>0</v>
      </c>
      <c r="J58" s="221">
        <v>0</v>
      </c>
      <c r="K58" s="221">
        <v>0</v>
      </c>
      <c r="L58" s="221">
        <v>0</v>
      </c>
      <c r="M58" s="221">
        <v>0</v>
      </c>
      <c r="N58" s="221">
        <v>0</v>
      </c>
      <c r="O58" s="221">
        <v>0</v>
      </c>
      <c r="P58" s="221">
        <v>0</v>
      </c>
      <c r="Q58" s="221">
        <v>0</v>
      </c>
      <c r="R58" s="221">
        <v>0</v>
      </c>
      <c r="S58" s="221">
        <v>0</v>
      </c>
      <c r="T58" s="221">
        <f>IF('Relative Weights'!E16=0,0,'Relative Weights'!E16)</f>
        <v>0</v>
      </c>
      <c r="V58" s="222"/>
      <c r="W58" s="220" t="s">
        <v>727</v>
      </c>
      <c r="X58" s="237" t="str">
        <f t="shared" si="37"/>
        <v/>
      </c>
      <c r="Y58" s="237" t="str">
        <f t="shared" si="38"/>
        <v/>
      </c>
      <c r="Z58" s="237" t="str">
        <f t="shared" si="39"/>
        <v/>
      </c>
      <c r="AA58" s="237" t="str">
        <f t="shared" si="40"/>
        <v/>
      </c>
      <c r="AB58" s="237" t="str">
        <f t="shared" si="41"/>
        <v/>
      </c>
      <c r="AC58" s="237" t="str">
        <f t="shared" si="42"/>
        <v/>
      </c>
      <c r="AD58" s="237" t="str">
        <f t="shared" si="43"/>
        <v/>
      </c>
      <c r="AE58" s="237" t="str">
        <f t="shared" si="44"/>
        <v/>
      </c>
      <c r="AF58" s="237" t="str">
        <f t="shared" si="45"/>
        <v/>
      </c>
      <c r="AG58" s="237" t="str">
        <f t="shared" si="46"/>
        <v/>
      </c>
      <c r="AH58" s="237" t="str">
        <f t="shared" si="47"/>
        <v/>
      </c>
      <c r="AI58" s="237" t="str">
        <f t="shared" si="48"/>
        <v/>
      </c>
      <c r="AJ58" s="237" t="str">
        <f t="shared" si="49"/>
        <v/>
      </c>
      <c r="AK58" s="237" t="str">
        <f t="shared" si="50"/>
        <v/>
      </c>
      <c r="AL58" s="237" t="str">
        <f t="shared" si="51"/>
        <v/>
      </c>
      <c r="AM58" s="237" t="str">
        <f t="shared" si="52"/>
        <v/>
      </c>
      <c r="AN58" s="237" t="str">
        <f t="shared" si="53"/>
        <v/>
      </c>
      <c r="AO58" s="237" t="str">
        <f t="shared" si="54"/>
        <v/>
      </c>
    </row>
    <row r="59" spans="1:41" x14ac:dyDescent="0.2">
      <c r="A59" s="220" t="s">
        <v>56</v>
      </c>
      <c r="B59" s="221">
        <v>0</v>
      </c>
      <c r="C59" s="221">
        <v>0</v>
      </c>
      <c r="D59" s="221">
        <v>0</v>
      </c>
      <c r="E59" s="221">
        <v>0</v>
      </c>
      <c r="F59" s="221">
        <v>0</v>
      </c>
      <c r="G59" s="221">
        <v>0</v>
      </c>
      <c r="H59" s="221">
        <v>0</v>
      </c>
      <c r="I59" s="221">
        <v>0</v>
      </c>
      <c r="J59" s="221">
        <v>0</v>
      </c>
      <c r="K59" s="221">
        <v>0</v>
      </c>
      <c r="L59" s="221">
        <v>0</v>
      </c>
      <c r="M59" s="221">
        <v>0</v>
      </c>
      <c r="N59" s="221">
        <v>0</v>
      </c>
      <c r="O59" s="221">
        <v>0</v>
      </c>
      <c r="P59" s="221">
        <v>0</v>
      </c>
      <c r="Q59" s="221">
        <v>0</v>
      </c>
      <c r="R59" s="221">
        <v>0</v>
      </c>
      <c r="S59" s="221">
        <v>0</v>
      </c>
      <c r="T59" s="221">
        <f>IF('Relative Weights'!E17=0,0,'Relative Weights'!E17)</f>
        <v>0</v>
      </c>
      <c r="V59" s="222"/>
      <c r="W59" s="220" t="s">
        <v>56</v>
      </c>
      <c r="X59" s="237" t="str">
        <f t="shared" si="37"/>
        <v/>
      </c>
      <c r="Y59" s="237" t="str">
        <f t="shared" si="38"/>
        <v/>
      </c>
      <c r="Z59" s="237" t="str">
        <f t="shared" si="39"/>
        <v/>
      </c>
      <c r="AA59" s="237" t="str">
        <f t="shared" si="40"/>
        <v/>
      </c>
      <c r="AB59" s="237" t="str">
        <f t="shared" si="41"/>
        <v/>
      </c>
      <c r="AC59" s="237" t="str">
        <f t="shared" si="42"/>
        <v/>
      </c>
      <c r="AD59" s="237" t="str">
        <f t="shared" si="43"/>
        <v/>
      </c>
      <c r="AE59" s="237" t="str">
        <f t="shared" si="44"/>
        <v/>
      </c>
      <c r="AF59" s="237" t="str">
        <f t="shared" si="45"/>
        <v/>
      </c>
      <c r="AG59" s="237" t="str">
        <f t="shared" si="46"/>
        <v/>
      </c>
      <c r="AH59" s="237" t="str">
        <f t="shared" si="47"/>
        <v/>
      </c>
      <c r="AI59" s="237" t="str">
        <f t="shared" si="48"/>
        <v/>
      </c>
      <c r="AJ59" s="237" t="str">
        <f t="shared" si="49"/>
        <v/>
      </c>
      <c r="AK59" s="237" t="str">
        <f t="shared" si="50"/>
        <v/>
      </c>
      <c r="AL59" s="237" t="str">
        <f t="shared" si="51"/>
        <v/>
      </c>
      <c r="AM59" s="237" t="str">
        <f t="shared" si="52"/>
        <v/>
      </c>
      <c r="AN59" s="237" t="str">
        <f t="shared" si="53"/>
        <v/>
      </c>
      <c r="AO59" s="237" t="str">
        <f t="shared" si="54"/>
        <v/>
      </c>
    </row>
    <row r="60" spans="1:41" x14ac:dyDescent="0.2">
      <c r="A60" s="220" t="s">
        <v>57</v>
      </c>
      <c r="B60" s="221">
        <v>0</v>
      </c>
      <c r="C60" s="221">
        <v>0</v>
      </c>
      <c r="D60" s="221">
        <v>0</v>
      </c>
      <c r="E60" s="221">
        <v>0</v>
      </c>
      <c r="F60" s="221">
        <v>0</v>
      </c>
      <c r="G60" s="221">
        <v>0</v>
      </c>
      <c r="H60" s="221">
        <v>0</v>
      </c>
      <c r="I60" s="221">
        <v>0</v>
      </c>
      <c r="J60" s="221">
        <v>0</v>
      </c>
      <c r="K60" s="221">
        <v>0</v>
      </c>
      <c r="L60" s="221">
        <v>0</v>
      </c>
      <c r="M60" s="221">
        <v>0</v>
      </c>
      <c r="N60" s="221">
        <v>0</v>
      </c>
      <c r="O60" s="221">
        <v>0</v>
      </c>
      <c r="P60" s="221">
        <v>0</v>
      </c>
      <c r="Q60" s="221">
        <v>0</v>
      </c>
      <c r="R60" s="221">
        <v>0</v>
      </c>
      <c r="S60" s="221">
        <v>0</v>
      </c>
      <c r="T60" s="221">
        <f>IF('Relative Weights'!E18=0,0,'Relative Weights'!E18)</f>
        <v>0</v>
      </c>
      <c r="V60" s="222"/>
      <c r="W60" s="220" t="s">
        <v>57</v>
      </c>
      <c r="X60" s="237" t="str">
        <f t="shared" si="37"/>
        <v/>
      </c>
      <c r="Y60" s="237" t="str">
        <f t="shared" si="38"/>
        <v/>
      </c>
      <c r="Z60" s="237" t="str">
        <f t="shared" si="39"/>
        <v/>
      </c>
      <c r="AA60" s="237" t="str">
        <f t="shared" si="40"/>
        <v/>
      </c>
      <c r="AB60" s="237" t="str">
        <f t="shared" si="41"/>
        <v/>
      </c>
      <c r="AC60" s="237" t="str">
        <f t="shared" si="42"/>
        <v/>
      </c>
      <c r="AD60" s="237" t="str">
        <f t="shared" si="43"/>
        <v/>
      </c>
      <c r="AE60" s="237" t="str">
        <f t="shared" si="44"/>
        <v/>
      </c>
      <c r="AF60" s="237" t="str">
        <f t="shared" si="45"/>
        <v/>
      </c>
      <c r="AG60" s="237" t="str">
        <f t="shared" si="46"/>
        <v/>
      </c>
      <c r="AH60" s="237" t="str">
        <f t="shared" si="47"/>
        <v/>
      </c>
      <c r="AI60" s="237" t="str">
        <f t="shared" si="48"/>
        <v/>
      </c>
      <c r="AJ60" s="237" t="str">
        <f t="shared" si="49"/>
        <v/>
      </c>
      <c r="AK60" s="237" t="str">
        <f t="shared" si="50"/>
        <v/>
      </c>
      <c r="AL60" s="237" t="str">
        <f t="shared" si="51"/>
        <v/>
      </c>
      <c r="AM60" s="237" t="str">
        <f t="shared" si="52"/>
        <v/>
      </c>
      <c r="AN60" s="237" t="str">
        <f t="shared" si="53"/>
        <v/>
      </c>
      <c r="AO60" s="237" t="str">
        <f t="shared" si="54"/>
        <v/>
      </c>
    </row>
    <row r="61" spans="1:41" x14ac:dyDescent="0.2">
      <c r="A61" s="220" t="s">
        <v>58</v>
      </c>
      <c r="B61" s="221">
        <v>3.71</v>
      </c>
      <c r="C61" s="221">
        <v>3.54</v>
      </c>
      <c r="D61" s="221">
        <v>3.53</v>
      </c>
      <c r="E61" s="221">
        <v>3.47</v>
      </c>
      <c r="F61" s="221">
        <v>3.4</v>
      </c>
      <c r="G61" s="221">
        <v>3.3185636488596466</v>
      </c>
      <c r="H61" s="221">
        <v>3.21</v>
      </c>
      <c r="I61" s="221">
        <v>3.23</v>
      </c>
      <c r="J61" s="221">
        <v>3.15</v>
      </c>
      <c r="K61" s="221">
        <v>3.08</v>
      </c>
      <c r="L61" s="221">
        <v>2.96</v>
      </c>
      <c r="M61" s="221">
        <v>2.9</v>
      </c>
      <c r="N61" s="221">
        <v>2.79</v>
      </c>
      <c r="O61" s="221">
        <v>2.67</v>
      </c>
      <c r="P61" s="221">
        <v>2.54</v>
      </c>
      <c r="Q61" s="221">
        <v>2.5499999999999998</v>
      </c>
      <c r="R61" s="221">
        <v>2.62</v>
      </c>
      <c r="S61" s="221">
        <v>2.7</v>
      </c>
      <c r="T61" s="221">
        <f>IF('Relative Weights'!E19=0,0,'Relative Weights'!E19)</f>
        <v>2.72</v>
      </c>
      <c r="V61" s="222"/>
      <c r="W61" s="220" t="s">
        <v>58</v>
      </c>
      <c r="X61" s="237">
        <f t="shared" si="37"/>
        <v>-4.5822102425876032E-2</v>
      </c>
      <c r="Y61" s="237">
        <f t="shared" si="38"/>
        <v>-2.8248587570621764E-3</v>
      </c>
      <c r="Z61" s="237">
        <f t="shared" si="39"/>
        <v>-1.6997167138810054E-2</v>
      </c>
      <c r="AA61" s="237">
        <f t="shared" si="40"/>
        <v>-2.0172910662824339E-2</v>
      </c>
      <c r="AB61" s="237">
        <f t="shared" si="41"/>
        <v>-2.3951867982456854E-2</v>
      </c>
      <c r="AC61" s="237">
        <f t="shared" si="42"/>
        <v>-3.2714047505749133E-2</v>
      </c>
      <c r="AD61" s="237">
        <f t="shared" si="43"/>
        <v>6.230529595015577E-3</v>
      </c>
      <c r="AE61" s="237">
        <f t="shared" si="44"/>
        <v>-2.4767801857585203E-2</v>
      </c>
      <c r="AF61" s="237">
        <f t="shared" si="45"/>
        <v>-2.2222222222222143E-2</v>
      </c>
      <c r="AG61" s="237">
        <f t="shared" si="46"/>
        <v>-3.8961038961038974E-2</v>
      </c>
      <c r="AH61" s="237">
        <f t="shared" si="47"/>
        <v>-2.0270270270270285E-2</v>
      </c>
      <c r="AI61" s="237">
        <f t="shared" si="48"/>
        <v>-3.7931034482758585E-2</v>
      </c>
      <c r="AJ61" s="237">
        <f t="shared" si="49"/>
        <v>-4.3010752688172116E-2</v>
      </c>
      <c r="AK61" s="237">
        <f t="shared" si="50"/>
        <v>-4.8689138576779034E-2</v>
      </c>
      <c r="AL61" s="237">
        <f t="shared" si="51"/>
        <v>3.937007874015741E-3</v>
      </c>
      <c r="AM61" s="237">
        <f t="shared" si="52"/>
        <v>2.7450980392156987E-2</v>
      </c>
      <c r="AN61" s="237">
        <f t="shared" si="53"/>
        <v>3.0534351145038219E-2</v>
      </c>
      <c r="AO61" s="237">
        <f t="shared" si="54"/>
        <v>7.4074074074073071E-3</v>
      </c>
    </row>
    <row r="62" spans="1:41" x14ac:dyDescent="0.2">
      <c r="A62" s="220" t="s">
        <v>59</v>
      </c>
      <c r="B62" s="221">
        <v>15.6</v>
      </c>
      <c r="C62" s="221">
        <v>15.11</v>
      </c>
      <c r="D62" s="221">
        <v>17.149999999999999</v>
      </c>
      <c r="E62" s="221">
        <v>16.100000000000001</v>
      </c>
      <c r="F62" s="221">
        <v>16.87</v>
      </c>
      <c r="G62" s="221">
        <v>16.814044454074715</v>
      </c>
      <c r="H62" s="221">
        <v>19.87</v>
      </c>
      <c r="I62" s="221">
        <v>23.49</v>
      </c>
      <c r="J62" s="221">
        <v>23.26</v>
      </c>
      <c r="K62" s="221">
        <v>23.1</v>
      </c>
      <c r="L62" s="221">
        <v>22.6</v>
      </c>
      <c r="M62" s="221">
        <v>25.82</v>
      </c>
      <c r="N62" s="221">
        <v>28.29</v>
      </c>
      <c r="O62" s="221">
        <v>28.68</v>
      </c>
      <c r="P62" s="221">
        <v>28.55</v>
      </c>
      <c r="Q62" s="221">
        <v>30.82</v>
      </c>
      <c r="R62" s="221">
        <v>34.67</v>
      </c>
      <c r="S62" s="221">
        <v>42.85</v>
      </c>
      <c r="T62" s="221">
        <f>IF('Relative Weights'!E20=0,0,'Relative Weights'!E20)</f>
        <v>47.05</v>
      </c>
      <c r="V62" s="222"/>
      <c r="W62" s="220" t="s">
        <v>59</v>
      </c>
      <c r="X62" s="237">
        <f t="shared" si="37"/>
        <v>-3.141025641025641E-2</v>
      </c>
      <c r="Y62" s="237">
        <f t="shared" si="38"/>
        <v>0.1350099272005294</v>
      </c>
      <c r="Z62" s="237">
        <f t="shared" si="39"/>
        <v>-6.1224489795918213E-2</v>
      </c>
      <c r="AA62" s="237">
        <f t="shared" si="40"/>
        <v>4.7826086956521685E-2</v>
      </c>
      <c r="AB62" s="237">
        <f t="shared" si="41"/>
        <v>-3.3168669783809612E-3</v>
      </c>
      <c r="AC62" s="237">
        <f t="shared" si="42"/>
        <v>0.18175017642377567</v>
      </c>
      <c r="AD62" s="237">
        <f t="shared" si="43"/>
        <v>0.18218419728233504</v>
      </c>
      <c r="AE62" s="237">
        <f t="shared" si="44"/>
        <v>-9.7914005959981454E-3</v>
      </c>
      <c r="AF62" s="237">
        <f t="shared" si="45"/>
        <v>-6.8787618228718372E-3</v>
      </c>
      <c r="AG62" s="237">
        <f t="shared" si="46"/>
        <v>-2.1645021645021689E-2</v>
      </c>
      <c r="AH62" s="237">
        <f t="shared" si="47"/>
        <v>0.14247787610619467</v>
      </c>
      <c r="AI62" s="237">
        <f t="shared" si="48"/>
        <v>9.5662277304415122E-2</v>
      </c>
      <c r="AJ62" s="237">
        <f t="shared" si="49"/>
        <v>1.3785790031813461E-2</v>
      </c>
      <c r="AK62" s="237">
        <f t="shared" si="50"/>
        <v>-4.53277545327746E-3</v>
      </c>
      <c r="AL62" s="237">
        <f t="shared" si="51"/>
        <v>7.9509632224168181E-2</v>
      </c>
      <c r="AM62" s="237">
        <f t="shared" si="52"/>
        <v>0.12491888384166128</v>
      </c>
      <c r="AN62" s="237">
        <f t="shared" si="53"/>
        <v>0.23593885203345821</v>
      </c>
      <c r="AO62" s="237">
        <f t="shared" si="54"/>
        <v>9.8016336056009123E-2</v>
      </c>
    </row>
    <row r="63" spans="1:41" x14ac:dyDescent="0.2">
      <c r="A63" s="229" t="s">
        <v>60</v>
      </c>
      <c r="B63" s="221">
        <v>3.37</v>
      </c>
      <c r="C63" s="221">
        <v>3.2</v>
      </c>
      <c r="D63" s="221">
        <v>3.2</v>
      </c>
      <c r="E63" s="221">
        <v>3.22</v>
      </c>
      <c r="F63" s="221">
        <v>3.41</v>
      </c>
      <c r="G63" s="221">
        <v>3.4916382045526424</v>
      </c>
      <c r="H63" s="221">
        <v>3.42</v>
      </c>
      <c r="I63" s="221">
        <v>3.26</v>
      </c>
      <c r="J63" s="221">
        <v>3.16</v>
      </c>
      <c r="K63" s="221">
        <v>3.19</v>
      </c>
      <c r="L63" s="221">
        <v>3.25</v>
      </c>
      <c r="M63" s="221">
        <v>3.35</v>
      </c>
      <c r="N63" s="221">
        <v>3.39</v>
      </c>
      <c r="O63" s="221">
        <v>3.36</v>
      </c>
      <c r="P63" s="221">
        <v>3.26</v>
      </c>
      <c r="Q63" s="221">
        <v>3.22</v>
      </c>
      <c r="R63" s="221">
        <v>3.27</v>
      </c>
      <c r="S63" s="221">
        <v>3.4</v>
      </c>
      <c r="T63" s="221">
        <f>IF('Relative Weights'!E21=0,0,'Relative Weights'!E21)</f>
        <v>3.47</v>
      </c>
      <c r="V63" s="222"/>
      <c r="W63" s="220" t="s">
        <v>60</v>
      </c>
      <c r="X63" s="237">
        <f t="shared" si="37"/>
        <v>-5.0445103857566731E-2</v>
      </c>
      <c r="Y63" s="237">
        <f t="shared" si="38"/>
        <v>0</v>
      </c>
      <c r="Z63" s="237">
        <f t="shared" si="39"/>
        <v>6.2500000000000888E-3</v>
      </c>
      <c r="AA63" s="237">
        <f t="shared" si="40"/>
        <v>5.9006211180124168E-2</v>
      </c>
      <c r="AB63" s="237">
        <f t="shared" si="41"/>
        <v>2.3940822449455279E-2</v>
      </c>
      <c r="AC63" s="237">
        <f t="shared" si="42"/>
        <v>-2.0517075468825974E-2</v>
      </c>
      <c r="AD63" s="237">
        <f t="shared" si="43"/>
        <v>-4.6783625730994149E-2</v>
      </c>
      <c r="AE63" s="237">
        <f t="shared" si="44"/>
        <v>-3.0674846625766805E-2</v>
      </c>
      <c r="AF63" s="237">
        <f t="shared" si="45"/>
        <v>9.4936708860757779E-3</v>
      </c>
      <c r="AG63" s="237">
        <f t="shared" si="46"/>
        <v>1.8808777429467183E-2</v>
      </c>
      <c r="AH63" s="237">
        <f t="shared" si="47"/>
        <v>3.0769230769230882E-2</v>
      </c>
      <c r="AI63" s="237">
        <f t="shared" si="48"/>
        <v>1.1940298507462588E-2</v>
      </c>
      <c r="AJ63" s="237">
        <f t="shared" si="49"/>
        <v>-8.8495575221240186E-3</v>
      </c>
      <c r="AK63" s="237">
        <f t="shared" si="50"/>
        <v>-2.9761904761904767E-2</v>
      </c>
      <c r="AL63" s="237">
        <f t="shared" si="51"/>
        <v>-1.2269938650306678E-2</v>
      </c>
      <c r="AM63" s="237">
        <f t="shared" si="52"/>
        <v>1.552795031055898E-2</v>
      </c>
      <c r="AN63" s="237">
        <f t="shared" si="53"/>
        <v>3.9755351681957096E-2</v>
      </c>
      <c r="AO63" s="237">
        <f t="shared" si="54"/>
        <v>2.0588235294117796E-2</v>
      </c>
    </row>
    <row r="64" spans="1:41" x14ac:dyDescent="0.2">
      <c r="A64" s="229" t="s">
        <v>61</v>
      </c>
      <c r="B64" s="221">
        <v>5.46</v>
      </c>
      <c r="C64" s="221">
        <v>5.46</v>
      </c>
      <c r="D64" s="221">
        <v>5.46</v>
      </c>
      <c r="E64" s="221">
        <v>5.46</v>
      </c>
      <c r="F64" s="221">
        <v>5.46</v>
      </c>
      <c r="G64" s="221">
        <v>5.46</v>
      </c>
      <c r="H64" s="221">
        <v>5.46</v>
      </c>
      <c r="I64" s="221">
        <v>5.46</v>
      </c>
      <c r="J64" s="221">
        <v>5.46</v>
      </c>
      <c r="K64" s="221">
        <v>41.14</v>
      </c>
      <c r="L64" s="221">
        <v>34.479999999999997</v>
      </c>
      <c r="M64" s="221">
        <v>37.770000000000003</v>
      </c>
      <c r="N64" s="221">
        <v>37.520000000000003</v>
      </c>
      <c r="O64" s="221">
        <v>0</v>
      </c>
      <c r="P64" s="221">
        <v>0</v>
      </c>
      <c r="Q64" s="221">
        <v>0</v>
      </c>
      <c r="R64" s="221">
        <v>0</v>
      </c>
      <c r="S64" s="221">
        <v>0</v>
      </c>
      <c r="T64" s="221">
        <f>IF('Relative Weights'!E22=0,0,'Relative Weights'!E22)</f>
        <v>0</v>
      </c>
      <c r="V64" s="222"/>
      <c r="W64" s="220" t="s">
        <v>61</v>
      </c>
      <c r="X64" s="237">
        <f t="shared" si="37"/>
        <v>0</v>
      </c>
      <c r="Y64" s="237">
        <f t="shared" si="38"/>
        <v>0</v>
      </c>
      <c r="Z64" s="237">
        <f t="shared" si="39"/>
        <v>0</v>
      </c>
      <c r="AA64" s="237">
        <f t="shared" si="40"/>
        <v>0</v>
      </c>
      <c r="AB64" s="237">
        <f t="shared" si="41"/>
        <v>0</v>
      </c>
      <c r="AC64" s="237">
        <f t="shared" si="42"/>
        <v>0</v>
      </c>
      <c r="AD64" s="237">
        <f t="shared" si="43"/>
        <v>0</v>
      </c>
      <c r="AE64" s="237">
        <f t="shared" si="44"/>
        <v>0</v>
      </c>
      <c r="AF64" s="237">
        <f t="shared" si="45"/>
        <v>6.5347985347985347</v>
      </c>
      <c r="AG64" s="237">
        <f t="shared" si="46"/>
        <v>-0.16188624210014591</v>
      </c>
      <c r="AH64" s="237">
        <f t="shared" si="47"/>
        <v>9.5417633410673108E-2</v>
      </c>
      <c r="AI64" s="237">
        <f t="shared" si="48"/>
        <v>-6.6190097961345007E-3</v>
      </c>
      <c r="AJ64" s="237" t="str">
        <f t="shared" si="49"/>
        <v>Deleted</v>
      </c>
      <c r="AK64" s="237" t="str">
        <f t="shared" si="50"/>
        <v/>
      </c>
      <c r="AL64" s="237" t="str">
        <f t="shared" si="51"/>
        <v/>
      </c>
      <c r="AM64" s="237" t="str">
        <f t="shared" si="52"/>
        <v/>
      </c>
      <c r="AN64" s="237" t="str">
        <f t="shared" si="53"/>
        <v/>
      </c>
      <c r="AO64" s="237" t="str">
        <f t="shared" si="54"/>
        <v/>
      </c>
    </row>
    <row r="65" spans="1:41" x14ac:dyDescent="0.2">
      <c r="A65" s="229" t="s">
        <v>62</v>
      </c>
      <c r="B65" s="221">
        <v>0</v>
      </c>
      <c r="C65" s="221">
        <v>0</v>
      </c>
      <c r="D65" s="221">
        <v>0</v>
      </c>
      <c r="E65" s="221">
        <v>0</v>
      </c>
      <c r="F65" s="221">
        <v>0</v>
      </c>
      <c r="G65" s="221">
        <v>0</v>
      </c>
      <c r="H65" s="221">
        <v>0</v>
      </c>
      <c r="I65" s="221">
        <v>0</v>
      </c>
      <c r="J65" s="221">
        <v>0</v>
      </c>
      <c r="K65" s="221">
        <v>0</v>
      </c>
      <c r="L65" s="221">
        <v>0</v>
      </c>
      <c r="M65" s="221">
        <v>0</v>
      </c>
      <c r="N65" s="221">
        <v>0</v>
      </c>
      <c r="O65" s="221">
        <v>0</v>
      </c>
      <c r="P65" s="221">
        <v>0</v>
      </c>
      <c r="Q65" s="221">
        <v>0</v>
      </c>
      <c r="R65" s="221">
        <v>0</v>
      </c>
      <c r="S65" s="221">
        <v>0</v>
      </c>
      <c r="T65" s="221">
        <f>IF('Relative Weights'!E23=0,0,'Relative Weights'!E23)</f>
        <v>0</v>
      </c>
      <c r="V65" s="222"/>
      <c r="W65" s="220" t="s">
        <v>222</v>
      </c>
      <c r="X65" s="237" t="str">
        <f t="shared" si="37"/>
        <v/>
      </c>
      <c r="Y65" s="237" t="str">
        <f t="shared" si="38"/>
        <v/>
      </c>
      <c r="Z65" s="237" t="str">
        <f t="shared" si="39"/>
        <v/>
      </c>
      <c r="AA65" s="237" t="str">
        <f t="shared" si="40"/>
        <v/>
      </c>
      <c r="AB65" s="237" t="str">
        <f t="shared" si="41"/>
        <v/>
      </c>
      <c r="AC65" s="237" t="str">
        <f t="shared" si="42"/>
        <v/>
      </c>
      <c r="AD65" s="237" t="str">
        <f t="shared" si="43"/>
        <v/>
      </c>
      <c r="AE65" s="237" t="str">
        <f t="shared" si="44"/>
        <v/>
      </c>
      <c r="AF65" s="237" t="str">
        <f t="shared" si="45"/>
        <v/>
      </c>
      <c r="AG65" s="237" t="str">
        <f t="shared" si="46"/>
        <v/>
      </c>
      <c r="AH65" s="237" t="str">
        <f t="shared" si="47"/>
        <v/>
      </c>
      <c r="AI65" s="237" t="str">
        <f t="shared" si="48"/>
        <v/>
      </c>
      <c r="AJ65" s="237" t="str">
        <f t="shared" si="49"/>
        <v/>
      </c>
      <c r="AK65" s="237" t="str">
        <f t="shared" si="50"/>
        <v/>
      </c>
      <c r="AL65" s="237" t="str">
        <f t="shared" si="51"/>
        <v/>
      </c>
      <c r="AM65" s="237" t="str">
        <f t="shared" si="52"/>
        <v/>
      </c>
      <c r="AN65" s="237" t="str">
        <f t="shared" si="53"/>
        <v/>
      </c>
      <c r="AO65" s="237" t="str">
        <f t="shared" si="54"/>
        <v/>
      </c>
    </row>
    <row r="66" spans="1:41" x14ac:dyDescent="0.2">
      <c r="A66" s="229" t="s">
        <v>63</v>
      </c>
      <c r="B66" s="221">
        <v>5.13</v>
      </c>
      <c r="C66" s="221">
        <v>4.4000000000000004</v>
      </c>
      <c r="D66" s="221">
        <v>4.29</v>
      </c>
      <c r="E66" s="221">
        <v>4.25</v>
      </c>
      <c r="F66" s="221">
        <v>4.57</v>
      </c>
      <c r="G66" s="221">
        <v>4.8058090971604877</v>
      </c>
      <c r="H66" s="221">
        <v>4.41</v>
      </c>
      <c r="I66" s="221">
        <v>4.07</v>
      </c>
      <c r="J66" s="221">
        <v>3.86</v>
      </c>
      <c r="K66" s="221">
        <v>3.87</v>
      </c>
      <c r="L66" s="221">
        <v>3.86</v>
      </c>
      <c r="M66" s="221">
        <v>3.9</v>
      </c>
      <c r="N66" s="221">
        <v>3.89</v>
      </c>
      <c r="O66" s="221">
        <v>3.72</v>
      </c>
      <c r="P66" s="221">
        <v>3.42</v>
      </c>
      <c r="Q66" s="221">
        <v>3.46</v>
      </c>
      <c r="R66" s="221">
        <v>3.82</v>
      </c>
      <c r="S66" s="221">
        <v>4.34</v>
      </c>
      <c r="T66" s="221">
        <f>IF('Relative Weights'!E24=0,0,'Relative Weights'!E24)</f>
        <v>4.8600000000000003</v>
      </c>
      <c r="V66" s="222"/>
      <c r="W66" s="220" t="s">
        <v>63</v>
      </c>
      <c r="X66" s="237">
        <f t="shared" si="37"/>
        <v>-0.14230019493177382</v>
      </c>
      <c r="Y66" s="237">
        <f t="shared" si="38"/>
        <v>-2.5000000000000022E-2</v>
      </c>
      <c r="Z66" s="237">
        <f t="shared" si="39"/>
        <v>-9.3240093240093413E-3</v>
      </c>
      <c r="AA66" s="237">
        <f t="shared" si="40"/>
        <v>7.5294117647058956E-2</v>
      </c>
      <c r="AB66" s="237">
        <f t="shared" si="41"/>
        <v>5.1599364805358316E-2</v>
      </c>
      <c r="AC66" s="237">
        <f t="shared" si="42"/>
        <v>-8.2360553479819076E-2</v>
      </c>
      <c r="AD66" s="237">
        <f t="shared" si="43"/>
        <v>-7.7097505668934252E-2</v>
      </c>
      <c r="AE66" s="237">
        <f t="shared" si="44"/>
        <v>-5.1597051597051746E-2</v>
      </c>
      <c r="AF66" s="237">
        <f t="shared" si="45"/>
        <v>2.5906735751295429E-3</v>
      </c>
      <c r="AG66" s="237">
        <f t="shared" si="46"/>
        <v>-2.5839793281654533E-3</v>
      </c>
      <c r="AH66" s="237">
        <f t="shared" si="47"/>
        <v>1.0362694300518172E-2</v>
      </c>
      <c r="AI66" s="237">
        <f t="shared" si="48"/>
        <v>-2.564102564102555E-3</v>
      </c>
      <c r="AJ66" s="237">
        <f t="shared" si="49"/>
        <v>-4.370179948586117E-2</v>
      </c>
      <c r="AK66" s="237">
        <f t="shared" si="50"/>
        <v>-8.064516129032262E-2</v>
      </c>
      <c r="AL66" s="237">
        <f t="shared" si="51"/>
        <v>1.1695906432748648E-2</v>
      </c>
      <c r="AM66" s="237">
        <f t="shared" si="52"/>
        <v>0.10404624277456653</v>
      </c>
      <c r="AN66" s="237">
        <f t="shared" si="53"/>
        <v>0.13612565445026181</v>
      </c>
      <c r="AO66" s="237">
        <f t="shared" si="54"/>
        <v>0.11981566820276512</v>
      </c>
    </row>
    <row r="67" spans="1:41" ht="15" thickBot="1" x14ac:dyDescent="0.25">
      <c r="A67" s="223" t="s">
        <v>0</v>
      </c>
      <c r="B67" s="224">
        <v>5.87</v>
      </c>
      <c r="C67" s="224">
        <v>5.13</v>
      </c>
      <c r="D67" s="224">
        <v>5.01</v>
      </c>
      <c r="E67" s="224">
        <v>4.84</v>
      </c>
      <c r="F67" s="224">
        <v>4.9800000000000004</v>
      </c>
      <c r="G67" s="224">
        <v>4.9939871310753592</v>
      </c>
      <c r="H67" s="224">
        <v>4.7300000000000004</v>
      </c>
      <c r="I67" s="224">
        <v>4.45</v>
      </c>
      <c r="J67" s="224">
        <v>4.08</v>
      </c>
      <c r="K67" s="224">
        <v>3.75</v>
      </c>
      <c r="L67" s="224">
        <v>3.52</v>
      </c>
      <c r="M67" s="224">
        <v>3.49</v>
      </c>
      <c r="N67" s="224">
        <v>3.34</v>
      </c>
      <c r="O67" s="224">
        <v>3.21</v>
      </c>
      <c r="P67" s="224">
        <v>3</v>
      </c>
      <c r="Q67" s="224">
        <v>2.86</v>
      </c>
      <c r="R67" s="224">
        <v>2.74</v>
      </c>
      <c r="S67" s="224">
        <v>2.66</v>
      </c>
      <c r="T67" s="224">
        <f>IF('Relative Weights'!E25=0,0,'Relative Weights'!E25)</f>
        <v>2.68</v>
      </c>
      <c r="V67" s="259"/>
      <c r="W67" s="223" t="s">
        <v>0</v>
      </c>
      <c r="X67" s="240">
        <f t="shared" si="37"/>
        <v>-0.12606473594548551</v>
      </c>
      <c r="Y67" s="240">
        <f t="shared" si="38"/>
        <v>-2.3391812865497075E-2</v>
      </c>
      <c r="Z67" s="240">
        <f t="shared" si="39"/>
        <v>-3.3932135728542923E-2</v>
      </c>
      <c r="AA67" s="240">
        <f t="shared" si="40"/>
        <v>2.8925619834710758E-2</v>
      </c>
      <c r="AB67" s="240">
        <f t="shared" si="41"/>
        <v>2.8086608585058404E-3</v>
      </c>
      <c r="AC67" s="240">
        <f t="shared" si="42"/>
        <v>-5.2860995462460147E-2</v>
      </c>
      <c r="AD67" s="240">
        <f t="shared" si="43"/>
        <v>-5.9196617336152224E-2</v>
      </c>
      <c r="AE67" s="240">
        <f t="shared" si="44"/>
        <v>-8.3146067415730385E-2</v>
      </c>
      <c r="AF67" s="240">
        <f t="shared" si="45"/>
        <v>-8.0882352941176516E-2</v>
      </c>
      <c r="AG67" s="240">
        <f t="shared" si="46"/>
        <v>-6.1333333333333351E-2</v>
      </c>
      <c r="AH67" s="240">
        <f t="shared" si="47"/>
        <v>-8.5227272727271819E-3</v>
      </c>
      <c r="AI67" s="237">
        <f t="shared" si="48"/>
        <v>-4.2979942693409878E-2</v>
      </c>
      <c r="AJ67" s="237">
        <f t="shared" si="49"/>
        <v>-3.8922155688622673E-2</v>
      </c>
      <c r="AK67" s="237">
        <f t="shared" si="50"/>
        <v>-6.5420560747663559E-2</v>
      </c>
      <c r="AL67" s="237">
        <f t="shared" si="51"/>
        <v>-4.6666666666666745E-2</v>
      </c>
      <c r="AM67" s="237">
        <f t="shared" si="52"/>
        <v>-4.195804195804187E-2</v>
      </c>
      <c r="AN67" s="237">
        <f t="shared" si="53"/>
        <v>-2.9197080291970878E-2</v>
      </c>
      <c r="AO67" s="237">
        <f t="shared" si="54"/>
        <v>7.5187969924812581E-3</v>
      </c>
    </row>
    <row r="68" spans="1:41" s="264" customFormat="1" ht="15" thickBot="1" x14ac:dyDescent="0.25">
      <c r="A68" s="231"/>
      <c r="B68" s="261"/>
      <c r="C68" s="261"/>
      <c r="D68" s="261"/>
      <c r="E68" s="261"/>
      <c r="F68" s="261"/>
      <c r="G68" s="261"/>
      <c r="H68" s="261"/>
      <c r="I68" s="261"/>
      <c r="J68" s="261"/>
      <c r="K68" s="261"/>
      <c r="L68" s="261"/>
      <c r="M68" s="261"/>
      <c r="N68" s="261"/>
      <c r="O68" s="261"/>
      <c r="P68" s="261"/>
      <c r="Q68" s="261"/>
      <c r="R68" s="261"/>
      <c r="S68" s="261"/>
      <c r="T68" s="261"/>
      <c r="V68" s="263"/>
      <c r="W68" s="265"/>
      <c r="X68" s="262"/>
      <c r="Y68" s="262"/>
      <c r="Z68" s="262"/>
      <c r="AA68" s="262"/>
      <c r="AB68" s="262"/>
      <c r="AC68" s="262"/>
      <c r="AD68" s="262"/>
      <c r="AE68" s="262"/>
      <c r="AF68" s="262"/>
      <c r="AG68" s="262"/>
      <c r="AH68" s="262"/>
      <c r="AI68" s="262"/>
      <c r="AJ68" s="262"/>
      <c r="AK68" s="262"/>
      <c r="AL68" s="262"/>
      <c r="AM68" s="262"/>
      <c r="AN68" s="262"/>
      <c r="AO68" s="262"/>
    </row>
    <row r="69" spans="1:41" ht="15" thickBot="1" x14ac:dyDescent="0.25">
      <c r="A69" s="225" t="s">
        <v>720</v>
      </c>
      <c r="B69" s="226"/>
      <c r="C69" s="226"/>
      <c r="D69" s="226"/>
      <c r="E69" s="226"/>
      <c r="F69" s="226"/>
      <c r="G69" s="226"/>
      <c r="H69" s="226"/>
      <c r="I69" s="226"/>
      <c r="J69" s="226"/>
      <c r="K69" s="226"/>
      <c r="L69" s="226"/>
      <c r="M69" s="226"/>
      <c r="N69" s="226"/>
      <c r="O69" s="226"/>
      <c r="P69" s="226"/>
      <c r="Q69" s="226"/>
      <c r="R69" s="226"/>
      <c r="S69" s="226"/>
      <c r="T69" s="226"/>
      <c r="V69" s="215"/>
      <c r="W69" s="238" t="s">
        <v>720</v>
      </c>
      <c r="X69" s="239"/>
      <c r="Y69" s="239"/>
      <c r="Z69" s="239"/>
      <c r="AA69" s="239"/>
      <c r="AB69" s="239"/>
      <c r="AC69" s="239"/>
      <c r="AD69" s="239"/>
      <c r="AE69" s="239"/>
      <c r="AF69" s="239"/>
      <c r="AG69" s="239"/>
      <c r="AH69" s="239"/>
      <c r="AI69" s="239"/>
      <c r="AJ69" s="239"/>
      <c r="AK69" s="239"/>
      <c r="AL69" s="239"/>
      <c r="AM69" s="239"/>
      <c r="AN69" s="239"/>
      <c r="AO69" s="239"/>
    </row>
    <row r="70" spans="1:41" x14ac:dyDescent="0.2">
      <c r="A70" s="220" t="s">
        <v>45</v>
      </c>
      <c r="B70" s="228">
        <v>10.199999999999999</v>
      </c>
      <c r="C70" s="228">
        <v>9</v>
      </c>
      <c r="D70" s="228">
        <v>9.02</v>
      </c>
      <c r="E70" s="228">
        <v>8.7200000000000006</v>
      </c>
      <c r="F70" s="228">
        <v>9.19</v>
      </c>
      <c r="G70" s="228">
        <v>9.3057625500455341</v>
      </c>
      <c r="H70" s="228">
        <v>9.2899999999999991</v>
      </c>
      <c r="I70" s="228">
        <v>9.26</v>
      </c>
      <c r="J70" s="228">
        <v>9.2200000000000006</v>
      </c>
      <c r="K70" s="228">
        <v>9.33</v>
      </c>
      <c r="L70" s="228">
        <v>9.7200000000000006</v>
      </c>
      <c r="M70" s="228">
        <v>10.220000000000001</v>
      </c>
      <c r="N70" s="228">
        <v>10.77</v>
      </c>
      <c r="O70" s="228">
        <v>10.88</v>
      </c>
      <c r="P70" s="228">
        <v>10.9</v>
      </c>
      <c r="Q70" s="228">
        <v>11.35</v>
      </c>
      <c r="R70" s="228">
        <v>12.38</v>
      </c>
      <c r="S70" s="228">
        <v>13.79</v>
      </c>
      <c r="T70" s="228">
        <f>IF('Relative Weights'!F6=0,0,'Relative Weights'!F6)</f>
        <v>14.74</v>
      </c>
      <c r="V70" s="222"/>
      <c r="W70" s="227" t="s">
        <v>45</v>
      </c>
      <c r="X70" s="237">
        <f t="shared" ref="X70:X89" si="55">IF(AND(C70=0,B70=0),"",IF(AND(NOT(C70=0),B70=0),"Added",IF(AND(C70=0,NOT(B70=0)),"Deleted",IFERROR(C70/B70-1,""))))</f>
        <v>-0.11764705882352933</v>
      </c>
      <c r="Y70" s="237">
        <f t="shared" ref="Y70:Y89" si="56">IF(AND(D70=0,C70=0),"",IF(AND(NOT(D70=0),C70=0),"Added",IF(AND(D70=0,NOT(C70=0)),"Deleted",IFERROR(D70/C70-1,""))))</f>
        <v>2.2222222222221255E-3</v>
      </c>
      <c r="Z70" s="237">
        <f t="shared" ref="Z70:Z89" si="57">IF(AND(E70=0,D70=0),"",IF(AND(NOT(E70=0),D70=0),"Added",IF(AND(E70=0,NOT(D70=0)),"Deleted",IFERROR(E70/D70-1,""))))</f>
        <v>-3.325942350332578E-2</v>
      </c>
      <c r="AA70" s="237">
        <f t="shared" ref="AA70:AA89" si="58">IF(AND(F70=0,E70=0),"",IF(AND(NOT(F70=0),E70=0),"Added",IF(AND(F70=0,NOT(E70=0)),"Deleted",IFERROR(F70/E70-1,""))))</f>
        <v>5.3899082568807266E-2</v>
      </c>
      <c r="AB70" s="237">
        <f t="shared" ref="AB70:AB89" si="59">IF(AND(G70=0,F70=0),"",IF(AND(NOT(G70=0),F70=0),"Added",IF(AND(G70=0,NOT(F70=0)),"Deleted",IFERROR(G70/F70-1,""))))</f>
        <v>1.2596577806913478E-2</v>
      </c>
      <c r="AC70" s="237">
        <f t="shared" ref="AC70:AC89" si="60">IF(AND(H70=0,G70=0),"",IF(AND(NOT(H70=0),G70=0),"Added",IF(AND(H70=0,NOT(G70=0)),"Deleted",IFERROR(H70/G70-1,""))))</f>
        <v>-1.6938482967693291E-3</v>
      </c>
      <c r="AD70" s="237">
        <f t="shared" ref="AD70:AD89" si="61">IF(AND(I70=0,H70=0),"",IF(AND(NOT(I70=0),H70=0),"Added",IF(AND(I70=0,NOT(H70=0)),"Deleted",IFERROR(I70/H70-1,""))))</f>
        <v>-3.2292787944024903E-3</v>
      </c>
      <c r="AE70" s="237">
        <f t="shared" ref="AE70:AE89" si="62">IF(AND(J70=0,I70=0),"",IF(AND(NOT(J70=0),I70=0),"Added",IF(AND(J70=0,NOT(I70=0)),"Deleted",IFERROR(J70/I70-1,""))))</f>
        <v>-4.3196544276457027E-3</v>
      </c>
      <c r="AF70" s="237">
        <f t="shared" ref="AF70:AF89" si="63">IF(AND(K70=0,J70=0),"",IF(AND(NOT(K70=0),J70=0),"Added",IF(AND(K70=0,NOT(J70=0)),"Deleted",IFERROR(K70/J70-1,""))))</f>
        <v>1.193058568329719E-2</v>
      </c>
      <c r="AG70" s="237">
        <f t="shared" ref="AG70:AG89" si="64">IF(AND(L70=0,K70=0),"",IF(AND(NOT(L70=0),K70=0),"Added",IF(AND(L70=0,NOT(K70=0)),"Deleted",IFERROR(L70/K70-1,""))))</f>
        <v>4.1800643086816747E-2</v>
      </c>
      <c r="AH70" s="237">
        <f t="shared" ref="AH70:AH89" si="65">IF(AND(M70=0,L70=0),"",IF(AND(NOT(M70=0),L70=0),"Added",IF(AND(M70=0,NOT(L70=0)),"Deleted",IFERROR(M70/L70-1,""))))</f>
        <v>5.1440329218106928E-2</v>
      </c>
      <c r="AI70" s="237">
        <f t="shared" ref="AI70:AI89" si="66">IF(AND(N70=0,M70=0),"",IF(AND(NOT(N70=0),M70=0),"Added",IF(AND(N70=0,NOT(M70=0)),"Deleted",IFERROR(N70/M70-1,""))))</f>
        <v>5.3816046966731701E-2</v>
      </c>
      <c r="AJ70" s="237">
        <f t="shared" ref="AJ70:AJ89" si="67">IF(AND(O70=0,N70=0),"",IF(AND(NOT(O70=0),N70=0),"Added",IF(AND(O70=0,NOT(N70=0)),"Deleted",IFERROR(O70/N70-1,""))))</f>
        <v>1.0213556174559102E-2</v>
      </c>
      <c r="AK70" s="237">
        <f t="shared" ref="AK70:AK89" si="68">IF(AND(P70=0,O70=0),"",IF(AND(NOT(P70=0),O70=0),"Added",IF(AND(P70=0,NOT(O70=0)),"Deleted",IFERROR(P70/O70-1,""))))</f>
        <v>1.8382352941175295E-3</v>
      </c>
      <c r="AL70" s="237">
        <f t="shared" ref="AL70:AL89" si="69">IF(AND(Q70=0,P70=0),"",IF(AND(NOT(Q70=0),P70=0),"Added",IF(AND(Q70=0,NOT(P70=0)),"Deleted",IFERROR(Q70/P70-1,""))))</f>
        <v>4.1284403669724634E-2</v>
      </c>
      <c r="AM70" s="237">
        <f t="shared" ref="AM70:AM89" si="70">IF(AND(R70=0,Q70=0),"",IF(AND(NOT(R70=0),Q70=0),"Added",IF(AND(R70=0,NOT(Q70=0)),"Deleted",IFERROR(R70/Q70-1,""))))</f>
        <v>9.074889867841418E-2</v>
      </c>
      <c r="AN70" s="237">
        <f t="shared" ref="AN70:AN89" si="71">IF(AND(S70=0,R70=0),"",IF(AND(NOT(S70=0),R70=0),"Added",IF(AND(S70=0,NOT(R70=0)),"Deleted",IFERROR(S70/R70-1,""))))</f>
        <v>0.11389337641357011</v>
      </c>
      <c r="AO70" s="237">
        <f t="shared" ref="AO70:AO89" si="72">IF(AND(T70=0,S70=0),"",IF(AND(NOT(T70=0),S70=0),"Added",IF(AND(T70=0,NOT(S70=0)),"Deleted",IFERROR(T70/S70-1,""))))</f>
        <v>6.8890500362581708E-2</v>
      </c>
    </row>
    <row r="71" spans="1:41" x14ac:dyDescent="0.2">
      <c r="A71" s="220" t="s">
        <v>46</v>
      </c>
      <c r="B71" s="221">
        <v>20.83</v>
      </c>
      <c r="C71" s="221">
        <v>18.350000000000001</v>
      </c>
      <c r="D71" s="221">
        <v>18.46</v>
      </c>
      <c r="E71" s="221">
        <v>18.41</v>
      </c>
      <c r="F71" s="221">
        <v>20.25</v>
      </c>
      <c r="G71" s="221">
        <v>20.715818883971913</v>
      </c>
      <c r="H71" s="221">
        <v>20.52</v>
      </c>
      <c r="I71" s="221">
        <v>20.3</v>
      </c>
      <c r="J71" s="221">
        <v>21.08</v>
      </c>
      <c r="K71" s="221">
        <v>21.78</v>
      </c>
      <c r="L71" s="221">
        <v>21.82</v>
      </c>
      <c r="M71" s="221">
        <v>21.41</v>
      </c>
      <c r="N71" s="221">
        <v>20.61</v>
      </c>
      <c r="O71" s="221">
        <v>21.25</v>
      </c>
      <c r="P71" s="221">
        <v>20.7</v>
      </c>
      <c r="Q71" s="221">
        <v>21.72</v>
      </c>
      <c r="R71" s="221">
        <v>21.87</v>
      </c>
      <c r="S71" s="221">
        <v>22.58</v>
      </c>
      <c r="T71" s="221">
        <f>IF('Relative Weights'!F7=0,0,'Relative Weights'!F7)</f>
        <v>22.3</v>
      </c>
      <c r="V71" s="222"/>
      <c r="W71" s="220" t="s">
        <v>46</v>
      </c>
      <c r="X71" s="237">
        <f t="shared" si="55"/>
        <v>-0.11905904944791157</v>
      </c>
      <c r="Y71" s="237">
        <f t="shared" si="56"/>
        <v>5.9945504087193235E-3</v>
      </c>
      <c r="Z71" s="237">
        <f t="shared" si="57"/>
        <v>-2.7085590465872889E-3</v>
      </c>
      <c r="AA71" s="237">
        <f t="shared" si="58"/>
        <v>9.9945681694731059E-2</v>
      </c>
      <c r="AB71" s="237">
        <f t="shared" si="59"/>
        <v>2.3003401677625268E-2</v>
      </c>
      <c r="AC71" s="237">
        <f t="shared" si="60"/>
        <v>-9.4526257961938809E-3</v>
      </c>
      <c r="AD71" s="237">
        <f t="shared" si="61"/>
        <v>-1.0721247563352798E-2</v>
      </c>
      <c r="AE71" s="237">
        <f t="shared" si="62"/>
        <v>3.8423645320196931E-2</v>
      </c>
      <c r="AF71" s="237">
        <f t="shared" si="63"/>
        <v>3.3206831119544811E-2</v>
      </c>
      <c r="AG71" s="237">
        <f t="shared" si="64"/>
        <v>1.8365472910926162E-3</v>
      </c>
      <c r="AH71" s="237">
        <f t="shared" si="65"/>
        <v>-1.8790100824931266E-2</v>
      </c>
      <c r="AI71" s="237">
        <f t="shared" si="66"/>
        <v>-3.736571695469415E-2</v>
      </c>
      <c r="AJ71" s="237">
        <f t="shared" si="67"/>
        <v>3.1052886948083502E-2</v>
      </c>
      <c r="AK71" s="237">
        <f t="shared" si="68"/>
        <v>-2.5882352941176467E-2</v>
      </c>
      <c r="AL71" s="237">
        <f t="shared" si="69"/>
        <v>4.9275362318840665E-2</v>
      </c>
      <c r="AM71" s="237">
        <f t="shared" si="70"/>
        <v>6.906077348066475E-3</v>
      </c>
      <c r="AN71" s="237">
        <f t="shared" si="71"/>
        <v>3.2464563328760798E-2</v>
      </c>
      <c r="AO71" s="237">
        <f t="shared" si="72"/>
        <v>-1.2400354295836968E-2</v>
      </c>
    </row>
    <row r="72" spans="1:41" x14ac:dyDescent="0.2">
      <c r="A72" s="220" t="s">
        <v>47</v>
      </c>
      <c r="B72" s="221">
        <v>7.69</v>
      </c>
      <c r="C72" s="221">
        <v>6.82</v>
      </c>
      <c r="D72" s="221">
        <v>6.78</v>
      </c>
      <c r="E72" s="221">
        <v>6.7</v>
      </c>
      <c r="F72" s="221">
        <v>7.23</v>
      </c>
      <c r="G72" s="221">
        <v>7.3237286827039325</v>
      </c>
      <c r="H72" s="221">
        <v>7.19</v>
      </c>
      <c r="I72" s="221">
        <v>7.07</v>
      </c>
      <c r="J72" s="221">
        <v>7.21</v>
      </c>
      <c r="K72" s="221">
        <v>7.44</v>
      </c>
      <c r="L72" s="221">
        <v>7.64</v>
      </c>
      <c r="M72" s="221">
        <v>7.89</v>
      </c>
      <c r="N72" s="221">
        <v>7.95</v>
      </c>
      <c r="O72" s="221">
        <v>7.78</v>
      </c>
      <c r="P72" s="221">
        <v>7.48</v>
      </c>
      <c r="Q72" s="221">
        <v>7.87</v>
      </c>
      <c r="R72" s="221">
        <v>8.4700000000000006</v>
      </c>
      <c r="S72" s="221">
        <v>9.3699999999999992</v>
      </c>
      <c r="T72" s="221">
        <f>IF('Relative Weights'!F8=0,0,'Relative Weights'!F8)</f>
        <v>9.73</v>
      </c>
      <c r="V72" s="222"/>
      <c r="W72" s="220" t="s">
        <v>47</v>
      </c>
      <c r="X72" s="237">
        <f t="shared" si="55"/>
        <v>-0.11313394018205458</v>
      </c>
      <c r="Y72" s="237">
        <f t="shared" si="56"/>
        <v>-5.8651026392961825E-3</v>
      </c>
      <c r="Z72" s="237">
        <f t="shared" si="57"/>
        <v>-1.179941002949858E-2</v>
      </c>
      <c r="AA72" s="237">
        <f t="shared" si="58"/>
        <v>7.9104477611940283E-2</v>
      </c>
      <c r="AB72" s="237">
        <f t="shared" si="59"/>
        <v>1.2963856528897866E-2</v>
      </c>
      <c r="AC72" s="237">
        <f t="shared" si="60"/>
        <v>-1.8259644574184164E-2</v>
      </c>
      <c r="AD72" s="237">
        <f t="shared" si="61"/>
        <v>-1.6689847009735748E-2</v>
      </c>
      <c r="AE72" s="237">
        <f t="shared" si="62"/>
        <v>1.980198019801982E-2</v>
      </c>
      <c r="AF72" s="237">
        <f t="shared" si="63"/>
        <v>3.1900138696255187E-2</v>
      </c>
      <c r="AG72" s="237">
        <f t="shared" si="64"/>
        <v>2.6881720430107503E-2</v>
      </c>
      <c r="AH72" s="237">
        <f t="shared" si="65"/>
        <v>3.2722513089005201E-2</v>
      </c>
      <c r="AI72" s="237">
        <f t="shared" si="66"/>
        <v>7.6045627376426506E-3</v>
      </c>
      <c r="AJ72" s="237">
        <f t="shared" si="67"/>
        <v>-2.1383647798742134E-2</v>
      </c>
      <c r="AK72" s="237">
        <f t="shared" si="68"/>
        <v>-3.8560411311053922E-2</v>
      </c>
      <c r="AL72" s="237">
        <f t="shared" si="69"/>
        <v>5.2139037433154956E-2</v>
      </c>
      <c r="AM72" s="237">
        <f t="shared" si="70"/>
        <v>7.6238881829733263E-2</v>
      </c>
      <c r="AN72" s="237">
        <f t="shared" si="71"/>
        <v>0.10625737898465148</v>
      </c>
      <c r="AO72" s="237">
        <f t="shared" si="72"/>
        <v>3.842049092849531E-2</v>
      </c>
    </row>
    <row r="73" spans="1:41" x14ac:dyDescent="0.2">
      <c r="A73" s="220" t="s">
        <v>48</v>
      </c>
      <c r="B73" s="221">
        <v>7.28</v>
      </c>
      <c r="C73" s="221">
        <v>6.51</v>
      </c>
      <c r="D73" s="221">
        <v>6.47</v>
      </c>
      <c r="E73" s="221">
        <v>6.38</v>
      </c>
      <c r="F73" s="221">
        <v>6.94</v>
      </c>
      <c r="G73" s="221">
        <v>7.5534507621473059</v>
      </c>
      <c r="H73" s="221">
        <v>7.64</v>
      </c>
      <c r="I73" s="221">
        <v>7.58</v>
      </c>
      <c r="J73" s="221">
        <v>7.37</v>
      </c>
      <c r="K73" s="221">
        <v>7.7</v>
      </c>
      <c r="L73" s="221">
        <v>7.95</v>
      </c>
      <c r="M73" s="221">
        <v>7.77</v>
      </c>
      <c r="N73" s="221">
        <v>7.42</v>
      </c>
      <c r="O73" s="221">
        <v>6.94</v>
      </c>
      <c r="P73" s="221">
        <v>6.91</v>
      </c>
      <c r="Q73" s="221">
        <v>7.35</v>
      </c>
      <c r="R73" s="221">
        <v>8.1199999999999992</v>
      </c>
      <c r="S73" s="221">
        <v>8.67</v>
      </c>
      <c r="T73" s="221">
        <f>IF('Relative Weights'!F9=0,0,'Relative Weights'!F9)</f>
        <v>8.6999999999999993</v>
      </c>
      <c r="V73" s="222"/>
      <c r="W73" s="220" t="s">
        <v>48</v>
      </c>
      <c r="X73" s="237">
        <f t="shared" si="55"/>
        <v>-0.10576923076923084</v>
      </c>
      <c r="Y73" s="237">
        <f t="shared" si="56"/>
        <v>-6.1443932411674451E-3</v>
      </c>
      <c r="Z73" s="237">
        <f t="shared" si="57"/>
        <v>-1.3910355486862369E-2</v>
      </c>
      <c r="AA73" s="237">
        <f t="shared" si="58"/>
        <v>8.7774294670846409E-2</v>
      </c>
      <c r="AB73" s="237">
        <f t="shared" si="59"/>
        <v>8.839348157742144E-2</v>
      </c>
      <c r="AC73" s="237">
        <f t="shared" si="60"/>
        <v>1.1458238171938362E-2</v>
      </c>
      <c r="AD73" s="237">
        <f t="shared" si="61"/>
        <v>-7.8534031413611816E-3</v>
      </c>
      <c r="AE73" s="237">
        <f t="shared" si="62"/>
        <v>-2.7704485488126651E-2</v>
      </c>
      <c r="AF73" s="237">
        <f t="shared" si="63"/>
        <v>4.4776119402984982E-2</v>
      </c>
      <c r="AG73" s="237">
        <f t="shared" si="64"/>
        <v>3.2467532467532534E-2</v>
      </c>
      <c r="AH73" s="237">
        <f t="shared" si="65"/>
        <v>-2.264150943396237E-2</v>
      </c>
      <c r="AI73" s="237">
        <f t="shared" si="66"/>
        <v>-4.5045045045045029E-2</v>
      </c>
      <c r="AJ73" s="237">
        <f t="shared" si="67"/>
        <v>-6.4690026954177804E-2</v>
      </c>
      <c r="AK73" s="237">
        <f t="shared" si="68"/>
        <v>-4.3227665706052631E-3</v>
      </c>
      <c r="AL73" s="237">
        <f t="shared" si="69"/>
        <v>6.3675832127351617E-2</v>
      </c>
      <c r="AM73" s="237">
        <f t="shared" si="70"/>
        <v>0.10476190476190461</v>
      </c>
      <c r="AN73" s="237">
        <f t="shared" si="71"/>
        <v>6.7733990147783363E-2</v>
      </c>
      <c r="AO73" s="237">
        <f t="shared" si="72"/>
        <v>3.4602076124565784E-3</v>
      </c>
    </row>
    <row r="74" spans="1:41" x14ac:dyDescent="0.2">
      <c r="A74" s="220" t="s">
        <v>49</v>
      </c>
      <c r="B74" s="221">
        <v>11.13</v>
      </c>
      <c r="C74" s="221">
        <v>9.66</v>
      </c>
      <c r="D74" s="221">
        <v>9.7100000000000009</v>
      </c>
      <c r="E74" s="221">
        <v>9.68</v>
      </c>
      <c r="F74" s="221">
        <v>10.44</v>
      </c>
      <c r="G74" s="221">
        <v>10.558060254244959</v>
      </c>
      <c r="H74" s="221">
        <v>9.91</v>
      </c>
      <c r="I74" s="221">
        <v>9.35</v>
      </c>
      <c r="J74" s="221">
        <v>9.6199999999999992</v>
      </c>
      <c r="K74" s="221">
        <v>10.119999999999999</v>
      </c>
      <c r="L74" s="221">
        <v>10.42</v>
      </c>
      <c r="M74" s="221">
        <v>11.21</v>
      </c>
      <c r="N74" s="221">
        <v>11.77</v>
      </c>
      <c r="O74" s="221">
        <v>12.36</v>
      </c>
      <c r="P74" s="221">
        <v>11.8</v>
      </c>
      <c r="Q74" s="221">
        <v>12.43</v>
      </c>
      <c r="R74" s="221">
        <v>13.58</v>
      </c>
      <c r="S74" s="221">
        <v>14.72</v>
      </c>
      <c r="T74" s="221">
        <f>IF('Relative Weights'!F10=0,0,'Relative Weights'!F10)</f>
        <v>15.18</v>
      </c>
      <c r="V74" s="222"/>
      <c r="W74" s="220" t="s">
        <v>49</v>
      </c>
      <c r="X74" s="237">
        <f t="shared" si="55"/>
        <v>-0.13207547169811329</v>
      </c>
      <c r="Y74" s="237">
        <f t="shared" si="56"/>
        <v>5.1759834368529933E-3</v>
      </c>
      <c r="Z74" s="237">
        <f t="shared" si="57"/>
        <v>-3.08959835221434E-3</v>
      </c>
      <c r="AA74" s="237">
        <f t="shared" si="58"/>
        <v>7.8512396694214948E-2</v>
      </c>
      <c r="AB74" s="237">
        <f t="shared" si="59"/>
        <v>1.1308453471739366E-2</v>
      </c>
      <c r="AC74" s="237">
        <f t="shared" si="60"/>
        <v>-6.1380617143608429E-2</v>
      </c>
      <c r="AD74" s="237">
        <f t="shared" si="61"/>
        <v>-5.6508577194752774E-2</v>
      </c>
      <c r="AE74" s="237">
        <f t="shared" si="62"/>
        <v>2.8877005347593521E-2</v>
      </c>
      <c r="AF74" s="237">
        <f t="shared" si="63"/>
        <v>5.1975051975051922E-2</v>
      </c>
      <c r="AG74" s="237">
        <f t="shared" si="64"/>
        <v>2.9644268774703608E-2</v>
      </c>
      <c r="AH74" s="237">
        <f t="shared" si="65"/>
        <v>7.5815738963531665E-2</v>
      </c>
      <c r="AI74" s="237">
        <f t="shared" si="66"/>
        <v>4.9955396966993693E-2</v>
      </c>
      <c r="AJ74" s="237">
        <f t="shared" si="67"/>
        <v>5.0127442650807152E-2</v>
      </c>
      <c r="AK74" s="237">
        <f t="shared" si="68"/>
        <v>-4.5307443365695699E-2</v>
      </c>
      <c r="AL74" s="237">
        <f t="shared" si="69"/>
        <v>5.3389830508474567E-2</v>
      </c>
      <c r="AM74" s="237">
        <f t="shared" si="70"/>
        <v>9.2518101367658812E-2</v>
      </c>
      <c r="AN74" s="237">
        <f t="shared" si="71"/>
        <v>8.3946980854197495E-2</v>
      </c>
      <c r="AO74" s="237">
        <f t="shared" si="72"/>
        <v>3.125E-2</v>
      </c>
    </row>
    <row r="75" spans="1:41" x14ac:dyDescent="0.2">
      <c r="A75" s="220" t="s">
        <v>50</v>
      </c>
      <c r="B75" s="221">
        <v>16.350000000000001</v>
      </c>
      <c r="C75" s="221">
        <v>14.14</v>
      </c>
      <c r="D75" s="221">
        <v>14.07</v>
      </c>
      <c r="E75" s="221">
        <v>14</v>
      </c>
      <c r="F75" s="221">
        <v>15.55</v>
      </c>
      <c r="G75" s="221">
        <v>16.164721339525684</v>
      </c>
      <c r="H75" s="221">
        <v>15.96</v>
      </c>
      <c r="I75" s="221">
        <v>15.81</v>
      </c>
      <c r="J75" s="221">
        <v>16.03</v>
      </c>
      <c r="K75" s="221">
        <v>16.75</v>
      </c>
      <c r="L75" s="221">
        <v>17.34</v>
      </c>
      <c r="M75" s="221">
        <v>17.920000000000002</v>
      </c>
      <c r="N75" s="221">
        <v>17.98</v>
      </c>
      <c r="O75" s="221">
        <v>17.7</v>
      </c>
      <c r="P75" s="221">
        <v>17.149999999999999</v>
      </c>
      <c r="Q75" s="221">
        <v>17.39</v>
      </c>
      <c r="R75" s="221">
        <v>18.47</v>
      </c>
      <c r="S75" s="221">
        <v>19.43</v>
      </c>
      <c r="T75" s="221">
        <f>IF('Relative Weights'!F11=0,0,'Relative Weights'!F11)</f>
        <v>19.68</v>
      </c>
      <c r="V75" s="222"/>
      <c r="W75" s="220" t="s">
        <v>50</v>
      </c>
      <c r="X75" s="237">
        <f t="shared" si="55"/>
        <v>-0.13516819571865446</v>
      </c>
      <c r="Y75" s="237">
        <f t="shared" si="56"/>
        <v>-4.9504950495049549E-3</v>
      </c>
      <c r="Z75" s="237">
        <f t="shared" si="57"/>
        <v>-4.9751243781094301E-3</v>
      </c>
      <c r="AA75" s="237">
        <f t="shared" si="58"/>
        <v>0.11071428571428577</v>
      </c>
      <c r="AB75" s="237">
        <f t="shared" si="59"/>
        <v>3.9531918940558519E-2</v>
      </c>
      <c r="AC75" s="237">
        <f t="shared" si="60"/>
        <v>-1.2664699577907501E-2</v>
      </c>
      <c r="AD75" s="237">
        <f t="shared" si="61"/>
        <v>-9.3984962406015171E-3</v>
      </c>
      <c r="AE75" s="237">
        <f t="shared" si="62"/>
        <v>1.3915243516761544E-2</v>
      </c>
      <c r="AF75" s="237">
        <f t="shared" si="63"/>
        <v>4.4915782907049229E-2</v>
      </c>
      <c r="AG75" s="237">
        <f t="shared" si="64"/>
        <v>3.5223880597014867E-2</v>
      </c>
      <c r="AH75" s="237">
        <f t="shared" si="65"/>
        <v>3.3448673587082034E-2</v>
      </c>
      <c r="AI75" s="237">
        <f t="shared" si="66"/>
        <v>3.3482142857141906E-3</v>
      </c>
      <c r="AJ75" s="237">
        <f t="shared" si="67"/>
        <v>-1.5572858731924377E-2</v>
      </c>
      <c r="AK75" s="237">
        <f t="shared" si="68"/>
        <v>-3.1073446327683607E-2</v>
      </c>
      <c r="AL75" s="237">
        <f t="shared" si="69"/>
        <v>1.3994169096209985E-2</v>
      </c>
      <c r="AM75" s="237">
        <f t="shared" si="70"/>
        <v>6.2104657849338496E-2</v>
      </c>
      <c r="AN75" s="237">
        <f t="shared" si="71"/>
        <v>5.1976177585273398E-2</v>
      </c>
      <c r="AO75" s="237">
        <f t="shared" si="72"/>
        <v>1.286670097786935E-2</v>
      </c>
    </row>
    <row r="76" spans="1:41" x14ac:dyDescent="0.2">
      <c r="A76" s="220" t="s">
        <v>51</v>
      </c>
      <c r="B76" s="221">
        <v>7.4</v>
      </c>
      <c r="C76" s="221">
        <v>6.13</v>
      </c>
      <c r="D76" s="221">
        <v>5.84</v>
      </c>
      <c r="E76" s="221">
        <v>5.48</v>
      </c>
      <c r="F76" s="221">
        <v>5.88</v>
      </c>
      <c r="G76" s="221">
        <v>6.4083032721484567</v>
      </c>
      <c r="H76" s="221">
        <v>6.62</v>
      </c>
      <c r="I76" s="221">
        <v>6.97</v>
      </c>
      <c r="J76" s="221">
        <v>7.24</v>
      </c>
      <c r="K76" s="221">
        <v>7.77</v>
      </c>
      <c r="L76" s="221">
        <v>8.3699999999999992</v>
      </c>
      <c r="M76" s="221">
        <v>8.5500000000000007</v>
      </c>
      <c r="N76" s="221">
        <v>8.67</v>
      </c>
      <c r="O76" s="221">
        <v>8.5</v>
      </c>
      <c r="P76" s="221">
        <v>9.09</v>
      </c>
      <c r="Q76" s="221">
        <v>9.5</v>
      </c>
      <c r="R76" s="221">
        <v>10.5</v>
      </c>
      <c r="S76" s="221">
        <v>11.93</v>
      </c>
      <c r="T76" s="221">
        <f>IF('Relative Weights'!F12=0,0,'Relative Weights'!F12)</f>
        <v>13.66</v>
      </c>
      <c r="V76" s="222"/>
      <c r="W76" s="220" t="s">
        <v>51</v>
      </c>
      <c r="X76" s="237">
        <f t="shared" si="55"/>
        <v>-0.17162162162162165</v>
      </c>
      <c r="Y76" s="237">
        <f t="shared" si="56"/>
        <v>-4.7308319738988636E-2</v>
      </c>
      <c r="Z76" s="237">
        <f t="shared" si="57"/>
        <v>-6.1643835616438269E-2</v>
      </c>
      <c r="AA76" s="237">
        <f t="shared" si="58"/>
        <v>7.2992700729926918E-2</v>
      </c>
      <c r="AB76" s="237">
        <f t="shared" si="59"/>
        <v>8.9847495263343014E-2</v>
      </c>
      <c r="AC76" s="237">
        <f t="shared" si="60"/>
        <v>3.3034754889271989E-2</v>
      </c>
      <c r="AD76" s="237">
        <f t="shared" si="61"/>
        <v>5.2870090634441036E-2</v>
      </c>
      <c r="AE76" s="237">
        <f t="shared" si="62"/>
        <v>3.8737446197991465E-2</v>
      </c>
      <c r="AF76" s="237">
        <f t="shared" si="63"/>
        <v>7.320441988950277E-2</v>
      </c>
      <c r="AG76" s="237">
        <f t="shared" si="64"/>
        <v>7.7220077220077288E-2</v>
      </c>
      <c r="AH76" s="237">
        <f t="shared" si="65"/>
        <v>2.1505376344086224E-2</v>
      </c>
      <c r="AI76" s="237">
        <f t="shared" si="66"/>
        <v>1.4035087719298067E-2</v>
      </c>
      <c r="AJ76" s="237">
        <f t="shared" si="67"/>
        <v>-1.9607843137254943E-2</v>
      </c>
      <c r="AK76" s="237">
        <f t="shared" si="68"/>
        <v>6.9411764705882284E-2</v>
      </c>
      <c r="AL76" s="237">
        <f t="shared" si="69"/>
        <v>4.5104510451045021E-2</v>
      </c>
      <c r="AM76" s="237">
        <f t="shared" si="70"/>
        <v>0.10526315789473695</v>
      </c>
      <c r="AN76" s="237">
        <f t="shared" si="71"/>
        <v>0.1361904761904762</v>
      </c>
      <c r="AO76" s="237">
        <f t="shared" si="72"/>
        <v>0.14501257334450979</v>
      </c>
    </row>
    <row r="77" spans="1:41" x14ac:dyDescent="0.2">
      <c r="A77" s="220" t="s">
        <v>52</v>
      </c>
      <c r="B77" s="221">
        <v>0</v>
      </c>
      <c r="C77" s="221">
        <v>0</v>
      </c>
      <c r="D77" s="221">
        <v>0</v>
      </c>
      <c r="E77" s="221">
        <v>0</v>
      </c>
      <c r="F77" s="221">
        <v>0</v>
      </c>
      <c r="G77" s="221">
        <v>0</v>
      </c>
      <c r="H77" s="221">
        <v>0</v>
      </c>
      <c r="I77" s="221">
        <v>0</v>
      </c>
      <c r="J77" s="221">
        <v>0</v>
      </c>
      <c r="K77" s="221">
        <v>0</v>
      </c>
      <c r="L77" s="221">
        <v>0</v>
      </c>
      <c r="M77" s="221">
        <v>0</v>
      </c>
      <c r="N77" s="221">
        <v>0</v>
      </c>
      <c r="O77" s="221">
        <v>0</v>
      </c>
      <c r="P77" s="221">
        <v>0</v>
      </c>
      <c r="Q77" s="221">
        <v>0</v>
      </c>
      <c r="R77" s="221">
        <v>0</v>
      </c>
      <c r="S77" s="221">
        <v>0</v>
      </c>
      <c r="T77" s="221">
        <f>IF('Relative Weights'!F13=0,0,'Relative Weights'!F13)</f>
        <v>0</v>
      </c>
      <c r="V77" s="222"/>
      <c r="W77" s="220" t="s">
        <v>52</v>
      </c>
      <c r="X77" s="237" t="str">
        <f t="shared" si="55"/>
        <v/>
      </c>
      <c r="Y77" s="237" t="str">
        <f t="shared" si="56"/>
        <v/>
      </c>
      <c r="Z77" s="237" t="str">
        <f t="shared" si="57"/>
        <v/>
      </c>
      <c r="AA77" s="237" t="str">
        <f t="shared" si="58"/>
        <v/>
      </c>
      <c r="AB77" s="237" t="str">
        <f t="shared" si="59"/>
        <v/>
      </c>
      <c r="AC77" s="237" t="str">
        <f t="shared" si="60"/>
        <v/>
      </c>
      <c r="AD77" s="237" t="str">
        <f t="shared" si="61"/>
        <v/>
      </c>
      <c r="AE77" s="237" t="str">
        <f t="shared" si="62"/>
        <v/>
      </c>
      <c r="AF77" s="237" t="str">
        <f t="shared" si="63"/>
        <v/>
      </c>
      <c r="AG77" s="237" t="str">
        <f t="shared" si="64"/>
        <v/>
      </c>
      <c r="AH77" s="237" t="str">
        <f t="shared" si="65"/>
        <v/>
      </c>
      <c r="AI77" s="237" t="str">
        <f t="shared" si="66"/>
        <v/>
      </c>
      <c r="AJ77" s="237" t="str">
        <f t="shared" si="67"/>
        <v/>
      </c>
      <c r="AK77" s="237" t="str">
        <f t="shared" si="68"/>
        <v/>
      </c>
      <c r="AL77" s="237" t="str">
        <f t="shared" si="69"/>
        <v/>
      </c>
      <c r="AM77" s="237" t="str">
        <f t="shared" si="70"/>
        <v/>
      </c>
      <c r="AN77" s="237" t="str">
        <f t="shared" si="71"/>
        <v/>
      </c>
      <c r="AO77" s="237" t="str">
        <f t="shared" si="72"/>
        <v/>
      </c>
    </row>
    <row r="78" spans="1:41" x14ac:dyDescent="0.2">
      <c r="A78" s="220" t="s">
        <v>53</v>
      </c>
      <c r="B78" s="221">
        <v>14.09</v>
      </c>
      <c r="C78" s="221">
        <v>12.28</v>
      </c>
      <c r="D78" s="221">
        <v>11.49</v>
      </c>
      <c r="E78" s="221">
        <v>11.32</v>
      </c>
      <c r="F78" s="221">
        <v>12.31</v>
      </c>
      <c r="G78" s="221">
        <v>13.796534682940798</v>
      </c>
      <c r="H78" s="221">
        <v>13.84</v>
      </c>
      <c r="I78" s="221">
        <v>14.4</v>
      </c>
      <c r="J78" s="221">
        <v>14.69</v>
      </c>
      <c r="K78" s="221">
        <v>15.32</v>
      </c>
      <c r="L78" s="221">
        <v>15.76</v>
      </c>
      <c r="M78" s="221">
        <v>17.010000000000002</v>
      </c>
      <c r="N78" s="221">
        <v>18.18</v>
      </c>
      <c r="O78" s="221">
        <v>19.440000000000001</v>
      </c>
      <c r="P78" s="221">
        <v>19.329999999999998</v>
      </c>
      <c r="Q78" s="221">
        <v>20.67</v>
      </c>
      <c r="R78" s="221">
        <v>23.84</v>
      </c>
      <c r="S78" s="221">
        <v>26.37</v>
      </c>
      <c r="T78" s="221">
        <f>IF('Relative Weights'!F14=0,0,'Relative Weights'!F14)</f>
        <v>28.72</v>
      </c>
      <c r="V78" s="222"/>
      <c r="W78" s="220" t="s">
        <v>53</v>
      </c>
      <c r="X78" s="237">
        <f t="shared" si="55"/>
        <v>-0.1284599006387509</v>
      </c>
      <c r="Y78" s="237">
        <f t="shared" si="56"/>
        <v>-6.4332247557003175E-2</v>
      </c>
      <c r="Z78" s="237">
        <f t="shared" si="57"/>
        <v>-1.4795474325500435E-2</v>
      </c>
      <c r="AA78" s="237">
        <f t="shared" si="58"/>
        <v>8.7455830388692535E-2</v>
      </c>
      <c r="AB78" s="237">
        <f t="shared" si="59"/>
        <v>0.12075830080753835</v>
      </c>
      <c r="AC78" s="237">
        <f t="shared" si="60"/>
        <v>3.1504517661919973E-3</v>
      </c>
      <c r="AD78" s="237">
        <f t="shared" si="61"/>
        <v>4.0462427745664886E-2</v>
      </c>
      <c r="AE78" s="237">
        <f t="shared" si="62"/>
        <v>2.0138888888888928E-2</v>
      </c>
      <c r="AF78" s="237">
        <f t="shared" si="63"/>
        <v>4.288631722260039E-2</v>
      </c>
      <c r="AG78" s="237">
        <f t="shared" si="64"/>
        <v>2.8720626631853818E-2</v>
      </c>
      <c r="AH78" s="237">
        <f t="shared" si="65"/>
        <v>7.9314720812182937E-2</v>
      </c>
      <c r="AI78" s="237">
        <f t="shared" si="66"/>
        <v>6.8783068783068613E-2</v>
      </c>
      <c r="AJ78" s="237">
        <f t="shared" si="67"/>
        <v>6.9306930693069368E-2</v>
      </c>
      <c r="AK78" s="237">
        <f t="shared" si="68"/>
        <v>-5.6584362139918687E-3</v>
      </c>
      <c r="AL78" s="237">
        <f t="shared" si="69"/>
        <v>6.9322296947749829E-2</v>
      </c>
      <c r="AM78" s="237">
        <f t="shared" si="70"/>
        <v>0.1533623609095307</v>
      </c>
      <c r="AN78" s="237">
        <f t="shared" si="71"/>
        <v>0.1061241610738255</v>
      </c>
      <c r="AO78" s="237">
        <f t="shared" si="72"/>
        <v>8.9116420174440547E-2</v>
      </c>
    </row>
    <row r="79" spans="1:41" x14ac:dyDescent="0.2">
      <c r="A79" s="220" t="s">
        <v>54</v>
      </c>
      <c r="B79" s="221">
        <v>5.48</v>
      </c>
      <c r="C79" s="221">
        <v>5.0999999999999996</v>
      </c>
      <c r="D79" s="221">
        <v>5.2</v>
      </c>
      <c r="E79" s="221">
        <v>5.45</v>
      </c>
      <c r="F79" s="221">
        <v>6.17</v>
      </c>
      <c r="G79" s="221">
        <v>6.3238910411669629</v>
      </c>
      <c r="H79" s="221">
        <v>6.65</v>
      </c>
      <c r="I79" s="221">
        <v>7.5</v>
      </c>
      <c r="J79" s="221">
        <v>9.64</v>
      </c>
      <c r="K79" s="221">
        <v>11.95</v>
      </c>
      <c r="L79" s="221">
        <v>12.74</v>
      </c>
      <c r="M79" s="221">
        <v>12.41</v>
      </c>
      <c r="N79" s="221">
        <v>12.06</v>
      </c>
      <c r="O79" s="221">
        <v>13.02</v>
      </c>
      <c r="P79" s="221">
        <v>14.64</v>
      </c>
      <c r="Q79" s="221">
        <v>15.47</v>
      </c>
      <c r="R79" s="221">
        <v>15.16</v>
      </c>
      <c r="S79" s="221">
        <v>14.47</v>
      </c>
      <c r="T79" s="221">
        <f>IF('Relative Weights'!F15=0,0,'Relative Weights'!F15)</f>
        <v>16.55</v>
      </c>
      <c r="V79" s="222"/>
      <c r="W79" s="220" t="s">
        <v>54</v>
      </c>
      <c r="X79" s="237">
        <f t="shared" si="55"/>
        <v>-6.9343065693430739E-2</v>
      </c>
      <c r="Y79" s="237">
        <f t="shared" si="56"/>
        <v>1.9607843137255054E-2</v>
      </c>
      <c r="Z79" s="237">
        <f t="shared" si="57"/>
        <v>4.8076923076923128E-2</v>
      </c>
      <c r="AA79" s="237">
        <f t="shared" si="58"/>
        <v>0.13211009174311927</v>
      </c>
      <c r="AB79" s="237">
        <f t="shared" si="59"/>
        <v>2.494182190712535E-2</v>
      </c>
      <c r="AC79" s="237">
        <f t="shared" si="60"/>
        <v>5.1567770018513759E-2</v>
      </c>
      <c r="AD79" s="237">
        <f t="shared" si="61"/>
        <v>0.1278195488721805</v>
      </c>
      <c r="AE79" s="237">
        <f t="shared" si="62"/>
        <v>0.28533333333333344</v>
      </c>
      <c r="AF79" s="237">
        <f t="shared" si="63"/>
        <v>0.23962655601659733</v>
      </c>
      <c r="AG79" s="237">
        <f t="shared" si="64"/>
        <v>6.6108786610878711E-2</v>
      </c>
      <c r="AH79" s="237">
        <f t="shared" si="65"/>
        <v>-2.590266875981162E-2</v>
      </c>
      <c r="AI79" s="237">
        <f t="shared" si="66"/>
        <v>-2.8203062046736505E-2</v>
      </c>
      <c r="AJ79" s="237">
        <f t="shared" si="67"/>
        <v>7.9601990049751103E-2</v>
      </c>
      <c r="AK79" s="237">
        <f t="shared" si="68"/>
        <v>0.12442396313364057</v>
      </c>
      <c r="AL79" s="237">
        <f t="shared" si="69"/>
        <v>5.6693989071038287E-2</v>
      </c>
      <c r="AM79" s="237">
        <f t="shared" si="70"/>
        <v>-2.0038784744667137E-2</v>
      </c>
      <c r="AN79" s="237">
        <f t="shared" si="71"/>
        <v>-4.5514511873350871E-2</v>
      </c>
      <c r="AO79" s="237">
        <f t="shared" si="72"/>
        <v>0.14374568071872851</v>
      </c>
    </row>
    <row r="80" spans="1:41" x14ac:dyDescent="0.2">
      <c r="A80" s="220" t="s">
        <v>727</v>
      </c>
      <c r="B80" s="221">
        <v>0</v>
      </c>
      <c r="C80" s="221">
        <v>0</v>
      </c>
      <c r="D80" s="221">
        <v>0</v>
      </c>
      <c r="E80" s="221">
        <v>0</v>
      </c>
      <c r="F80" s="221">
        <v>0</v>
      </c>
      <c r="G80" s="221">
        <v>0</v>
      </c>
      <c r="H80" s="221">
        <v>0</v>
      </c>
      <c r="I80" s="221">
        <v>0</v>
      </c>
      <c r="J80" s="221">
        <v>0</v>
      </c>
      <c r="K80" s="221">
        <v>0</v>
      </c>
      <c r="L80" s="221">
        <v>0</v>
      </c>
      <c r="M80" s="221">
        <v>0</v>
      </c>
      <c r="N80" s="221">
        <v>0</v>
      </c>
      <c r="O80" s="221">
        <v>0</v>
      </c>
      <c r="P80" s="221">
        <v>0</v>
      </c>
      <c r="Q80" s="221">
        <v>0</v>
      </c>
      <c r="R80" s="221">
        <v>0</v>
      </c>
      <c r="S80" s="221">
        <v>0</v>
      </c>
      <c r="T80" s="221">
        <f>IF('Relative Weights'!F16=0,0,'Relative Weights'!F16)</f>
        <v>0</v>
      </c>
      <c r="V80" s="222"/>
      <c r="W80" s="220" t="s">
        <v>727</v>
      </c>
      <c r="X80" s="237" t="str">
        <f t="shared" si="55"/>
        <v/>
      </c>
      <c r="Y80" s="237" t="str">
        <f t="shared" si="56"/>
        <v/>
      </c>
      <c r="Z80" s="237" t="str">
        <f t="shared" si="57"/>
        <v/>
      </c>
      <c r="AA80" s="237" t="str">
        <f t="shared" si="58"/>
        <v/>
      </c>
      <c r="AB80" s="237" t="str">
        <f t="shared" si="59"/>
        <v/>
      </c>
      <c r="AC80" s="237" t="str">
        <f t="shared" si="60"/>
        <v/>
      </c>
      <c r="AD80" s="237" t="str">
        <f t="shared" si="61"/>
        <v/>
      </c>
      <c r="AE80" s="237" t="str">
        <f t="shared" si="62"/>
        <v/>
      </c>
      <c r="AF80" s="237" t="str">
        <f t="shared" si="63"/>
        <v/>
      </c>
      <c r="AG80" s="237" t="str">
        <f t="shared" si="64"/>
        <v/>
      </c>
      <c r="AH80" s="237" t="str">
        <f t="shared" si="65"/>
        <v/>
      </c>
      <c r="AI80" s="237" t="str">
        <f t="shared" si="66"/>
        <v/>
      </c>
      <c r="AJ80" s="237" t="str">
        <f t="shared" si="67"/>
        <v/>
      </c>
      <c r="AK80" s="237" t="str">
        <f t="shared" si="68"/>
        <v/>
      </c>
      <c r="AL80" s="237" t="str">
        <f t="shared" si="69"/>
        <v/>
      </c>
      <c r="AM80" s="237" t="str">
        <f t="shared" si="70"/>
        <v/>
      </c>
      <c r="AN80" s="237" t="str">
        <f t="shared" si="71"/>
        <v/>
      </c>
      <c r="AO80" s="237" t="str">
        <f t="shared" si="72"/>
        <v/>
      </c>
    </row>
    <row r="81" spans="1:41" x14ac:dyDescent="0.2">
      <c r="A81" s="220" t="s">
        <v>56</v>
      </c>
      <c r="B81" s="221">
        <v>0</v>
      </c>
      <c r="C81" s="221">
        <v>0</v>
      </c>
      <c r="D81" s="221">
        <v>0</v>
      </c>
      <c r="E81" s="221">
        <v>0</v>
      </c>
      <c r="F81" s="221">
        <v>0</v>
      </c>
      <c r="G81" s="221">
        <v>0</v>
      </c>
      <c r="H81" s="221">
        <v>0</v>
      </c>
      <c r="I81" s="221">
        <v>0</v>
      </c>
      <c r="J81" s="221">
        <v>0</v>
      </c>
      <c r="K81" s="221">
        <v>0</v>
      </c>
      <c r="L81" s="221">
        <v>0</v>
      </c>
      <c r="M81" s="221">
        <v>0</v>
      </c>
      <c r="N81" s="221">
        <v>0</v>
      </c>
      <c r="O81" s="221">
        <v>0</v>
      </c>
      <c r="P81" s="221">
        <v>0</v>
      </c>
      <c r="Q81" s="221">
        <v>0</v>
      </c>
      <c r="R81" s="221">
        <v>0</v>
      </c>
      <c r="S81" s="221">
        <v>0</v>
      </c>
      <c r="T81" s="221">
        <f>IF('Relative Weights'!F17=0,0,'Relative Weights'!F17)</f>
        <v>0</v>
      </c>
      <c r="V81" s="222"/>
      <c r="W81" s="220" t="s">
        <v>56</v>
      </c>
      <c r="X81" s="237" t="str">
        <f t="shared" si="55"/>
        <v/>
      </c>
      <c r="Y81" s="237" t="str">
        <f t="shared" si="56"/>
        <v/>
      </c>
      <c r="Z81" s="237" t="str">
        <f t="shared" si="57"/>
        <v/>
      </c>
      <c r="AA81" s="237" t="str">
        <f t="shared" si="58"/>
        <v/>
      </c>
      <c r="AB81" s="237" t="str">
        <f t="shared" si="59"/>
        <v/>
      </c>
      <c r="AC81" s="237" t="str">
        <f t="shared" si="60"/>
        <v/>
      </c>
      <c r="AD81" s="237" t="str">
        <f t="shared" si="61"/>
        <v/>
      </c>
      <c r="AE81" s="237" t="str">
        <f t="shared" si="62"/>
        <v/>
      </c>
      <c r="AF81" s="237" t="str">
        <f t="shared" si="63"/>
        <v/>
      </c>
      <c r="AG81" s="237" t="str">
        <f t="shared" si="64"/>
        <v/>
      </c>
      <c r="AH81" s="237" t="str">
        <f t="shared" si="65"/>
        <v/>
      </c>
      <c r="AI81" s="237" t="str">
        <f t="shared" si="66"/>
        <v/>
      </c>
      <c r="AJ81" s="237" t="str">
        <f t="shared" si="67"/>
        <v/>
      </c>
      <c r="AK81" s="237" t="str">
        <f t="shared" si="68"/>
        <v/>
      </c>
      <c r="AL81" s="237" t="str">
        <f t="shared" si="69"/>
        <v/>
      </c>
      <c r="AM81" s="237" t="str">
        <f t="shared" si="70"/>
        <v/>
      </c>
      <c r="AN81" s="237" t="str">
        <f t="shared" si="71"/>
        <v/>
      </c>
      <c r="AO81" s="237" t="str">
        <f t="shared" si="72"/>
        <v/>
      </c>
    </row>
    <row r="82" spans="1:41" x14ac:dyDescent="0.2">
      <c r="A82" s="220" t="s">
        <v>57</v>
      </c>
      <c r="B82" s="221">
        <v>0</v>
      </c>
      <c r="C82" s="221">
        <v>0</v>
      </c>
      <c r="D82" s="221">
        <v>0</v>
      </c>
      <c r="E82" s="221">
        <v>0</v>
      </c>
      <c r="F82" s="221">
        <v>0</v>
      </c>
      <c r="G82" s="221">
        <v>0</v>
      </c>
      <c r="H82" s="221">
        <v>0</v>
      </c>
      <c r="I82" s="221">
        <v>0</v>
      </c>
      <c r="J82" s="221">
        <v>0</v>
      </c>
      <c r="K82" s="221">
        <v>0</v>
      </c>
      <c r="L82" s="221">
        <v>0</v>
      </c>
      <c r="M82" s="221">
        <v>0</v>
      </c>
      <c r="N82" s="221">
        <v>0</v>
      </c>
      <c r="O82" s="221">
        <v>0</v>
      </c>
      <c r="P82" s="221">
        <v>0</v>
      </c>
      <c r="Q82" s="221">
        <v>0</v>
      </c>
      <c r="R82" s="221">
        <v>0</v>
      </c>
      <c r="S82" s="221">
        <v>0</v>
      </c>
      <c r="T82" s="221">
        <f>IF('Relative Weights'!F18=0,0,'Relative Weights'!F18)</f>
        <v>0</v>
      </c>
      <c r="V82" s="222"/>
      <c r="W82" s="220" t="s">
        <v>57</v>
      </c>
      <c r="X82" s="237" t="str">
        <f t="shared" si="55"/>
        <v/>
      </c>
      <c r="Y82" s="237" t="str">
        <f t="shared" si="56"/>
        <v/>
      </c>
      <c r="Z82" s="237" t="str">
        <f t="shared" si="57"/>
        <v/>
      </c>
      <c r="AA82" s="237" t="str">
        <f t="shared" si="58"/>
        <v/>
      </c>
      <c r="AB82" s="237" t="str">
        <f t="shared" si="59"/>
        <v/>
      </c>
      <c r="AC82" s="237" t="str">
        <f t="shared" si="60"/>
        <v/>
      </c>
      <c r="AD82" s="237" t="str">
        <f t="shared" si="61"/>
        <v/>
      </c>
      <c r="AE82" s="237" t="str">
        <f t="shared" si="62"/>
        <v/>
      </c>
      <c r="AF82" s="237" t="str">
        <f t="shared" si="63"/>
        <v/>
      </c>
      <c r="AG82" s="237" t="str">
        <f t="shared" si="64"/>
        <v/>
      </c>
      <c r="AH82" s="237" t="str">
        <f t="shared" si="65"/>
        <v/>
      </c>
      <c r="AI82" s="237" t="str">
        <f t="shared" si="66"/>
        <v/>
      </c>
      <c r="AJ82" s="237" t="str">
        <f t="shared" si="67"/>
        <v/>
      </c>
      <c r="AK82" s="237" t="str">
        <f t="shared" si="68"/>
        <v/>
      </c>
      <c r="AL82" s="237" t="str">
        <f t="shared" si="69"/>
        <v/>
      </c>
      <c r="AM82" s="237" t="str">
        <f t="shared" si="70"/>
        <v/>
      </c>
      <c r="AN82" s="237" t="str">
        <f t="shared" si="71"/>
        <v/>
      </c>
      <c r="AO82" s="237" t="str">
        <f t="shared" si="72"/>
        <v/>
      </c>
    </row>
    <row r="83" spans="1:41" x14ac:dyDescent="0.2">
      <c r="A83" s="220" t="s">
        <v>58</v>
      </c>
      <c r="B83" s="221">
        <v>9.3000000000000007</v>
      </c>
      <c r="C83" s="221">
        <v>9.0500000000000007</v>
      </c>
      <c r="D83" s="221">
        <v>7.95</v>
      </c>
      <c r="E83" s="221">
        <v>7.66</v>
      </c>
      <c r="F83" s="221">
        <v>7.49</v>
      </c>
      <c r="G83" s="221">
        <v>7.9692785412469753</v>
      </c>
      <c r="H83" s="221">
        <v>8.49</v>
      </c>
      <c r="I83" s="221">
        <v>9.14</v>
      </c>
      <c r="J83" s="221">
        <v>9.75</v>
      </c>
      <c r="K83" s="221">
        <v>9.93</v>
      </c>
      <c r="L83" s="221">
        <v>9.75</v>
      </c>
      <c r="M83" s="221">
        <v>9.77</v>
      </c>
      <c r="N83" s="221">
        <v>9.86</v>
      </c>
      <c r="O83" s="221">
        <v>10.11</v>
      </c>
      <c r="P83" s="221">
        <v>10.19</v>
      </c>
      <c r="Q83" s="221">
        <v>10.74</v>
      </c>
      <c r="R83" s="221">
        <v>11.28</v>
      </c>
      <c r="S83" s="221">
        <v>12.15</v>
      </c>
      <c r="T83" s="221">
        <f>IF('Relative Weights'!F19=0,0,'Relative Weights'!F19)</f>
        <v>11.99</v>
      </c>
      <c r="V83" s="222"/>
      <c r="W83" s="220" t="s">
        <v>58</v>
      </c>
      <c r="X83" s="237">
        <f t="shared" si="55"/>
        <v>-2.6881720430107503E-2</v>
      </c>
      <c r="Y83" s="237">
        <f t="shared" si="56"/>
        <v>-0.12154696132596687</v>
      </c>
      <c r="Z83" s="237">
        <f t="shared" si="57"/>
        <v>-3.647798742138364E-2</v>
      </c>
      <c r="AA83" s="237">
        <f t="shared" si="58"/>
        <v>-2.2193211488250597E-2</v>
      </c>
      <c r="AB83" s="237">
        <f t="shared" si="59"/>
        <v>6.3989124332039404E-2</v>
      </c>
      <c r="AC83" s="237">
        <f t="shared" si="60"/>
        <v>6.5341104098432856E-2</v>
      </c>
      <c r="AD83" s="237">
        <f t="shared" si="61"/>
        <v>7.6560659599528957E-2</v>
      </c>
      <c r="AE83" s="237">
        <f t="shared" si="62"/>
        <v>6.6739606126914541E-2</v>
      </c>
      <c r="AF83" s="237">
        <f t="shared" si="63"/>
        <v>1.8461538461538529E-2</v>
      </c>
      <c r="AG83" s="237">
        <f t="shared" si="64"/>
        <v>-1.8126888217522619E-2</v>
      </c>
      <c r="AH83" s="237">
        <f t="shared" si="65"/>
        <v>2.0512820512819108E-3</v>
      </c>
      <c r="AI83" s="237">
        <f t="shared" si="66"/>
        <v>9.2118730808596894E-3</v>
      </c>
      <c r="AJ83" s="237">
        <f t="shared" si="67"/>
        <v>2.535496957403649E-2</v>
      </c>
      <c r="AK83" s="237">
        <f t="shared" si="68"/>
        <v>7.9129574678535874E-3</v>
      </c>
      <c r="AL83" s="237">
        <f t="shared" si="69"/>
        <v>5.3974484789008903E-2</v>
      </c>
      <c r="AM83" s="237">
        <f t="shared" si="70"/>
        <v>5.027932960893855E-2</v>
      </c>
      <c r="AN83" s="237">
        <f t="shared" si="71"/>
        <v>7.7127659574468099E-2</v>
      </c>
      <c r="AO83" s="237">
        <f t="shared" si="72"/>
        <v>-1.3168724279835398E-2</v>
      </c>
    </row>
    <row r="84" spans="1:41" x14ac:dyDescent="0.2">
      <c r="A84" s="220" t="s">
        <v>59</v>
      </c>
      <c r="B84" s="221">
        <v>24.63</v>
      </c>
      <c r="C84" s="221">
        <v>23.58</v>
      </c>
      <c r="D84" s="221">
        <v>24.39</v>
      </c>
      <c r="E84" s="221">
        <v>25.19</v>
      </c>
      <c r="F84" s="221">
        <v>27.34</v>
      </c>
      <c r="G84" s="221">
        <v>29.367513754009995</v>
      </c>
      <c r="H84" s="221">
        <v>29.55</v>
      </c>
      <c r="I84" s="221">
        <v>30.57</v>
      </c>
      <c r="J84" s="221">
        <v>34.22</v>
      </c>
      <c r="K84" s="221">
        <v>36.07</v>
      </c>
      <c r="L84" s="221">
        <v>38.520000000000003</v>
      </c>
      <c r="M84" s="221">
        <v>37.340000000000003</v>
      </c>
      <c r="N84" s="221">
        <v>35.14</v>
      </c>
      <c r="O84" s="221">
        <v>32.24</v>
      </c>
      <c r="P84" s="221">
        <v>32.17</v>
      </c>
      <c r="Q84" s="221">
        <v>36.549999999999997</v>
      </c>
      <c r="R84" s="221">
        <v>39.21</v>
      </c>
      <c r="S84" s="221">
        <v>43.58</v>
      </c>
      <c r="T84" s="221">
        <f>IF('Relative Weights'!F20=0,0,'Relative Weights'!F20)</f>
        <v>48.02</v>
      </c>
      <c r="V84" s="222"/>
      <c r="W84" s="220" t="s">
        <v>59</v>
      </c>
      <c r="X84" s="237">
        <f t="shared" si="55"/>
        <v>-4.2630937880633435E-2</v>
      </c>
      <c r="Y84" s="237">
        <f t="shared" si="56"/>
        <v>3.4351145038167941E-2</v>
      </c>
      <c r="Z84" s="237">
        <f t="shared" si="57"/>
        <v>3.2800328003280033E-2</v>
      </c>
      <c r="AA84" s="237">
        <f t="shared" si="58"/>
        <v>8.5351329892814576E-2</v>
      </c>
      <c r="AB84" s="237">
        <f t="shared" si="59"/>
        <v>7.415924484308678E-2</v>
      </c>
      <c r="AC84" s="237">
        <f t="shared" si="60"/>
        <v>6.2138813492540468E-3</v>
      </c>
      <c r="AD84" s="237">
        <f t="shared" si="61"/>
        <v>3.4517766497461855E-2</v>
      </c>
      <c r="AE84" s="237">
        <f t="shared" si="62"/>
        <v>0.11939810271508011</v>
      </c>
      <c r="AF84" s="237">
        <f t="shared" si="63"/>
        <v>5.4061952074810016E-2</v>
      </c>
      <c r="AG84" s="237">
        <f t="shared" si="64"/>
        <v>6.792348211810384E-2</v>
      </c>
      <c r="AH84" s="237">
        <f t="shared" si="65"/>
        <v>-3.0633437175493272E-2</v>
      </c>
      <c r="AI84" s="237">
        <f t="shared" si="66"/>
        <v>-5.8918050348152229E-2</v>
      </c>
      <c r="AJ84" s="237">
        <f t="shared" si="67"/>
        <v>-8.2527034718269721E-2</v>
      </c>
      <c r="AK84" s="237">
        <f t="shared" si="68"/>
        <v>-2.1712158808933069E-3</v>
      </c>
      <c r="AL84" s="237">
        <f t="shared" si="69"/>
        <v>0.13615169412496098</v>
      </c>
      <c r="AM84" s="237">
        <f t="shared" si="70"/>
        <v>7.2777017783857811E-2</v>
      </c>
      <c r="AN84" s="237">
        <f t="shared" si="71"/>
        <v>0.11145116041826064</v>
      </c>
      <c r="AO84" s="237">
        <f t="shared" si="72"/>
        <v>0.10188159706287303</v>
      </c>
    </row>
    <row r="85" spans="1:41" x14ac:dyDescent="0.2">
      <c r="A85" s="229" t="s">
        <v>60</v>
      </c>
      <c r="B85" s="221">
        <v>18.37</v>
      </c>
      <c r="C85" s="221">
        <v>16.14</v>
      </c>
      <c r="D85" s="221">
        <v>16.82</v>
      </c>
      <c r="E85" s="221">
        <v>17.309999999999999</v>
      </c>
      <c r="F85" s="221">
        <v>20.27</v>
      </c>
      <c r="G85" s="221">
        <v>22.72780566345029</v>
      </c>
      <c r="H85" s="221">
        <v>24.27</v>
      </c>
      <c r="I85" s="221">
        <v>24.41</v>
      </c>
      <c r="J85" s="221">
        <v>23.34</v>
      </c>
      <c r="K85" s="221">
        <v>23.05</v>
      </c>
      <c r="L85" s="221">
        <v>23.21</v>
      </c>
      <c r="M85" s="221">
        <v>23.52</v>
      </c>
      <c r="N85" s="221">
        <v>23.92</v>
      </c>
      <c r="O85" s="221">
        <v>24.41</v>
      </c>
      <c r="P85" s="221">
        <v>24.7</v>
      </c>
      <c r="Q85" s="221">
        <v>25.73</v>
      </c>
      <c r="R85" s="221">
        <v>28.23</v>
      </c>
      <c r="S85" s="221">
        <v>32.950000000000003</v>
      </c>
      <c r="T85" s="221">
        <f>IF('Relative Weights'!F21=0,0,'Relative Weights'!F21)</f>
        <v>35.950000000000003</v>
      </c>
      <c r="V85" s="222"/>
      <c r="W85" s="220" t="s">
        <v>60</v>
      </c>
      <c r="X85" s="237">
        <f t="shared" si="55"/>
        <v>-0.12139357648339688</v>
      </c>
      <c r="Y85" s="237">
        <f t="shared" si="56"/>
        <v>4.2131350681536617E-2</v>
      </c>
      <c r="Z85" s="237">
        <f t="shared" si="57"/>
        <v>2.9131985731272181E-2</v>
      </c>
      <c r="AA85" s="237">
        <f t="shared" si="58"/>
        <v>0.17099942229924903</v>
      </c>
      <c r="AB85" s="237">
        <f t="shared" si="59"/>
        <v>0.12125336277505139</v>
      </c>
      <c r="AC85" s="237">
        <f t="shared" si="60"/>
        <v>6.7854959664222614E-2</v>
      </c>
      <c r="AD85" s="237">
        <f t="shared" si="61"/>
        <v>5.7684384013185763E-3</v>
      </c>
      <c r="AE85" s="237">
        <f t="shared" si="62"/>
        <v>-4.3834494059811546E-2</v>
      </c>
      <c r="AF85" s="237">
        <f t="shared" si="63"/>
        <v>-1.2425021422450722E-2</v>
      </c>
      <c r="AG85" s="237">
        <f t="shared" si="64"/>
        <v>6.94143167028205E-3</v>
      </c>
      <c r="AH85" s="237">
        <f t="shared" si="65"/>
        <v>1.3356311934511034E-2</v>
      </c>
      <c r="AI85" s="237">
        <f t="shared" si="66"/>
        <v>1.7006802721088565E-2</v>
      </c>
      <c r="AJ85" s="237">
        <f t="shared" si="67"/>
        <v>2.0484949832775934E-2</v>
      </c>
      <c r="AK85" s="237">
        <f t="shared" si="68"/>
        <v>1.1880376894715328E-2</v>
      </c>
      <c r="AL85" s="237">
        <f t="shared" si="69"/>
        <v>4.1700404858299622E-2</v>
      </c>
      <c r="AM85" s="237">
        <f t="shared" si="70"/>
        <v>9.7162844928099457E-2</v>
      </c>
      <c r="AN85" s="237">
        <f t="shared" si="71"/>
        <v>0.16719801629472197</v>
      </c>
      <c r="AO85" s="237">
        <f t="shared" si="72"/>
        <v>9.1047040971168336E-2</v>
      </c>
    </row>
    <row r="86" spans="1:41" x14ac:dyDescent="0.2">
      <c r="A86" s="229" t="s">
        <v>61</v>
      </c>
      <c r="B86" s="221">
        <v>19.12</v>
      </c>
      <c r="C86" s="221">
        <v>19.12</v>
      </c>
      <c r="D86" s="221">
        <v>19.12</v>
      </c>
      <c r="E86" s="221">
        <v>19.12</v>
      </c>
      <c r="F86" s="221">
        <v>19.12</v>
      </c>
      <c r="G86" s="221">
        <v>19.12</v>
      </c>
      <c r="H86" s="221">
        <v>19.12</v>
      </c>
      <c r="I86" s="221">
        <v>19.12</v>
      </c>
      <c r="J86" s="221">
        <v>19.12</v>
      </c>
      <c r="K86" s="221">
        <v>51.63</v>
      </c>
      <c r="L86" s="221">
        <v>50.88</v>
      </c>
      <c r="M86" s="221">
        <v>52.61</v>
      </c>
      <c r="N86" s="221">
        <v>55.92</v>
      </c>
      <c r="O86" s="221">
        <v>0</v>
      </c>
      <c r="P86" s="221">
        <v>0</v>
      </c>
      <c r="Q86" s="221">
        <v>0</v>
      </c>
      <c r="R86" s="221">
        <v>0</v>
      </c>
      <c r="S86" s="221">
        <v>0</v>
      </c>
      <c r="T86" s="221">
        <f>IF('Relative Weights'!F22=0,0,'Relative Weights'!F22)</f>
        <v>0</v>
      </c>
      <c r="V86" s="222"/>
      <c r="W86" s="220" t="s">
        <v>61</v>
      </c>
      <c r="X86" s="237">
        <f t="shared" si="55"/>
        <v>0</v>
      </c>
      <c r="Y86" s="237">
        <f t="shared" si="56"/>
        <v>0</v>
      </c>
      <c r="Z86" s="237">
        <f t="shared" si="57"/>
        <v>0</v>
      </c>
      <c r="AA86" s="237">
        <f t="shared" si="58"/>
        <v>0</v>
      </c>
      <c r="AB86" s="237">
        <f t="shared" si="59"/>
        <v>0</v>
      </c>
      <c r="AC86" s="237">
        <f t="shared" si="60"/>
        <v>0</v>
      </c>
      <c r="AD86" s="237">
        <f t="shared" si="61"/>
        <v>0</v>
      </c>
      <c r="AE86" s="237">
        <f t="shared" si="62"/>
        <v>0</v>
      </c>
      <c r="AF86" s="237">
        <f t="shared" si="63"/>
        <v>1.7003138075313808</v>
      </c>
      <c r="AG86" s="237">
        <f t="shared" si="64"/>
        <v>-1.4526438117373641E-2</v>
      </c>
      <c r="AH86" s="237">
        <f t="shared" si="65"/>
        <v>3.4001572327043927E-2</v>
      </c>
      <c r="AI86" s="237">
        <f t="shared" si="66"/>
        <v>6.2915795476145231E-2</v>
      </c>
      <c r="AJ86" s="237" t="str">
        <f t="shared" si="67"/>
        <v>Deleted</v>
      </c>
      <c r="AK86" s="237" t="str">
        <f t="shared" si="68"/>
        <v/>
      </c>
      <c r="AL86" s="237" t="str">
        <f t="shared" si="69"/>
        <v/>
      </c>
      <c r="AM86" s="237" t="str">
        <f t="shared" si="70"/>
        <v/>
      </c>
      <c r="AN86" s="237" t="str">
        <f t="shared" si="71"/>
        <v/>
      </c>
      <c r="AO86" s="237" t="str">
        <f t="shared" si="72"/>
        <v/>
      </c>
    </row>
    <row r="87" spans="1:41" x14ac:dyDescent="0.2">
      <c r="A87" s="229" t="s">
        <v>62</v>
      </c>
      <c r="B87" s="221">
        <v>0</v>
      </c>
      <c r="C87" s="221">
        <v>0</v>
      </c>
      <c r="D87" s="221">
        <v>0</v>
      </c>
      <c r="E87" s="221">
        <v>0</v>
      </c>
      <c r="F87" s="221">
        <v>0</v>
      </c>
      <c r="G87" s="221">
        <v>0</v>
      </c>
      <c r="H87" s="221">
        <v>0</v>
      </c>
      <c r="I87" s="221">
        <v>0</v>
      </c>
      <c r="J87" s="221">
        <v>0</v>
      </c>
      <c r="K87" s="221">
        <v>0</v>
      </c>
      <c r="L87" s="221">
        <v>0</v>
      </c>
      <c r="M87" s="221">
        <v>0</v>
      </c>
      <c r="N87" s="221">
        <v>0</v>
      </c>
      <c r="O87" s="221">
        <v>0</v>
      </c>
      <c r="P87" s="221">
        <v>0</v>
      </c>
      <c r="Q87" s="221">
        <v>0</v>
      </c>
      <c r="R87" s="221">
        <v>0</v>
      </c>
      <c r="S87" s="221">
        <v>0</v>
      </c>
      <c r="T87" s="221">
        <f>IF('Relative Weights'!F23=0,0,'Relative Weights'!F23)</f>
        <v>0</v>
      </c>
      <c r="V87" s="222"/>
      <c r="W87" s="220" t="s">
        <v>222</v>
      </c>
      <c r="X87" s="237" t="str">
        <f t="shared" si="55"/>
        <v/>
      </c>
      <c r="Y87" s="237" t="str">
        <f t="shared" si="56"/>
        <v/>
      </c>
      <c r="Z87" s="237" t="str">
        <f t="shared" si="57"/>
        <v/>
      </c>
      <c r="AA87" s="237" t="str">
        <f t="shared" si="58"/>
        <v/>
      </c>
      <c r="AB87" s="237" t="str">
        <f t="shared" si="59"/>
        <v/>
      </c>
      <c r="AC87" s="237" t="str">
        <f t="shared" si="60"/>
        <v/>
      </c>
      <c r="AD87" s="237" t="str">
        <f t="shared" si="61"/>
        <v/>
      </c>
      <c r="AE87" s="237" t="str">
        <f t="shared" si="62"/>
        <v/>
      </c>
      <c r="AF87" s="237" t="str">
        <f t="shared" si="63"/>
        <v/>
      </c>
      <c r="AG87" s="237" t="str">
        <f t="shared" si="64"/>
        <v/>
      </c>
      <c r="AH87" s="237" t="str">
        <f t="shared" si="65"/>
        <v/>
      </c>
      <c r="AI87" s="237" t="str">
        <f t="shared" si="66"/>
        <v/>
      </c>
      <c r="AJ87" s="237" t="str">
        <f t="shared" si="67"/>
        <v/>
      </c>
      <c r="AK87" s="237" t="str">
        <f t="shared" si="68"/>
        <v/>
      </c>
      <c r="AL87" s="237" t="str">
        <f t="shared" si="69"/>
        <v/>
      </c>
      <c r="AM87" s="237" t="str">
        <f t="shared" si="70"/>
        <v/>
      </c>
      <c r="AN87" s="237" t="str">
        <f t="shared" si="71"/>
        <v/>
      </c>
      <c r="AO87" s="237" t="str">
        <f t="shared" si="72"/>
        <v/>
      </c>
    </row>
    <row r="88" spans="1:41" x14ac:dyDescent="0.2">
      <c r="A88" s="229" t="s">
        <v>63</v>
      </c>
      <c r="B88" s="230">
        <v>0</v>
      </c>
      <c r="C88" s="230">
        <v>0</v>
      </c>
      <c r="D88" s="230">
        <v>0</v>
      </c>
      <c r="E88" s="230">
        <v>0</v>
      </c>
      <c r="F88" s="230">
        <v>0</v>
      </c>
      <c r="G88" s="230">
        <v>0</v>
      </c>
      <c r="H88" s="230">
        <v>3.37</v>
      </c>
      <c r="I88" s="230">
        <v>2.95</v>
      </c>
      <c r="J88" s="230">
        <v>2.84</v>
      </c>
      <c r="K88" s="221">
        <v>4.1900000000000004</v>
      </c>
      <c r="L88" s="221">
        <v>3.85</v>
      </c>
      <c r="M88" s="221">
        <v>4.53</v>
      </c>
      <c r="N88" s="221">
        <v>5.2</v>
      </c>
      <c r="O88" s="221">
        <v>11.5</v>
      </c>
      <c r="P88" s="221">
        <v>14.79</v>
      </c>
      <c r="Q88" s="221">
        <v>14.25</v>
      </c>
      <c r="R88" s="221">
        <v>11.55</v>
      </c>
      <c r="S88" s="221">
        <v>12.45</v>
      </c>
      <c r="T88" s="221">
        <f>IF('Relative Weights'!F24=0,0,'Relative Weights'!F24)</f>
        <v>36.15</v>
      </c>
      <c r="V88" s="222"/>
      <c r="W88" s="220" t="s">
        <v>63</v>
      </c>
      <c r="X88" s="237" t="str">
        <f t="shared" si="55"/>
        <v/>
      </c>
      <c r="Y88" s="237" t="str">
        <f t="shared" si="56"/>
        <v/>
      </c>
      <c r="Z88" s="237" t="str">
        <f t="shared" si="57"/>
        <v/>
      </c>
      <c r="AA88" s="237" t="str">
        <f t="shared" si="58"/>
        <v/>
      </c>
      <c r="AB88" s="237" t="str">
        <f t="shared" si="59"/>
        <v/>
      </c>
      <c r="AC88" s="237" t="str">
        <f t="shared" si="60"/>
        <v>Added</v>
      </c>
      <c r="AD88" s="237">
        <f t="shared" si="61"/>
        <v>-0.12462908011869434</v>
      </c>
      <c r="AE88" s="237">
        <f t="shared" si="62"/>
        <v>-3.7288135593220417E-2</v>
      </c>
      <c r="AF88" s="237">
        <f t="shared" si="63"/>
        <v>0.47535211267605648</v>
      </c>
      <c r="AG88" s="237">
        <f t="shared" si="64"/>
        <v>-8.1145584725537012E-2</v>
      </c>
      <c r="AH88" s="237">
        <f t="shared" si="65"/>
        <v>0.17662337662337668</v>
      </c>
      <c r="AI88" s="237">
        <f t="shared" si="66"/>
        <v>0.14790286975717426</v>
      </c>
      <c r="AJ88" s="237">
        <f t="shared" si="67"/>
        <v>1.2115384615384617</v>
      </c>
      <c r="AK88" s="237">
        <f t="shared" si="68"/>
        <v>0.28608695652173899</v>
      </c>
      <c r="AL88" s="237">
        <f t="shared" si="69"/>
        <v>-3.6511156186612492E-2</v>
      </c>
      <c r="AM88" s="237">
        <f t="shared" si="70"/>
        <v>-0.18947368421052624</v>
      </c>
      <c r="AN88" s="237">
        <f t="shared" si="71"/>
        <v>7.7922077922077726E-2</v>
      </c>
      <c r="AO88" s="237">
        <f t="shared" si="72"/>
        <v>1.9036144578313254</v>
      </c>
    </row>
    <row r="89" spans="1:41" ht="15" thickBot="1" x14ac:dyDescent="0.25">
      <c r="A89" s="223" t="s">
        <v>0</v>
      </c>
      <c r="B89" s="224">
        <v>11.85</v>
      </c>
      <c r="C89" s="224">
        <v>10.07</v>
      </c>
      <c r="D89" s="224">
        <v>9.9600000000000009</v>
      </c>
      <c r="E89" s="224">
        <v>9.61</v>
      </c>
      <c r="F89" s="224">
        <v>10.29</v>
      </c>
      <c r="G89" s="224">
        <v>10.515097839220619</v>
      </c>
      <c r="H89" s="224">
        <v>10.64</v>
      </c>
      <c r="I89" s="224">
        <v>9.94</v>
      </c>
      <c r="J89" s="224">
        <v>9.25</v>
      </c>
      <c r="K89" s="224">
        <v>8.5500000000000007</v>
      </c>
      <c r="L89" s="224">
        <v>8.6</v>
      </c>
      <c r="M89" s="224">
        <v>8.85</v>
      </c>
      <c r="N89" s="224">
        <v>8.99</v>
      </c>
      <c r="O89" s="224">
        <v>9.3000000000000007</v>
      </c>
      <c r="P89" s="224">
        <v>9.57</v>
      </c>
      <c r="Q89" s="224">
        <v>10.01</v>
      </c>
      <c r="R89" s="224">
        <v>10.29</v>
      </c>
      <c r="S89" s="224">
        <v>10.72</v>
      </c>
      <c r="T89" s="224">
        <f>IF('Relative Weights'!F25=0,0,'Relative Weights'!F25)</f>
        <v>10.71</v>
      </c>
      <c r="V89" s="259"/>
      <c r="W89" s="223" t="s">
        <v>0</v>
      </c>
      <c r="X89" s="240">
        <f t="shared" si="55"/>
        <v>-0.15021097046413501</v>
      </c>
      <c r="Y89" s="240">
        <f t="shared" si="56"/>
        <v>-1.0923535253227312E-2</v>
      </c>
      <c r="Z89" s="240">
        <f t="shared" si="57"/>
        <v>-3.5140562248996088E-2</v>
      </c>
      <c r="AA89" s="240">
        <f t="shared" si="58"/>
        <v>7.0759625390218517E-2</v>
      </c>
      <c r="AB89" s="240">
        <f t="shared" si="59"/>
        <v>2.1875397397533636E-2</v>
      </c>
      <c r="AC89" s="240">
        <f t="shared" si="60"/>
        <v>1.1878364109319417E-2</v>
      </c>
      <c r="AD89" s="240">
        <f t="shared" si="61"/>
        <v>-6.578947368421062E-2</v>
      </c>
      <c r="AE89" s="240">
        <f t="shared" si="62"/>
        <v>-6.9416498993963738E-2</v>
      </c>
      <c r="AF89" s="240">
        <f t="shared" si="63"/>
        <v>-7.5675675675675569E-2</v>
      </c>
      <c r="AG89" s="240">
        <f t="shared" si="64"/>
        <v>5.8479532163742132E-3</v>
      </c>
      <c r="AH89" s="240">
        <f t="shared" si="65"/>
        <v>2.9069767441860517E-2</v>
      </c>
      <c r="AI89" s="237">
        <f t="shared" si="66"/>
        <v>1.5819209039548143E-2</v>
      </c>
      <c r="AJ89" s="237">
        <f t="shared" si="67"/>
        <v>3.4482758620689724E-2</v>
      </c>
      <c r="AK89" s="237">
        <f t="shared" si="68"/>
        <v>2.9032258064516148E-2</v>
      </c>
      <c r="AL89" s="237">
        <f t="shared" si="69"/>
        <v>4.5977011494252817E-2</v>
      </c>
      <c r="AM89" s="237">
        <f t="shared" si="70"/>
        <v>2.7972027972027913E-2</v>
      </c>
      <c r="AN89" s="237">
        <f t="shared" si="71"/>
        <v>4.1788143828960234E-2</v>
      </c>
      <c r="AO89" s="237">
        <f t="shared" si="72"/>
        <v>-9.3283582089553896E-4</v>
      </c>
    </row>
    <row r="90" spans="1:41" s="264" customFormat="1" ht="15" thickBot="1" x14ac:dyDescent="0.25">
      <c r="A90" s="231"/>
      <c r="B90" s="261"/>
      <c r="C90" s="261"/>
      <c r="D90" s="261"/>
      <c r="E90" s="261"/>
      <c r="F90" s="261"/>
      <c r="G90" s="261"/>
      <c r="H90" s="261"/>
      <c r="I90" s="261"/>
      <c r="J90" s="261"/>
      <c r="K90" s="261"/>
      <c r="L90" s="261"/>
      <c r="M90" s="261"/>
      <c r="N90" s="261"/>
      <c r="O90" s="261"/>
      <c r="P90" s="261"/>
      <c r="Q90" s="261"/>
      <c r="R90" s="261"/>
      <c r="S90" s="261"/>
      <c r="T90" s="261"/>
      <c r="V90" s="263"/>
      <c r="W90" s="265"/>
      <c r="X90" s="262"/>
      <c r="Y90" s="262"/>
      <c r="Z90" s="262"/>
      <c r="AA90" s="262"/>
      <c r="AB90" s="262"/>
      <c r="AC90" s="262"/>
      <c r="AD90" s="262"/>
      <c r="AE90" s="262"/>
      <c r="AF90" s="262"/>
      <c r="AG90" s="262"/>
      <c r="AH90" s="262"/>
      <c r="AI90" s="262"/>
      <c r="AJ90" s="262"/>
      <c r="AK90" s="262"/>
      <c r="AL90" s="262"/>
      <c r="AM90" s="262"/>
      <c r="AN90" s="262"/>
      <c r="AO90" s="262"/>
    </row>
    <row r="91" spans="1:41" x14ac:dyDescent="0.2">
      <c r="A91" s="225" t="s">
        <v>721</v>
      </c>
      <c r="B91" s="226"/>
      <c r="C91" s="226"/>
      <c r="D91" s="226"/>
      <c r="E91" s="226"/>
      <c r="F91" s="226"/>
      <c r="G91" s="226"/>
      <c r="H91" s="226"/>
      <c r="I91" s="226"/>
      <c r="J91" s="226"/>
      <c r="K91" s="226"/>
      <c r="L91" s="226"/>
      <c r="M91" s="226"/>
      <c r="N91" s="226"/>
      <c r="O91" s="226"/>
      <c r="P91" s="226"/>
      <c r="Q91" s="226"/>
      <c r="R91" s="226"/>
      <c r="S91" s="226"/>
      <c r="T91" s="226"/>
      <c r="V91" s="215"/>
      <c r="W91" s="225" t="s">
        <v>721</v>
      </c>
      <c r="X91" s="226"/>
      <c r="Y91" s="226"/>
      <c r="Z91" s="226"/>
      <c r="AA91" s="226"/>
      <c r="AB91" s="226"/>
      <c r="AC91" s="226"/>
      <c r="AD91" s="226"/>
      <c r="AE91" s="226"/>
      <c r="AF91" s="226"/>
      <c r="AG91" s="226"/>
      <c r="AH91" s="226"/>
      <c r="AI91" s="226"/>
      <c r="AJ91" s="226"/>
      <c r="AK91" s="226"/>
      <c r="AL91" s="226"/>
      <c r="AM91" s="226"/>
      <c r="AN91" s="226"/>
      <c r="AO91" s="226"/>
    </row>
    <row r="92" spans="1:41" x14ac:dyDescent="0.2">
      <c r="A92" s="220" t="s">
        <v>45</v>
      </c>
      <c r="B92" s="221">
        <v>0</v>
      </c>
      <c r="C92" s="221">
        <v>0</v>
      </c>
      <c r="D92" s="221">
        <v>0</v>
      </c>
      <c r="E92" s="221">
        <v>0</v>
      </c>
      <c r="F92" s="221">
        <v>0</v>
      </c>
      <c r="G92" s="221">
        <v>0</v>
      </c>
      <c r="H92" s="221">
        <v>0</v>
      </c>
      <c r="I92" s="221">
        <v>0</v>
      </c>
      <c r="J92" s="221">
        <v>0</v>
      </c>
      <c r="K92" s="221">
        <v>0</v>
      </c>
      <c r="L92" s="221">
        <v>0</v>
      </c>
      <c r="M92" s="221">
        <v>0</v>
      </c>
      <c r="N92" s="221">
        <v>0</v>
      </c>
      <c r="O92" s="221">
        <v>0</v>
      </c>
      <c r="P92" s="221">
        <v>0</v>
      </c>
      <c r="Q92" s="221">
        <v>0</v>
      </c>
      <c r="R92" s="221">
        <v>0</v>
      </c>
      <c r="S92" s="221">
        <v>0</v>
      </c>
      <c r="T92" s="221">
        <f>IF('Relative Weights'!G6=0,0,'Relative Weights'!G6)</f>
        <v>0</v>
      </c>
      <c r="V92" s="222"/>
      <c r="W92" s="220" t="s">
        <v>45</v>
      </c>
      <c r="X92" s="237" t="str">
        <f t="shared" ref="X92:X111" si="73">IF(AND(C92=0,B92=0),"",IF(AND(NOT(C92=0),B92=0),"Added",IF(AND(C92=0,NOT(B92=0)),"Deleted",IFERROR(C92/B92-1,""))))</f>
        <v/>
      </c>
      <c r="Y92" s="237" t="str">
        <f t="shared" ref="Y92:Y111" si="74">IF(AND(D92=0,C92=0),"",IF(AND(NOT(D92=0),C92=0),"Added",IF(AND(D92=0,NOT(C92=0)),"Deleted",IFERROR(D92/C92-1,""))))</f>
        <v/>
      </c>
      <c r="Z92" s="237" t="str">
        <f t="shared" ref="Z92:Z111" si="75">IF(AND(E92=0,D92=0),"",IF(AND(NOT(E92=0),D92=0),"Added",IF(AND(E92=0,NOT(D92=0)),"Deleted",IFERROR(E92/D92-1,""))))</f>
        <v/>
      </c>
      <c r="AA92" s="237" t="str">
        <f t="shared" ref="AA92:AA111" si="76">IF(AND(F92=0,E92=0),"",IF(AND(NOT(F92=0),E92=0),"Added",IF(AND(F92=0,NOT(E92=0)),"Deleted",IFERROR(F92/E92-1,""))))</f>
        <v/>
      </c>
      <c r="AB92" s="237" t="str">
        <f t="shared" ref="AB92:AB111" si="77">IF(AND(G92=0,F92=0),"",IF(AND(NOT(G92=0),F92=0),"Added",IF(AND(G92=0,NOT(F92=0)),"Deleted",IFERROR(G92/F92-1,""))))</f>
        <v/>
      </c>
      <c r="AC92" s="237" t="str">
        <f t="shared" ref="AC92:AC111" si="78">IF(AND(H92=0,G92=0),"",IF(AND(NOT(H92=0),G92=0),"Added",IF(AND(H92=0,NOT(G92=0)),"Deleted",IFERROR(H92/G92-1,""))))</f>
        <v/>
      </c>
      <c r="AD92" s="237" t="str">
        <f t="shared" ref="AD92:AD111" si="79">IF(AND(I92=0,H92=0),"",IF(AND(NOT(I92=0),H92=0),"Added",IF(AND(I92=0,NOT(H92=0)),"Deleted",IFERROR(I92/H92-1,""))))</f>
        <v/>
      </c>
      <c r="AE92" s="237" t="str">
        <f t="shared" ref="AE92:AE111" si="80">IF(AND(J92=0,I92=0),"",IF(AND(NOT(J92=0),I92=0),"Added",IF(AND(J92=0,NOT(I92=0)),"Deleted",IFERROR(J92/I92-1,""))))</f>
        <v/>
      </c>
      <c r="AF92" s="237" t="str">
        <f t="shared" ref="AF92:AF111" si="81">IF(AND(K92=0,J92=0),"",IF(AND(NOT(K92=0),J92=0),"Added",IF(AND(K92=0,NOT(J92=0)),"Deleted",IFERROR(K92/J92-1,""))))</f>
        <v/>
      </c>
      <c r="AG92" s="237" t="str">
        <f t="shared" ref="AG92:AG111" si="82">IF(AND(L92=0,K92=0),"",IF(AND(NOT(L92=0),K92=0),"Added",IF(AND(L92=0,NOT(K92=0)),"Deleted",IFERROR(L92/K92-1,""))))</f>
        <v/>
      </c>
      <c r="AH92" s="237" t="str">
        <f t="shared" ref="AH92:AH111" si="83">IF(AND(M92=0,L92=0),"",IF(AND(NOT(M92=0),L92=0),"Added",IF(AND(M92=0,NOT(L92=0)),"Deleted",IFERROR(M92/L92-1,""))))</f>
        <v/>
      </c>
      <c r="AI92" s="237" t="str">
        <f t="shared" ref="AI92:AI111" si="84">IF(AND(N92=0,M92=0),"",IF(AND(NOT(N92=0),M92=0),"Added",IF(AND(N92=0,NOT(M92=0)),"Deleted",IFERROR(N92/M92-1,""))))</f>
        <v/>
      </c>
      <c r="AJ92" s="237" t="str">
        <f t="shared" ref="AJ92:AJ111" si="85">IF(AND(O92=0,N92=0),"",IF(AND(NOT(O92=0),N92=0),"Added",IF(AND(O92=0,NOT(N92=0)),"Deleted",IFERROR(O92/N92-1,""))))</f>
        <v/>
      </c>
      <c r="AK92" s="237" t="s">
        <v>879</v>
      </c>
      <c r="AL92" s="237" t="str">
        <f t="shared" ref="AL92:AM98" si="86">IF(AND(Q92=0,N92=0),"",IF(AND(NOT(Q92=0),N92=0),"Added",IF(AND(Q92=0,NOT(N92=0)),"Deleted",IFERROR(Q92/N92-1,""))))</f>
        <v/>
      </c>
      <c r="AM92" s="237" t="str">
        <f t="shared" si="86"/>
        <v/>
      </c>
      <c r="AN92" s="237" t="s">
        <v>879</v>
      </c>
      <c r="AO92" s="237" t="str">
        <f t="shared" ref="AO92:AO98" si="87">IF(AND(T92=0,P92=0),"",IF(AND(NOT(T92=0),P92=0),"Added",IF(AND(T92=0,NOT(P92=0)),"Deleted",IFERROR(T92/P92-1,""))))</f>
        <v/>
      </c>
    </row>
    <row r="93" spans="1:41" x14ac:dyDescent="0.2">
      <c r="A93" s="220" t="s">
        <v>46</v>
      </c>
      <c r="B93" s="221">
        <v>0</v>
      </c>
      <c r="C93" s="221">
        <v>0</v>
      </c>
      <c r="D93" s="221">
        <v>0</v>
      </c>
      <c r="E93" s="221">
        <v>0</v>
      </c>
      <c r="F93" s="221">
        <v>0</v>
      </c>
      <c r="G93" s="221">
        <v>0</v>
      </c>
      <c r="H93" s="221">
        <v>0</v>
      </c>
      <c r="I93" s="221">
        <v>0</v>
      </c>
      <c r="J93" s="221">
        <v>0</v>
      </c>
      <c r="K93" s="221">
        <v>0</v>
      </c>
      <c r="L93" s="221">
        <v>0</v>
      </c>
      <c r="M93" s="221">
        <v>0</v>
      </c>
      <c r="N93" s="221">
        <v>0</v>
      </c>
      <c r="O93" s="221">
        <v>0</v>
      </c>
      <c r="P93" s="221">
        <v>0</v>
      </c>
      <c r="Q93" s="221">
        <v>0</v>
      </c>
      <c r="R93" s="221">
        <v>0</v>
      </c>
      <c r="S93" s="221">
        <v>0</v>
      </c>
      <c r="T93" s="221">
        <f>IF('Relative Weights'!G7=0,0,'Relative Weights'!G7)</f>
        <v>0</v>
      </c>
      <c r="V93" s="222"/>
      <c r="W93" s="220" t="s">
        <v>46</v>
      </c>
      <c r="X93" s="237" t="str">
        <f t="shared" si="73"/>
        <v/>
      </c>
      <c r="Y93" s="237" t="str">
        <f t="shared" si="74"/>
        <v/>
      </c>
      <c r="Z93" s="237" t="str">
        <f t="shared" si="75"/>
        <v/>
      </c>
      <c r="AA93" s="237" t="str">
        <f t="shared" si="76"/>
        <v/>
      </c>
      <c r="AB93" s="237" t="str">
        <f t="shared" si="77"/>
        <v/>
      </c>
      <c r="AC93" s="237" t="str">
        <f t="shared" si="78"/>
        <v/>
      </c>
      <c r="AD93" s="237" t="str">
        <f t="shared" si="79"/>
        <v/>
      </c>
      <c r="AE93" s="237" t="str">
        <f t="shared" si="80"/>
        <v/>
      </c>
      <c r="AF93" s="237" t="str">
        <f t="shared" si="81"/>
        <v/>
      </c>
      <c r="AG93" s="237" t="str">
        <f t="shared" si="82"/>
        <v/>
      </c>
      <c r="AH93" s="237" t="str">
        <f t="shared" si="83"/>
        <v/>
      </c>
      <c r="AI93" s="237" t="str">
        <f t="shared" si="84"/>
        <v/>
      </c>
      <c r="AJ93" s="237" t="str">
        <f t="shared" si="85"/>
        <v/>
      </c>
      <c r="AK93" s="237" t="s">
        <v>879</v>
      </c>
      <c r="AL93" s="237" t="str">
        <f t="shared" si="86"/>
        <v/>
      </c>
      <c r="AM93" s="237" t="str">
        <f t="shared" si="86"/>
        <v/>
      </c>
      <c r="AN93" s="237" t="s">
        <v>879</v>
      </c>
      <c r="AO93" s="237" t="str">
        <f t="shared" si="87"/>
        <v/>
      </c>
    </row>
    <row r="94" spans="1:41" x14ac:dyDescent="0.2">
      <c r="A94" s="220" t="s">
        <v>47</v>
      </c>
      <c r="B94" s="221">
        <v>0</v>
      </c>
      <c r="C94" s="221">
        <v>0</v>
      </c>
      <c r="D94" s="221">
        <v>0</v>
      </c>
      <c r="E94" s="221">
        <v>0</v>
      </c>
      <c r="F94" s="221">
        <v>0</v>
      </c>
      <c r="G94" s="221">
        <v>0</v>
      </c>
      <c r="H94" s="221">
        <v>0</v>
      </c>
      <c r="I94" s="221">
        <v>0</v>
      </c>
      <c r="J94" s="221">
        <v>0</v>
      </c>
      <c r="K94" s="221">
        <v>0</v>
      </c>
      <c r="L94" s="221">
        <v>0</v>
      </c>
      <c r="M94" s="221">
        <v>0</v>
      </c>
      <c r="N94" s="221">
        <v>0</v>
      </c>
      <c r="O94" s="221">
        <v>0</v>
      </c>
      <c r="P94" s="221">
        <v>0</v>
      </c>
      <c r="Q94" s="221">
        <v>0</v>
      </c>
      <c r="R94" s="221">
        <v>0</v>
      </c>
      <c r="S94" s="221">
        <v>0</v>
      </c>
      <c r="T94" s="221">
        <f>IF('Relative Weights'!G8=0,0,'Relative Weights'!G8)</f>
        <v>0</v>
      </c>
      <c r="V94" s="222"/>
      <c r="W94" s="220" t="s">
        <v>47</v>
      </c>
      <c r="X94" s="237" t="str">
        <f t="shared" si="73"/>
        <v/>
      </c>
      <c r="Y94" s="237" t="str">
        <f t="shared" si="74"/>
        <v/>
      </c>
      <c r="Z94" s="237" t="str">
        <f t="shared" si="75"/>
        <v/>
      </c>
      <c r="AA94" s="237" t="str">
        <f t="shared" si="76"/>
        <v/>
      </c>
      <c r="AB94" s="237" t="str">
        <f t="shared" si="77"/>
        <v/>
      </c>
      <c r="AC94" s="237" t="str">
        <f t="shared" si="78"/>
        <v/>
      </c>
      <c r="AD94" s="237" t="str">
        <f t="shared" si="79"/>
        <v/>
      </c>
      <c r="AE94" s="237" t="str">
        <f t="shared" si="80"/>
        <v/>
      </c>
      <c r="AF94" s="237" t="str">
        <f t="shared" si="81"/>
        <v/>
      </c>
      <c r="AG94" s="237" t="str">
        <f t="shared" si="82"/>
        <v/>
      </c>
      <c r="AH94" s="237" t="str">
        <f t="shared" si="83"/>
        <v/>
      </c>
      <c r="AI94" s="237" t="str">
        <f t="shared" si="84"/>
        <v/>
      </c>
      <c r="AJ94" s="237" t="str">
        <f t="shared" si="85"/>
        <v/>
      </c>
      <c r="AK94" s="237" t="s">
        <v>879</v>
      </c>
      <c r="AL94" s="237" t="str">
        <f t="shared" si="86"/>
        <v/>
      </c>
      <c r="AM94" s="237" t="str">
        <f t="shared" si="86"/>
        <v/>
      </c>
      <c r="AN94" s="237" t="s">
        <v>879</v>
      </c>
      <c r="AO94" s="237" t="str">
        <f t="shared" si="87"/>
        <v/>
      </c>
    </row>
    <row r="95" spans="1:41" x14ac:dyDescent="0.2">
      <c r="A95" s="220" t="s">
        <v>48</v>
      </c>
      <c r="B95" s="221">
        <v>0</v>
      </c>
      <c r="C95" s="221">
        <v>0</v>
      </c>
      <c r="D95" s="221">
        <v>0</v>
      </c>
      <c r="E95" s="221">
        <v>0</v>
      </c>
      <c r="F95" s="221">
        <v>0</v>
      </c>
      <c r="G95" s="221">
        <v>0</v>
      </c>
      <c r="H95" s="221">
        <v>0</v>
      </c>
      <c r="I95" s="221">
        <v>0</v>
      </c>
      <c r="J95" s="221">
        <v>0</v>
      </c>
      <c r="K95" s="221">
        <v>0</v>
      </c>
      <c r="L95" s="221">
        <v>0</v>
      </c>
      <c r="M95" s="221">
        <v>0</v>
      </c>
      <c r="N95" s="221">
        <v>0</v>
      </c>
      <c r="O95" s="221">
        <v>0</v>
      </c>
      <c r="P95" s="221">
        <v>0</v>
      </c>
      <c r="Q95" s="221">
        <v>0</v>
      </c>
      <c r="R95" s="221">
        <v>0</v>
      </c>
      <c r="S95" s="221">
        <v>0</v>
      </c>
      <c r="T95" s="221">
        <f>IF('Relative Weights'!G9=0,0,'Relative Weights'!G9)</f>
        <v>0</v>
      </c>
      <c r="V95" s="222"/>
      <c r="W95" s="220" t="s">
        <v>48</v>
      </c>
      <c r="X95" s="237" t="str">
        <f t="shared" si="73"/>
        <v/>
      </c>
      <c r="Y95" s="237" t="str">
        <f t="shared" si="74"/>
        <v/>
      </c>
      <c r="Z95" s="237" t="str">
        <f t="shared" si="75"/>
        <v/>
      </c>
      <c r="AA95" s="237" t="str">
        <f t="shared" si="76"/>
        <v/>
      </c>
      <c r="AB95" s="237" t="str">
        <f t="shared" si="77"/>
        <v/>
      </c>
      <c r="AC95" s="237" t="str">
        <f t="shared" si="78"/>
        <v/>
      </c>
      <c r="AD95" s="237" t="str">
        <f t="shared" si="79"/>
        <v/>
      </c>
      <c r="AE95" s="237" t="str">
        <f t="shared" si="80"/>
        <v/>
      </c>
      <c r="AF95" s="237" t="str">
        <f t="shared" si="81"/>
        <v/>
      </c>
      <c r="AG95" s="237" t="str">
        <f t="shared" si="82"/>
        <v/>
      </c>
      <c r="AH95" s="237" t="str">
        <f t="shared" si="83"/>
        <v/>
      </c>
      <c r="AI95" s="237" t="str">
        <f t="shared" si="84"/>
        <v/>
      </c>
      <c r="AJ95" s="237" t="str">
        <f t="shared" si="85"/>
        <v/>
      </c>
      <c r="AK95" s="237" t="s">
        <v>879</v>
      </c>
      <c r="AL95" s="237" t="str">
        <f t="shared" si="86"/>
        <v/>
      </c>
      <c r="AM95" s="237" t="str">
        <f t="shared" si="86"/>
        <v/>
      </c>
      <c r="AN95" s="237" t="s">
        <v>879</v>
      </c>
      <c r="AO95" s="237" t="str">
        <f t="shared" si="87"/>
        <v/>
      </c>
    </row>
    <row r="96" spans="1:41" x14ac:dyDescent="0.2">
      <c r="A96" s="220" t="s">
        <v>49</v>
      </c>
      <c r="B96" s="221">
        <v>0</v>
      </c>
      <c r="C96" s="221">
        <v>0</v>
      </c>
      <c r="D96" s="221">
        <v>0</v>
      </c>
      <c r="E96" s="221">
        <v>0</v>
      </c>
      <c r="F96" s="221">
        <v>0</v>
      </c>
      <c r="G96" s="221">
        <v>0</v>
      </c>
      <c r="H96" s="221">
        <v>0</v>
      </c>
      <c r="I96" s="221">
        <v>0</v>
      </c>
      <c r="J96" s="221">
        <v>0</v>
      </c>
      <c r="K96" s="221">
        <v>0</v>
      </c>
      <c r="L96" s="221">
        <v>0</v>
      </c>
      <c r="M96" s="221">
        <v>0</v>
      </c>
      <c r="N96" s="221">
        <v>0</v>
      </c>
      <c r="O96" s="221">
        <v>0</v>
      </c>
      <c r="P96" s="221">
        <v>0</v>
      </c>
      <c r="Q96" s="221">
        <v>0</v>
      </c>
      <c r="R96" s="221">
        <v>0</v>
      </c>
      <c r="S96" s="221">
        <v>0</v>
      </c>
      <c r="T96" s="221">
        <f>IF('Relative Weights'!G10=0,0,'Relative Weights'!G10)</f>
        <v>0</v>
      </c>
      <c r="V96" s="222"/>
      <c r="W96" s="220" t="s">
        <v>49</v>
      </c>
      <c r="X96" s="237" t="str">
        <f t="shared" si="73"/>
        <v/>
      </c>
      <c r="Y96" s="237" t="str">
        <f t="shared" si="74"/>
        <v/>
      </c>
      <c r="Z96" s="237" t="str">
        <f t="shared" si="75"/>
        <v/>
      </c>
      <c r="AA96" s="237" t="str">
        <f t="shared" si="76"/>
        <v/>
      </c>
      <c r="AB96" s="237" t="str">
        <f t="shared" si="77"/>
        <v/>
      </c>
      <c r="AC96" s="237" t="str">
        <f t="shared" si="78"/>
        <v/>
      </c>
      <c r="AD96" s="237" t="str">
        <f t="shared" si="79"/>
        <v/>
      </c>
      <c r="AE96" s="237" t="str">
        <f t="shared" si="80"/>
        <v/>
      </c>
      <c r="AF96" s="237" t="str">
        <f t="shared" si="81"/>
        <v/>
      </c>
      <c r="AG96" s="237" t="str">
        <f t="shared" si="82"/>
        <v/>
      </c>
      <c r="AH96" s="237" t="str">
        <f t="shared" si="83"/>
        <v/>
      </c>
      <c r="AI96" s="237" t="str">
        <f t="shared" si="84"/>
        <v/>
      </c>
      <c r="AJ96" s="237" t="str">
        <f t="shared" si="85"/>
        <v/>
      </c>
      <c r="AK96" s="237" t="s">
        <v>879</v>
      </c>
      <c r="AL96" s="237" t="str">
        <f t="shared" si="86"/>
        <v/>
      </c>
      <c r="AM96" s="237" t="str">
        <f t="shared" si="86"/>
        <v/>
      </c>
      <c r="AN96" s="237" t="s">
        <v>879</v>
      </c>
      <c r="AO96" s="237" t="str">
        <f t="shared" si="87"/>
        <v/>
      </c>
    </row>
    <row r="97" spans="1:41" x14ac:dyDescent="0.2">
      <c r="A97" s="220" t="s">
        <v>50</v>
      </c>
      <c r="B97" s="221">
        <v>0</v>
      </c>
      <c r="C97" s="221">
        <v>0</v>
      </c>
      <c r="D97" s="221">
        <v>0</v>
      </c>
      <c r="E97" s="221">
        <v>0</v>
      </c>
      <c r="F97" s="221">
        <v>0</v>
      </c>
      <c r="G97" s="221">
        <v>0</v>
      </c>
      <c r="H97" s="221">
        <v>0</v>
      </c>
      <c r="I97" s="221">
        <v>0</v>
      </c>
      <c r="J97" s="221">
        <v>0</v>
      </c>
      <c r="K97" s="221">
        <v>0</v>
      </c>
      <c r="L97" s="221">
        <v>0</v>
      </c>
      <c r="M97" s="221">
        <v>0</v>
      </c>
      <c r="N97" s="221">
        <v>0</v>
      </c>
      <c r="O97" s="221">
        <v>0</v>
      </c>
      <c r="P97" s="221">
        <v>0</v>
      </c>
      <c r="Q97" s="221">
        <v>0</v>
      </c>
      <c r="R97" s="221">
        <v>0</v>
      </c>
      <c r="S97" s="221">
        <v>0</v>
      </c>
      <c r="T97" s="221">
        <f>IF('Relative Weights'!G11=0,0,'Relative Weights'!G11)</f>
        <v>0</v>
      </c>
      <c r="V97" s="222"/>
      <c r="W97" s="220" t="s">
        <v>50</v>
      </c>
      <c r="X97" s="237" t="str">
        <f t="shared" si="73"/>
        <v/>
      </c>
      <c r="Y97" s="237" t="str">
        <f t="shared" si="74"/>
        <v/>
      </c>
      <c r="Z97" s="237" t="str">
        <f t="shared" si="75"/>
        <v/>
      </c>
      <c r="AA97" s="237" t="str">
        <f t="shared" si="76"/>
        <v/>
      </c>
      <c r="AB97" s="237" t="str">
        <f t="shared" si="77"/>
        <v/>
      </c>
      <c r="AC97" s="237" t="str">
        <f t="shared" si="78"/>
        <v/>
      </c>
      <c r="AD97" s="237" t="str">
        <f t="shared" si="79"/>
        <v/>
      </c>
      <c r="AE97" s="237" t="str">
        <f t="shared" si="80"/>
        <v/>
      </c>
      <c r="AF97" s="237" t="str">
        <f t="shared" si="81"/>
        <v/>
      </c>
      <c r="AG97" s="237" t="str">
        <f t="shared" si="82"/>
        <v/>
      </c>
      <c r="AH97" s="237" t="str">
        <f t="shared" si="83"/>
        <v/>
      </c>
      <c r="AI97" s="237" t="str">
        <f t="shared" si="84"/>
        <v/>
      </c>
      <c r="AJ97" s="237" t="str">
        <f t="shared" si="85"/>
        <v/>
      </c>
      <c r="AK97" s="237" t="s">
        <v>879</v>
      </c>
      <c r="AL97" s="237" t="str">
        <f t="shared" si="86"/>
        <v/>
      </c>
      <c r="AM97" s="237" t="str">
        <f t="shared" si="86"/>
        <v/>
      </c>
      <c r="AN97" s="237" t="s">
        <v>879</v>
      </c>
      <c r="AO97" s="237" t="str">
        <f t="shared" si="87"/>
        <v/>
      </c>
    </row>
    <row r="98" spans="1:41" x14ac:dyDescent="0.2">
      <c r="A98" s="220" t="s">
        <v>51</v>
      </c>
      <c r="B98" s="221">
        <v>0</v>
      </c>
      <c r="C98" s="221">
        <v>0</v>
      </c>
      <c r="D98" s="221">
        <v>0</v>
      </c>
      <c r="E98" s="221">
        <v>0</v>
      </c>
      <c r="F98" s="221">
        <v>0</v>
      </c>
      <c r="G98" s="221">
        <v>0</v>
      </c>
      <c r="H98" s="221">
        <v>0</v>
      </c>
      <c r="I98" s="221">
        <v>0</v>
      </c>
      <c r="J98" s="221">
        <v>0</v>
      </c>
      <c r="K98" s="221">
        <v>0</v>
      </c>
      <c r="L98" s="221">
        <v>0</v>
      </c>
      <c r="M98" s="221">
        <v>0</v>
      </c>
      <c r="N98" s="221">
        <v>0</v>
      </c>
      <c r="O98" s="221">
        <v>0</v>
      </c>
      <c r="P98" s="221">
        <v>0</v>
      </c>
      <c r="Q98" s="221">
        <v>0</v>
      </c>
      <c r="R98" s="221">
        <v>0</v>
      </c>
      <c r="S98" s="221">
        <v>0</v>
      </c>
      <c r="T98" s="221">
        <f>IF('Relative Weights'!G12=0,0,'Relative Weights'!G12)</f>
        <v>0</v>
      </c>
      <c r="V98" s="222"/>
      <c r="W98" s="220" t="s">
        <v>51</v>
      </c>
      <c r="X98" s="237" t="str">
        <f t="shared" si="73"/>
        <v/>
      </c>
      <c r="Y98" s="237" t="str">
        <f t="shared" si="74"/>
        <v/>
      </c>
      <c r="Z98" s="237" t="str">
        <f t="shared" si="75"/>
        <v/>
      </c>
      <c r="AA98" s="237" t="str">
        <f t="shared" si="76"/>
        <v/>
      </c>
      <c r="AB98" s="237" t="str">
        <f t="shared" si="77"/>
        <v/>
      </c>
      <c r="AC98" s="237" t="str">
        <f t="shared" si="78"/>
        <v/>
      </c>
      <c r="AD98" s="237" t="str">
        <f t="shared" si="79"/>
        <v/>
      </c>
      <c r="AE98" s="237" t="str">
        <f t="shared" si="80"/>
        <v/>
      </c>
      <c r="AF98" s="237" t="str">
        <f t="shared" si="81"/>
        <v/>
      </c>
      <c r="AG98" s="237" t="str">
        <f t="shared" si="82"/>
        <v/>
      </c>
      <c r="AH98" s="237" t="str">
        <f t="shared" si="83"/>
        <v/>
      </c>
      <c r="AI98" s="237" t="str">
        <f t="shared" si="84"/>
        <v/>
      </c>
      <c r="AJ98" s="237" t="str">
        <f t="shared" si="85"/>
        <v/>
      </c>
      <c r="AK98" s="237" t="s">
        <v>879</v>
      </c>
      <c r="AL98" s="237" t="str">
        <f t="shared" si="86"/>
        <v/>
      </c>
      <c r="AM98" s="237" t="str">
        <f t="shared" si="86"/>
        <v/>
      </c>
      <c r="AN98" s="237" t="s">
        <v>879</v>
      </c>
      <c r="AO98" s="237" t="str">
        <f t="shared" si="87"/>
        <v/>
      </c>
    </row>
    <row r="99" spans="1:41" x14ac:dyDescent="0.2">
      <c r="A99" s="220" t="s">
        <v>52</v>
      </c>
      <c r="B99" s="221">
        <v>3.52</v>
      </c>
      <c r="C99" s="221">
        <v>3.37</v>
      </c>
      <c r="D99" s="221">
        <v>3.41</v>
      </c>
      <c r="E99" s="221">
        <v>3.44</v>
      </c>
      <c r="F99" s="221">
        <v>3.66</v>
      </c>
      <c r="G99" s="221">
        <v>3.8080752226600403</v>
      </c>
      <c r="H99" s="221">
        <v>3.86</v>
      </c>
      <c r="I99" s="221">
        <v>3.92</v>
      </c>
      <c r="J99" s="221">
        <v>4.1500000000000004</v>
      </c>
      <c r="K99" s="221">
        <v>4.4800000000000004</v>
      </c>
      <c r="L99" s="221">
        <v>4.8099999999999996</v>
      </c>
      <c r="M99" s="221">
        <v>5.08</v>
      </c>
      <c r="N99" s="221">
        <v>5.13</v>
      </c>
      <c r="O99" s="221">
        <v>4.95</v>
      </c>
      <c r="P99" s="221">
        <v>4.7699999999999996</v>
      </c>
      <c r="Q99" s="221">
        <v>4.79</v>
      </c>
      <c r="R99" s="221">
        <v>4.99</v>
      </c>
      <c r="S99" s="221">
        <v>5.29</v>
      </c>
      <c r="T99" s="221">
        <f>IF('Relative Weights'!G13=0,0,'Relative Weights'!G13)</f>
        <v>5.56</v>
      </c>
      <c r="V99" s="222"/>
      <c r="W99" s="220" t="s">
        <v>52</v>
      </c>
      <c r="X99" s="237">
        <f t="shared" si="73"/>
        <v>-4.2613636363636354E-2</v>
      </c>
      <c r="Y99" s="237">
        <f t="shared" si="74"/>
        <v>1.1869436201780381E-2</v>
      </c>
      <c r="Z99" s="237">
        <f t="shared" si="75"/>
        <v>8.7976539589442737E-3</v>
      </c>
      <c r="AA99" s="237">
        <f t="shared" si="76"/>
        <v>6.3953488372093137E-2</v>
      </c>
      <c r="AB99" s="237">
        <f t="shared" si="77"/>
        <v>4.045771110930052E-2</v>
      </c>
      <c r="AC99" s="237">
        <f t="shared" si="78"/>
        <v>1.3635438982659842E-2</v>
      </c>
      <c r="AD99" s="237">
        <f t="shared" si="79"/>
        <v>1.5544041450777257E-2</v>
      </c>
      <c r="AE99" s="237">
        <f t="shared" si="80"/>
        <v>5.8673469387755306E-2</v>
      </c>
      <c r="AF99" s="237">
        <f t="shared" si="81"/>
        <v>7.9518072289156638E-2</v>
      </c>
      <c r="AG99" s="237">
        <f t="shared" si="82"/>
        <v>7.3660714285714191E-2</v>
      </c>
      <c r="AH99" s="237">
        <f t="shared" si="83"/>
        <v>5.6133056133056192E-2</v>
      </c>
      <c r="AI99" s="237">
        <f t="shared" si="84"/>
        <v>9.8425196850393526E-3</v>
      </c>
      <c r="AJ99" s="237">
        <f t="shared" si="85"/>
        <v>-3.5087719298245612E-2</v>
      </c>
      <c r="AK99" s="237">
        <f t="shared" ref="AK99:AK111" si="88">IF(AND(P99=0,O99=0),"",IF(AND(NOT(P99=0),O99=0),"Added",IF(AND(P99=0,NOT(O99=0)),"Deleted",IFERROR(P99/O99-1,""))))</f>
        <v>-3.6363636363636487E-2</v>
      </c>
      <c r="AL99" s="237">
        <f t="shared" ref="AL99:AL111" si="89">IF(AND(Q99=0,P99=0),"",IF(AND(NOT(Q99=0),P99=0),"Added",IF(AND(Q99=0,NOT(P99=0)),"Deleted",IFERROR(Q99/P99-1,""))))</f>
        <v>4.1928721174004924E-3</v>
      </c>
      <c r="AM99" s="237">
        <f t="shared" ref="AM99:AM111" si="90">IF(AND(R99=0,Q99=0),"",IF(AND(NOT(R99=0),Q99=0),"Added",IF(AND(R99=0,NOT(Q99=0)),"Deleted",IFERROR(R99/Q99-1,""))))</f>
        <v>4.175365344467652E-2</v>
      </c>
      <c r="AN99" s="237">
        <f t="shared" ref="AN99:AN109" si="91">IF(AND(S99=0,R99=0),"",IF(AND(NOT(S99=0),R99=0),"Added",IF(AND(S99=0,NOT(R99=0)),"Deleted",IFERROR(S99/R99-1,""))))</f>
        <v>6.0120240480961984E-2</v>
      </c>
      <c r="AO99" s="237">
        <f t="shared" ref="AO99:AO109" si="92">IF(AND(T99=0,S99=0),"",IF(AND(NOT(T99=0),S99=0),"Added",IF(AND(T99=0,NOT(S99=0)),"Deleted",IFERROR(T99/S99-1,""))))</f>
        <v>5.1039697542532902E-2</v>
      </c>
    </row>
    <row r="100" spans="1:41" x14ac:dyDescent="0.2">
      <c r="A100" s="220" t="s">
        <v>53</v>
      </c>
      <c r="B100" s="221">
        <v>0</v>
      </c>
      <c r="C100" s="221">
        <v>0</v>
      </c>
      <c r="D100" s="221">
        <v>0</v>
      </c>
      <c r="E100" s="221">
        <v>0</v>
      </c>
      <c r="F100" s="221">
        <v>0</v>
      </c>
      <c r="G100" s="221">
        <v>0</v>
      </c>
      <c r="H100" s="221">
        <v>0</v>
      </c>
      <c r="I100" s="221">
        <v>0</v>
      </c>
      <c r="J100" s="221">
        <v>0</v>
      </c>
      <c r="K100" s="221">
        <v>0</v>
      </c>
      <c r="L100" s="221">
        <v>0</v>
      </c>
      <c r="M100" s="221">
        <v>0</v>
      </c>
      <c r="N100" s="221">
        <v>0</v>
      </c>
      <c r="O100" s="221">
        <v>0</v>
      </c>
      <c r="P100" s="221">
        <v>0</v>
      </c>
      <c r="Q100" s="221">
        <v>0</v>
      </c>
      <c r="R100" s="221">
        <v>0</v>
      </c>
      <c r="S100" s="221">
        <v>0</v>
      </c>
      <c r="T100" s="221">
        <f>IF('Relative Weights'!G14=0,0,'Relative Weights'!G14)</f>
        <v>0</v>
      </c>
      <c r="V100" s="222"/>
      <c r="W100" s="220" t="s">
        <v>53</v>
      </c>
      <c r="X100" s="237" t="str">
        <f t="shared" si="73"/>
        <v/>
      </c>
      <c r="Y100" s="237" t="str">
        <f t="shared" si="74"/>
        <v/>
      </c>
      <c r="Z100" s="237" t="str">
        <f t="shared" si="75"/>
        <v/>
      </c>
      <c r="AA100" s="237" t="str">
        <f t="shared" si="76"/>
        <v/>
      </c>
      <c r="AB100" s="237" t="str">
        <f t="shared" si="77"/>
        <v/>
      </c>
      <c r="AC100" s="237" t="str">
        <f t="shared" si="78"/>
        <v/>
      </c>
      <c r="AD100" s="237" t="str">
        <f t="shared" si="79"/>
        <v/>
      </c>
      <c r="AE100" s="237" t="str">
        <f t="shared" si="80"/>
        <v/>
      </c>
      <c r="AF100" s="237" t="str">
        <f t="shared" si="81"/>
        <v/>
      </c>
      <c r="AG100" s="237" t="str">
        <f t="shared" si="82"/>
        <v/>
      </c>
      <c r="AH100" s="237" t="str">
        <f t="shared" si="83"/>
        <v/>
      </c>
      <c r="AI100" s="237" t="str">
        <f t="shared" si="84"/>
        <v/>
      </c>
      <c r="AJ100" s="237" t="str">
        <f t="shared" si="85"/>
        <v/>
      </c>
      <c r="AK100" s="237" t="str">
        <f t="shared" si="88"/>
        <v/>
      </c>
      <c r="AL100" s="237" t="str">
        <f t="shared" si="89"/>
        <v/>
      </c>
      <c r="AM100" s="237" t="str">
        <f t="shared" si="90"/>
        <v/>
      </c>
      <c r="AN100" s="237" t="str">
        <f t="shared" si="91"/>
        <v/>
      </c>
      <c r="AO100" s="237" t="str">
        <f t="shared" si="92"/>
        <v/>
      </c>
    </row>
    <row r="101" spans="1:41" x14ac:dyDescent="0.2">
      <c r="A101" s="220" t="s">
        <v>54</v>
      </c>
      <c r="B101" s="221">
        <v>0</v>
      </c>
      <c r="C101" s="221">
        <v>0</v>
      </c>
      <c r="D101" s="221">
        <v>0</v>
      </c>
      <c r="E101" s="221">
        <v>0</v>
      </c>
      <c r="F101" s="221">
        <v>0</v>
      </c>
      <c r="G101" s="221">
        <v>0</v>
      </c>
      <c r="H101" s="221">
        <v>0</v>
      </c>
      <c r="I101" s="221">
        <v>0</v>
      </c>
      <c r="J101" s="221">
        <v>0</v>
      </c>
      <c r="K101" s="221">
        <v>0</v>
      </c>
      <c r="L101" s="221">
        <v>0</v>
      </c>
      <c r="M101" s="221">
        <v>0</v>
      </c>
      <c r="N101" s="221">
        <v>0</v>
      </c>
      <c r="O101" s="221">
        <v>0</v>
      </c>
      <c r="P101" s="221">
        <v>0</v>
      </c>
      <c r="Q101" s="221">
        <v>0</v>
      </c>
      <c r="R101" s="221">
        <v>0</v>
      </c>
      <c r="S101" s="221">
        <v>0</v>
      </c>
      <c r="T101" s="221">
        <f>IF('Relative Weights'!G15=0,0,'Relative Weights'!G15)</f>
        <v>0</v>
      </c>
      <c r="V101" s="222"/>
      <c r="W101" s="220" t="s">
        <v>54</v>
      </c>
      <c r="X101" s="237" t="str">
        <f t="shared" si="73"/>
        <v/>
      </c>
      <c r="Y101" s="237" t="str">
        <f t="shared" si="74"/>
        <v/>
      </c>
      <c r="Z101" s="237" t="str">
        <f t="shared" si="75"/>
        <v/>
      </c>
      <c r="AA101" s="237" t="str">
        <f t="shared" si="76"/>
        <v/>
      </c>
      <c r="AB101" s="237" t="str">
        <f t="shared" si="77"/>
        <v/>
      </c>
      <c r="AC101" s="237" t="str">
        <f t="shared" si="78"/>
        <v/>
      </c>
      <c r="AD101" s="237" t="str">
        <f t="shared" si="79"/>
        <v/>
      </c>
      <c r="AE101" s="237" t="str">
        <f t="shared" si="80"/>
        <v/>
      </c>
      <c r="AF101" s="237" t="str">
        <f t="shared" si="81"/>
        <v/>
      </c>
      <c r="AG101" s="237" t="str">
        <f t="shared" si="82"/>
        <v/>
      </c>
      <c r="AH101" s="237" t="str">
        <f t="shared" si="83"/>
        <v/>
      </c>
      <c r="AI101" s="237" t="str">
        <f t="shared" si="84"/>
        <v/>
      </c>
      <c r="AJ101" s="237" t="str">
        <f t="shared" si="85"/>
        <v/>
      </c>
      <c r="AK101" s="237" t="str">
        <f t="shared" si="88"/>
        <v/>
      </c>
      <c r="AL101" s="237" t="str">
        <f t="shared" si="89"/>
        <v/>
      </c>
      <c r="AM101" s="237" t="str">
        <f t="shared" si="90"/>
        <v/>
      </c>
      <c r="AN101" s="237" t="str">
        <f t="shared" si="91"/>
        <v/>
      </c>
      <c r="AO101" s="237" t="str">
        <f t="shared" si="92"/>
        <v/>
      </c>
    </row>
    <row r="102" spans="1:41" x14ac:dyDescent="0.2">
      <c r="A102" s="220" t="s">
        <v>727</v>
      </c>
      <c r="B102" s="221">
        <v>14.35</v>
      </c>
      <c r="C102" s="221">
        <v>12.85</v>
      </c>
      <c r="D102" s="221">
        <v>12.98</v>
      </c>
      <c r="E102" s="221">
        <v>12.62</v>
      </c>
      <c r="F102" s="221">
        <v>13.34</v>
      </c>
      <c r="G102" s="221">
        <v>16.20193744433417</v>
      </c>
      <c r="H102" s="221">
        <v>16.53</v>
      </c>
      <c r="I102" s="221">
        <v>15.05</v>
      </c>
      <c r="J102" s="221">
        <v>20.04</v>
      </c>
      <c r="K102" s="221">
        <v>20.27</v>
      </c>
      <c r="L102" s="221">
        <v>21.15</v>
      </c>
      <c r="M102" s="221">
        <v>21.91</v>
      </c>
      <c r="N102" s="221">
        <v>22.03</v>
      </c>
      <c r="O102" s="221">
        <v>22.84</v>
      </c>
      <c r="P102" s="221">
        <v>23.3</v>
      </c>
      <c r="Q102" s="221">
        <v>24.35</v>
      </c>
      <c r="R102" s="221">
        <v>24.58</v>
      </c>
      <c r="S102" s="221">
        <v>23.76</v>
      </c>
      <c r="T102" s="221">
        <f>IF('Relative Weights'!G16=0,0,'Relative Weights'!G16)</f>
        <v>22.77</v>
      </c>
      <c r="V102" s="222"/>
      <c r="W102" s="220" t="s">
        <v>727</v>
      </c>
      <c r="X102" s="237">
        <f t="shared" si="73"/>
        <v>-0.10452961672473871</v>
      </c>
      <c r="Y102" s="237">
        <f t="shared" si="74"/>
        <v>1.0116731517509692E-2</v>
      </c>
      <c r="Z102" s="237">
        <f t="shared" si="75"/>
        <v>-2.7734976887519358E-2</v>
      </c>
      <c r="AA102" s="237">
        <f t="shared" si="76"/>
        <v>5.7052297939778285E-2</v>
      </c>
      <c r="AB102" s="237">
        <f t="shared" si="77"/>
        <v>0.21453803930541016</v>
      </c>
      <c r="AC102" s="237">
        <f t="shared" si="78"/>
        <v>2.0248353432604782E-2</v>
      </c>
      <c r="AD102" s="237">
        <f t="shared" si="79"/>
        <v>-8.9534180278281972E-2</v>
      </c>
      <c r="AE102" s="237">
        <f t="shared" si="80"/>
        <v>0.33156146179401991</v>
      </c>
      <c r="AF102" s="237">
        <f t="shared" si="81"/>
        <v>1.1477045908183658E-2</v>
      </c>
      <c r="AG102" s="237">
        <f t="shared" si="82"/>
        <v>4.3413912185495729E-2</v>
      </c>
      <c r="AH102" s="237">
        <f t="shared" si="83"/>
        <v>3.5933806146572156E-2</v>
      </c>
      <c r="AI102" s="237">
        <f t="shared" si="84"/>
        <v>5.4769511638521617E-3</v>
      </c>
      <c r="AJ102" s="237">
        <f t="shared" si="85"/>
        <v>3.6768043576940412E-2</v>
      </c>
      <c r="AK102" s="237">
        <f t="shared" si="88"/>
        <v>2.0140105078809034E-2</v>
      </c>
      <c r="AL102" s="237">
        <f t="shared" si="89"/>
        <v>4.5064377682403567E-2</v>
      </c>
      <c r="AM102" s="237">
        <f t="shared" si="90"/>
        <v>9.4455852156056785E-3</v>
      </c>
      <c r="AN102" s="237">
        <f t="shared" si="91"/>
        <v>-3.3360455655003896E-2</v>
      </c>
      <c r="AO102" s="237">
        <f t="shared" si="92"/>
        <v>-4.1666666666666741E-2</v>
      </c>
    </row>
    <row r="103" spans="1:41" x14ac:dyDescent="0.2">
      <c r="A103" s="220" t="s">
        <v>56</v>
      </c>
      <c r="B103" s="221">
        <v>0</v>
      </c>
      <c r="C103" s="221">
        <v>0</v>
      </c>
      <c r="D103" s="221">
        <v>0</v>
      </c>
      <c r="E103" s="221">
        <v>0</v>
      </c>
      <c r="F103" s="221">
        <v>0</v>
      </c>
      <c r="G103" s="221">
        <v>0</v>
      </c>
      <c r="H103" s="221">
        <v>0</v>
      </c>
      <c r="I103" s="221">
        <v>0</v>
      </c>
      <c r="J103" s="221">
        <v>0</v>
      </c>
      <c r="K103" s="221">
        <v>0</v>
      </c>
      <c r="L103" s="221">
        <v>0</v>
      </c>
      <c r="M103" s="221">
        <v>0</v>
      </c>
      <c r="N103" s="221">
        <v>0</v>
      </c>
      <c r="O103" s="221">
        <v>0</v>
      </c>
      <c r="P103" s="221">
        <v>0</v>
      </c>
      <c r="Q103" s="221">
        <v>0</v>
      </c>
      <c r="R103" s="221">
        <v>0</v>
      </c>
      <c r="S103" s="221">
        <v>0</v>
      </c>
      <c r="T103" s="221">
        <f>IF('Relative Weights'!G17=0,0,'Relative Weights'!G17)</f>
        <v>0</v>
      </c>
      <c r="V103" s="222"/>
      <c r="W103" s="220" t="s">
        <v>56</v>
      </c>
      <c r="X103" s="237" t="str">
        <f t="shared" si="73"/>
        <v/>
      </c>
      <c r="Y103" s="237" t="str">
        <f t="shared" si="74"/>
        <v/>
      </c>
      <c r="Z103" s="237" t="str">
        <f t="shared" si="75"/>
        <v/>
      </c>
      <c r="AA103" s="237" t="str">
        <f t="shared" si="76"/>
        <v/>
      </c>
      <c r="AB103" s="237" t="str">
        <f t="shared" si="77"/>
        <v/>
      </c>
      <c r="AC103" s="237" t="str">
        <f t="shared" si="78"/>
        <v/>
      </c>
      <c r="AD103" s="237" t="str">
        <f t="shared" si="79"/>
        <v/>
      </c>
      <c r="AE103" s="237" t="str">
        <f t="shared" si="80"/>
        <v/>
      </c>
      <c r="AF103" s="237" t="str">
        <f t="shared" si="81"/>
        <v/>
      </c>
      <c r="AG103" s="237" t="str">
        <f t="shared" si="82"/>
        <v/>
      </c>
      <c r="AH103" s="237" t="str">
        <f t="shared" si="83"/>
        <v/>
      </c>
      <c r="AI103" s="237" t="str">
        <f t="shared" si="84"/>
        <v/>
      </c>
      <c r="AJ103" s="237" t="str">
        <f t="shared" si="85"/>
        <v/>
      </c>
      <c r="AK103" s="237" t="str">
        <f t="shared" si="88"/>
        <v/>
      </c>
      <c r="AL103" s="237" t="str">
        <f t="shared" si="89"/>
        <v/>
      </c>
      <c r="AM103" s="237" t="str">
        <f t="shared" si="90"/>
        <v/>
      </c>
      <c r="AN103" s="237" t="str">
        <f t="shared" si="91"/>
        <v/>
      </c>
      <c r="AO103" s="237" t="str">
        <f t="shared" si="92"/>
        <v/>
      </c>
    </row>
    <row r="104" spans="1:41" x14ac:dyDescent="0.2">
      <c r="A104" s="220" t="s">
        <v>57</v>
      </c>
      <c r="B104" s="221">
        <v>0</v>
      </c>
      <c r="C104" s="221">
        <v>0</v>
      </c>
      <c r="D104" s="221">
        <v>0</v>
      </c>
      <c r="E104" s="221">
        <v>0</v>
      </c>
      <c r="F104" s="221">
        <v>0</v>
      </c>
      <c r="G104" s="221">
        <v>0</v>
      </c>
      <c r="H104" s="221">
        <v>0</v>
      </c>
      <c r="I104" s="221">
        <v>0</v>
      </c>
      <c r="J104" s="221">
        <v>0</v>
      </c>
      <c r="K104" s="221">
        <v>0</v>
      </c>
      <c r="L104" s="221">
        <v>0</v>
      </c>
      <c r="M104" s="221">
        <v>0</v>
      </c>
      <c r="N104" s="221">
        <v>0</v>
      </c>
      <c r="O104" s="221">
        <v>0</v>
      </c>
      <c r="P104" s="221">
        <v>0</v>
      </c>
      <c r="Q104" s="221">
        <v>0</v>
      </c>
      <c r="R104" s="221">
        <v>0</v>
      </c>
      <c r="S104" s="221">
        <v>0</v>
      </c>
      <c r="T104" s="221">
        <f>IF('Relative Weights'!G18=0,0,'Relative Weights'!G18)</f>
        <v>0</v>
      </c>
      <c r="V104" s="222"/>
      <c r="W104" s="220" t="s">
        <v>57</v>
      </c>
      <c r="X104" s="237" t="str">
        <f t="shared" si="73"/>
        <v/>
      </c>
      <c r="Y104" s="237" t="str">
        <f t="shared" si="74"/>
        <v/>
      </c>
      <c r="Z104" s="237" t="str">
        <f t="shared" si="75"/>
        <v/>
      </c>
      <c r="AA104" s="237" t="str">
        <f t="shared" si="76"/>
        <v/>
      </c>
      <c r="AB104" s="237" t="str">
        <f t="shared" si="77"/>
        <v/>
      </c>
      <c r="AC104" s="237" t="str">
        <f t="shared" si="78"/>
        <v/>
      </c>
      <c r="AD104" s="237" t="str">
        <f t="shared" si="79"/>
        <v/>
      </c>
      <c r="AE104" s="237" t="str">
        <f t="shared" si="80"/>
        <v/>
      </c>
      <c r="AF104" s="237" t="str">
        <f t="shared" si="81"/>
        <v/>
      </c>
      <c r="AG104" s="237" t="str">
        <f t="shared" si="82"/>
        <v/>
      </c>
      <c r="AH104" s="237" t="str">
        <f t="shared" si="83"/>
        <v/>
      </c>
      <c r="AI104" s="237" t="str">
        <f t="shared" si="84"/>
        <v/>
      </c>
      <c r="AJ104" s="237" t="str">
        <f t="shared" si="85"/>
        <v/>
      </c>
      <c r="AK104" s="237" t="str">
        <f t="shared" si="88"/>
        <v/>
      </c>
      <c r="AL104" s="237" t="str">
        <f t="shared" si="89"/>
        <v/>
      </c>
      <c r="AM104" s="237" t="str">
        <f t="shared" si="90"/>
        <v/>
      </c>
      <c r="AN104" s="237" t="str">
        <f t="shared" si="91"/>
        <v/>
      </c>
      <c r="AO104" s="237" t="str">
        <f t="shared" si="92"/>
        <v/>
      </c>
    </row>
    <row r="105" spans="1:41" x14ac:dyDescent="0.2">
      <c r="A105" s="220" t="s">
        <v>58</v>
      </c>
      <c r="B105" s="221">
        <v>0</v>
      </c>
      <c r="C105" s="221">
        <v>0</v>
      </c>
      <c r="D105" s="221">
        <v>0</v>
      </c>
      <c r="E105" s="221">
        <v>0</v>
      </c>
      <c r="F105" s="221">
        <v>0</v>
      </c>
      <c r="G105" s="221">
        <v>0</v>
      </c>
      <c r="H105" s="221">
        <v>0</v>
      </c>
      <c r="I105" s="221">
        <v>2.42</v>
      </c>
      <c r="J105" s="221">
        <v>2.6</v>
      </c>
      <c r="K105" s="221">
        <v>2.67</v>
      </c>
      <c r="L105" s="221">
        <v>2.72</v>
      </c>
      <c r="M105" s="221">
        <v>2.74</v>
      </c>
      <c r="N105" s="221">
        <v>2.64</v>
      </c>
      <c r="O105" s="221">
        <v>2.61</v>
      </c>
      <c r="P105" s="221">
        <v>2.5</v>
      </c>
      <c r="Q105" s="221">
        <v>2.68</v>
      </c>
      <c r="R105" s="221">
        <v>2.8</v>
      </c>
      <c r="S105" s="221">
        <v>3.08</v>
      </c>
      <c r="T105" s="221">
        <f>IF('Relative Weights'!G19=0,0,'Relative Weights'!G19)</f>
        <v>3.17</v>
      </c>
      <c r="V105" s="222"/>
      <c r="W105" s="220" t="s">
        <v>58</v>
      </c>
      <c r="X105" s="237" t="str">
        <f t="shared" si="73"/>
        <v/>
      </c>
      <c r="Y105" s="237" t="str">
        <f t="shared" si="74"/>
        <v/>
      </c>
      <c r="Z105" s="237" t="str">
        <f t="shared" si="75"/>
        <v/>
      </c>
      <c r="AA105" s="237" t="str">
        <f t="shared" si="76"/>
        <v/>
      </c>
      <c r="AB105" s="237" t="str">
        <f t="shared" si="77"/>
        <v/>
      </c>
      <c r="AC105" s="237" t="str">
        <f t="shared" si="78"/>
        <v/>
      </c>
      <c r="AD105" s="237" t="str">
        <f t="shared" si="79"/>
        <v>Added</v>
      </c>
      <c r="AE105" s="237">
        <f t="shared" si="80"/>
        <v>7.4380165289256173E-2</v>
      </c>
      <c r="AF105" s="237">
        <f t="shared" si="81"/>
        <v>2.6923076923076827E-2</v>
      </c>
      <c r="AG105" s="237">
        <f t="shared" si="82"/>
        <v>1.8726591760299671E-2</v>
      </c>
      <c r="AH105" s="237">
        <f t="shared" si="83"/>
        <v>7.3529411764705621E-3</v>
      </c>
      <c r="AI105" s="237">
        <f t="shared" si="84"/>
        <v>-3.649635036496357E-2</v>
      </c>
      <c r="AJ105" s="237">
        <f t="shared" si="85"/>
        <v>-1.1363636363636465E-2</v>
      </c>
      <c r="AK105" s="237">
        <f t="shared" si="88"/>
        <v>-4.2145593869731712E-2</v>
      </c>
      <c r="AL105" s="237">
        <f t="shared" si="89"/>
        <v>7.2000000000000064E-2</v>
      </c>
      <c r="AM105" s="237">
        <f t="shared" si="90"/>
        <v>4.4776119402984982E-2</v>
      </c>
      <c r="AN105" s="237">
        <f t="shared" si="91"/>
        <v>0.10000000000000009</v>
      </c>
      <c r="AO105" s="237">
        <f t="shared" si="92"/>
        <v>2.9220779220779258E-2</v>
      </c>
    </row>
    <row r="106" spans="1:41" x14ac:dyDescent="0.2">
      <c r="A106" s="220" t="s">
        <v>59</v>
      </c>
      <c r="B106" s="221">
        <v>3.64</v>
      </c>
      <c r="C106" s="221">
        <v>3.57</v>
      </c>
      <c r="D106" s="221">
        <v>3.58</v>
      </c>
      <c r="E106" s="221">
        <v>3.69</v>
      </c>
      <c r="F106" s="221">
        <v>3.85</v>
      </c>
      <c r="G106" s="221">
        <v>3.8406596756932068</v>
      </c>
      <c r="H106" s="221">
        <v>3.79</v>
      </c>
      <c r="I106" s="221">
        <v>3.77</v>
      </c>
      <c r="J106" s="221">
        <v>3.97</v>
      </c>
      <c r="K106" s="221">
        <v>4.03</v>
      </c>
      <c r="L106" s="221">
        <v>4.2</v>
      </c>
      <c r="M106" s="221">
        <v>4.25</v>
      </c>
      <c r="N106" s="221">
        <v>4.32</v>
      </c>
      <c r="O106" s="221">
        <v>4.26</v>
      </c>
      <c r="P106" s="221">
        <v>4.2300000000000004</v>
      </c>
      <c r="Q106" s="221">
        <v>4.32</v>
      </c>
      <c r="R106" s="221">
        <v>4.47</v>
      </c>
      <c r="S106" s="221">
        <v>4.63</v>
      </c>
      <c r="T106" s="221">
        <f>IF('Relative Weights'!G20=0,0,'Relative Weights'!G20)</f>
        <v>4.6900000000000004</v>
      </c>
      <c r="V106" s="222"/>
      <c r="W106" s="220" t="s">
        <v>59</v>
      </c>
      <c r="X106" s="237">
        <f t="shared" si="73"/>
        <v>-1.9230769230769273E-2</v>
      </c>
      <c r="Y106" s="237">
        <f t="shared" si="74"/>
        <v>2.8011204481792618E-3</v>
      </c>
      <c r="Z106" s="237">
        <f t="shared" si="75"/>
        <v>3.0726256983240274E-2</v>
      </c>
      <c r="AA106" s="237">
        <f t="shared" si="76"/>
        <v>4.3360433604336057E-2</v>
      </c>
      <c r="AB106" s="237">
        <f t="shared" si="77"/>
        <v>-2.426058261504771E-3</v>
      </c>
      <c r="AC106" s="237">
        <f t="shared" si="78"/>
        <v>-1.3190357899665495E-2</v>
      </c>
      <c r="AD106" s="237">
        <f t="shared" si="79"/>
        <v>-5.2770448548812299E-3</v>
      </c>
      <c r="AE106" s="237">
        <f t="shared" si="80"/>
        <v>5.3050397877984157E-2</v>
      </c>
      <c r="AF106" s="237">
        <f t="shared" si="81"/>
        <v>1.5113350125944613E-2</v>
      </c>
      <c r="AG106" s="237">
        <f t="shared" si="82"/>
        <v>4.2183622828784184E-2</v>
      </c>
      <c r="AH106" s="237">
        <f t="shared" si="83"/>
        <v>1.1904761904761862E-2</v>
      </c>
      <c r="AI106" s="237">
        <f t="shared" si="84"/>
        <v>1.6470588235294237E-2</v>
      </c>
      <c r="AJ106" s="237">
        <f t="shared" si="85"/>
        <v>-1.3888888888888951E-2</v>
      </c>
      <c r="AK106" s="237">
        <f t="shared" si="88"/>
        <v>-7.0422535211266402E-3</v>
      </c>
      <c r="AL106" s="237">
        <f t="shared" si="89"/>
        <v>2.1276595744680771E-2</v>
      </c>
      <c r="AM106" s="237">
        <f t="shared" si="90"/>
        <v>3.4722222222222099E-2</v>
      </c>
      <c r="AN106" s="237">
        <f t="shared" si="91"/>
        <v>3.5794183445190253E-2</v>
      </c>
      <c r="AO106" s="237">
        <f t="shared" si="92"/>
        <v>1.2958963282937441E-2</v>
      </c>
    </row>
    <row r="107" spans="1:41" x14ac:dyDescent="0.2">
      <c r="A107" s="229" t="s">
        <v>60</v>
      </c>
      <c r="B107" s="221">
        <v>0</v>
      </c>
      <c r="C107" s="221">
        <v>0</v>
      </c>
      <c r="D107" s="221">
        <v>0</v>
      </c>
      <c r="E107" s="221">
        <v>0</v>
      </c>
      <c r="F107" s="221">
        <v>0</v>
      </c>
      <c r="G107" s="221">
        <v>0</v>
      </c>
      <c r="H107" s="221">
        <v>0</v>
      </c>
      <c r="I107" s="221">
        <v>0</v>
      </c>
      <c r="J107" s="221">
        <v>0</v>
      </c>
      <c r="K107" s="221">
        <v>0</v>
      </c>
      <c r="L107" s="221">
        <v>0</v>
      </c>
      <c r="M107" s="221">
        <v>0</v>
      </c>
      <c r="N107" s="221">
        <v>0</v>
      </c>
      <c r="O107" s="221">
        <v>0</v>
      </c>
      <c r="P107" s="221">
        <v>0</v>
      </c>
      <c r="Q107" s="221">
        <v>0</v>
      </c>
      <c r="R107" s="221">
        <v>0</v>
      </c>
      <c r="S107" s="221">
        <v>0</v>
      </c>
      <c r="T107" s="221">
        <f>IF('Relative Weights'!G21=0,0,'Relative Weights'!G21)</f>
        <v>0</v>
      </c>
      <c r="V107" s="222"/>
      <c r="W107" s="229" t="s">
        <v>60</v>
      </c>
      <c r="X107" s="237" t="str">
        <f t="shared" si="73"/>
        <v/>
      </c>
      <c r="Y107" s="237" t="str">
        <f t="shared" si="74"/>
        <v/>
      </c>
      <c r="Z107" s="237" t="str">
        <f t="shared" si="75"/>
        <v/>
      </c>
      <c r="AA107" s="237" t="str">
        <f t="shared" si="76"/>
        <v/>
      </c>
      <c r="AB107" s="237" t="str">
        <f t="shared" si="77"/>
        <v/>
      </c>
      <c r="AC107" s="237" t="str">
        <f t="shared" si="78"/>
        <v/>
      </c>
      <c r="AD107" s="237" t="str">
        <f t="shared" si="79"/>
        <v/>
      </c>
      <c r="AE107" s="237" t="str">
        <f t="shared" si="80"/>
        <v/>
      </c>
      <c r="AF107" s="237" t="str">
        <f t="shared" si="81"/>
        <v/>
      </c>
      <c r="AG107" s="237" t="str">
        <f t="shared" si="82"/>
        <v/>
      </c>
      <c r="AH107" s="237" t="str">
        <f t="shared" si="83"/>
        <v/>
      </c>
      <c r="AI107" s="237" t="str">
        <f t="shared" si="84"/>
        <v/>
      </c>
      <c r="AJ107" s="237" t="str">
        <f t="shared" si="85"/>
        <v/>
      </c>
      <c r="AK107" s="237" t="str">
        <f t="shared" si="88"/>
        <v/>
      </c>
      <c r="AL107" s="237" t="str">
        <f t="shared" si="89"/>
        <v/>
      </c>
      <c r="AM107" s="237" t="str">
        <f t="shared" si="90"/>
        <v/>
      </c>
      <c r="AN107" s="237" t="str">
        <f t="shared" si="91"/>
        <v/>
      </c>
      <c r="AO107" s="237" t="str">
        <f t="shared" si="92"/>
        <v/>
      </c>
    </row>
    <row r="108" spans="1:41" x14ac:dyDescent="0.2">
      <c r="A108" s="229" t="s">
        <v>61</v>
      </c>
      <c r="B108" s="221">
        <v>7</v>
      </c>
      <c r="C108" s="221">
        <v>7</v>
      </c>
      <c r="D108" s="221">
        <v>7</v>
      </c>
      <c r="E108" s="221">
        <v>7</v>
      </c>
      <c r="F108" s="221">
        <v>7</v>
      </c>
      <c r="G108" s="221">
        <v>7</v>
      </c>
      <c r="H108" s="221">
        <v>7</v>
      </c>
      <c r="I108" s="221">
        <v>7</v>
      </c>
      <c r="J108" s="221">
        <v>7</v>
      </c>
      <c r="K108" s="221">
        <v>5.98</v>
      </c>
      <c r="L108" s="221">
        <v>5.98</v>
      </c>
      <c r="M108" s="221">
        <v>6.71</v>
      </c>
      <c r="N108" s="221">
        <v>7.58</v>
      </c>
      <c r="O108" s="221">
        <v>7.93</v>
      </c>
      <c r="P108" s="221">
        <v>7.65</v>
      </c>
      <c r="Q108" s="221">
        <v>7.54</v>
      </c>
      <c r="R108" s="221">
        <v>7.08</v>
      </c>
      <c r="S108" s="221">
        <v>6.65</v>
      </c>
      <c r="T108" s="221">
        <f>IF('Relative Weights'!G22=0,0,'Relative Weights'!G22)</f>
        <v>5.76</v>
      </c>
      <c r="V108" s="222"/>
      <c r="W108" s="229" t="s">
        <v>61</v>
      </c>
      <c r="X108" s="237">
        <f t="shared" si="73"/>
        <v>0</v>
      </c>
      <c r="Y108" s="237">
        <f t="shared" si="74"/>
        <v>0</v>
      </c>
      <c r="Z108" s="237">
        <f t="shared" si="75"/>
        <v>0</v>
      </c>
      <c r="AA108" s="237">
        <f t="shared" si="76"/>
        <v>0</v>
      </c>
      <c r="AB108" s="237">
        <f t="shared" si="77"/>
        <v>0</v>
      </c>
      <c r="AC108" s="237">
        <f t="shared" si="78"/>
        <v>0</v>
      </c>
      <c r="AD108" s="237">
        <f t="shared" si="79"/>
        <v>0</v>
      </c>
      <c r="AE108" s="237">
        <f t="shared" si="80"/>
        <v>0</v>
      </c>
      <c r="AF108" s="237">
        <f t="shared" si="81"/>
        <v>-0.14571428571428569</v>
      </c>
      <c r="AG108" s="237">
        <f t="shared" si="82"/>
        <v>0</v>
      </c>
      <c r="AH108" s="237">
        <f t="shared" si="83"/>
        <v>0.12207357859531753</v>
      </c>
      <c r="AI108" s="237">
        <f t="shared" si="84"/>
        <v>0.12965722801788382</v>
      </c>
      <c r="AJ108" s="237">
        <f t="shared" si="85"/>
        <v>4.6174142480211122E-2</v>
      </c>
      <c r="AK108" s="237">
        <f t="shared" si="88"/>
        <v>-3.5308953341740112E-2</v>
      </c>
      <c r="AL108" s="237">
        <f t="shared" si="89"/>
        <v>-1.4379084967320321E-2</v>
      </c>
      <c r="AM108" s="237">
        <f t="shared" si="90"/>
        <v>-6.1007957559681691E-2</v>
      </c>
      <c r="AN108" s="237">
        <f t="shared" si="91"/>
        <v>-6.073446327683607E-2</v>
      </c>
      <c r="AO108" s="237">
        <f t="shared" si="92"/>
        <v>-0.13383458646616553</v>
      </c>
    </row>
    <row r="109" spans="1:41" x14ac:dyDescent="0.2">
      <c r="A109" s="229" t="s">
        <v>62</v>
      </c>
      <c r="B109" s="221">
        <v>0</v>
      </c>
      <c r="C109" s="221">
        <v>0</v>
      </c>
      <c r="D109" s="221">
        <v>0</v>
      </c>
      <c r="E109" s="221">
        <v>0</v>
      </c>
      <c r="F109" s="221">
        <v>0</v>
      </c>
      <c r="G109" s="221">
        <v>0</v>
      </c>
      <c r="H109" s="221">
        <v>0</v>
      </c>
      <c r="I109" s="221">
        <v>0</v>
      </c>
      <c r="J109" s="221">
        <v>0</v>
      </c>
      <c r="K109" s="221">
        <v>0</v>
      </c>
      <c r="L109" s="221">
        <v>0</v>
      </c>
      <c r="M109" s="221">
        <v>0</v>
      </c>
      <c r="N109" s="221">
        <v>0</v>
      </c>
      <c r="O109" s="221">
        <v>0</v>
      </c>
      <c r="P109" s="221">
        <v>0</v>
      </c>
      <c r="Q109" s="221">
        <v>0</v>
      </c>
      <c r="R109" s="221">
        <v>0</v>
      </c>
      <c r="S109" s="221">
        <v>0</v>
      </c>
      <c r="T109" s="221">
        <f>IF('Relative Weights'!G23=0,0,'Relative Weights'!G23)</f>
        <v>0</v>
      </c>
      <c r="V109" s="222"/>
      <c r="W109" s="229" t="s">
        <v>62</v>
      </c>
      <c r="X109" s="237" t="str">
        <f t="shared" si="73"/>
        <v/>
      </c>
      <c r="Y109" s="237" t="str">
        <f t="shared" si="74"/>
        <v/>
      </c>
      <c r="Z109" s="237" t="str">
        <f t="shared" si="75"/>
        <v/>
      </c>
      <c r="AA109" s="237" t="str">
        <f t="shared" si="76"/>
        <v/>
      </c>
      <c r="AB109" s="237" t="str">
        <f t="shared" si="77"/>
        <v/>
      </c>
      <c r="AC109" s="237" t="str">
        <f t="shared" si="78"/>
        <v/>
      </c>
      <c r="AD109" s="237" t="str">
        <f t="shared" si="79"/>
        <v/>
      </c>
      <c r="AE109" s="237" t="str">
        <f t="shared" si="80"/>
        <v/>
      </c>
      <c r="AF109" s="237" t="str">
        <f t="shared" si="81"/>
        <v/>
      </c>
      <c r="AG109" s="237" t="str">
        <f t="shared" si="82"/>
        <v/>
      </c>
      <c r="AH109" s="237" t="str">
        <f t="shared" si="83"/>
        <v/>
      </c>
      <c r="AI109" s="237" t="str">
        <f t="shared" si="84"/>
        <v/>
      </c>
      <c r="AJ109" s="237" t="str">
        <f t="shared" si="85"/>
        <v/>
      </c>
      <c r="AK109" s="237" t="str">
        <f t="shared" si="88"/>
        <v/>
      </c>
      <c r="AL109" s="237" t="str">
        <f t="shared" si="89"/>
        <v/>
      </c>
      <c r="AM109" s="237" t="str">
        <f t="shared" si="90"/>
        <v/>
      </c>
      <c r="AN109" s="237" t="str">
        <f t="shared" si="91"/>
        <v/>
      </c>
      <c r="AO109" s="237" t="str">
        <f t="shared" si="92"/>
        <v/>
      </c>
    </row>
    <row r="110" spans="1:41" x14ac:dyDescent="0.2">
      <c r="A110" s="229" t="s">
        <v>63</v>
      </c>
      <c r="B110" s="221">
        <v>0</v>
      </c>
      <c r="C110" s="221">
        <v>0</v>
      </c>
      <c r="D110" s="221">
        <v>0</v>
      </c>
      <c r="E110" s="221">
        <v>0</v>
      </c>
      <c r="F110" s="221">
        <v>0</v>
      </c>
      <c r="G110" s="221">
        <v>0</v>
      </c>
      <c r="H110" s="221">
        <v>0</v>
      </c>
      <c r="I110" s="221">
        <v>0</v>
      </c>
      <c r="J110" s="221">
        <v>0</v>
      </c>
      <c r="K110" s="221">
        <v>0</v>
      </c>
      <c r="L110" s="221">
        <v>0</v>
      </c>
      <c r="M110" s="221">
        <v>0</v>
      </c>
      <c r="N110" s="221">
        <v>0</v>
      </c>
      <c r="O110" s="221">
        <v>0</v>
      </c>
      <c r="P110" s="221">
        <v>0</v>
      </c>
      <c r="Q110" s="221">
        <v>0</v>
      </c>
      <c r="R110" s="221">
        <v>0</v>
      </c>
      <c r="S110" s="221">
        <v>0</v>
      </c>
      <c r="T110" s="221">
        <f>IF('Relative Weights'!G24=0,0,'Relative Weights'!G24)</f>
        <v>0</v>
      </c>
      <c r="V110" s="222"/>
      <c r="W110" s="229" t="s">
        <v>63</v>
      </c>
      <c r="X110" s="237" t="str">
        <f t="shared" si="73"/>
        <v/>
      </c>
      <c r="Y110" s="237" t="str">
        <f t="shared" si="74"/>
        <v/>
      </c>
      <c r="Z110" s="237" t="str">
        <f t="shared" si="75"/>
        <v/>
      </c>
      <c r="AA110" s="237" t="str">
        <f t="shared" si="76"/>
        <v/>
      </c>
      <c r="AB110" s="237" t="str">
        <f t="shared" si="77"/>
        <v/>
      </c>
      <c r="AC110" s="237" t="str">
        <f t="shared" si="78"/>
        <v/>
      </c>
      <c r="AD110" s="237" t="str">
        <f t="shared" si="79"/>
        <v/>
      </c>
      <c r="AE110" s="237" t="str">
        <f t="shared" si="80"/>
        <v/>
      </c>
      <c r="AF110" s="237" t="str">
        <f t="shared" si="81"/>
        <v/>
      </c>
      <c r="AG110" s="237" t="str">
        <f t="shared" si="82"/>
        <v/>
      </c>
      <c r="AH110" s="237" t="str">
        <f t="shared" si="83"/>
        <v/>
      </c>
      <c r="AI110" s="237" t="str">
        <f t="shared" si="84"/>
        <v/>
      </c>
      <c r="AJ110" s="237" t="str">
        <f t="shared" si="85"/>
        <v/>
      </c>
      <c r="AK110" s="237" t="str">
        <f t="shared" si="88"/>
        <v/>
      </c>
      <c r="AL110" s="237" t="str">
        <f t="shared" si="89"/>
        <v/>
      </c>
      <c r="AM110" s="237" t="str">
        <f t="shared" si="90"/>
        <v/>
      </c>
      <c r="AN110" s="237" t="s">
        <v>879</v>
      </c>
      <c r="AO110" s="237" t="str">
        <f t="shared" ref="AO110:AO111" si="93">IF(AND(T110=0,R110=0),"",IF(AND(NOT(T110=0),R110=0),"Added",IF(AND(T110=0,NOT(R110=0)),"Deleted",IFERROR(T110/R110-1,""))))</f>
        <v/>
      </c>
    </row>
    <row r="111" spans="1:41" ht="15" thickBot="1" x14ac:dyDescent="0.25">
      <c r="A111" s="223" t="s">
        <v>0</v>
      </c>
      <c r="B111" s="224">
        <v>0</v>
      </c>
      <c r="C111" s="224">
        <v>0</v>
      </c>
      <c r="D111" s="224">
        <v>0</v>
      </c>
      <c r="E111" s="224">
        <v>0</v>
      </c>
      <c r="F111" s="224">
        <v>0</v>
      </c>
      <c r="G111" s="224">
        <v>0</v>
      </c>
      <c r="H111" s="224">
        <v>0</v>
      </c>
      <c r="I111" s="224">
        <v>0</v>
      </c>
      <c r="J111" s="224">
        <v>0</v>
      </c>
      <c r="K111" s="224">
        <v>0</v>
      </c>
      <c r="L111" s="224">
        <v>0</v>
      </c>
      <c r="M111" s="224">
        <v>0</v>
      </c>
      <c r="N111" s="224">
        <v>0</v>
      </c>
      <c r="O111" s="224">
        <v>0</v>
      </c>
      <c r="P111" s="224">
        <v>0</v>
      </c>
      <c r="Q111" s="224">
        <v>0</v>
      </c>
      <c r="R111" s="224">
        <v>0</v>
      </c>
      <c r="S111" s="224">
        <v>0</v>
      </c>
      <c r="T111" s="224">
        <f>IF('Relative Weights'!G25=0,0,'Relative Weights'!G25)</f>
        <v>0</v>
      </c>
      <c r="V111" s="259"/>
      <c r="W111" s="223" t="s">
        <v>0</v>
      </c>
      <c r="X111" s="240" t="str">
        <f t="shared" si="73"/>
        <v/>
      </c>
      <c r="Y111" s="240" t="str">
        <f t="shared" si="74"/>
        <v/>
      </c>
      <c r="Z111" s="240" t="str">
        <f t="shared" si="75"/>
        <v/>
      </c>
      <c r="AA111" s="240" t="str">
        <f t="shared" si="76"/>
        <v/>
      </c>
      <c r="AB111" s="240" t="str">
        <f t="shared" si="77"/>
        <v/>
      </c>
      <c r="AC111" s="240" t="str">
        <f t="shared" si="78"/>
        <v/>
      </c>
      <c r="AD111" s="240" t="str">
        <f t="shared" si="79"/>
        <v/>
      </c>
      <c r="AE111" s="240" t="str">
        <f t="shared" si="80"/>
        <v/>
      </c>
      <c r="AF111" s="240" t="str">
        <f t="shared" si="81"/>
        <v/>
      </c>
      <c r="AG111" s="240" t="str">
        <f t="shared" si="82"/>
        <v/>
      </c>
      <c r="AH111" s="240" t="str">
        <f t="shared" si="83"/>
        <v/>
      </c>
      <c r="AI111" s="240" t="str">
        <f t="shared" si="84"/>
        <v/>
      </c>
      <c r="AJ111" s="240" t="str">
        <f t="shared" si="85"/>
        <v/>
      </c>
      <c r="AK111" s="240" t="str">
        <f t="shared" si="88"/>
        <v/>
      </c>
      <c r="AL111" s="240" t="str">
        <f t="shared" si="89"/>
        <v/>
      </c>
      <c r="AM111" s="240" t="str">
        <f t="shared" si="90"/>
        <v/>
      </c>
      <c r="AN111" s="240" t="s">
        <v>879</v>
      </c>
      <c r="AO111" s="240" t="str">
        <f t="shared" si="93"/>
        <v/>
      </c>
    </row>
    <row r="112" spans="1:41" s="264" customFormat="1" ht="15" thickBot="1" x14ac:dyDescent="0.25">
      <c r="A112" s="231"/>
      <c r="B112" s="261"/>
      <c r="C112" s="261"/>
      <c r="D112" s="261"/>
      <c r="E112" s="261"/>
      <c r="F112" s="261"/>
      <c r="G112" s="261"/>
      <c r="H112" s="261"/>
      <c r="I112" s="261"/>
      <c r="J112" s="261"/>
      <c r="K112" s="261"/>
      <c r="L112" s="261"/>
      <c r="M112" s="261"/>
      <c r="N112" s="261"/>
      <c r="O112" s="261"/>
      <c r="P112" s="261"/>
      <c r="Q112" s="261"/>
      <c r="R112" s="261"/>
      <c r="S112" s="261"/>
      <c r="T112" s="261"/>
      <c r="V112" s="263"/>
      <c r="W112" s="265"/>
      <c r="X112" s="262"/>
      <c r="Y112" s="262"/>
      <c r="Z112" s="262"/>
      <c r="AA112" s="262"/>
      <c r="AB112" s="262"/>
      <c r="AC112" s="262"/>
      <c r="AD112" s="262"/>
      <c r="AE112" s="262"/>
      <c r="AF112" s="262"/>
      <c r="AG112" s="262"/>
      <c r="AH112" s="262"/>
      <c r="AI112" s="262"/>
      <c r="AJ112" s="262"/>
      <c r="AK112" s="262"/>
      <c r="AL112" s="262"/>
      <c r="AM112" s="262"/>
      <c r="AN112" s="262"/>
      <c r="AO112" s="262"/>
    </row>
    <row r="113" spans="1:41" ht="15" thickBot="1" x14ac:dyDescent="0.25">
      <c r="A113" s="266"/>
      <c r="B113" s="267">
        <v>2002</v>
      </c>
      <c r="C113" s="244">
        <v>2003</v>
      </c>
      <c r="D113" s="244">
        <v>2004</v>
      </c>
      <c r="E113" s="244">
        <v>2005</v>
      </c>
      <c r="F113" s="244">
        <v>2006</v>
      </c>
      <c r="G113" s="244">
        <v>2007</v>
      </c>
      <c r="H113" s="244">
        <v>2008</v>
      </c>
      <c r="I113" s="244">
        <v>2009</v>
      </c>
      <c r="J113" s="244">
        <v>2010</v>
      </c>
      <c r="K113" s="244">
        <v>2011</v>
      </c>
      <c r="L113" s="244">
        <f>L2</f>
        <v>2012</v>
      </c>
      <c r="M113" s="244">
        <v>2013</v>
      </c>
      <c r="N113" s="244">
        <f>N2</f>
        <v>2014</v>
      </c>
      <c r="O113" s="244">
        <f>O2</f>
        <v>2015</v>
      </c>
      <c r="P113" s="244">
        <f>P2</f>
        <v>2016</v>
      </c>
      <c r="Q113" s="244">
        <v>2017</v>
      </c>
      <c r="R113" s="244">
        <v>2018</v>
      </c>
      <c r="S113" s="244">
        <v>2019</v>
      </c>
      <c r="T113" s="244">
        <f>T2</f>
        <v>2020</v>
      </c>
      <c r="V113" s="215"/>
      <c r="W113" s="266"/>
      <c r="X113" s="268">
        <f>X2</f>
        <v>2003</v>
      </c>
      <c r="Y113" s="245">
        <v>2004</v>
      </c>
      <c r="Z113" s="245">
        <v>2005</v>
      </c>
      <c r="AA113" s="245">
        <f>AA2</f>
        <v>2006</v>
      </c>
      <c r="AB113" s="245">
        <f>AB2</f>
        <v>2007</v>
      </c>
      <c r="AC113" s="245">
        <f>AC2</f>
        <v>2008</v>
      </c>
      <c r="AD113" s="245">
        <f>AD2</f>
        <v>2009</v>
      </c>
      <c r="AE113" s="245">
        <v>2010</v>
      </c>
      <c r="AF113" s="245">
        <v>2011</v>
      </c>
      <c r="AG113" s="245">
        <f t="shared" ref="AG113:AM113" si="94">AG2</f>
        <v>2012</v>
      </c>
      <c r="AH113" s="245">
        <f t="shared" si="94"/>
        <v>2013</v>
      </c>
      <c r="AI113" s="245">
        <f t="shared" si="94"/>
        <v>2014</v>
      </c>
      <c r="AJ113" s="245">
        <f t="shared" si="94"/>
        <v>2015</v>
      </c>
      <c r="AK113" s="303">
        <f t="shared" si="94"/>
        <v>2016</v>
      </c>
      <c r="AL113" s="303">
        <f>AL2</f>
        <v>2017</v>
      </c>
      <c r="AM113" s="303">
        <f t="shared" si="94"/>
        <v>2018</v>
      </c>
      <c r="AN113" s="303">
        <v>2019</v>
      </c>
      <c r="AO113" s="303">
        <f>AO2</f>
        <v>2020</v>
      </c>
    </row>
    <row r="114" spans="1:41" x14ac:dyDescent="0.2">
      <c r="A114" s="232" t="s">
        <v>1</v>
      </c>
      <c r="B114" s="233">
        <f t="shared" ref="B114:N114" si="95">SUM(B4:B111)</f>
        <v>364.78999999999996</v>
      </c>
      <c r="C114" s="233">
        <f t="shared" si="95"/>
        <v>337.34999999999997</v>
      </c>
      <c r="D114" s="233">
        <f t="shared" si="95"/>
        <v>335.97999999999996</v>
      </c>
      <c r="E114" s="233">
        <f t="shared" si="95"/>
        <v>331.8</v>
      </c>
      <c r="F114" s="233">
        <f t="shared" si="95"/>
        <v>350.09</v>
      </c>
      <c r="G114" s="233">
        <f t="shared" si="95"/>
        <v>363.66295808713988</v>
      </c>
      <c r="H114" s="233">
        <f t="shared" si="95"/>
        <v>371.57</v>
      </c>
      <c r="I114" s="233">
        <f t="shared" si="95"/>
        <v>376.57000000000005</v>
      </c>
      <c r="J114" s="233">
        <f t="shared" si="95"/>
        <v>388.56</v>
      </c>
      <c r="K114" s="233">
        <f t="shared" si="95"/>
        <v>465.31</v>
      </c>
      <c r="L114" s="233">
        <f t="shared" si="95"/>
        <v>466.91999999999996</v>
      </c>
      <c r="M114" s="233">
        <f t="shared" si="95"/>
        <v>481.57</v>
      </c>
      <c r="N114" s="233">
        <f t="shared" si="95"/>
        <v>487.98</v>
      </c>
      <c r="O114" s="233">
        <f>SUM(O4:O111)</f>
        <v>399.05</v>
      </c>
      <c r="P114" s="233">
        <f>SUM(P4:P111)</f>
        <v>398.28</v>
      </c>
      <c r="Q114" s="233">
        <f>SUM(Q4:Q111)</f>
        <v>413.68000000000012</v>
      </c>
      <c r="R114" s="233">
        <v>436.2000000000001</v>
      </c>
      <c r="S114" s="233">
        <v>467.65</v>
      </c>
      <c r="T114" s="233">
        <f>SUM(T4:T111)</f>
        <v>512.4</v>
      </c>
      <c r="V114" s="215"/>
      <c r="W114" s="232" t="s">
        <v>1</v>
      </c>
      <c r="X114" s="248">
        <f>IF('RW History'!B114&gt;0,'RW History'!C114/'RW History'!B114-1,"N/A")</f>
        <v>-7.5221360234655532E-2</v>
      </c>
      <c r="Y114" s="248">
        <f>IF('RW History'!C114&gt;0,'RW History'!D114/'RW History'!C114-1,"N/A")</f>
        <v>-4.0610641766711808E-3</v>
      </c>
      <c r="Z114" s="248">
        <f>IF('RW History'!D114&gt;0,'RW History'!E114/'RW History'!D114-1,"N/A")</f>
        <v>-1.2441216739091487E-2</v>
      </c>
      <c r="AA114" s="248">
        <f>IF('RW History'!E114&gt;0,'RW History'!F114/'RW History'!E114-1,"N/A")</f>
        <v>5.5123568414707558E-2</v>
      </c>
      <c r="AB114" s="248">
        <f>IF('RW History'!F114&gt;0,'RW History'!G114/'RW History'!F114-1,"N/A")</f>
        <v>3.8769910843325706E-2</v>
      </c>
      <c r="AC114" s="248">
        <f>IF('RW History'!G114&gt;0,'RW History'!H114/'RW History'!G114-1,"N/A")</f>
        <v>2.174277510816891E-2</v>
      </c>
      <c r="AD114" s="248">
        <f>IF('RW History'!H114&gt;0,'RW History'!I114/'RW History'!H114-1,"N/A")</f>
        <v>1.3456414672874617E-2</v>
      </c>
      <c r="AE114" s="247">
        <f>IF('RW History'!I114&gt;0,'RW History'!J114/'RW History'!I114-1,"N/A")</f>
        <v>3.184002974214617E-2</v>
      </c>
      <c r="AF114" s="247">
        <f>IF('RW History'!J114&gt;0,'RW History'!K114/'RW History'!J114-1,"N/A")</f>
        <v>0.19752419188799664</v>
      </c>
      <c r="AG114" s="247">
        <f>IF('RW History'!K114&gt;0,'RW History'!L114/'RW History'!K114-1,"N/A")</f>
        <v>3.460058885474071E-3</v>
      </c>
      <c r="AH114" s="247">
        <f>IF('RW History'!L114&gt;0,'RW History'!M114/'RW History'!L114-1,"N/A")</f>
        <v>3.1375824552385856E-2</v>
      </c>
      <c r="AI114" s="247">
        <f>IF('RW History'!M114&gt;0,'RW History'!N114/'RW History'!M114-1,"N/A")</f>
        <v>1.3310629814980324E-2</v>
      </c>
      <c r="AJ114" s="299">
        <f>IF('RW History'!N114&gt;0,'RW History'!O114/'RW History'!N114-1,"N/A")</f>
        <v>-0.1822410754539121</v>
      </c>
      <c r="AK114" s="302">
        <f>IF('RW History'!O114&gt;0,'RW History'!P114/'RW History'!O114-1,"N/A")</f>
        <v>-1.9295827590528614E-3</v>
      </c>
      <c r="AL114" s="302">
        <f>IF('RW History'!P114&gt;0,'RW History'!Q114/'RW History'!P114-1,"N/A")</f>
        <v>3.8666264939239081E-2</v>
      </c>
      <c r="AM114" s="302">
        <f>IF('RW History'!Q114&gt;0,'RW History'!R114/'RW History'!Q114-1,"N/A")</f>
        <v>5.44382131115837E-2</v>
      </c>
      <c r="AN114" s="302">
        <f>IF('RW History'!R114&gt;0,'RW History'!S114/'RW History'!R114-1,"N/A")</f>
        <v>7.2099954149472456E-2</v>
      </c>
      <c r="AO114" s="302">
        <f>IF('RW History'!S114&gt;0,'RW History'!T114/'RW History'!S114-1,"N/A")</f>
        <v>9.5691222067785686E-2</v>
      </c>
    </row>
    <row r="115" spans="1:41" x14ac:dyDescent="0.2">
      <c r="A115" s="231" t="s">
        <v>722</v>
      </c>
      <c r="B115" s="234">
        <f t="array" ref="B115">AVERAGE(IF(B4:B111&lt;&gt;0,(B4:B111)))</f>
        <v>5.4446268656716414</v>
      </c>
      <c r="C115" s="234">
        <f t="array" ref="C115">AVERAGE(IF(C4:C111&lt;&gt;0,(C4:C111)))</f>
        <v>5.0350746268656712</v>
      </c>
      <c r="D115" s="234">
        <f t="array" ref="D115">AVERAGE(IF(D4:D111&lt;&gt;0,(D4:D111)))</f>
        <v>5.0146268656716408</v>
      </c>
      <c r="E115" s="234">
        <f t="array" ref="E115">AVERAGE(IF(E4:E111&lt;&gt;0,(E4:E111)))</f>
        <v>4.9522388059701496</v>
      </c>
      <c r="F115" s="234">
        <f t="array" ref="F115">AVERAGE(IF(F4:F111&lt;&gt;0,(F4:F111)))</f>
        <v>5.2252238805970146</v>
      </c>
      <c r="G115" s="234">
        <f t="array" ref="G115">AVERAGE(IF(G4:G111&lt;&gt;0,(G4:G111)))</f>
        <v>5.4278053445841774</v>
      </c>
      <c r="H115" s="234">
        <f t="array" ref="H115">AVERAGE(IF(H4:H111&lt;&gt;0,(H4:H111)))</f>
        <v>5.4642647058823526</v>
      </c>
      <c r="I115" s="234">
        <f t="array" ref="I115">AVERAGE(IF(I4:I111&lt;&gt;0,(I4:I111)))</f>
        <v>5.4575362318840588</v>
      </c>
      <c r="J115" s="234">
        <f t="array" ref="J115">AVERAGE(IF(J4:J111&lt;&gt;0,(J4:J111)))</f>
        <v>5.6313043478260871</v>
      </c>
      <c r="K115" s="234">
        <f t="array" ref="K115">AVERAGE(IF(K4:K111&lt;&gt;0,(K4:K111)))</f>
        <v>6.7436231884057971</v>
      </c>
      <c r="L115" s="234">
        <f t="array" ref="L115">AVERAGE(IF(L4:L111&lt;&gt;0,(L4:L111)))</f>
        <v>6.7669565217391296</v>
      </c>
      <c r="M115" s="234">
        <f t="array" ref="M115">AVERAGE(IF(M4:M111&lt;&gt;0,(M4:M111)))</f>
        <v>6.9792753623188402</v>
      </c>
      <c r="N115" s="234">
        <f t="array" ref="N115">AVERAGE(IF(N4:N111&lt;&gt;0,(N4:N111)))</f>
        <v>7.0721739130434784</v>
      </c>
      <c r="O115" s="234">
        <f t="array" ref="O115">AVERAGE(IF(O4:O111&lt;&gt;0,(O4:O111)))</f>
        <v>5.9559701492537318</v>
      </c>
      <c r="P115" s="234">
        <f t="array" ref="P115">AVERAGE(IF(P4:P111&lt;&gt;0,(P4:P111)))</f>
        <v>5.9444776119402984</v>
      </c>
      <c r="Q115" s="234">
        <f t="array" ref="Q115">AVERAGE(IF(Q4:Q111&lt;&gt;0,(Q4:Q111)))</f>
        <v>6.1743283582089568</v>
      </c>
      <c r="R115" s="234">
        <v>6.5104477611940315</v>
      </c>
      <c r="S115" s="234">
        <v>6.9798507462686565</v>
      </c>
      <c r="T115" s="234">
        <f t="array" ref="T115">AVERAGE(IF(T4:T111&lt;&gt;0,(T4:T111)))</f>
        <v>7.64776119402985</v>
      </c>
      <c r="V115" s="215"/>
      <c r="W115" s="231" t="s">
        <v>722</v>
      </c>
      <c r="X115" s="237">
        <f>IF('RW History'!B115&gt;0,'RW History'!C115/'RW History'!B115-1,"N/A")</f>
        <v>-7.5221360234655532E-2</v>
      </c>
      <c r="Y115" s="237">
        <f>IF('RW History'!C115&gt;0,'RW History'!D115/'RW History'!C115-1,"N/A")</f>
        <v>-4.0610641766711808E-3</v>
      </c>
      <c r="Z115" s="237">
        <f>IF('RW History'!D115&gt;0,'RW History'!E115/'RW History'!D115-1,"N/A")</f>
        <v>-1.2441216739091376E-2</v>
      </c>
      <c r="AA115" s="237">
        <f>IF('RW History'!E115&gt;0,'RW History'!F115/'RW History'!E115-1,"N/A")</f>
        <v>5.5123568414707558E-2</v>
      </c>
      <c r="AB115" s="237">
        <f>IF('RW History'!F115&gt;0,'RW History'!G115/'RW History'!F115-1,"N/A")</f>
        <v>3.8769910843325706E-2</v>
      </c>
      <c r="AC115" s="237">
        <f>IF('RW History'!G115&gt;0,'RW History'!H115/'RW History'!G115-1,"N/A")</f>
        <v>6.7171460624604329E-3</v>
      </c>
      <c r="AD115" s="237">
        <f>IF('RW History'!H115&gt;0,'RW History'!I115/'RW History'!H115-1,"N/A")</f>
        <v>-1.2313594528190475E-3</v>
      </c>
      <c r="AE115" s="241">
        <f>IF('RW History'!I115&gt;0,'RW History'!J115/'RW History'!I115-1,"N/A")</f>
        <v>3.184002974214617E-2</v>
      </c>
      <c r="AF115" s="241">
        <f>IF('RW History'!J115&gt;0,'RW History'!K115/'RW History'!J115-1,"N/A")</f>
        <v>0.19752419188799664</v>
      </c>
      <c r="AG115" s="241">
        <f>IF('RW History'!K115&gt;0,'RW History'!L115/'RW History'!K115-1,"N/A")</f>
        <v>3.460058885474071E-3</v>
      </c>
      <c r="AH115" s="241">
        <f>IF('RW History'!L115&gt;0,'RW History'!M115/'RW History'!L115-1,"N/A")</f>
        <v>3.1375824552385856E-2</v>
      </c>
      <c r="AI115" s="241">
        <f>IF('RW History'!M115&gt;0,'RW History'!N115/'RW History'!M115-1,"N/A")</f>
        <v>1.3310629814980324E-2</v>
      </c>
      <c r="AJ115" s="300">
        <f>IF('RW History'!N115&gt;0,'RW History'!O115/'RW History'!N115-1,"N/A")</f>
        <v>-0.15783036128835715</v>
      </c>
      <c r="AK115" s="241">
        <f>IF('RW History'!O115&gt;0,'RW History'!P115/'RW History'!O115-1,"N/A")</f>
        <v>-1.9295827590528614E-3</v>
      </c>
      <c r="AL115" s="241">
        <f>IF('RW History'!P115&gt;0,'RW History'!Q115/'RW History'!P115-1,"N/A")</f>
        <v>3.8666264939239081E-2</v>
      </c>
      <c r="AM115" s="241">
        <f>IF('RW History'!Q115&gt;0,'RW History'!R115/'RW History'!Q115-1,"N/A")</f>
        <v>5.4438213111583922E-2</v>
      </c>
      <c r="AN115" s="241">
        <f>IF('RW History'!R115&gt;0,'RW History'!S115/'RW History'!R115-1,"N/A")</f>
        <v>7.2099954149472456E-2</v>
      </c>
      <c r="AO115" s="241">
        <f>IF('RW History'!S115&gt;0,'RW History'!T115/'RW History'!S115-1,"N/A")</f>
        <v>9.5691222067785686E-2</v>
      </c>
    </row>
    <row r="116" spans="1:41" ht="15" thickBot="1" x14ac:dyDescent="0.25">
      <c r="A116" s="235" t="s">
        <v>723</v>
      </c>
      <c r="B116" s="236">
        <f t="array" ref="B116">STDEV(IF(B4:B111&lt;&gt;0,(B4:B111)))</f>
        <v>5.4184466991369877</v>
      </c>
      <c r="C116" s="236">
        <f t="array" ref="C116">STDEV(IF(C4:C111&lt;&gt;0,(C4:C111)))</f>
        <v>4.9458588043461456</v>
      </c>
      <c r="D116" s="236">
        <f t="array" ref="D116">STDEV(IF(D4:D111&lt;&gt;0,(D4:D111)))</f>
        <v>5.0730277040376954</v>
      </c>
      <c r="E116" s="236">
        <f t="array" ref="E116">STDEV(IF(E4:E111&lt;&gt;0,(E4:E111)))</f>
        <v>5.0869592098535357</v>
      </c>
      <c r="F116" s="236">
        <f t="array" ref="F116">STDEV(IF(F4:F111&lt;&gt;0,(F4:F111)))</f>
        <v>5.5449893729463318</v>
      </c>
      <c r="G116" s="236">
        <f t="array" ref="G116">STDEV(IF(G4:G111&lt;&gt;0,(G4:G111)))</f>
        <v>5.9289448356339189</v>
      </c>
      <c r="H116" s="236">
        <f t="array" ref="H116">STDEV(IF(H4:H111&lt;&gt;0,(H4:H111)))</f>
        <v>6.0715812974276346</v>
      </c>
      <c r="I116" s="236">
        <f t="array" ref="I116">STDEV(IF(I4:I111&lt;&gt;0,(I4:I111)))</f>
        <v>6.2055142474958371</v>
      </c>
      <c r="J116" s="236">
        <f t="array" ref="J116">STDEV(IF(J4:J111&lt;&gt;0,(J4:J111)))</f>
        <v>6.5623023024660645</v>
      </c>
      <c r="K116" s="236">
        <f t="array" ref="K116">STDEV(IF(K4:K111&lt;&gt;0,(K4:K111)))</f>
        <v>9.5523073854088665</v>
      </c>
      <c r="L116" s="236">
        <f t="array" ref="L116">STDEV(IF(L4:L111&lt;&gt;0,(L4:L111)))</f>
        <v>9.3207395730842233</v>
      </c>
      <c r="M116" s="236">
        <f t="array" ref="M116">STDEV(IF(M4:M111&lt;&gt;0,(M4:M111)))</f>
        <v>9.6562764286850342</v>
      </c>
      <c r="N116" s="236">
        <f t="array" ref="N116">STDEV(IF(N4:N111&lt;&gt;0,(N4:N111)))</f>
        <v>9.8683053061996553</v>
      </c>
      <c r="O116" s="236">
        <f t="array" ref="O116">STDEV(IF(O4:O111&lt;&gt;0,(O4:O111)))</f>
        <v>6.9919126571458294</v>
      </c>
      <c r="P116" s="236">
        <f t="array" ref="P116">STDEV(IF(P4:P111&lt;&gt;0,(P4:P111)))</f>
        <v>7.0690600471525755</v>
      </c>
      <c r="Q116" s="236">
        <f t="array" ref="Q116">STDEV(IF(Q4:Q111&lt;&gt;0,(Q4:Q111)))</f>
        <v>7.6221229492959237</v>
      </c>
      <c r="R116" s="236">
        <v>8.1990608170278048</v>
      </c>
      <c r="S116" s="236">
        <v>9.2472910845083831</v>
      </c>
      <c r="T116" s="236">
        <f t="array" ref="T116">STDEV(IF(T4:T111&lt;&gt;0,(T4:T111)))</f>
        <v>10.580339087894819</v>
      </c>
      <c r="V116" s="215"/>
      <c r="W116" s="235" t="s">
        <v>723</v>
      </c>
      <c r="X116" s="240">
        <f>IF('RW History'!B116&gt;0,'RW History'!C116/'RW History'!B116-1,"N/A")</f>
        <v>-8.7218334152131205E-2</v>
      </c>
      <c r="Y116" s="240">
        <f>IF('RW History'!C116&gt;0,'RW History'!D116/'RW History'!C116-1,"N/A")</f>
        <v>2.5712197764279354E-2</v>
      </c>
      <c r="Z116" s="240">
        <f>IF('RW History'!D116&gt;0,'RW History'!E116/'RW History'!D116-1,"N/A")</f>
        <v>2.7461915504132239E-3</v>
      </c>
      <c r="AA116" s="240">
        <f>IF('RW History'!E116&gt;0,'RW History'!F116/'RW History'!E116-1,"N/A")</f>
        <v>9.0040069950940937E-2</v>
      </c>
      <c r="AB116" s="240">
        <f>IF('RW History'!F116&gt;0,'RW History'!G116/'RW History'!F116-1,"N/A")</f>
        <v>6.9243678727480162E-2</v>
      </c>
      <c r="AC116" s="240">
        <f>IF('RW History'!G116&gt;0,'RW History'!H116/'RW History'!G116-1,"N/A")</f>
        <v>2.4057646975638391E-2</v>
      </c>
      <c r="AD116" s="240">
        <f>IF('RW History'!H116&gt;0,'RW History'!I116/'RW History'!H116-1,"N/A")</f>
        <v>2.2058989826084785E-2</v>
      </c>
      <c r="AE116" s="249">
        <f>IF('RW History'!I116&gt;0,'RW History'!J116/'RW History'!I116-1,"N/A")</f>
        <v>5.7495324438938233E-2</v>
      </c>
      <c r="AF116" s="249">
        <f>IF('RW History'!J116&gt;0,'RW History'!K116/'RW History'!J116-1,"N/A")</f>
        <v>0.45563354827758862</v>
      </c>
      <c r="AG116" s="249">
        <f>IF('RW History'!K116&gt;0,'RW History'!L116/'RW History'!K116-1,"N/A")</f>
        <v>-2.424208130889538E-2</v>
      </c>
      <c r="AH116" s="249">
        <f>IF('RW History'!L116&gt;0,'RW History'!M116/'RW History'!L116-1,"N/A")</f>
        <v>3.5998951903961629E-2</v>
      </c>
      <c r="AI116" s="249">
        <f>IF('RW History'!M116&gt;0,'RW History'!N116/'RW History'!M116-1,"N/A")</f>
        <v>2.1957623011367611E-2</v>
      </c>
      <c r="AJ116" s="301">
        <f>IF('RW History'!N116&gt;0,'RW History'!O116/'RW History'!N116-1,"N/A")</f>
        <v>-0.29147787383987434</v>
      </c>
      <c r="AK116" s="249">
        <f>IF('RW History'!O116&gt;0,'RW History'!P116/'RW History'!O116-1,"N/A")</f>
        <v>1.1033803451177437E-2</v>
      </c>
      <c r="AL116" s="249">
        <f>IF('RW History'!P116&gt;0,'RW History'!Q116/'RW History'!P116-1,"N/A")</f>
        <v>7.8237120416896566E-2</v>
      </c>
      <c r="AM116" s="249">
        <f>IF('RW History'!Q116&gt;0,'RW History'!R116/'RW History'!Q116-1,"N/A")</f>
        <v>7.5692542821704789E-2</v>
      </c>
      <c r="AN116" s="249">
        <f>IF('RW History'!R116&gt;0,'RW History'!S116/'RW History'!R116-1,"N/A")</f>
        <v>0.12784760241119497</v>
      </c>
      <c r="AO116" s="249">
        <f>IF('RW History'!S116&gt;0,'RW History'!T116/'RW History'!S116-1,"N/A")</f>
        <v>0.14415551443164132</v>
      </c>
    </row>
    <row r="117" spans="1:41" x14ac:dyDescent="0.2">
      <c r="V117" s="246" t="s">
        <v>725</v>
      </c>
      <c r="W117" s="246">
        <v>0</v>
      </c>
      <c r="X117" s="246">
        <v>0</v>
      </c>
      <c r="Y117" s="246">
        <v>0</v>
      </c>
      <c r="Z117" s="246">
        <v>0</v>
      </c>
      <c r="AA117" s="246">
        <v>0</v>
      </c>
      <c r="AB117" s="246">
        <v>0</v>
      </c>
      <c r="AC117" s="246"/>
      <c r="AD117" s="246">
        <v>0</v>
      </c>
      <c r="AE117" s="246">
        <v>0</v>
      </c>
      <c r="AF117" s="246">
        <v>0</v>
      </c>
      <c r="AG117" s="246">
        <v>0</v>
      </c>
      <c r="AH117" s="246">
        <v>0</v>
      </c>
      <c r="AI117" s="246">
        <v>0</v>
      </c>
      <c r="AJ117" s="246">
        <v>0</v>
      </c>
    </row>
    <row r="141" spans="23:36" x14ac:dyDescent="0.2">
      <c r="W141" s="242"/>
      <c r="X141" s="242"/>
      <c r="Y141" s="242"/>
      <c r="Z141" s="242"/>
      <c r="AA141" s="242"/>
      <c r="AB141" s="242"/>
      <c r="AC141" s="242"/>
      <c r="AD141" s="242"/>
      <c r="AE141" s="242"/>
      <c r="AF141" s="242"/>
      <c r="AG141" s="242"/>
      <c r="AH141" s="242"/>
      <c r="AI141" s="242"/>
      <c r="AJ141" s="242"/>
    </row>
    <row r="142" spans="23:36" x14ac:dyDescent="0.2">
      <c r="W142" s="242"/>
      <c r="X142" s="242"/>
      <c r="Y142" s="242"/>
      <c r="Z142" s="242"/>
      <c r="AA142" s="242"/>
      <c r="AB142" s="242"/>
      <c r="AC142" s="242"/>
      <c r="AD142" s="242"/>
      <c r="AE142" s="242"/>
      <c r="AF142" s="242"/>
      <c r="AG142" s="242"/>
      <c r="AH142" s="242"/>
      <c r="AI142" s="242"/>
      <c r="AJ142" s="242"/>
    </row>
    <row r="145" spans="31:31" x14ac:dyDescent="0.2">
      <c r="AE145" s="243"/>
    </row>
  </sheetData>
  <mergeCells count="1">
    <mergeCell ref="A1:R1"/>
  </mergeCells>
  <pageMargins left="0.28000000000000003" right="0.27" top="0.17" bottom="0.17" header="0.3" footer="0.3"/>
  <pageSetup scale="46" fitToHeight="0" orientation="portrait" r:id="rId1"/>
  <rowBreaks count="1" manualBreakCount="1">
    <brk id="11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C000"/>
    <pageSetUpPr fitToPage="1"/>
  </sheetPr>
  <dimension ref="B1:W363"/>
  <sheetViews>
    <sheetView showGridLines="0" showZeros="0" topLeftCell="A40"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82</v>
      </c>
      <c r="C3" s="6"/>
      <c r="D3" s="6"/>
      <c r="E3" s="6"/>
      <c r="F3" s="6"/>
      <c r="G3" s="6"/>
      <c r="H3" s="6"/>
    </row>
    <row r="4" spans="2:8" x14ac:dyDescent="0.2">
      <c r="B4" s="83" t="s">
        <v>155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Data!$G25</f>
        <v>21183340</v>
      </c>
    </row>
    <row r="14" spans="2:8" x14ac:dyDescent="0.2">
      <c r="B14" s="372" t="s">
        <v>14</v>
      </c>
      <c r="C14" s="372"/>
      <c r="D14" s="372"/>
      <c r="E14" s="372"/>
      <c r="F14" s="341"/>
      <c r="G14" s="339"/>
      <c r="H14" s="345">
        <f>Data!$H25</f>
        <v>398583</v>
      </c>
    </row>
    <row r="15" spans="2:8" x14ac:dyDescent="0.2">
      <c r="B15" s="372" t="s">
        <v>15</v>
      </c>
      <c r="C15" s="372"/>
      <c r="D15" s="372"/>
      <c r="E15" s="372"/>
      <c r="F15" s="341"/>
      <c r="G15" s="339"/>
      <c r="H15" s="345">
        <f>Data!$I25</f>
        <v>10061698</v>
      </c>
    </row>
    <row r="16" spans="2:8" x14ac:dyDescent="0.2">
      <c r="B16" s="372" t="s">
        <v>19</v>
      </c>
      <c r="C16" s="372"/>
      <c r="D16" s="372"/>
      <c r="E16" s="372"/>
      <c r="F16" s="341"/>
      <c r="G16" s="339"/>
      <c r="H16" s="345">
        <f>Data!$J25</f>
        <v>3782495</v>
      </c>
    </row>
    <row r="17" spans="2:23" x14ac:dyDescent="0.2">
      <c r="B17" s="372" t="s">
        <v>16</v>
      </c>
      <c r="C17" s="372"/>
      <c r="D17" s="372"/>
      <c r="E17" s="372"/>
      <c r="F17" s="341"/>
      <c r="G17" s="339"/>
      <c r="H17" s="345">
        <f>Data!$K25</f>
        <v>5842749</v>
      </c>
    </row>
    <row r="18" spans="2:23" x14ac:dyDescent="0.2">
      <c r="B18" s="372" t="s">
        <v>1</v>
      </c>
      <c r="C18" s="372"/>
      <c r="D18" s="372"/>
      <c r="E18" s="372"/>
      <c r="F18" s="342"/>
      <c r="G18" s="339"/>
      <c r="H18" s="343">
        <f>SUM(H13:H17)</f>
        <v>41268865</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Data!L25</f>
        <v>June Nelson</v>
      </c>
      <c r="E21" s="385"/>
      <c r="F21" s="385"/>
      <c r="G21" s="87" t="str">
        <f>Data!M25</f>
        <v>(361) 570-4873</v>
      </c>
      <c r="H21" s="78" t="str">
        <f>Data!N25</f>
        <v>nelsonj@uhv.edu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Data!O25</f>
        <v>945</v>
      </c>
      <c r="D25" s="80">
        <f>Data!P25</f>
        <v>2424</v>
      </c>
      <c r="E25" s="80">
        <f>Data!Q25</f>
        <v>1130</v>
      </c>
      <c r="F25" s="80">
        <f>Data!R25</f>
        <v>0</v>
      </c>
      <c r="G25" s="80">
        <f>Data!S25</f>
        <v>0</v>
      </c>
      <c r="H25" s="68">
        <f>SUM(C25:G25)</f>
        <v>4499</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x14ac:dyDescent="0.2">
      <c r="B28" s="386" t="s">
        <v>39</v>
      </c>
      <c r="C28" s="387"/>
      <c r="D28" s="385" t="str">
        <f>Data!T25</f>
        <v>Wortham, Trudy</v>
      </c>
      <c r="E28" s="385"/>
      <c r="F28" s="385"/>
      <c r="G28" s="87" t="str">
        <f>Data!U25</f>
        <v>(361) 570-4121</v>
      </c>
      <c r="H28" s="78" t="str">
        <f>Data!V25</f>
        <v>worthamt@uhv.edu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Data!W25</f>
        <v>16450</v>
      </c>
      <c r="D32" s="81">
        <f>Data!AQ25</f>
        <v>17103</v>
      </c>
      <c r="E32" s="81">
        <f>Data!BK25</f>
        <v>4038</v>
      </c>
      <c r="F32" s="81">
        <f>Data!CE25</f>
        <v>0</v>
      </c>
      <c r="G32" s="81">
        <f>Data!CY25</f>
        <v>0</v>
      </c>
      <c r="H32" s="22">
        <f>SUM(C32:G32)</f>
        <v>37591</v>
      </c>
      <c r="I32" s="1"/>
      <c r="W32" s="18"/>
    </row>
    <row r="33" spans="2:23" x14ac:dyDescent="0.2">
      <c r="B33" s="7" t="s">
        <v>46</v>
      </c>
      <c r="C33" s="81">
        <f>Data!X25</f>
        <v>5226</v>
      </c>
      <c r="D33" s="81">
        <f>Data!AR25</f>
        <v>2029</v>
      </c>
      <c r="E33" s="81">
        <f>Data!BL25</f>
        <v>603</v>
      </c>
      <c r="F33" s="81">
        <f>Data!CF25</f>
        <v>0</v>
      </c>
      <c r="G33" s="81">
        <f>Data!CZ25</f>
        <v>0</v>
      </c>
      <c r="H33" s="22">
        <f t="shared" ref="H33:H52" si="0">SUM(C33:G33)</f>
        <v>7858</v>
      </c>
      <c r="I33" s="1"/>
      <c r="W33" s="18"/>
    </row>
    <row r="34" spans="2:23" x14ac:dyDescent="0.2">
      <c r="B34" s="7" t="s">
        <v>47</v>
      </c>
      <c r="C34" s="81">
        <f>Data!Y25</f>
        <v>825</v>
      </c>
      <c r="D34" s="81">
        <f>Data!AS25</f>
        <v>420</v>
      </c>
      <c r="E34" s="81">
        <f>Data!BM25</f>
        <v>0</v>
      </c>
      <c r="F34" s="81">
        <f>Data!CG25</f>
        <v>0</v>
      </c>
      <c r="G34" s="81">
        <f>Data!DA25</f>
        <v>0</v>
      </c>
      <c r="H34" s="22">
        <f t="shared" si="0"/>
        <v>1245</v>
      </c>
      <c r="I34" s="1"/>
      <c r="W34" s="18"/>
    </row>
    <row r="35" spans="2:23" x14ac:dyDescent="0.2">
      <c r="B35" s="7" t="s">
        <v>48</v>
      </c>
      <c r="C35" s="81">
        <f>Data!Z25</f>
        <v>1083</v>
      </c>
      <c r="D35" s="81">
        <f>Data!AT25</f>
        <v>4884</v>
      </c>
      <c r="E35" s="81">
        <f>Data!BN25</f>
        <v>6097</v>
      </c>
      <c r="F35" s="81">
        <f>Data!CH25</f>
        <v>0</v>
      </c>
      <c r="G35" s="81">
        <f>Data!DB25</f>
        <v>0</v>
      </c>
      <c r="H35" s="22">
        <f t="shared" si="0"/>
        <v>12064</v>
      </c>
      <c r="I35" s="1"/>
      <c r="W35" s="18"/>
    </row>
    <row r="36" spans="2:23" x14ac:dyDescent="0.2">
      <c r="B36" s="7" t="s">
        <v>49</v>
      </c>
      <c r="C36" s="81">
        <f>Data!AA25</f>
        <v>0</v>
      </c>
      <c r="D36" s="81">
        <f>Data!AU25</f>
        <v>0</v>
      </c>
      <c r="E36" s="81">
        <f>Data!BO25</f>
        <v>0</v>
      </c>
      <c r="F36" s="81">
        <f>Data!CI25</f>
        <v>0</v>
      </c>
      <c r="G36" s="81">
        <f>Data!DC25</f>
        <v>0</v>
      </c>
      <c r="H36" s="22">
        <f t="shared" si="0"/>
        <v>0</v>
      </c>
      <c r="I36" s="1"/>
      <c r="W36" s="18"/>
    </row>
    <row r="37" spans="2:23" x14ac:dyDescent="0.2">
      <c r="B37" s="7" t="s">
        <v>50</v>
      </c>
      <c r="C37" s="81">
        <f>Data!AB25</f>
        <v>1016</v>
      </c>
      <c r="D37" s="81">
        <f>Data!AV25</f>
        <v>3384</v>
      </c>
      <c r="E37" s="81">
        <f>Data!BP25</f>
        <v>456</v>
      </c>
      <c r="F37" s="81">
        <f>Data!CJ25</f>
        <v>0</v>
      </c>
      <c r="G37" s="81">
        <f>Data!DD25</f>
        <v>0</v>
      </c>
      <c r="H37" s="22">
        <f t="shared" si="0"/>
        <v>4856</v>
      </c>
      <c r="I37" s="1"/>
      <c r="W37" s="18"/>
    </row>
    <row r="38" spans="2:23" x14ac:dyDescent="0.2">
      <c r="B38" s="7" t="s">
        <v>51</v>
      </c>
      <c r="C38" s="81">
        <f>Data!AC25</f>
        <v>159</v>
      </c>
      <c r="D38" s="81">
        <f>Data!AW25</f>
        <v>1074</v>
      </c>
      <c r="E38" s="81">
        <f>Data!BQ25</f>
        <v>0</v>
      </c>
      <c r="F38" s="81">
        <f>Data!CK25</f>
        <v>0</v>
      </c>
      <c r="G38" s="81">
        <f>Data!DE25</f>
        <v>0</v>
      </c>
      <c r="H38" s="22">
        <f t="shared" si="0"/>
        <v>1233</v>
      </c>
      <c r="I38" s="1"/>
      <c r="W38" s="18"/>
    </row>
    <row r="39" spans="2:23" x14ac:dyDescent="0.2">
      <c r="B39" s="7" t="s">
        <v>52</v>
      </c>
      <c r="C39" s="81">
        <f>Data!AD25</f>
        <v>0</v>
      </c>
      <c r="D39" s="81">
        <f>Data!AX25</f>
        <v>0</v>
      </c>
      <c r="E39" s="81">
        <f>Data!BR25</f>
        <v>0</v>
      </c>
      <c r="F39" s="81">
        <f>Data!CL25</f>
        <v>0</v>
      </c>
      <c r="G39" s="81">
        <f>Data!DF25</f>
        <v>0</v>
      </c>
      <c r="H39" s="22">
        <f t="shared" si="0"/>
        <v>0</v>
      </c>
      <c r="I39" s="1"/>
      <c r="W39" s="18"/>
    </row>
    <row r="40" spans="2:23" x14ac:dyDescent="0.2">
      <c r="B40" s="7" t="s">
        <v>53</v>
      </c>
      <c r="C40" s="81">
        <f>Data!AE25</f>
        <v>0</v>
      </c>
      <c r="D40" s="81">
        <f>Data!AY25</f>
        <v>0</v>
      </c>
      <c r="E40" s="81">
        <f>Data!BS25</f>
        <v>0</v>
      </c>
      <c r="F40" s="81">
        <f>Data!CM25</f>
        <v>0</v>
      </c>
      <c r="G40" s="81">
        <f>Data!DG25</f>
        <v>0</v>
      </c>
      <c r="H40" s="22">
        <f t="shared" si="0"/>
        <v>0</v>
      </c>
      <c r="I40" s="1"/>
      <c r="W40" s="18"/>
    </row>
    <row r="41" spans="2:23" x14ac:dyDescent="0.2">
      <c r="B41" s="7" t="s">
        <v>54</v>
      </c>
      <c r="C41" s="81">
        <f>Data!AF25</f>
        <v>0</v>
      </c>
      <c r="D41" s="81">
        <f>Data!AZ25</f>
        <v>0</v>
      </c>
      <c r="E41" s="81">
        <f>Data!BT25</f>
        <v>0</v>
      </c>
      <c r="F41" s="81">
        <f>Data!CN25</f>
        <v>0</v>
      </c>
      <c r="G41" s="81">
        <f>Data!DH25</f>
        <v>0</v>
      </c>
      <c r="H41" s="22">
        <f t="shared" si="0"/>
        <v>0</v>
      </c>
      <c r="I41" s="1"/>
      <c r="W41" s="18"/>
    </row>
    <row r="42" spans="2:23" x14ac:dyDescent="0.2">
      <c r="B42" s="7" t="s">
        <v>55</v>
      </c>
      <c r="C42" s="81">
        <f>Data!AG25</f>
        <v>0</v>
      </c>
      <c r="D42" s="81">
        <f>Data!BA25</f>
        <v>0</v>
      </c>
      <c r="E42" s="81">
        <f>Data!BU25</f>
        <v>0</v>
      </c>
      <c r="F42" s="81">
        <f>Data!CO25</f>
        <v>0</v>
      </c>
      <c r="G42" s="81">
        <f>Data!DI25</f>
        <v>0</v>
      </c>
      <c r="H42" s="22">
        <f t="shared" si="0"/>
        <v>0</v>
      </c>
      <c r="I42" s="1"/>
      <c r="W42" s="18"/>
    </row>
    <row r="43" spans="2:23" x14ac:dyDescent="0.2">
      <c r="B43" s="7" t="s">
        <v>56</v>
      </c>
      <c r="C43" s="81">
        <f>Data!AH25</f>
        <v>0</v>
      </c>
      <c r="D43" s="81">
        <f>Data!BB25</f>
        <v>0</v>
      </c>
      <c r="E43" s="81">
        <f>Data!BV25</f>
        <v>0</v>
      </c>
      <c r="F43" s="81">
        <f>Data!CP25</f>
        <v>0</v>
      </c>
      <c r="G43" s="81">
        <f>Data!DJ25</f>
        <v>0</v>
      </c>
      <c r="H43" s="22">
        <f t="shared" si="0"/>
        <v>0</v>
      </c>
      <c r="I43" s="1"/>
      <c r="W43" s="18"/>
    </row>
    <row r="44" spans="2:23" x14ac:dyDescent="0.2">
      <c r="B44" s="7" t="s">
        <v>57</v>
      </c>
      <c r="C44" s="81">
        <f>Data!AI25</f>
        <v>0</v>
      </c>
      <c r="D44" s="81">
        <f>Data!BC25</f>
        <v>0</v>
      </c>
      <c r="E44" s="81">
        <f>Data!BW25</f>
        <v>0</v>
      </c>
      <c r="F44" s="81">
        <f>Data!CQ25</f>
        <v>0</v>
      </c>
      <c r="G44" s="81">
        <f>Data!DK25</f>
        <v>0</v>
      </c>
      <c r="H44" s="22">
        <f t="shared" si="0"/>
        <v>0</v>
      </c>
      <c r="I44" s="1"/>
      <c r="W44" s="18"/>
    </row>
    <row r="45" spans="2:23" x14ac:dyDescent="0.2">
      <c r="B45" s="7" t="s">
        <v>58</v>
      </c>
      <c r="C45" s="81">
        <f>Data!AJ25</f>
        <v>379</v>
      </c>
      <c r="D45" s="81">
        <f>Data!BD25</f>
        <v>993</v>
      </c>
      <c r="E45" s="81">
        <f>Data!BX25</f>
        <v>0</v>
      </c>
      <c r="F45" s="81">
        <f>Data!CR25</f>
        <v>0</v>
      </c>
      <c r="G45" s="81">
        <f>Data!DL25</f>
        <v>0</v>
      </c>
      <c r="H45" s="22">
        <f t="shared" si="0"/>
        <v>1372</v>
      </c>
      <c r="I45" s="1"/>
      <c r="W45" s="18"/>
    </row>
    <row r="46" spans="2:23" x14ac:dyDescent="0.2">
      <c r="B46" s="7" t="s">
        <v>59</v>
      </c>
      <c r="C46" s="81">
        <f>Data!AK25</f>
        <v>0</v>
      </c>
      <c r="D46" s="81">
        <f>Data!BE25</f>
        <v>0</v>
      </c>
      <c r="E46" s="81">
        <f>Data!BY25</f>
        <v>0</v>
      </c>
      <c r="F46" s="81">
        <f>Data!CS25</f>
        <v>0</v>
      </c>
      <c r="G46" s="81">
        <f>Data!DM25</f>
        <v>0</v>
      </c>
      <c r="H46" s="22">
        <f t="shared" si="0"/>
        <v>0</v>
      </c>
      <c r="I46" s="1"/>
      <c r="W46" s="18"/>
    </row>
    <row r="47" spans="2:23" x14ac:dyDescent="0.2">
      <c r="B47" s="7" t="s">
        <v>60</v>
      </c>
      <c r="C47" s="81">
        <f>Data!AL25</f>
        <v>1314</v>
      </c>
      <c r="D47" s="81">
        <f>Data!BF25</f>
        <v>15666</v>
      </c>
      <c r="E47" s="81">
        <f>Data!BZ25</f>
        <v>10491</v>
      </c>
      <c r="F47" s="81">
        <f>Data!CT25</f>
        <v>0</v>
      </c>
      <c r="G47" s="81">
        <f>Data!DN25</f>
        <v>0</v>
      </c>
      <c r="H47" s="22">
        <f t="shared" si="0"/>
        <v>27471</v>
      </c>
      <c r="I47" s="1"/>
      <c r="W47" s="18"/>
    </row>
    <row r="48" spans="2:23" x14ac:dyDescent="0.2">
      <c r="B48" s="7" t="s">
        <v>61</v>
      </c>
      <c r="C48" s="81">
        <f>Data!AM25</f>
        <v>0</v>
      </c>
      <c r="D48" s="81">
        <f>Data!BG25</f>
        <v>0</v>
      </c>
      <c r="E48" s="81">
        <f>Data!CA25</f>
        <v>0</v>
      </c>
      <c r="F48" s="81">
        <f>Data!CU25</f>
        <v>0</v>
      </c>
      <c r="G48" s="81">
        <f>Data!DO25</f>
        <v>0</v>
      </c>
      <c r="H48" s="22">
        <f t="shared" si="0"/>
        <v>0</v>
      </c>
      <c r="I48" s="1"/>
      <c r="W48" s="18"/>
    </row>
    <row r="49" spans="2:23" x14ac:dyDescent="0.2">
      <c r="B49" s="7" t="s">
        <v>62</v>
      </c>
      <c r="C49" s="81">
        <f>Data!AN25</f>
        <v>0</v>
      </c>
      <c r="D49" s="81">
        <f>Data!BH25</f>
        <v>276</v>
      </c>
      <c r="E49" s="81">
        <f>Data!CB25</f>
        <v>0</v>
      </c>
      <c r="F49" s="81">
        <f>Data!CV25</f>
        <v>0</v>
      </c>
      <c r="G49" s="81">
        <f>Data!DP25</f>
        <v>0</v>
      </c>
      <c r="H49" s="22">
        <f t="shared" si="0"/>
        <v>276</v>
      </c>
      <c r="I49" s="1"/>
      <c r="W49" s="18"/>
    </row>
    <row r="50" spans="2:23" x14ac:dyDescent="0.2">
      <c r="B50" s="7" t="s">
        <v>63</v>
      </c>
      <c r="C50" s="81">
        <f>Data!AO25</f>
        <v>6</v>
      </c>
      <c r="D50" s="81">
        <f>Data!BI25</f>
        <v>246</v>
      </c>
      <c r="E50" s="81">
        <f>Data!CC25</f>
        <v>192</v>
      </c>
      <c r="F50" s="81">
        <f>Data!CW25</f>
        <v>0</v>
      </c>
      <c r="G50" s="81">
        <f>Data!DQ25</f>
        <v>0</v>
      </c>
      <c r="H50" s="22">
        <f t="shared" si="0"/>
        <v>444</v>
      </c>
      <c r="I50" s="1"/>
      <c r="W50" s="18"/>
    </row>
    <row r="51" spans="2:23" x14ac:dyDescent="0.2">
      <c r="B51" s="7" t="s">
        <v>0</v>
      </c>
      <c r="C51" s="81">
        <f>Data!AP25</f>
        <v>13</v>
      </c>
      <c r="D51" s="81">
        <f>Data!BJ25</f>
        <v>422</v>
      </c>
      <c r="E51" s="81">
        <f>Data!CD25</f>
        <v>0</v>
      </c>
      <c r="F51" s="81">
        <f>Data!CX25</f>
        <v>0</v>
      </c>
      <c r="G51" s="81">
        <f>Data!DR25</f>
        <v>0</v>
      </c>
      <c r="H51" s="22">
        <f t="shared" si="0"/>
        <v>435</v>
      </c>
      <c r="I51" s="1"/>
      <c r="W51" s="18"/>
    </row>
    <row r="52" spans="2:23" x14ac:dyDescent="0.2">
      <c r="B52" s="8" t="s">
        <v>34</v>
      </c>
      <c r="C52" s="22">
        <f>SUM(C32:C51)</f>
        <v>26471</v>
      </c>
      <c r="D52" s="22">
        <f>SUM(D32:D51)</f>
        <v>46497</v>
      </c>
      <c r="E52" s="22">
        <f>SUM(E32:E51)</f>
        <v>21877</v>
      </c>
      <c r="F52" s="22">
        <f>SUM(F32:F51)</f>
        <v>0</v>
      </c>
      <c r="G52" s="22">
        <f>SUM(G32:G51)</f>
        <v>0</v>
      </c>
      <c r="H52" s="22">
        <f t="shared" si="0"/>
        <v>94845</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x14ac:dyDescent="0.2">
      <c r="B55" s="386" t="s">
        <v>40</v>
      </c>
      <c r="C55" s="387"/>
      <c r="D55" s="385" t="str">
        <f>Data!T25</f>
        <v>Wortham, Trudy</v>
      </c>
      <c r="E55" s="385"/>
      <c r="F55" s="385"/>
      <c r="G55" s="87" t="str">
        <f>Data!U25</f>
        <v>(361) 570-4121</v>
      </c>
      <c r="H55" s="78" t="str">
        <f>Data!V25</f>
        <v>worthamt@uhv.edu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Data!DS25</f>
        <v>1313051.4181566599</v>
      </c>
      <c r="D61" s="82">
        <f>Data!EM25</f>
        <v>1616036.10674382</v>
      </c>
      <c r="E61" s="82">
        <f>Data!FG25</f>
        <v>965707.46349573496</v>
      </c>
      <c r="F61" s="82">
        <f>Data!GA25</f>
        <v>0</v>
      </c>
      <c r="G61" s="82">
        <f>Data!GU25</f>
        <v>0</v>
      </c>
      <c r="H61" s="21">
        <f>SUM(C61:G61)</f>
        <v>3894794.9883962153</v>
      </c>
      <c r="I61" s="1"/>
    </row>
    <row r="62" spans="2:23" x14ac:dyDescent="0.2">
      <c r="B62" s="9" t="str">
        <f>$B$33</f>
        <v>Science</v>
      </c>
      <c r="C62" s="82">
        <f>Data!DT25</f>
        <v>458787.30583064398</v>
      </c>
      <c r="D62" s="82">
        <f>Data!EN25</f>
        <v>308718.518107426</v>
      </c>
      <c r="E62" s="82">
        <f>Data!FH25</f>
        <v>182935.389104086</v>
      </c>
      <c r="F62" s="82">
        <f>Data!GB25</f>
        <v>0</v>
      </c>
      <c r="G62" s="82">
        <f>Data!GV25</f>
        <v>0</v>
      </c>
      <c r="H62" s="22">
        <f t="shared" ref="H62:H81" si="1">SUM(C62:G62)</f>
        <v>950441.21304215596</v>
      </c>
      <c r="I62" s="1"/>
    </row>
    <row r="63" spans="2:23" x14ac:dyDescent="0.2">
      <c r="B63" s="9" t="str">
        <f>$B$34</f>
        <v>Fine Arts</v>
      </c>
      <c r="C63" s="82">
        <f>Data!DU25</f>
        <v>104806.576519569</v>
      </c>
      <c r="D63" s="82">
        <f>Data!EO25</f>
        <v>79504.591121452904</v>
      </c>
      <c r="E63" s="82">
        <f>Data!FI25</f>
        <v>0</v>
      </c>
      <c r="F63" s="82">
        <f>Data!GC25</f>
        <v>0</v>
      </c>
      <c r="G63" s="82">
        <f>Data!GW25</f>
        <v>0</v>
      </c>
      <c r="H63" s="22">
        <f t="shared" si="1"/>
        <v>184311.16764102189</v>
      </c>
      <c r="I63" s="1"/>
    </row>
    <row r="64" spans="2:23" x14ac:dyDescent="0.2">
      <c r="B64" s="9" t="str">
        <f>$B$35</f>
        <v>Teacher Education</v>
      </c>
      <c r="C64" s="82">
        <f>Data!DV25</f>
        <v>79100.380862112899</v>
      </c>
      <c r="D64" s="82">
        <f>Data!EP25</f>
        <v>578792.52674096602</v>
      </c>
      <c r="E64" s="82">
        <f>Data!FJ25</f>
        <v>1282532.7359736499</v>
      </c>
      <c r="F64" s="82">
        <f>Data!GD25</f>
        <v>0</v>
      </c>
      <c r="G64" s="82">
        <f>Data!GX25</f>
        <v>0</v>
      </c>
      <c r="H64" s="22">
        <f t="shared" si="1"/>
        <v>1940425.6435767286</v>
      </c>
      <c r="I64" s="1"/>
    </row>
    <row r="65" spans="2:9" x14ac:dyDescent="0.2">
      <c r="B65" s="9" t="str">
        <f>$B$36</f>
        <v>Agriculture</v>
      </c>
      <c r="C65" s="82">
        <f>Data!DW25</f>
        <v>0</v>
      </c>
      <c r="D65" s="82">
        <f>Data!EQ25</f>
        <v>0</v>
      </c>
      <c r="E65" s="82">
        <f>Data!FK25</f>
        <v>0</v>
      </c>
      <c r="F65" s="82">
        <f>Data!GE25</f>
        <v>0</v>
      </c>
      <c r="G65" s="82">
        <f>Data!GY25</f>
        <v>0</v>
      </c>
      <c r="H65" s="22">
        <f t="shared" si="1"/>
        <v>0</v>
      </c>
      <c r="I65" s="1"/>
    </row>
    <row r="66" spans="2:9" x14ac:dyDescent="0.2">
      <c r="B66" s="9" t="str">
        <f>$B$37</f>
        <v>Engineering</v>
      </c>
      <c r="C66" s="82">
        <f>Data!DX25</f>
        <v>34857.483898742401</v>
      </c>
      <c r="D66" s="82">
        <f>Data!ER25</f>
        <v>310416.53713579901</v>
      </c>
      <c r="E66" s="82">
        <f>Data!FL25</f>
        <v>202308.63943920299</v>
      </c>
      <c r="F66" s="82">
        <f>Data!GF25</f>
        <v>0</v>
      </c>
      <c r="G66" s="82">
        <f>Data!GZ25</f>
        <v>0</v>
      </c>
      <c r="H66" s="22">
        <f t="shared" si="1"/>
        <v>547582.66047374438</v>
      </c>
      <c r="I66" s="1"/>
    </row>
    <row r="67" spans="2:9" x14ac:dyDescent="0.2">
      <c r="B67" s="9" t="str">
        <f>$B$38</f>
        <v>Home Economics</v>
      </c>
      <c r="C67" s="82">
        <f>Data!DY25</f>
        <v>12775.3094574854</v>
      </c>
      <c r="D67" s="82">
        <f>Data!ES25</f>
        <v>97811.655248397001</v>
      </c>
      <c r="E67" s="82">
        <f>Data!FM25</f>
        <v>0</v>
      </c>
      <c r="F67" s="82">
        <f>Data!GG25</f>
        <v>0</v>
      </c>
      <c r="G67" s="82">
        <f>Data!HA25</f>
        <v>0</v>
      </c>
      <c r="H67" s="22">
        <f t="shared" si="1"/>
        <v>110586.9647058824</v>
      </c>
      <c r="I67" s="1"/>
    </row>
    <row r="68" spans="2:9" x14ac:dyDescent="0.2">
      <c r="B68" s="9" t="str">
        <f>$B$39</f>
        <v>Law</v>
      </c>
      <c r="C68" s="82">
        <f>Data!DZ25</f>
        <v>0</v>
      </c>
      <c r="D68" s="82">
        <f>Data!ET25</f>
        <v>0</v>
      </c>
      <c r="E68" s="82">
        <f>Data!FN25</f>
        <v>0</v>
      </c>
      <c r="F68" s="82">
        <f>Data!GH25</f>
        <v>0</v>
      </c>
      <c r="G68" s="82">
        <f>Data!HB25</f>
        <v>0</v>
      </c>
      <c r="H68" s="22">
        <f t="shared" si="1"/>
        <v>0</v>
      </c>
      <c r="I68" s="1"/>
    </row>
    <row r="69" spans="2:9" x14ac:dyDescent="0.2">
      <c r="B69" s="9" t="str">
        <f>$B$40</f>
        <v>Social Service</v>
      </c>
      <c r="C69" s="82">
        <f>Data!EA25</f>
        <v>0</v>
      </c>
      <c r="D69" s="82">
        <f>Data!EU25</f>
        <v>0</v>
      </c>
      <c r="E69" s="82">
        <f>Data!FO25</f>
        <v>0</v>
      </c>
      <c r="F69" s="82">
        <f>Data!GI25</f>
        <v>0</v>
      </c>
      <c r="G69" s="82">
        <f>Data!HC25</f>
        <v>0</v>
      </c>
      <c r="H69" s="22">
        <f t="shared" si="1"/>
        <v>0</v>
      </c>
      <c r="I69" s="1"/>
    </row>
    <row r="70" spans="2:9" x14ac:dyDescent="0.2">
      <c r="B70" s="9" t="str">
        <f>$B$41</f>
        <v>Library Science</v>
      </c>
      <c r="C70" s="82">
        <f>Data!EB25</f>
        <v>0</v>
      </c>
      <c r="D70" s="82">
        <f>Data!EV25</f>
        <v>0</v>
      </c>
      <c r="E70" s="82">
        <f>Data!FP25</f>
        <v>0</v>
      </c>
      <c r="F70" s="82">
        <f>Data!GJ25</f>
        <v>0</v>
      </c>
      <c r="G70" s="82">
        <f>Data!HD25</f>
        <v>0</v>
      </c>
      <c r="H70" s="22">
        <f t="shared" si="1"/>
        <v>0</v>
      </c>
      <c r="I70" s="1"/>
    </row>
    <row r="71" spans="2:9" x14ac:dyDescent="0.2">
      <c r="B71" s="9" t="str">
        <f>$B$42</f>
        <v>Veterinary Science</v>
      </c>
      <c r="C71" s="82">
        <f>Data!EC25</f>
        <v>0</v>
      </c>
      <c r="D71" s="82">
        <f>Data!EW25</f>
        <v>0</v>
      </c>
      <c r="E71" s="82">
        <f>Data!FQ25</f>
        <v>0</v>
      </c>
      <c r="F71" s="82">
        <f>Data!GK25</f>
        <v>0</v>
      </c>
      <c r="G71" s="82">
        <f>Data!HE25</f>
        <v>0</v>
      </c>
      <c r="H71" s="22">
        <f t="shared" si="1"/>
        <v>0</v>
      </c>
      <c r="I71" s="1"/>
    </row>
    <row r="72" spans="2:9" x14ac:dyDescent="0.2">
      <c r="B72" s="9" t="str">
        <f>$B$43</f>
        <v>Vocational Training</v>
      </c>
      <c r="C72" s="82">
        <f>Data!ED25</f>
        <v>0</v>
      </c>
      <c r="D72" s="82">
        <f>Data!EX25</f>
        <v>0</v>
      </c>
      <c r="E72" s="82">
        <f>Data!FR25</f>
        <v>0</v>
      </c>
      <c r="F72" s="82">
        <f>Data!GL25</f>
        <v>0</v>
      </c>
      <c r="G72" s="82">
        <f>Data!HF25</f>
        <v>0</v>
      </c>
      <c r="H72" s="22">
        <f t="shared" si="1"/>
        <v>0</v>
      </c>
      <c r="I72" s="1"/>
    </row>
    <row r="73" spans="2:9" x14ac:dyDescent="0.2">
      <c r="B73" s="9" t="str">
        <f>$B$44</f>
        <v>Physical Training</v>
      </c>
      <c r="C73" s="82">
        <f>Data!EE25</f>
        <v>0</v>
      </c>
      <c r="D73" s="82">
        <f>Data!EY25</f>
        <v>0</v>
      </c>
      <c r="E73" s="82">
        <f>Data!FS25</f>
        <v>0</v>
      </c>
      <c r="F73" s="82">
        <f>Data!GM25</f>
        <v>0</v>
      </c>
      <c r="G73" s="82">
        <f>Data!HG25</f>
        <v>0</v>
      </c>
      <c r="H73" s="22">
        <f t="shared" si="1"/>
        <v>0</v>
      </c>
      <c r="I73" s="1"/>
    </row>
    <row r="74" spans="2:9" x14ac:dyDescent="0.2">
      <c r="B74" s="9" t="str">
        <f>$B$45</f>
        <v>Health Services</v>
      </c>
      <c r="C74" s="82">
        <f>Data!EF25</f>
        <v>61610.316415260597</v>
      </c>
      <c r="D74" s="82">
        <f>Data!EZ25</f>
        <v>155903.95598617301</v>
      </c>
      <c r="E74" s="82">
        <f>Data!FT25</f>
        <v>0</v>
      </c>
      <c r="F74" s="82">
        <f>Data!GN25</f>
        <v>0</v>
      </c>
      <c r="G74" s="82">
        <f>Data!HH25</f>
        <v>0</v>
      </c>
      <c r="H74" s="22">
        <f t="shared" si="1"/>
        <v>217514.27240143361</v>
      </c>
      <c r="I74" s="1"/>
    </row>
    <row r="75" spans="2:9" x14ac:dyDescent="0.2">
      <c r="B75" s="9" t="str">
        <f>$B$46</f>
        <v>Pharmacy</v>
      </c>
      <c r="C75" s="82">
        <f>Data!EG25</f>
        <v>0</v>
      </c>
      <c r="D75" s="82">
        <f>Data!FA25</f>
        <v>0</v>
      </c>
      <c r="E75" s="82">
        <f>Data!FU25</f>
        <v>0</v>
      </c>
      <c r="F75" s="82">
        <f>Data!GO25</f>
        <v>0</v>
      </c>
      <c r="G75" s="82">
        <f>Data!HI25</f>
        <v>0</v>
      </c>
      <c r="H75" s="22">
        <f t="shared" si="1"/>
        <v>0</v>
      </c>
      <c r="I75" s="1"/>
    </row>
    <row r="76" spans="2:9" x14ac:dyDescent="0.2">
      <c r="B76" s="9" t="str">
        <f>$B$47</f>
        <v>Business Administration</v>
      </c>
      <c r="C76" s="82">
        <f>Data!EH25</f>
        <v>237628.65619657599</v>
      </c>
      <c r="D76" s="82">
        <f>Data!FB25</f>
        <v>2354557.2037827801</v>
      </c>
      <c r="E76" s="82">
        <f>Data!FV25</f>
        <v>2163616.3253294802</v>
      </c>
      <c r="F76" s="82">
        <f>Data!GP25</f>
        <v>0</v>
      </c>
      <c r="G76" s="82">
        <f>Data!HJ25</f>
        <v>0</v>
      </c>
      <c r="H76" s="22">
        <f t="shared" si="1"/>
        <v>4755802.1853088364</v>
      </c>
      <c r="I76" s="1"/>
    </row>
    <row r="77" spans="2:9" x14ac:dyDescent="0.2">
      <c r="B77" s="9" t="str">
        <f>$B$48</f>
        <v>Optometry</v>
      </c>
      <c r="C77" s="82">
        <f>Data!EI25</f>
        <v>0</v>
      </c>
      <c r="D77" s="82">
        <f>Data!FC25</f>
        <v>0</v>
      </c>
      <c r="E77" s="82">
        <f>Data!FW25</f>
        <v>0</v>
      </c>
      <c r="F77" s="82">
        <f>Data!GQ25</f>
        <v>0</v>
      </c>
      <c r="G77" s="82">
        <f>Data!HK25</f>
        <v>0</v>
      </c>
      <c r="H77" s="22">
        <f t="shared" si="1"/>
        <v>0</v>
      </c>
      <c r="I77" s="1"/>
    </row>
    <row r="78" spans="2:9" x14ac:dyDescent="0.2">
      <c r="B78" s="9" t="str">
        <f>$B$49</f>
        <v>Teacher Ed-Practice Teaching</v>
      </c>
      <c r="C78" s="82">
        <f>Data!EJ25</f>
        <v>0</v>
      </c>
      <c r="D78" s="82">
        <f>Data!FD25</f>
        <v>90246.905664568898</v>
      </c>
      <c r="E78" s="82">
        <f>Data!FX25</f>
        <v>0</v>
      </c>
      <c r="F78" s="82">
        <f>Data!GR25</f>
        <v>0</v>
      </c>
      <c r="G78" s="82">
        <f>Data!HL25</f>
        <v>0</v>
      </c>
      <c r="H78" s="22">
        <f t="shared" si="1"/>
        <v>90246.905664568898</v>
      </c>
      <c r="I78" s="1"/>
    </row>
    <row r="79" spans="2:9" x14ac:dyDescent="0.2">
      <c r="B79" s="9" t="str">
        <f>$B$50</f>
        <v>Technology</v>
      </c>
      <c r="C79" s="82">
        <f>Data!EK25</f>
        <v>1875</v>
      </c>
      <c r="D79" s="82">
        <f>Data!FE25</f>
        <v>57654.345104597</v>
      </c>
      <c r="E79" s="82">
        <f>Data!FY25</f>
        <v>42114.192847833001</v>
      </c>
      <c r="F79" s="82">
        <f>Data!GS25</f>
        <v>0</v>
      </c>
      <c r="G79" s="82">
        <f>Data!HM25</f>
        <v>0</v>
      </c>
      <c r="H79" s="22">
        <f t="shared" si="1"/>
        <v>101643.53795242999</v>
      </c>
      <c r="I79" s="1"/>
    </row>
    <row r="80" spans="2:9" x14ac:dyDescent="0.2">
      <c r="B80" s="9" t="str">
        <f>$B$51</f>
        <v>Nursing</v>
      </c>
      <c r="C80" s="82">
        <f>Data!EL25</f>
        <v>7809.7385972850698</v>
      </c>
      <c r="D80" s="82">
        <f>Data!FF25</f>
        <v>174870.261402715</v>
      </c>
      <c r="E80" s="82">
        <f>Data!FZ25</f>
        <v>0</v>
      </c>
      <c r="F80" s="82">
        <f>Data!GT25</f>
        <v>0</v>
      </c>
      <c r="G80" s="82">
        <f>Data!HN25</f>
        <v>0</v>
      </c>
      <c r="H80" s="22">
        <f t="shared" si="1"/>
        <v>182680.00000000006</v>
      </c>
      <c r="I80" s="1"/>
    </row>
    <row r="81" spans="2:9" x14ac:dyDescent="0.2">
      <c r="B81" s="35" t="str">
        <f>$B$52</f>
        <v>Totals</v>
      </c>
      <c r="C81" s="21">
        <f>SUM(C61:C80)</f>
        <v>2312302.185934335</v>
      </c>
      <c r="D81" s="21">
        <f>SUM(D61:D80)</f>
        <v>5824512.6070386944</v>
      </c>
      <c r="E81" s="21">
        <f>SUM(E61:E80)</f>
        <v>4839214.7461899873</v>
      </c>
      <c r="F81" s="21">
        <f>SUM(F61:F80)</f>
        <v>0</v>
      </c>
      <c r="G81" s="21">
        <f>SUM(G61:G80)</f>
        <v>0</v>
      </c>
      <c r="H81" s="21">
        <f t="shared" si="1"/>
        <v>12976029.539163016</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Data!T25</f>
        <v>Wortham, Trudy</v>
      </c>
      <c r="E84" s="385"/>
      <c r="F84" s="385"/>
      <c r="G84" s="87" t="str">
        <f>Data!U25</f>
        <v>(361) 570-4121</v>
      </c>
      <c r="H84" s="78" t="str">
        <f>Data!V25</f>
        <v>worthamt@uhv.edu</v>
      </c>
    </row>
    <row r="85" spans="2:9" ht="13.5" customHeight="1" x14ac:dyDescent="0.2">
      <c r="B85" s="27"/>
      <c r="C85" s="27"/>
      <c r="D85" s="27"/>
      <c r="E85" s="27"/>
      <c r="F85" s="27"/>
      <c r="G85" s="27"/>
      <c r="H85" s="5"/>
    </row>
    <row r="86" spans="2:9" x14ac:dyDescent="0.2">
      <c r="B86" s="28" t="s">
        <v>33</v>
      </c>
      <c r="C86" s="13"/>
      <c r="D86" s="13"/>
      <c r="E86" s="13"/>
      <c r="F86" s="13"/>
      <c r="G86" s="13"/>
      <c r="H86" s="17">
        <f>H13+H14</f>
        <v>21581923</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Data!HR25</f>
        <v>0</v>
      </c>
      <c r="D91" s="159">
        <f>Data!IL25</f>
        <v>0</v>
      </c>
      <c r="E91" s="159">
        <f>Data!JF25</f>
        <v>0</v>
      </c>
      <c r="F91" s="159">
        <f>Data!JZ25</f>
        <v>0</v>
      </c>
      <c r="G91" s="159">
        <f>Data!KT25</f>
        <v>0</v>
      </c>
      <c r="H91" s="36">
        <f t="shared" ref="H91:H111" si="2">SUM(C91:G91)</f>
        <v>0</v>
      </c>
    </row>
    <row r="92" spans="2:9" x14ac:dyDescent="0.2">
      <c r="B92" s="9" t="str">
        <f>$B$33</f>
        <v>Science</v>
      </c>
      <c r="C92" s="159">
        <f>Data!HS25</f>
        <v>0</v>
      </c>
      <c r="D92" s="159">
        <f>Data!IM25</f>
        <v>0</v>
      </c>
      <c r="E92" s="159">
        <f>Data!JG25</f>
        <v>0</v>
      </c>
      <c r="F92" s="159">
        <f>Data!KA25</f>
        <v>0</v>
      </c>
      <c r="G92" s="159">
        <f>Data!KU25</f>
        <v>0</v>
      </c>
      <c r="H92" s="69">
        <f t="shared" si="2"/>
        <v>0</v>
      </c>
    </row>
    <row r="93" spans="2:9" x14ac:dyDescent="0.2">
      <c r="B93" s="9" t="str">
        <f>$B$34</f>
        <v>Fine Arts</v>
      </c>
      <c r="C93" s="159">
        <f>Data!HT25</f>
        <v>0</v>
      </c>
      <c r="D93" s="159">
        <f>Data!IN25</f>
        <v>0</v>
      </c>
      <c r="E93" s="159">
        <f>Data!JH25</f>
        <v>0</v>
      </c>
      <c r="F93" s="159">
        <f>Data!KB25</f>
        <v>0</v>
      </c>
      <c r="G93" s="159">
        <f>Data!KV25</f>
        <v>0</v>
      </c>
      <c r="H93" s="69">
        <f t="shared" si="2"/>
        <v>0</v>
      </c>
    </row>
    <row r="94" spans="2:9" x14ac:dyDescent="0.2">
      <c r="B94" s="9" t="str">
        <f>$B$35</f>
        <v>Teacher Education</v>
      </c>
      <c r="C94" s="159">
        <f>Data!HU25</f>
        <v>0</v>
      </c>
      <c r="D94" s="159">
        <f>Data!IO25</f>
        <v>0</v>
      </c>
      <c r="E94" s="159">
        <f>Data!JI25</f>
        <v>0</v>
      </c>
      <c r="F94" s="159">
        <f>Data!KC25</f>
        <v>0</v>
      </c>
      <c r="G94" s="159">
        <f>Data!KW25</f>
        <v>0</v>
      </c>
      <c r="H94" s="69">
        <f t="shared" si="2"/>
        <v>0</v>
      </c>
    </row>
    <row r="95" spans="2:9" x14ac:dyDescent="0.2">
      <c r="B95" s="9" t="str">
        <f>$B$36</f>
        <v>Agriculture</v>
      </c>
      <c r="C95" s="159">
        <f>Data!HV25</f>
        <v>0</v>
      </c>
      <c r="D95" s="159">
        <f>Data!IP25</f>
        <v>0</v>
      </c>
      <c r="E95" s="159">
        <f>Data!JJ25</f>
        <v>0</v>
      </c>
      <c r="F95" s="159">
        <f>Data!KD25</f>
        <v>0</v>
      </c>
      <c r="G95" s="159">
        <f>Data!KX25</f>
        <v>0</v>
      </c>
      <c r="H95" s="69">
        <f t="shared" si="2"/>
        <v>0</v>
      </c>
    </row>
    <row r="96" spans="2:9" x14ac:dyDescent="0.2">
      <c r="B96" s="9" t="str">
        <f>$B$37</f>
        <v>Engineering</v>
      </c>
      <c r="C96" s="159">
        <f>Data!HW25</f>
        <v>0</v>
      </c>
      <c r="D96" s="159">
        <f>Data!IQ25</f>
        <v>0</v>
      </c>
      <c r="E96" s="159">
        <f>Data!JK25</f>
        <v>0</v>
      </c>
      <c r="F96" s="159">
        <f>Data!KE25</f>
        <v>0</v>
      </c>
      <c r="G96" s="159">
        <f>Data!KY25</f>
        <v>0</v>
      </c>
      <c r="H96" s="69">
        <f t="shared" si="2"/>
        <v>0</v>
      </c>
    </row>
    <row r="97" spans="2:8" x14ac:dyDescent="0.2">
      <c r="B97" s="9" t="str">
        <f>$B$38</f>
        <v>Home Economics</v>
      </c>
      <c r="C97" s="159">
        <f>Data!HX25</f>
        <v>0</v>
      </c>
      <c r="D97" s="159">
        <f>Data!IR25</f>
        <v>0</v>
      </c>
      <c r="E97" s="159">
        <f>Data!JL25</f>
        <v>0</v>
      </c>
      <c r="F97" s="159">
        <f>Data!KF25</f>
        <v>0</v>
      </c>
      <c r="G97" s="159">
        <f>Data!KZ25</f>
        <v>0</v>
      </c>
      <c r="H97" s="69">
        <f t="shared" si="2"/>
        <v>0</v>
      </c>
    </row>
    <row r="98" spans="2:8" x14ac:dyDescent="0.2">
      <c r="B98" s="9" t="str">
        <f>$B$39</f>
        <v>Law</v>
      </c>
      <c r="C98" s="159">
        <f>Data!HY25</f>
        <v>0</v>
      </c>
      <c r="D98" s="159">
        <f>Data!IS25</f>
        <v>0</v>
      </c>
      <c r="E98" s="159">
        <f>Data!JM25</f>
        <v>0</v>
      </c>
      <c r="F98" s="159">
        <f>Data!KG25</f>
        <v>0</v>
      </c>
      <c r="G98" s="159">
        <f>Data!LA25</f>
        <v>0</v>
      </c>
      <c r="H98" s="69">
        <f t="shared" si="2"/>
        <v>0</v>
      </c>
    </row>
    <row r="99" spans="2:8" x14ac:dyDescent="0.2">
      <c r="B99" s="9" t="str">
        <f>$B$40</f>
        <v>Social Service</v>
      </c>
      <c r="C99" s="159">
        <f>Data!HZ25</f>
        <v>0</v>
      </c>
      <c r="D99" s="159">
        <f>Data!IT25</f>
        <v>0</v>
      </c>
      <c r="E99" s="159">
        <f>Data!JN25</f>
        <v>0</v>
      </c>
      <c r="F99" s="159">
        <f>Data!KH25</f>
        <v>0</v>
      </c>
      <c r="G99" s="159">
        <f>Data!LB25</f>
        <v>0</v>
      </c>
      <c r="H99" s="69">
        <f t="shared" si="2"/>
        <v>0</v>
      </c>
    </row>
    <row r="100" spans="2:8" x14ac:dyDescent="0.2">
      <c r="B100" s="9" t="str">
        <f>$B$41</f>
        <v>Library Science</v>
      </c>
      <c r="C100" s="159">
        <f>Data!IA25</f>
        <v>0</v>
      </c>
      <c r="D100" s="159">
        <f>Data!IU25</f>
        <v>0</v>
      </c>
      <c r="E100" s="159">
        <f>Data!JO25</f>
        <v>0</v>
      </c>
      <c r="F100" s="159">
        <f>Data!KI25</f>
        <v>0</v>
      </c>
      <c r="G100" s="159">
        <f>Data!LC25</f>
        <v>0</v>
      </c>
      <c r="H100" s="69">
        <f t="shared" si="2"/>
        <v>0</v>
      </c>
    </row>
    <row r="101" spans="2:8" x14ac:dyDescent="0.2">
      <c r="B101" s="9" t="str">
        <f>$B$42</f>
        <v>Veterinary Science</v>
      </c>
      <c r="C101" s="159">
        <f>Data!IB25</f>
        <v>0</v>
      </c>
      <c r="D101" s="159">
        <f>Data!IV25</f>
        <v>0</v>
      </c>
      <c r="E101" s="159">
        <f>Data!JP25</f>
        <v>0</v>
      </c>
      <c r="F101" s="159">
        <f>Data!KJ25</f>
        <v>0</v>
      </c>
      <c r="G101" s="159">
        <f>Data!LD25</f>
        <v>0</v>
      </c>
      <c r="H101" s="69">
        <f t="shared" si="2"/>
        <v>0</v>
      </c>
    </row>
    <row r="102" spans="2:8" x14ac:dyDescent="0.2">
      <c r="B102" s="9" t="str">
        <f>$B$43</f>
        <v>Vocational Training</v>
      </c>
      <c r="C102" s="159">
        <f>Data!IC25</f>
        <v>0</v>
      </c>
      <c r="D102" s="159">
        <f>Data!IW25</f>
        <v>0</v>
      </c>
      <c r="E102" s="159">
        <f>Data!JQ25</f>
        <v>0</v>
      </c>
      <c r="F102" s="159">
        <f>Data!KK25</f>
        <v>0</v>
      </c>
      <c r="G102" s="159">
        <f>Data!LE25</f>
        <v>0</v>
      </c>
      <c r="H102" s="69">
        <f t="shared" si="2"/>
        <v>0</v>
      </c>
    </row>
    <row r="103" spans="2:8" x14ac:dyDescent="0.2">
      <c r="B103" s="9" t="str">
        <f>$B$44</f>
        <v>Physical Training</v>
      </c>
      <c r="C103" s="159">
        <f>Data!ID25</f>
        <v>0</v>
      </c>
      <c r="D103" s="159">
        <f>Data!IX25</f>
        <v>0</v>
      </c>
      <c r="E103" s="159">
        <f>Data!JR25</f>
        <v>0</v>
      </c>
      <c r="F103" s="159">
        <f>Data!KL25</f>
        <v>0</v>
      </c>
      <c r="G103" s="159">
        <f>Data!LF25</f>
        <v>0</v>
      </c>
      <c r="H103" s="69">
        <f t="shared" si="2"/>
        <v>0</v>
      </c>
    </row>
    <row r="104" spans="2:8" x14ac:dyDescent="0.2">
      <c r="B104" s="9" t="str">
        <f>$B$45</f>
        <v>Health Services</v>
      </c>
      <c r="C104" s="159">
        <f>Data!IE25</f>
        <v>0</v>
      </c>
      <c r="D104" s="159">
        <f>Data!IY25</f>
        <v>0</v>
      </c>
      <c r="E104" s="159">
        <f>Data!JS25</f>
        <v>0</v>
      </c>
      <c r="F104" s="159">
        <f>Data!KM25</f>
        <v>0</v>
      </c>
      <c r="G104" s="159">
        <f>Data!LG25</f>
        <v>0</v>
      </c>
      <c r="H104" s="69">
        <f t="shared" si="2"/>
        <v>0</v>
      </c>
    </row>
    <row r="105" spans="2:8" x14ac:dyDescent="0.2">
      <c r="B105" s="9" t="str">
        <f>$B$46</f>
        <v>Pharmacy</v>
      </c>
      <c r="C105" s="159">
        <f>Data!IF25</f>
        <v>0</v>
      </c>
      <c r="D105" s="159">
        <f>Data!IZ25</f>
        <v>0</v>
      </c>
      <c r="E105" s="159">
        <f>Data!JT25</f>
        <v>0</v>
      </c>
      <c r="F105" s="159">
        <f>Data!KN25</f>
        <v>0</v>
      </c>
      <c r="G105" s="159">
        <f>Data!LH25</f>
        <v>0</v>
      </c>
      <c r="H105" s="69">
        <f t="shared" si="2"/>
        <v>0</v>
      </c>
    </row>
    <row r="106" spans="2:8" x14ac:dyDescent="0.2">
      <c r="B106" s="9" t="str">
        <f>$B$47</f>
        <v>Business Administration</v>
      </c>
      <c r="C106" s="159">
        <f>Data!IG25</f>
        <v>0</v>
      </c>
      <c r="D106" s="159">
        <f>Data!JA25</f>
        <v>0</v>
      </c>
      <c r="E106" s="159">
        <f>Data!JU25</f>
        <v>0</v>
      </c>
      <c r="F106" s="159">
        <f>Data!KO25</f>
        <v>0</v>
      </c>
      <c r="G106" s="159">
        <f>Data!LI25</f>
        <v>0</v>
      </c>
      <c r="H106" s="69">
        <f t="shared" si="2"/>
        <v>0</v>
      </c>
    </row>
    <row r="107" spans="2:8" x14ac:dyDescent="0.2">
      <c r="B107" s="9" t="str">
        <f>$B$48</f>
        <v>Optometry</v>
      </c>
      <c r="C107" s="159">
        <f>Data!IH25</f>
        <v>0</v>
      </c>
      <c r="D107" s="159">
        <f>Data!JB25</f>
        <v>0</v>
      </c>
      <c r="E107" s="159">
        <f>Data!JV25</f>
        <v>0</v>
      </c>
      <c r="F107" s="159">
        <f>Data!KP25</f>
        <v>0</v>
      </c>
      <c r="G107" s="159">
        <f>Data!LJ25</f>
        <v>0</v>
      </c>
      <c r="H107" s="69">
        <f t="shared" si="2"/>
        <v>0</v>
      </c>
    </row>
    <row r="108" spans="2:8" x14ac:dyDescent="0.2">
      <c r="B108" s="9" t="str">
        <f>$B$49</f>
        <v>Teacher Ed-Practice Teaching</v>
      </c>
      <c r="C108" s="159">
        <f>Data!II25</f>
        <v>0</v>
      </c>
      <c r="D108" s="159">
        <f>Data!JC25</f>
        <v>0</v>
      </c>
      <c r="E108" s="159">
        <f>Data!JW25</f>
        <v>0</v>
      </c>
      <c r="F108" s="159">
        <f>Data!KQ25</f>
        <v>0</v>
      </c>
      <c r="G108" s="159">
        <f>Data!LK25</f>
        <v>0</v>
      </c>
      <c r="H108" s="69">
        <f t="shared" si="2"/>
        <v>0</v>
      </c>
    </row>
    <row r="109" spans="2:8" x14ac:dyDescent="0.2">
      <c r="B109" s="9" t="str">
        <f>$B$50</f>
        <v>Technology</v>
      </c>
      <c r="C109" s="159">
        <f>Data!IJ25</f>
        <v>0</v>
      </c>
      <c r="D109" s="159">
        <f>Data!JD25</f>
        <v>0</v>
      </c>
      <c r="E109" s="159">
        <f>Data!JX25</f>
        <v>0</v>
      </c>
      <c r="F109" s="159">
        <f>Data!KR25</f>
        <v>0</v>
      </c>
      <c r="G109" s="159">
        <f>Data!LL25</f>
        <v>0</v>
      </c>
      <c r="H109" s="69">
        <f t="shared" si="2"/>
        <v>0</v>
      </c>
    </row>
    <row r="110" spans="2:8" x14ac:dyDescent="0.2">
      <c r="B110" s="9" t="str">
        <f>$B$51</f>
        <v>Nursing</v>
      </c>
      <c r="C110" s="159">
        <f>Data!IK25</f>
        <v>0</v>
      </c>
      <c r="D110" s="159">
        <f>Data!JE25</f>
        <v>0</v>
      </c>
      <c r="E110" s="159">
        <f>Data!JY25</f>
        <v>0</v>
      </c>
      <c r="F110" s="159">
        <f>Data!KS25</f>
        <v>0</v>
      </c>
      <c r="G110" s="159">
        <f>Data!HPM25</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1313051.4181566599</v>
      </c>
      <c r="D116" s="21">
        <f t="shared" si="3"/>
        <v>1616036.10674382</v>
      </c>
      <c r="E116" s="21">
        <f t="shared" si="3"/>
        <v>965707.46349573496</v>
      </c>
      <c r="F116" s="21">
        <f t="shared" si="3"/>
        <v>0</v>
      </c>
      <c r="G116" s="21">
        <f t="shared" si="3"/>
        <v>0</v>
      </c>
      <c r="H116" s="36">
        <f t="shared" ref="H116:H136" si="4">SUM(C116:G116)</f>
        <v>3894794.9883962153</v>
      </c>
      <c r="I116" s="1"/>
    </row>
    <row r="117" spans="2:9" x14ac:dyDescent="0.2">
      <c r="B117" s="9" t="str">
        <f>$B$33</f>
        <v>Science</v>
      </c>
      <c r="C117" s="22">
        <f t="shared" si="3"/>
        <v>458787.30583064398</v>
      </c>
      <c r="D117" s="22">
        <f t="shared" si="3"/>
        <v>308718.518107426</v>
      </c>
      <c r="E117" s="22">
        <f t="shared" si="3"/>
        <v>182935.389104086</v>
      </c>
      <c r="F117" s="22">
        <f t="shared" si="3"/>
        <v>0</v>
      </c>
      <c r="G117" s="22">
        <f t="shared" si="3"/>
        <v>0</v>
      </c>
      <c r="H117" s="69">
        <f t="shared" si="4"/>
        <v>950441.21304215596</v>
      </c>
      <c r="I117" s="1"/>
    </row>
    <row r="118" spans="2:9" x14ac:dyDescent="0.2">
      <c r="B118" s="9" t="str">
        <f>$B$34</f>
        <v>Fine Arts</v>
      </c>
      <c r="C118" s="22">
        <f t="shared" si="3"/>
        <v>104806.576519569</v>
      </c>
      <c r="D118" s="22">
        <f t="shared" si="3"/>
        <v>79504.591121452904</v>
      </c>
      <c r="E118" s="22">
        <f t="shared" si="3"/>
        <v>0</v>
      </c>
      <c r="F118" s="22">
        <f t="shared" si="3"/>
        <v>0</v>
      </c>
      <c r="G118" s="22">
        <f t="shared" si="3"/>
        <v>0</v>
      </c>
      <c r="H118" s="69">
        <f t="shared" si="4"/>
        <v>184311.16764102189</v>
      </c>
      <c r="I118" s="1"/>
    </row>
    <row r="119" spans="2:9" x14ac:dyDescent="0.2">
      <c r="B119" s="9" t="str">
        <f>$B$35</f>
        <v>Teacher Education</v>
      </c>
      <c r="C119" s="22">
        <f t="shared" si="3"/>
        <v>79100.380862112899</v>
      </c>
      <c r="D119" s="22">
        <f t="shared" si="3"/>
        <v>578792.52674096602</v>
      </c>
      <c r="E119" s="22">
        <f t="shared" si="3"/>
        <v>1282532.7359736499</v>
      </c>
      <c r="F119" s="22">
        <f t="shared" si="3"/>
        <v>0</v>
      </c>
      <c r="G119" s="22">
        <f t="shared" si="3"/>
        <v>0</v>
      </c>
      <c r="H119" s="69">
        <f t="shared" si="4"/>
        <v>1940425.6435767286</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34857.483898742401</v>
      </c>
      <c r="D121" s="22">
        <f t="shared" si="3"/>
        <v>310416.53713579901</v>
      </c>
      <c r="E121" s="22">
        <f t="shared" si="3"/>
        <v>202308.63943920299</v>
      </c>
      <c r="F121" s="22">
        <f t="shared" si="3"/>
        <v>0</v>
      </c>
      <c r="G121" s="22">
        <f t="shared" si="3"/>
        <v>0</v>
      </c>
      <c r="H121" s="69">
        <f t="shared" si="4"/>
        <v>547582.66047374438</v>
      </c>
      <c r="I121" s="1"/>
    </row>
    <row r="122" spans="2:9" x14ac:dyDescent="0.2">
      <c r="B122" s="9" t="str">
        <f>$B$38</f>
        <v>Home Economics</v>
      </c>
      <c r="C122" s="22">
        <f t="shared" si="3"/>
        <v>12775.3094574854</v>
      </c>
      <c r="D122" s="22">
        <f t="shared" si="3"/>
        <v>97811.655248397001</v>
      </c>
      <c r="E122" s="22">
        <f t="shared" si="3"/>
        <v>0</v>
      </c>
      <c r="F122" s="22">
        <f t="shared" si="3"/>
        <v>0</v>
      </c>
      <c r="G122" s="22">
        <f t="shared" si="3"/>
        <v>0</v>
      </c>
      <c r="H122" s="69">
        <f t="shared" si="4"/>
        <v>110586.9647058824</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61610.316415260597</v>
      </c>
      <c r="D129" s="22">
        <f t="shared" si="3"/>
        <v>155903.95598617301</v>
      </c>
      <c r="E129" s="22">
        <f t="shared" si="3"/>
        <v>0</v>
      </c>
      <c r="F129" s="22">
        <f t="shared" si="3"/>
        <v>0</v>
      </c>
      <c r="G129" s="22">
        <f t="shared" si="3"/>
        <v>0</v>
      </c>
      <c r="H129" s="69">
        <f t="shared" si="4"/>
        <v>217514.27240143361</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237628.65619657599</v>
      </c>
      <c r="D131" s="22">
        <f t="shared" si="3"/>
        <v>2354557.2037827801</v>
      </c>
      <c r="E131" s="22">
        <f t="shared" si="3"/>
        <v>2163616.3253294802</v>
      </c>
      <c r="F131" s="22">
        <f t="shared" si="3"/>
        <v>0</v>
      </c>
      <c r="G131" s="22">
        <f t="shared" si="3"/>
        <v>0</v>
      </c>
      <c r="H131" s="69">
        <f t="shared" si="4"/>
        <v>4755802.1853088364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90246.905664568898</v>
      </c>
      <c r="E133" s="22">
        <f t="shared" si="5"/>
        <v>0</v>
      </c>
      <c r="F133" s="22">
        <f t="shared" si="5"/>
        <v>0</v>
      </c>
      <c r="G133" s="22">
        <f t="shared" si="5"/>
        <v>0</v>
      </c>
      <c r="H133" s="69">
        <f t="shared" si="4"/>
        <v>90246.905664568898</v>
      </c>
      <c r="I133" s="1"/>
    </row>
    <row r="134" spans="2:12" x14ac:dyDescent="0.2">
      <c r="B134" s="9" t="str">
        <f>$B$50</f>
        <v>Technology</v>
      </c>
      <c r="C134" s="22">
        <f t="shared" si="5"/>
        <v>1875</v>
      </c>
      <c r="D134" s="22">
        <f t="shared" si="5"/>
        <v>57654.345104597</v>
      </c>
      <c r="E134" s="22">
        <f t="shared" si="5"/>
        <v>42114.192847833001</v>
      </c>
      <c r="F134" s="22">
        <f t="shared" si="5"/>
        <v>0</v>
      </c>
      <c r="G134" s="22">
        <f t="shared" si="5"/>
        <v>0</v>
      </c>
      <c r="H134" s="69">
        <f t="shared" si="4"/>
        <v>101643.53795242999</v>
      </c>
      <c r="I134" s="1"/>
    </row>
    <row r="135" spans="2:12" x14ac:dyDescent="0.2">
      <c r="B135" s="9" t="str">
        <f>$B$51</f>
        <v>Nursing</v>
      </c>
      <c r="C135" s="22">
        <f t="shared" si="5"/>
        <v>7809.7385972850698</v>
      </c>
      <c r="D135" s="22">
        <f t="shared" si="5"/>
        <v>174870.261402715</v>
      </c>
      <c r="E135" s="22">
        <f t="shared" si="5"/>
        <v>0</v>
      </c>
      <c r="F135" s="22">
        <f t="shared" si="5"/>
        <v>0</v>
      </c>
      <c r="G135" s="22">
        <f t="shared" si="5"/>
        <v>0</v>
      </c>
      <c r="H135" s="69">
        <f t="shared" si="4"/>
        <v>182680.00000000006</v>
      </c>
      <c r="I135" s="1"/>
    </row>
    <row r="136" spans="2:12" x14ac:dyDescent="0.2">
      <c r="B136" s="35" t="str">
        <f>$B$52</f>
        <v>Totals</v>
      </c>
      <c r="C136" s="36">
        <f>SUM(C116:C135)</f>
        <v>2312302.185934335</v>
      </c>
      <c r="D136" s="36">
        <f>SUM(D116:D135)</f>
        <v>5824512.6070386944</v>
      </c>
      <c r="E136" s="36">
        <f>SUM(E116:E135)</f>
        <v>4839214.7461899873</v>
      </c>
      <c r="F136" s="36">
        <f>SUM(F116:F135)</f>
        <v>0</v>
      </c>
      <c r="G136" s="36">
        <f>SUM(G116:G135)</f>
        <v>0</v>
      </c>
      <c r="H136" s="36">
        <f t="shared" si="4"/>
        <v>12976029.539163016</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8605893.4608369842</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Data!LN25</f>
        <v>0</v>
      </c>
      <c r="D143" s="159">
        <f>Data!MH25</f>
        <v>0</v>
      </c>
      <c r="E143" s="159">
        <f>Data!NB25</f>
        <v>0</v>
      </c>
      <c r="F143" s="159">
        <f>Data!NV25</f>
        <v>0</v>
      </c>
      <c r="G143" s="159">
        <f>Data!OP25</f>
        <v>0</v>
      </c>
      <c r="H143" s="160">
        <f>Data!PJ25</f>
        <v>2583084</v>
      </c>
      <c r="I143" s="70">
        <f t="shared" ref="I143:I162" si="6">SUM(C143:H143)</f>
        <v>2583084</v>
      </c>
    </row>
    <row r="144" spans="2:12" x14ac:dyDescent="0.2">
      <c r="B144" s="9" t="str">
        <f>$B$33</f>
        <v>Science</v>
      </c>
      <c r="C144" s="159">
        <f>Data!LO25</f>
        <v>0</v>
      </c>
      <c r="D144" s="159">
        <f>Data!MI25</f>
        <v>0</v>
      </c>
      <c r="E144" s="159">
        <f>Data!NC25</f>
        <v>0</v>
      </c>
      <c r="F144" s="159">
        <f>Data!NW25</f>
        <v>0</v>
      </c>
      <c r="G144" s="159">
        <f>Data!OQ25</f>
        <v>0</v>
      </c>
      <c r="H144" s="160">
        <f>Data!PK25</f>
        <v>630347</v>
      </c>
      <c r="I144" s="70">
        <f t="shared" si="6"/>
        <v>630347</v>
      </c>
    </row>
    <row r="145" spans="2:9" x14ac:dyDescent="0.2">
      <c r="B145" s="9" t="str">
        <f>$B$34</f>
        <v>Fine Arts</v>
      </c>
      <c r="C145" s="159">
        <f>Data!LP25</f>
        <v>0</v>
      </c>
      <c r="D145" s="159">
        <f>Data!MJ25</f>
        <v>0</v>
      </c>
      <c r="E145" s="159">
        <f>Data!ND25</f>
        <v>0</v>
      </c>
      <c r="F145" s="159">
        <f>Data!NX25</f>
        <v>0</v>
      </c>
      <c r="G145" s="159">
        <f>Data!OR25</f>
        <v>0</v>
      </c>
      <c r="H145" s="160">
        <f>Data!PL25</f>
        <v>122238</v>
      </c>
      <c r="I145" s="70">
        <f t="shared" si="6"/>
        <v>122238</v>
      </c>
    </row>
    <row r="146" spans="2:9" x14ac:dyDescent="0.2">
      <c r="B146" s="9" t="str">
        <f>$B$35</f>
        <v>Teacher Education</v>
      </c>
      <c r="C146" s="159">
        <f>Data!LQ25</f>
        <v>0</v>
      </c>
      <c r="D146" s="159">
        <f>Data!MK25</f>
        <v>0</v>
      </c>
      <c r="E146" s="159">
        <f>Data!NE25</f>
        <v>0</v>
      </c>
      <c r="F146" s="159">
        <f>Data!NY25</f>
        <v>0</v>
      </c>
      <c r="G146" s="159">
        <f>Data!OS25</f>
        <v>0</v>
      </c>
      <c r="H146" s="160">
        <f>Data!PN25</f>
        <v>1286919</v>
      </c>
      <c r="I146" s="70">
        <f t="shared" si="6"/>
        <v>1286919</v>
      </c>
    </row>
    <row r="147" spans="2:9" x14ac:dyDescent="0.2">
      <c r="B147" s="9" t="str">
        <f>$B$36</f>
        <v>Agriculture</v>
      </c>
      <c r="C147" s="159">
        <f>Data!LR25</f>
        <v>0</v>
      </c>
      <c r="D147" s="159">
        <f>Data!ML25</f>
        <v>0</v>
      </c>
      <c r="E147" s="159">
        <f>Data!NF25</f>
        <v>0</v>
      </c>
      <c r="F147" s="159">
        <f>Data!NZ25</f>
        <v>0</v>
      </c>
      <c r="G147" s="159">
        <f>Data!OT25</f>
        <v>0</v>
      </c>
      <c r="H147" s="160">
        <f>Data!PM25</f>
        <v>0</v>
      </c>
      <c r="I147" s="70">
        <f t="shared" si="6"/>
        <v>0</v>
      </c>
    </row>
    <row r="148" spans="2:9" x14ac:dyDescent="0.2">
      <c r="B148" s="9" t="str">
        <f>$B$37</f>
        <v>Engineering</v>
      </c>
      <c r="C148" s="159">
        <f>Data!LS25</f>
        <v>0</v>
      </c>
      <c r="D148" s="159">
        <f>Data!MM25</f>
        <v>0</v>
      </c>
      <c r="E148" s="159">
        <f>Data!NG25</f>
        <v>0</v>
      </c>
      <c r="F148" s="159">
        <f>Data!OA25</f>
        <v>0</v>
      </c>
      <c r="G148" s="159">
        <f>Data!OU25</f>
        <v>0</v>
      </c>
      <c r="H148" s="160">
        <f>Data!PO25</f>
        <v>363165</v>
      </c>
      <c r="I148" s="70">
        <f t="shared" si="6"/>
        <v>363165</v>
      </c>
    </row>
    <row r="149" spans="2:9" x14ac:dyDescent="0.2">
      <c r="B149" s="9" t="str">
        <f>$B$38</f>
        <v>Home Economics</v>
      </c>
      <c r="C149" s="159">
        <f>Data!LT25</f>
        <v>0</v>
      </c>
      <c r="D149" s="159">
        <f>Data!MN25</f>
        <v>0</v>
      </c>
      <c r="E149" s="159">
        <f>Data!NH25</f>
        <v>0</v>
      </c>
      <c r="F149" s="159">
        <f>Data!OB25</f>
        <v>0</v>
      </c>
      <c r="G149" s="159">
        <f>Data!OV25</f>
        <v>0</v>
      </c>
      <c r="H149" s="160">
        <f>Data!PP25</f>
        <v>73343</v>
      </c>
      <c r="I149" s="70">
        <f t="shared" si="6"/>
        <v>73343</v>
      </c>
    </row>
    <row r="150" spans="2:9" x14ac:dyDescent="0.2">
      <c r="B150" s="9" t="str">
        <f>$B$39</f>
        <v>Law</v>
      </c>
      <c r="C150" s="159">
        <f>Data!LU25</f>
        <v>0</v>
      </c>
      <c r="D150" s="159">
        <f>Data!MO25</f>
        <v>0</v>
      </c>
      <c r="E150" s="159">
        <f>Data!NI25</f>
        <v>0</v>
      </c>
      <c r="F150" s="159">
        <f>Data!OC25</f>
        <v>0</v>
      </c>
      <c r="G150" s="159">
        <f>Data!OW25</f>
        <v>0</v>
      </c>
      <c r="H150" s="160">
        <f>Data!PQ25</f>
        <v>0</v>
      </c>
      <c r="I150" s="70">
        <f t="shared" si="6"/>
        <v>0</v>
      </c>
    </row>
    <row r="151" spans="2:9" x14ac:dyDescent="0.2">
      <c r="B151" s="9" t="str">
        <f>$B$40</f>
        <v>Social Service</v>
      </c>
      <c r="C151" s="159">
        <f>Data!LV25</f>
        <v>0</v>
      </c>
      <c r="D151" s="159">
        <f>Data!MP25</f>
        <v>0</v>
      </c>
      <c r="E151" s="159">
        <f>Data!NJ25</f>
        <v>0</v>
      </c>
      <c r="F151" s="159">
        <f>Data!OD25</f>
        <v>0</v>
      </c>
      <c r="G151" s="159">
        <f>Data!OX25</f>
        <v>0</v>
      </c>
      <c r="H151" s="160">
        <f>Data!PR25</f>
        <v>0</v>
      </c>
      <c r="I151" s="70">
        <f t="shared" si="6"/>
        <v>0</v>
      </c>
    </row>
    <row r="152" spans="2:9" x14ac:dyDescent="0.2">
      <c r="B152" s="9" t="str">
        <f>$B$41</f>
        <v>Library Science</v>
      </c>
      <c r="C152" s="159">
        <f>Data!LW25</f>
        <v>0</v>
      </c>
      <c r="D152" s="159">
        <f>Data!MQ25</f>
        <v>0</v>
      </c>
      <c r="E152" s="159">
        <f>Data!NK25</f>
        <v>0</v>
      </c>
      <c r="F152" s="159">
        <f>Data!OE25</f>
        <v>0</v>
      </c>
      <c r="G152" s="159">
        <f>Data!OY25</f>
        <v>0</v>
      </c>
      <c r="H152" s="160">
        <f>Data!PS25</f>
        <v>0</v>
      </c>
      <c r="I152" s="70">
        <f t="shared" si="6"/>
        <v>0</v>
      </c>
    </row>
    <row r="153" spans="2:9" x14ac:dyDescent="0.2">
      <c r="B153" s="9" t="str">
        <f>$B$42</f>
        <v>Veterinary Science</v>
      </c>
      <c r="C153" s="159">
        <f>Data!LX25</f>
        <v>0</v>
      </c>
      <c r="D153" s="159">
        <f>Data!MR25</f>
        <v>0</v>
      </c>
      <c r="E153" s="159">
        <f>Data!NL25</f>
        <v>0</v>
      </c>
      <c r="F153" s="159">
        <f>Data!OF25</f>
        <v>0</v>
      </c>
      <c r="G153" s="159">
        <f>Data!OZ25</f>
        <v>0</v>
      </c>
      <c r="H153" s="160">
        <f>Data!PT25</f>
        <v>0</v>
      </c>
      <c r="I153" s="70">
        <f t="shared" si="6"/>
        <v>0</v>
      </c>
    </row>
    <row r="154" spans="2:9" x14ac:dyDescent="0.2">
      <c r="B154" s="9" t="str">
        <f>$B$43</f>
        <v>Vocational Training</v>
      </c>
      <c r="C154" s="159">
        <f>Data!LY25</f>
        <v>0</v>
      </c>
      <c r="D154" s="159">
        <f>Data!MS25</f>
        <v>0</v>
      </c>
      <c r="E154" s="159">
        <f>Data!NM25</f>
        <v>0</v>
      </c>
      <c r="F154" s="159">
        <f>Data!OG25</f>
        <v>0</v>
      </c>
      <c r="G154" s="159">
        <f>Data!PA25</f>
        <v>0</v>
      </c>
      <c r="H154" s="160">
        <f>Data!PU25</f>
        <v>0</v>
      </c>
      <c r="I154" s="70">
        <f t="shared" si="6"/>
        <v>0</v>
      </c>
    </row>
    <row r="155" spans="2:9" x14ac:dyDescent="0.2">
      <c r="B155" s="9" t="str">
        <f>$B$44</f>
        <v>Physical Training</v>
      </c>
      <c r="C155" s="159">
        <f>Data!LZ25</f>
        <v>0</v>
      </c>
      <c r="D155" s="159">
        <f>Data!MT25</f>
        <v>0</v>
      </c>
      <c r="E155" s="159">
        <f>Data!NN25</f>
        <v>0</v>
      </c>
      <c r="F155" s="159">
        <f>Data!OH25</f>
        <v>0</v>
      </c>
      <c r="G155" s="159">
        <f>Data!PB25</f>
        <v>0</v>
      </c>
      <c r="H155" s="160">
        <f>Data!PV25</f>
        <v>0</v>
      </c>
      <c r="I155" s="70">
        <f t="shared" si="6"/>
        <v>0</v>
      </c>
    </row>
    <row r="156" spans="2:9" x14ac:dyDescent="0.2">
      <c r="B156" s="9" t="str">
        <f>$B$45</f>
        <v>Health Services</v>
      </c>
      <c r="C156" s="159">
        <f>Data!MA25</f>
        <v>0</v>
      </c>
      <c r="D156" s="159">
        <f>Data!MU25</f>
        <v>0</v>
      </c>
      <c r="E156" s="159">
        <f>Data!NO25</f>
        <v>0</v>
      </c>
      <c r="F156" s="159">
        <f>Data!OI25</f>
        <v>0</v>
      </c>
      <c r="G156" s="159">
        <f>Data!PC25</f>
        <v>0</v>
      </c>
      <c r="H156" s="160">
        <f>Data!PW25</f>
        <v>144259</v>
      </c>
      <c r="I156" s="70">
        <f t="shared" si="6"/>
        <v>144259</v>
      </c>
    </row>
    <row r="157" spans="2:9" x14ac:dyDescent="0.2">
      <c r="B157" s="9" t="str">
        <f>$B$46</f>
        <v>Pharmacy</v>
      </c>
      <c r="C157" s="159">
        <f>Data!MB25</f>
        <v>0</v>
      </c>
      <c r="D157" s="159">
        <f>Data!MV25</f>
        <v>0</v>
      </c>
      <c r="E157" s="159">
        <f>Data!NP25</f>
        <v>0</v>
      </c>
      <c r="F157" s="159">
        <f>Data!OJ25</f>
        <v>0</v>
      </c>
      <c r="G157" s="159">
        <f>Data!PD25</f>
        <v>0</v>
      </c>
      <c r="H157" s="160">
        <f>Data!PX25</f>
        <v>0</v>
      </c>
      <c r="I157" s="70">
        <f t="shared" si="6"/>
        <v>0</v>
      </c>
    </row>
    <row r="158" spans="2:9" x14ac:dyDescent="0.2">
      <c r="B158" s="9" t="str">
        <f>$B$47</f>
        <v>Business Administration</v>
      </c>
      <c r="C158" s="159">
        <f>Data!MC25</f>
        <v>0</v>
      </c>
      <c r="D158" s="159">
        <f>Data!MW25</f>
        <v>0</v>
      </c>
      <c r="E158" s="159">
        <f>Data!NQ25</f>
        <v>0</v>
      </c>
      <c r="F158" s="159">
        <f>Data!OK25</f>
        <v>0</v>
      </c>
      <c r="G158" s="159">
        <f>Data!PE25</f>
        <v>0</v>
      </c>
      <c r="H158" s="160">
        <f>Data!PY25</f>
        <v>3154118</v>
      </c>
      <c r="I158" s="70">
        <f t="shared" si="6"/>
        <v>3154118</v>
      </c>
    </row>
    <row r="159" spans="2:9" x14ac:dyDescent="0.2">
      <c r="B159" s="9" t="str">
        <f>$B$48</f>
        <v>Optometry</v>
      </c>
      <c r="C159" s="159">
        <f>Data!MD25</f>
        <v>0</v>
      </c>
      <c r="D159" s="159">
        <f>Data!MX25</f>
        <v>0</v>
      </c>
      <c r="E159" s="159">
        <f>Data!NR25</f>
        <v>0</v>
      </c>
      <c r="F159" s="159">
        <f>Data!OL25</f>
        <v>0</v>
      </c>
      <c r="G159" s="159">
        <f>Data!PF25</f>
        <v>0</v>
      </c>
      <c r="H159" s="160">
        <f>Data!PZ25</f>
        <v>0</v>
      </c>
      <c r="I159" s="70">
        <f t="shared" si="6"/>
        <v>0</v>
      </c>
    </row>
    <row r="160" spans="2:9" x14ac:dyDescent="0.2">
      <c r="B160" s="9" t="str">
        <f>$B$49</f>
        <v>Teacher Ed-Practice Teaching</v>
      </c>
      <c r="C160" s="159">
        <f>Data!ME25</f>
        <v>0</v>
      </c>
      <c r="D160" s="159">
        <f>Data!MY25</f>
        <v>0</v>
      </c>
      <c r="E160" s="159">
        <f>Data!NS25</f>
        <v>0</v>
      </c>
      <c r="F160" s="159">
        <f>Data!OM25</f>
        <v>0</v>
      </c>
      <c r="G160" s="159">
        <f>Data!PG25</f>
        <v>0</v>
      </c>
      <c r="H160" s="160">
        <f>Data!QA25</f>
        <v>59853</v>
      </c>
      <c r="I160" s="70">
        <f t="shared" si="6"/>
        <v>59853</v>
      </c>
    </row>
    <row r="161" spans="2:10" x14ac:dyDescent="0.2">
      <c r="B161" s="9" t="str">
        <f>$B$50</f>
        <v>Technology</v>
      </c>
      <c r="C161" s="159">
        <f>Data!MF25</f>
        <v>0</v>
      </c>
      <c r="D161" s="159">
        <f>Data!MZ25</f>
        <v>0</v>
      </c>
      <c r="E161" s="159">
        <f>Data!NT25</f>
        <v>0</v>
      </c>
      <c r="F161" s="159">
        <f>Data!ON25</f>
        <v>0</v>
      </c>
      <c r="G161" s="159">
        <f>Data!PH25</f>
        <v>0</v>
      </c>
      <c r="H161" s="160">
        <f>Data!QB25</f>
        <v>67411</v>
      </c>
      <c r="I161" s="70">
        <f t="shared" si="6"/>
        <v>67411</v>
      </c>
    </row>
    <row r="162" spans="2:10" x14ac:dyDescent="0.2">
      <c r="B162" s="9" t="str">
        <f>$B$51</f>
        <v>Nursing</v>
      </c>
      <c r="C162" s="159">
        <f>Data!MG25</f>
        <v>0</v>
      </c>
      <c r="D162" s="159">
        <f>Data!NA25</f>
        <v>0</v>
      </c>
      <c r="E162" s="159">
        <f>Data!NU25</f>
        <v>0</v>
      </c>
      <c r="F162" s="159">
        <f>Data!OO25</f>
        <v>0</v>
      </c>
      <c r="G162" s="159">
        <f>Data!PI25</f>
        <v>0</v>
      </c>
      <c r="H162" s="160">
        <f>Data!QC25</f>
        <v>121156</v>
      </c>
      <c r="I162" s="70">
        <f t="shared" si="6"/>
        <v>121156</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8605893</v>
      </c>
      <c r="I163" s="70">
        <f>SUM(I143:I162)</f>
        <v>8605893</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870834.56755047559</v>
      </c>
      <c r="D168" s="21">
        <f t="shared" si="8"/>
        <v>1071778.3665607404</v>
      </c>
      <c r="E168" s="21">
        <f t="shared" si="8"/>
        <v>640471.06588878366</v>
      </c>
      <c r="F168" s="21">
        <f t="shared" si="8"/>
        <v>0</v>
      </c>
      <c r="G168" s="21">
        <f t="shared" si="8"/>
        <v>0</v>
      </c>
      <c r="H168" s="36">
        <f t="shared" ref="H168:H188" si="9">SUM(C168:G168)</f>
        <v>2583084</v>
      </c>
      <c r="I168" s="52"/>
      <c r="J168" s="53"/>
    </row>
    <row r="169" spans="2:10" x14ac:dyDescent="0.2">
      <c r="B169" s="9" t="str">
        <f>$B$33</f>
        <v>Science</v>
      </c>
      <c r="C169" s="22">
        <f t="shared" si="8"/>
        <v>304274.68621944316</v>
      </c>
      <c r="D169" s="22">
        <f t="shared" si="8"/>
        <v>204746.79450251319</v>
      </c>
      <c r="E169" s="22">
        <f t="shared" si="8"/>
        <v>121325.51927804368</v>
      </c>
      <c r="F169" s="22">
        <f t="shared" si="8"/>
        <v>0</v>
      </c>
      <c r="G169" s="22">
        <f t="shared" si="8"/>
        <v>0</v>
      </c>
      <c r="H169" s="69">
        <f t="shared" si="9"/>
        <v>630347</v>
      </c>
      <c r="I169" s="52"/>
      <c r="J169" s="53"/>
    </row>
    <row r="170" spans="2:10" x14ac:dyDescent="0.2">
      <c r="B170" s="9" t="str">
        <f>$B$34</f>
        <v>Fine Arts</v>
      </c>
      <c r="C170" s="22">
        <f t="shared" si="8"/>
        <v>69509.332855789849</v>
      </c>
      <c r="D170" s="22">
        <f t="shared" si="8"/>
        <v>52728.667144210151</v>
      </c>
      <c r="E170" s="22">
        <f t="shared" si="8"/>
        <v>0</v>
      </c>
      <c r="F170" s="22">
        <f t="shared" si="8"/>
        <v>0</v>
      </c>
      <c r="G170" s="22">
        <f t="shared" si="8"/>
        <v>0</v>
      </c>
      <c r="H170" s="69">
        <f t="shared" si="9"/>
        <v>122238</v>
      </c>
      <c r="I170" s="52"/>
      <c r="J170" s="53"/>
    </row>
    <row r="171" spans="2:10" x14ac:dyDescent="0.2">
      <c r="B171" s="9" t="str">
        <f>$B$35</f>
        <v>Teacher Education</v>
      </c>
      <c r="C171" s="22">
        <f t="shared" si="8"/>
        <v>52460.543064691898</v>
      </c>
      <c r="D171" s="22">
        <f t="shared" si="8"/>
        <v>383863.76833692053</v>
      </c>
      <c r="E171" s="22">
        <f t="shared" si="8"/>
        <v>850594.68859838776</v>
      </c>
      <c r="F171" s="22">
        <f t="shared" si="8"/>
        <v>0</v>
      </c>
      <c r="G171" s="22">
        <f t="shared" si="8"/>
        <v>0</v>
      </c>
      <c r="H171" s="69">
        <f t="shared" si="9"/>
        <v>1286919.0000000002</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23118.00400899247</v>
      </c>
      <c r="D173" s="22">
        <f t="shared" si="8"/>
        <v>205872.88430826375</v>
      </c>
      <c r="E173" s="22">
        <f t="shared" si="8"/>
        <v>134174.11168274379</v>
      </c>
      <c r="F173" s="22">
        <f t="shared" si="8"/>
        <v>0</v>
      </c>
      <c r="G173" s="22">
        <f t="shared" si="8"/>
        <v>0</v>
      </c>
      <c r="H173" s="69">
        <f t="shared" si="9"/>
        <v>363165</v>
      </c>
      <c r="I173" s="52"/>
      <c r="J173" s="53"/>
    </row>
    <row r="174" spans="2:10" x14ac:dyDescent="0.2">
      <c r="B174" s="9" t="str">
        <f>$B$38</f>
        <v>Home Economics</v>
      </c>
      <c r="C174" s="22">
        <f t="shared" si="8"/>
        <v>8472.7845097507361</v>
      </c>
      <c r="D174" s="22">
        <f t="shared" si="8"/>
        <v>64870.215490249262</v>
      </c>
      <c r="E174" s="22">
        <f t="shared" si="8"/>
        <v>0</v>
      </c>
      <c r="F174" s="22">
        <f t="shared" si="8"/>
        <v>0</v>
      </c>
      <c r="G174" s="22">
        <f t="shared" si="8"/>
        <v>0</v>
      </c>
      <c r="H174" s="69">
        <f t="shared" si="9"/>
        <v>73343</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40860.962996240152</v>
      </c>
      <c r="D181" s="22">
        <f t="shared" si="8"/>
        <v>103398.03700375985</v>
      </c>
      <c r="E181" s="22">
        <f t="shared" si="8"/>
        <v>0</v>
      </c>
      <c r="F181" s="22">
        <f t="shared" si="8"/>
        <v>0</v>
      </c>
      <c r="G181" s="22">
        <f t="shared" si="8"/>
        <v>0</v>
      </c>
      <c r="H181" s="69">
        <f t="shared" si="9"/>
        <v>144259</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157598.82194863821</v>
      </c>
      <c r="D183" s="22">
        <f t="shared" si="8"/>
        <v>1561576.9893504649</v>
      </c>
      <c r="E183" s="22">
        <f t="shared" si="8"/>
        <v>1434942.1887008967</v>
      </c>
      <c r="F183" s="22">
        <f t="shared" si="8"/>
        <v>0</v>
      </c>
      <c r="G183" s="22">
        <f t="shared" si="8"/>
        <v>0</v>
      </c>
      <c r="H183" s="69">
        <f t="shared" si="9"/>
        <v>3154118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59853.000000000007</v>
      </c>
      <c r="E185" s="22">
        <f t="shared" si="10"/>
        <v>0</v>
      </c>
      <c r="F185" s="22">
        <f t="shared" si="10"/>
        <v>0</v>
      </c>
      <c r="G185" s="22">
        <f t="shared" si="10"/>
        <v>0</v>
      </c>
      <c r="H185" s="69">
        <f t="shared" si="9"/>
        <v>59853.000000000007</v>
      </c>
      <c r="I185" s="52"/>
      <c r="J185" s="53"/>
    </row>
    <row r="186" spans="2:10" x14ac:dyDescent="0.2">
      <c r="B186" s="9" t="str">
        <f>$B$50</f>
        <v>Technology</v>
      </c>
      <c r="C186" s="22">
        <f t="shared" si="10"/>
        <v>1243.5185506741627</v>
      </c>
      <c r="D186" s="22">
        <f t="shared" si="10"/>
        <v>38236.932087752786</v>
      </c>
      <c r="E186" s="22">
        <f t="shared" si="10"/>
        <v>27930.549361573059</v>
      </c>
      <c r="F186" s="22">
        <f t="shared" si="10"/>
        <v>0</v>
      </c>
      <c r="G186" s="22">
        <f t="shared" si="10"/>
        <v>0</v>
      </c>
      <c r="H186" s="69">
        <f t="shared" si="9"/>
        <v>67411</v>
      </c>
      <c r="I186" s="52"/>
      <c r="J186" s="53"/>
    </row>
    <row r="187" spans="2:10" x14ac:dyDescent="0.2">
      <c r="B187" s="9" t="str">
        <f>$B$51</f>
        <v>Nursing</v>
      </c>
      <c r="C187" s="22">
        <f t="shared" si="10"/>
        <v>5179.530816141174</v>
      </c>
      <c r="D187" s="22">
        <f t="shared" si="10"/>
        <v>115976.46918385883</v>
      </c>
      <c r="E187" s="22">
        <f t="shared" si="10"/>
        <v>0</v>
      </c>
      <c r="F187" s="22">
        <f t="shared" si="10"/>
        <v>0</v>
      </c>
      <c r="G187" s="22">
        <f t="shared" si="10"/>
        <v>0</v>
      </c>
      <c r="H187" s="69">
        <f t="shared" si="9"/>
        <v>121156</v>
      </c>
      <c r="I187" s="52"/>
      <c r="J187" s="53"/>
    </row>
    <row r="188" spans="2:10" x14ac:dyDescent="0.2">
      <c r="B188" s="35" t="str">
        <f>$B$52</f>
        <v>Totals</v>
      </c>
      <c r="C188" s="36">
        <f>SUM(C168:C187)</f>
        <v>1533552.7525208378</v>
      </c>
      <c r="D188" s="36">
        <f>SUM(D168:D187)</f>
        <v>3862902.1239687339</v>
      </c>
      <c r="E188" s="36">
        <f>SUM(E168:E187)</f>
        <v>3209438.1235104287</v>
      </c>
      <c r="F188" s="36">
        <f>SUM(F168:F187)</f>
        <v>0</v>
      </c>
      <c r="G188" s="36">
        <f>SUM(G168:G187)</f>
        <v>0</v>
      </c>
      <c r="H188" s="36">
        <f t="shared" si="9"/>
        <v>8605893</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10061698</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1018148.6400050384</v>
      </c>
      <c r="D193" s="38">
        <f t="shared" si="11"/>
        <v>1253084.9451349888</v>
      </c>
      <c r="E193" s="38">
        <f t="shared" si="11"/>
        <v>748815.87042586657</v>
      </c>
      <c r="F193" s="38">
        <f t="shared" si="11"/>
        <v>0</v>
      </c>
      <c r="G193" s="38">
        <f t="shared" si="11"/>
        <v>0</v>
      </c>
      <c r="H193" s="38">
        <f>SUM(C193:G193)</f>
        <v>3020049.4555658936</v>
      </c>
      <c r="I193" s="1"/>
    </row>
    <row r="194" spans="2:9" x14ac:dyDescent="0.2">
      <c r="B194" s="9" t="str">
        <f>$B$33</f>
        <v>Science</v>
      </c>
      <c r="C194" s="39">
        <f t="shared" si="11"/>
        <v>355746.67147369438</v>
      </c>
      <c r="D194" s="39">
        <f t="shared" si="11"/>
        <v>239382.35396501812</v>
      </c>
      <c r="E194" s="39">
        <f t="shared" si="11"/>
        <v>141849.29474170491</v>
      </c>
      <c r="F194" s="39">
        <f t="shared" si="11"/>
        <v>0</v>
      </c>
      <c r="G194" s="39">
        <f t="shared" si="11"/>
        <v>0</v>
      </c>
      <c r="H194" s="39">
        <f t="shared" ref="H194:H213" si="12">SUM(C194:G194)</f>
        <v>736978.32018041739</v>
      </c>
      <c r="I194" s="1"/>
    </row>
    <row r="195" spans="2:9" x14ac:dyDescent="0.2">
      <c r="B195" s="9" t="str">
        <f>$B$34</f>
        <v>Fine Arts</v>
      </c>
      <c r="C195" s="39">
        <f t="shared" si="11"/>
        <v>81267.703512164953</v>
      </c>
      <c r="D195" s="39">
        <f t="shared" si="11"/>
        <v>61648.378886870138</v>
      </c>
      <c r="E195" s="39">
        <f t="shared" si="11"/>
        <v>0</v>
      </c>
      <c r="F195" s="39">
        <f t="shared" si="11"/>
        <v>0</v>
      </c>
      <c r="G195" s="39">
        <f t="shared" si="11"/>
        <v>0</v>
      </c>
      <c r="H195" s="39">
        <f t="shared" si="12"/>
        <v>142916.08239903511</v>
      </c>
      <c r="I195" s="1"/>
    </row>
    <row r="196" spans="2:9" x14ac:dyDescent="0.2">
      <c r="B196" s="9" t="str">
        <f>$B$35</f>
        <v>Teacher Education</v>
      </c>
      <c r="C196" s="39">
        <f t="shared" si="11"/>
        <v>61334.951613472978</v>
      </c>
      <c r="D196" s="39">
        <f t="shared" si="11"/>
        <v>448799.50304892432</v>
      </c>
      <c r="E196" s="39">
        <f t="shared" si="11"/>
        <v>994484.25464303989</v>
      </c>
      <c r="F196" s="39">
        <f t="shared" si="11"/>
        <v>0</v>
      </c>
      <c r="G196" s="39">
        <f t="shared" si="11"/>
        <v>0</v>
      </c>
      <c r="H196" s="39">
        <f t="shared" si="12"/>
        <v>1504618.7093054373</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27028.720531999592</v>
      </c>
      <c r="D198" s="39">
        <f t="shared" si="11"/>
        <v>240699.00900269186</v>
      </c>
      <c r="E198" s="39">
        <f t="shared" si="11"/>
        <v>156871.43950193634</v>
      </c>
      <c r="F198" s="39">
        <f t="shared" si="11"/>
        <v>0</v>
      </c>
      <c r="G198" s="39">
        <f t="shared" si="11"/>
        <v>0</v>
      </c>
      <c r="H198" s="39">
        <f t="shared" si="12"/>
        <v>424599.16903662775</v>
      </c>
      <c r="I198" s="1"/>
    </row>
    <row r="199" spans="2:9" x14ac:dyDescent="0.2">
      <c r="B199" s="9" t="str">
        <f>$B$38</f>
        <v>Home Economics</v>
      </c>
      <c r="C199" s="39">
        <f t="shared" si="11"/>
        <v>9906.0583385550108</v>
      </c>
      <c r="D199" s="39">
        <f t="shared" si="11"/>
        <v>75843.795902222162</v>
      </c>
      <c r="E199" s="39">
        <f t="shared" si="11"/>
        <v>0</v>
      </c>
      <c r="F199" s="39">
        <f t="shared" si="11"/>
        <v>0</v>
      </c>
      <c r="G199" s="39">
        <f t="shared" si="11"/>
        <v>0</v>
      </c>
      <c r="H199" s="39">
        <f t="shared" si="12"/>
        <v>85749.854240777175</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47773.041482670662</v>
      </c>
      <c r="D206" s="39">
        <f t="shared" si="11"/>
        <v>120888.94506626925</v>
      </c>
      <c r="E206" s="39">
        <f t="shared" si="11"/>
        <v>0</v>
      </c>
      <c r="F206" s="39">
        <f t="shared" si="11"/>
        <v>0</v>
      </c>
      <c r="G206" s="39">
        <f t="shared" si="11"/>
        <v>0</v>
      </c>
      <c r="H206" s="39">
        <f t="shared" si="12"/>
        <v>168661.98654893992</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184258.81103149816</v>
      </c>
      <c r="D208" s="39">
        <f t="shared" si="11"/>
        <v>1825739.0241510584</v>
      </c>
      <c r="E208" s="39">
        <f t="shared" si="11"/>
        <v>1677682.2207156576</v>
      </c>
      <c r="F208" s="39">
        <f t="shared" si="11"/>
        <v>0</v>
      </c>
      <c r="G208" s="39">
        <f t="shared" si="11"/>
        <v>0</v>
      </c>
      <c r="H208" s="39">
        <f t="shared" si="12"/>
        <v>3687680.0558982142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69978.039699341811</v>
      </c>
      <c r="E210" s="39">
        <f t="shared" si="13"/>
        <v>0</v>
      </c>
      <c r="F210" s="39">
        <f t="shared" si="13"/>
        <v>0</v>
      </c>
      <c r="G210" s="39">
        <f t="shared" si="13"/>
        <v>0</v>
      </c>
      <c r="H210" s="39">
        <f t="shared" si="12"/>
        <v>69978.039699341811</v>
      </c>
      <c r="I210" s="1"/>
    </row>
    <row r="211" spans="2:9" x14ac:dyDescent="0.2">
      <c r="B211" s="9" t="str">
        <f>$B$50</f>
        <v>Technology</v>
      </c>
      <c r="C211" s="39">
        <f t="shared" si="13"/>
        <v>1453.887238238892</v>
      </c>
      <c r="D211" s="39">
        <f t="shared" si="13"/>
        <v>44705.555507517071</v>
      </c>
      <c r="E211" s="39">
        <f t="shared" si="13"/>
        <v>32655.620016104545</v>
      </c>
      <c r="F211" s="39">
        <f t="shared" si="13"/>
        <v>0</v>
      </c>
      <c r="G211" s="39">
        <f t="shared" si="13"/>
        <v>0</v>
      </c>
      <c r="H211" s="39">
        <f t="shared" si="12"/>
        <v>78815.062761860507</v>
      </c>
      <c r="I211" s="1"/>
    </row>
    <row r="212" spans="2:9" x14ac:dyDescent="0.2">
      <c r="B212" s="9" t="str">
        <f>$B$51</f>
        <v>Nursing</v>
      </c>
      <c r="C212" s="39">
        <f t="shared" si="13"/>
        <v>6055.7222829730499</v>
      </c>
      <c r="D212" s="39">
        <f t="shared" si="13"/>
        <v>135595.54208048343</v>
      </c>
      <c r="E212" s="39">
        <f t="shared" si="13"/>
        <v>0</v>
      </c>
      <c r="F212" s="39">
        <f t="shared" si="13"/>
        <v>0</v>
      </c>
      <c r="G212" s="39">
        <f t="shared" si="13"/>
        <v>0</v>
      </c>
      <c r="H212" s="39">
        <f t="shared" si="12"/>
        <v>141651.26436345649</v>
      </c>
      <c r="I212" s="1"/>
    </row>
    <row r="213" spans="2:9" x14ac:dyDescent="0.2">
      <c r="B213" s="35" t="str">
        <f>$B$52</f>
        <v>Totals</v>
      </c>
      <c r="C213" s="38">
        <f>SUM(C193:C212)</f>
        <v>1792974.2075103063</v>
      </c>
      <c r="D213" s="38">
        <f>SUM(D193:D212)</f>
        <v>4516365.0924453866</v>
      </c>
      <c r="E213" s="38">
        <f>SUM(E193:E212)</f>
        <v>3752358.7000443097</v>
      </c>
      <c r="F213" s="38">
        <f>SUM(F193:F212)</f>
        <v>0</v>
      </c>
      <c r="G213" s="38">
        <f>SUM(G193:G212)</f>
        <v>0</v>
      </c>
      <c r="H213" s="38">
        <f t="shared" si="12"/>
        <v>10061698.000000004</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5842749</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762655.83850629919</v>
      </c>
      <c r="D218" s="38">
        <f t="shared" si="14"/>
        <v>1157927.0909056205</v>
      </c>
      <c r="E218" s="38">
        <f t="shared" si="14"/>
        <v>270868.32856916299</v>
      </c>
      <c r="F218" s="38">
        <f t="shared" si="14"/>
        <v>0</v>
      </c>
      <c r="G218" s="38">
        <f t="shared" si="14"/>
        <v>0</v>
      </c>
      <c r="H218" s="38">
        <f>SUM(C218:G218)</f>
        <v>2191451.2579810829</v>
      </c>
      <c r="I218" s="1"/>
    </row>
    <row r="219" spans="2:9" x14ac:dyDescent="0.2">
      <c r="B219" s="9" t="str">
        <f>$B$33</f>
        <v>Science</v>
      </c>
      <c r="C219" s="39">
        <f t="shared" si="14"/>
        <v>242288.11015403768</v>
      </c>
      <c r="D219" s="39">
        <f t="shared" si="14"/>
        <v>137369.70516561443</v>
      </c>
      <c r="E219" s="39">
        <f t="shared" si="14"/>
        <v>40449.133761071149</v>
      </c>
      <c r="F219" s="39">
        <f t="shared" si="14"/>
        <v>0</v>
      </c>
      <c r="G219" s="39">
        <f t="shared" si="14"/>
        <v>0</v>
      </c>
      <c r="H219" s="39">
        <f t="shared" ref="H219:H238" si="15">SUM(C219:G219)</f>
        <v>420106.94908072322</v>
      </c>
      <c r="I219" s="1"/>
    </row>
    <row r="220" spans="2:9" x14ac:dyDescent="0.2">
      <c r="B220" s="9" t="str">
        <f>$B$34</f>
        <v>Fine Arts</v>
      </c>
      <c r="C220" s="39">
        <f t="shared" si="14"/>
        <v>38248.697067945097</v>
      </c>
      <c r="D220" s="39">
        <f t="shared" si="14"/>
        <v>28435.325859811761</v>
      </c>
      <c r="E220" s="39">
        <f t="shared" si="14"/>
        <v>0</v>
      </c>
      <c r="F220" s="39">
        <f t="shared" si="14"/>
        <v>0</v>
      </c>
      <c r="G220" s="39">
        <f t="shared" si="14"/>
        <v>0</v>
      </c>
      <c r="H220" s="39">
        <f t="shared" si="15"/>
        <v>66684.022927756858</v>
      </c>
      <c r="I220" s="1"/>
    </row>
    <row r="221" spans="2:9" x14ac:dyDescent="0.2">
      <c r="B221" s="9" t="str">
        <f>$B$35</f>
        <v>Teacher Education</v>
      </c>
      <c r="C221" s="39">
        <f t="shared" si="14"/>
        <v>50210.1077873752</v>
      </c>
      <c r="D221" s="39">
        <f t="shared" si="14"/>
        <v>330662.21785552538</v>
      </c>
      <c r="E221" s="39">
        <f t="shared" si="14"/>
        <v>408985.685806386</v>
      </c>
      <c r="F221" s="39">
        <f t="shared" si="14"/>
        <v>0</v>
      </c>
      <c r="G221" s="39">
        <f t="shared" si="14"/>
        <v>0</v>
      </c>
      <c r="H221" s="39">
        <f t="shared" si="15"/>
        <v>789858.0114492866</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47103.849964887537</v>
      </c>
      <c r="D223" s="39">
        <f t="shared" si="14"/>
        <v>229107.48264191192</v>
      </c>
      <c r="E223" s="39">
        <f t="shared" si="14"/>
        <v>30588.399660113504</v>
      </c>
      <c r="F223" s="39">
        <f t="shared" si="14"/>
        <v>0</v>
      </c>
      <c r="G223" s="39">
        <f t="shared" si="14"/>
        <v>0</v>
      </c>
      <c r="H223" s="39">
        <f t="shared" si="15"/>
        <v>306799.73226691294</v>
      </c>
      <c r="I223" s="1"/>
    </row>
    <row r="224" spans="2:9" x14ac:dyDescent="0.2">
      <c r="B224" s="9" t="str">
        <f>$B$38</f>
        <v>Home Economics</v>
      </c>
      <c r="C224" s="39">
        <f t="shared" si="14"/>
        <v>7371.5670712766914</v>
      </c>
      <c r="D224" s="39">
        <f t="shared" si="14"/>
        <v>72713.190412947224</v>
      </c>
      <c r="E224" s="39">
        <f t="shared" si="14"/>
        <v>0</v>
      </c>
      <c r="F224" s="39">
        <f t="shared" si="14"/>
        <v>0</v>
      </c>
      <c r="G224" s="39">
        <f t="shared" si="14"/>
        <v>0</v>
      </c>
      <c r="H224" s="39">
        <f t="shared" si="15"/>
        <v>80084.757484223912</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17571.219622728717</v>
      </c>
      <c r="D231" s="39">
        <f t="shared" si="14"/>
        <v>67229.234711412093</v>
      </c>
      <c r="E231" s="39">
        <f t="shared" si="14"/>
        <v>0</v>
      </c>
      <c r="F231" s="39">
        <f t="shared" si="14"/>
        <v>0</v>
      </c>
      <c r="G231" s="39">
        <f t="shared" si="14"/>
        <v>0</v>
      </c>
      <c r="H231" s="39">
        <f t="shared" si="15"/>
        <v>84800.454334140813</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60919.742966399826</v>
      </c>
      <c r="D233" s="39">
        <f t="shared" si="14"/>
        <v>1060637.6545709788</v>
      </c>
      <c r="E233" s="39">
        <f t="shared" si="14"/>
        <v>703734.43165405875</v>
      </c>
      <c r="F233" s="39">
        <f t="shared" si="14"/>
        <v>0</v>
      </c>
      <c r="G233" s="39">
        <f t="shared" si="14"/>
        <v>0</v>
      </c>
      <c r="H233" s="39">
        <f t="shared" si="15"/>
        <v>1825291.8291914375</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18686.071279304873</v>
      </c>
      <c r="E235" s="39">
        <f t="shared" si="16"/>
        <v>0</v>
      </c>
      <c r="F235" s="39">
        <f t="shared" si="16"/>
        <v>0</v>
      </c>
      <c r="G235" s="39">
        <f t="shared" si="16"/>
        <v>0</v>
      </c>
      <c r="H235" s="39">
        <f t="shared" si="15"/>
        <v>18686.071279304873</v>
      </c>
      <c r="I235" s="1"/>
    </row>
    <row r="236" spans="2:10" x14ac:dyDescent="0.2">
      <c r="B236" s="9" t="str">
        <f>$B$50</f>
        <v>Technology</v>
      </c>
      <c r="C236" s="39">
        <f t="shared" si="16"/>
        <v>278.17234231232794</v>
      </c>
      <c r="D236" s="39">
        <f t="shared" si="16"/>
        <v>16654.976575032604</v>
      </c>
      <c r="E236" s="39">
        <f t="shared" si="16"/>
        <v>12879.32617267937</v>
      </c>
      <c r="F236" s="39">
        <f t="shared" si="16"/>
        <v>0</v>
      </c>
      <c r="G236" s="39">
        <f t="shared" si="16"/>
        <v>0</v>
      </c>
      <c r="H236" s="39">
        <f t="shared" si="15"/>
        <v>29812.475090024302</v>
      </c>
      <c r="I236" s="1"/>
    </row>
    <row r="237" spans="2:10" x14ac:dyDescent="0.2">
      <c r="B237" s="9" t="str">
        <f>$B$51</f>
        <v>Nursing</v>
      </c>
      <c r="C237" s="39">
        <f t="shared" si="16"/>
        <v>602.70674167671064</v>
      </c>
      <c r="D237" s="39">
        <f t="shared" si="16"/>
        <v>28570.732173429915</v>
      </c>
      <c r="E237" s="39">
        <f t="shared" si="16"/>
        <v>0</v>
      </c>
      <c r="F237" s="39">
        <f t="shared" si="16"/>
        <v>0</v>
      </c>
      <c r="G237" s="39">
        <f t="shared" si="16"/>
        <v>0</v>
      </c>
      <c r="H237" s="39">
        <f t="shared" si="15"/>
        <v>29173.438915106624</v>
      </c>
      <c r="I237" s="1"/>
    </row>
    <row r="238" spans="2:10" x14ac:dyDescent="0.2">
      <c r="B238" s="35" t="str">
        <f>$B$52</f>
        <v>Totals</v>
      </c>
      <c r="C238" s="38">
        <f>SUM(C218:C237)</f>
        <v>1227250.012224939</v>
      </c>
      <c r="D238" s="38">
        <f>SUM(D218:D237)</f>
        <v>3147993.6821515895</v>
      </c>
      <c r="E238" s="38">
        <f>SUM(E218:E237)</f>
        <v>1467505.305623472</v>
      </c>
      <c r="F238" s="38">
        <f>SUM(F218:F237)</f>
        <v>0</v>
      </c>
      <c r="G238" s="38">
        <f>SUM(G218:G237)</f>
        <v>0</v>
      </c>
      <c r="H238" s="38">
        <f t="shared" si="15"/>
        <v>5842749</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3782495</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493730.24510737736</v>
      </c>
      <c r="D243" s="38">
        <f t="shared" si="17"/>
        <v>749622.04121981887</v>
      </c>
      <c r="E243" s="38">
        <f t="shared" si="17"/>
        <v>175355.48736925313</v>
      </c>
      <c r="F243" s="38">
        <f t="shared" si="17"/>
        <v>0</v>
      </c>
      <c r="G243" s="38">
        <f t="shared" si="17"/>
        <v>0</v>
      </c>
      <c r="H243" s="38">
        <f>SUM(C243:G243)</f>
        <v>1418707.7736964494</v>
      </c>
      <c r="I243" s="1"/>
    </row>
    <row r="244" spans="2:9" x14ac:dyDescent="0.2">
      <c r="B244" s="9" t="str">
        <f>$B$33</f>
        <v>Science</v>
      </c>
      <c r="C244" s="39">
        <f t="shared" si="17"/>
        <v>156853.14656116438</v>
      </c>
      <c r="D244" s="39">
        <f t="shared" si="17"/>
        <v>88930.779491025678</v>
      </c>
      <c r="E244" s="39">
        <f t="shared" si="17"/>
        <v>26186.072036567515</v>
      </c>
      <c r="F244" s="39">
        <f t="shared" si="17"/>
        <v>0</v>
      </c>
      <c r="G244" s="39">
        <f t="shared" si="17"/>
        <v>0</v>
      </c>
      <c r="H244" s="39">
        <f t="shared" ref="H244:H263" si="18">SUM(C244:G244)</f>
        <v>271969.99808875757</v>
      </c>
      <c r="I244" s="1"/>
    </row>
    <row r="245" spans="2:9" x14ac:dyDescent="0.2">
      <c r="B245" s="9" t="str">
        <f>$B$34</f>
        <v>Fine Arts</v>
      </c>
      <c r="C245" s="39">
        <f t="shared" si="17"/>
        <v>24761.547247026523</v>
      </c>
      <c r="D245" s="39">
        <f t="shared" si="17"/>
        <v>18408.539865071853</v>
      </c>
      <c r="E245" s="39">
        <f t="shared" si="17"/>
        <v>0</v>
      </c>
      <c r="F245" s="39">
        <f t="shared" si="17"/>
        <v>0</v>
      </c>
      <c r="G245" s="39">
        <f t="shared" si="17"/>
        <v>0</v>
      </c>
      <c r="H245" s="39">
        <f t="shared" si="18"/>
        <v>43170.087112098379</v>
      </c>
      <c r="I245" s="1"/>
    </row>
    <row r="246" spans="2:9" x14ac:dyDescent="0.2">
      <c r="B246" s="9" t="str">
        <f>$B$35</f>
        <v>Teacher Education</v>
      </c>
      <c r="C246" s="39">
        <f t="shared" si="17"/>
        <v>32505.158386096635</v>
      </c>
      <c r="D246" s="39">
        <f t="shared" si="17"/>
        <v>214065.0207166927</v>
      </c>
      <c r="E246" s="39">
        <f t="shared" si="17"/>
        <v>264770.28392529377</v>
      </c>
      <c r="F246" s="39">
        <f t="shared" si="17"/>
        <v>0</v>
      </c>
      <c r="G246" s="39">
        <f t="shared" si="17"/>
        <v>0</v>
      </c>
      <c r="H246" s="39">
        <f t="shared" si="18"/>
        <v>511340.46302808309</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30494.220609671451</v>
      </c>
      <c r="D248" s="39">
        <f t="shared" si="17"/>
        <v>148320.23548429323</v>
      </c>
      <c r="E248" s="39">
        <f t="shared" si="17"/>
        <v>19802.402734120707</v>
      </c>
      <c r="F248" s="39">
        <f t="shared" si="17"/>
        <v>0</v>
      </c>
      <c r="G248" s="39">
        <f t="shared" si="17"/>
        <v>0</v>
      </c>
      <c r="H248" s="39">
        <f t="shared" si="18"/>
        <v>198616.85882808539</v>
      </c>
      <c r="I248" s="1"/>
    </row>
    <row r="249" spans="2:9" x14ac:dyDescent="0.2">
      <c r="B249" s="9" t="str">
        <f>$B$38</f>
        <v>Home Economics</v>
      </c>
      <c r="C249" s="39">
        <f t="shared" si="17"/>
        <v>4772.2254694269304</v>
      </c>
      <c r="D249" s="39">
        <f t="shared" si="17"/>
        <v>47073.266226398024</v>
      </c>
      <c r="E249" s="39">
        <f t="shared" si="17"/>
        <v>0</v>
      </c>
      <c r="F249" s="39">
        <f t="shared" si="17"/>
        <v>0</v>
      </c>
      <c r="G249" s="39">
        <f t="shared" si="17"/>
        <v>0</v>
      </c>
      <c r="H249" s="39">
        <f t="shared" si="18"/>
        <v>51845.491695824952</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11375.30473530067</v>
      </c>
      <c r="D256" s="39">
        <f t="shared" si="17"/>
        <v>43523.04782384845</v>
      </c>
      <c r="E256" s="39">
        <f t="shared" si="17"/>
        <v>0</v>
      </c>
      <c r="F256" s="39">
        <f t="shared" si="17"/>
        <v>0</v>
      </c>
      <c r="G256" s="39">
        <f t="shared" si="17"/>
        <v>0</v>
      </c>
      <c r="H256" s="39">
        <f t="shared" si="18"/>
        <v>54898.35255914912</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39438.39161526406</v>
      </c>
      <c r="D258" s="39">
        <f t="shared" si="17"/>
        <v>686638.53696718009</v>
      </c>
      <c r="E258" s="39">
        <f t="shared" si="17"/>
        <v>455585.54185013234</v>
      </c>
      <c r="F258" s="39">
        <f t="shared" si="17"/>
        <v>0</v>
      </c>
      <c r="G258" s="39">
        <f t="shared" si="17"/>
        <v>0</v>
      </c>
      <c r="H258" s="39">
        <f t="shared" si="18"/>
        <v>1181662.4704325765</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12097.040482761502</v>
      </c>
      <c r="E260" s="39">
        <f t="shared" si="19"/>
        <v>0</v>
      </c>
      <c r="F260" s="39">
        <f t="shared" si="19"/>
        <v>0</v>
      </c>
      <c r="G260" s="39">
        <f t="shared" si="19"/>
        <v>0</v>
      </c>
      <c r="H260" s="39">
        <f t="shared" si="18"/>
        <v>12097.040482761502</v>
      </c>
      <c r="I260" s="1"/>
    </row>
    <row r="261" spans="2:10" x14ac:dyDescent="0.2">
      <c r="B261" s="9" t="str">
        <f>$B$50</f>
        <v>Technology</v>
      </c>
      <c r="C261" s="39">
        <f t="shared" si="19"/>
        <v>180.08397997837471</v>
      </c>
      <c r="D261" s="39">
        <f t="shared" si="19"/>
        <v>10782.144778113514</v>
      </c>
      <c r="E261" s="39">
        <f t="shared" si="19"/>
        <v>8337.8537827876662</v>
      </c>
      <c r="F261" s="39">
        <f t="shared" si="19"/>
        <v>0</v>
      </c>
      <c r="G261" s="39">
        <f t="shared" si="19"/>
        <v>0</v>
      </c>
      <c r="H261" s="39">
        <f t="shared" si="18"/>
        <v>19300.082540879557</v>
      </c>
      <c r="I261" s="1"/>
    </row>
    <row r="262" spans="2:10" x14ac:dyDescent="0.2">
      <c r="B262" s="9" t="str">
        <f>$B$51</f>
        <v>Nursing</v>
      </c>
      <c r="C262" s="39">
        <f t="shared" si="19"/>
        <v>390.1819566198119</v>
      </c>
      <c r="D262" s="39">
        <f t="shared" si="19"/>
        <v>18496.199578715052</v>
      </c>
      <c r="E262" s="39">
        <f t="shared" si="19"/>
        <v>0</v>
      </c>
      <c r="F262" s="39">
        <f t="shared" si="19"/>
        <v>0</v>
      </c>
      <c r="G262" s="39">
        <f t="shared" si="19"/>
        <v>0</v>
      </c>
      <c r="H262" s="39">
        <f t="shared" si="18"/>
        <v>18886.381535334862</v>
      </c>
      <c r="I262" s="1"/>
    </row>
    <row r="263" spans="2:10" x14ac:dyDescent="0.2">
      <c r="B263" s="35" t="str">
        <f>$B$52</f>
        <v>Totals</v>
      </c>
      <c r="C263" s="38">
        <f>SUM(C243:C262)</f>
        <v>794500.50566792605</v>
      </c>
      <c r="D263" s="38">
        <f>SUM(D243:D262)</f>
        <v>2037956.8526339191</v>
      </c>
      <c r="E263" s="38">
        <f>SUM(E243:E262)</f>
        <v>950037.64169815509</v>
      </c>
      <c r="F263" s="38">
        <f>SUM(F243:F262)</f>
        <v>0</v>
      </c>
      <c r="G263" s="38">
        <f>SUM(G243:G262)</f>
        <v>0</v>
      </c>
      <c r="H263" s="38">
        <f t="shared" si="18"/>
        <v>3782495.0000000005</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4458420.7093258509</v>
      </c>
      <c r="D268" s="38">
        <f t="shared" si="20"/>
        <v>5848448.5505649885</v>
      </c>
      <c r="E268" s="38">
        <f t="shared" si="20"/>
        <v>2801218.2157488014</v>
      </c>
      <c r="F268" s="38">
        <f t="shared" si="20"/>
        <v>0</v>
      </c>
      <c r="G268" s="38">
        <f t="shared" si="20"/>
        <v>0</v>
      </c>
      <c r="H268" s="38">
        <f>SUM(C268:G268)</f>
        <v>13108087.475639641</v>
      </c>
      <c r="I268" s="1"/>
    </row>
    <row r="269" spans="2:10" x14ac:dyDescent="0.2">
      <c r="B269" s="9" t="str">
        <f>$B$33</f>
        <v>Science</v>
      </c>
      <c r="C269" s="39">
        <f t="shared" si="20"/>
        <v>1517949.9202389836</v>
      </c>
      <c r="D269" s="39">
        <f t="shared" si="20"/>
        <v>979148.15123159741</v>
      </c>
      <c r="E269" s="39">
        <f t="shared" si="20"/>
        <v>512745.40892147319</v>
      </c>
      <c r="F269" s="39">
        <f t="shared" si="20"/>
        <v>0</v>
      </c>
      <c r="G269" s="39">
        <f t="shared" si="20"/>
        <v>0</v>
      </c>
      <c r="H269" s="39">
        <f t="shared" ref="H269:H288" si="21">SUM(C269:G269)</f>
        <v>3009843.4803920542</v>
      </c>
      <c r="I269" s="1"/>
    </row>
    <row r="270" spans="2:10" x14ac:dyDescent="0.2">
      <c r="B270" s="9" t="str">
        <f>$B$34</f>
        <v>Fine Arts</v>
      </c>
      <c r="C270" s="39">
        <f t="shared" si="20"/>
        <v>318593.85720249545</v>
      </c>
      <c r="D270" s="39">
        <f t="shared" si="20"/>
        <v>240725.50287741679</v>
      </c>
      <c r="E270" s="39">
        <f t="shared" si="20"/>
        <v>0</v>
      </c>
      <c r="F270" s="39">
        <f t="shared" si="20"/>
        <v>0</v>
      </c>
      <c r="G270" s="39">
        <f t="shared" si="20"/>
        <v>0</v>
      </c>
      <c r="H270" s="39">
        <f t="shared" si="21"/>
        <v>559319.36007991224</v>
      </c>
      <c r="I270" s="1"/>
    </row>
    <row r="271" spans="2:10" x14ac:dyDescent="0.2">
      <c r="B271" s="9" t="str">
        <f>$B$35</f>
        <v>Teacher Education</v>
      </c>
      <c r="C271" s="39">
        <f t="shared" si="20"/>
        <v>275611.14171374962</v>
      </c>
      <c r="D271" s="39">
        <f t="shared" si="20"/>
        <v>1956183.0366990292</v>
      </c>
      <c r="E271" s="39">
        <f t="shared" si="20"/>
        <v>3801367.6489467574</v>
      </c>
      <c r="F271" s="39">
        <f t="shared" si="20"/>
        <v>0</v>
      </c>
      <c r="G271" s="39">
        <f t="shared" si="20"/>
        <v>0</v>
      </c>
      <c r="H271" s="39">
        <f t="shared" si="21"/>
        <v>6033161.8273595367</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162602.27901429345</v>
      </c>
      <c r="D273" s="39">
        <f t="shared" si="20"/>
        <v>1134416.1485729597</v>
      </c>
      <c r="E273" s="39">
        <f t="shared" si="20"/>
        <v>543744.99301811727</v>
      </c>
      <c r="F273" s="39">
        <f t="shared" si="20"/>
        <v>0</v>
      </c>
      <c r="G273" s="39">
        <f t="shared" si="20"/>
        <v>0</v>
      </c>
      <c r="H273" s="39">
        <f t="shared" si="21"/>
        <v>1840763.4206053703</v>
      </c>
      <c r="I273" s="1"/>
    </row>
    <row r="274" spans="2:10" x14ac:dyDescent="0.2">
      <c r="B274" s="9" t="str">
        <f>$B$38</f>
        <v>Home Economics</v>
      </c>
      <c r="C274" s="39">
        <f t="shared" si="20"/>
        <v>43297.944846494764</v>
      </c>
      <c r="D274" s="39">
        <f t="shared" si="20"/>
        <v>358312.12328021368</v>
      </c>
      <c r="E274" s="39">
        <f t="shared" si="20"/>
        <v>0</v>
      </c>
      <c r="F274" s="39">
        <f t="shared" si="20"/>
        <v>0</v>
      </c>
      <c r="G274" s="39">
        <f t="shared" si="20"/>
        <v>0</v>
      </c>
      <c r="H274" s="39">
        <f t="shared" si="21"/>
        <v>401610.06812670844</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179190.84525220079</v>
      </c>
      <c r="D281" s="39">
        <f t="shared" si="20"/>
        <v>490943.22059146268</v>
      </c>
      <c r="E281" s="39">
        <f t="shared" si="20"/>
        <v>0</v>
      </c>
      <c r="F281" s="39">
        <f t="shared" si="20"/>
        <v>0</v>
      </c>
      <c r="G281" s="39">
        <f t="shared" si="20"/>
        <v>0</v>
      </c>
      <c r="H281" s="39">
        <f t="shared" si="21"/>
        <v>670134.06584366341</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679844.42375837616</v>
      </c>
      <c r="D283" s="39">
        <f t="shared" si="20"/>
        <v>7489149.408822462</v>
      </c>
      <c r="E283" s="39">
        <f t="shared" si="20"/>
        <v>6435560.7082502265</v>
      </c>
      <c r="F283" s="39">
        <f t="shared" si="20"/>
        <v>0</v>
      </c>
      <c r="G283" s="39">
        <f t="shared" si="20"/>
        <v>0</v>
      </c>
      <c r="H283" s="39">
        <f t="shared" si="21"/>
        <v>14604554.540831065</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250861.05712597707</v>
      </c>
      <c r="E285" s="39">
        <f t="shared" si="22"/>
        <v>0</v>
      </c>
      <c r="F285" s="39">
        <f t="shared" si="22"/>
        <v>0</v>
      </c>
      <c r="G285" s="39">
        <f t="shared" si="22"/>
        <v>0</v>
      </c>
      <c r="H285" s="39">
        <f t="shared" si="21"/>
        <v>250861.05712597707</v>
      </c>
      <c r="I285" s="1"/>
    </row>
    <row r="286" spans="2:10" x14ac:dyDescent="0.2">
      <c r="B286" s="9" t="str">
        <f>$B$50</f>
        <v>Technology</v>
      </c>
      <c r="C286" s="39">
        <f t="shared" si="22"/>
        <v>5030.6621112037574</v>
      </c>
      <c r="D286" s="39">
        <f t="shared" si="22"/>
        <v>168033.954053013</v>
      </c>
      <c r="E286" s="39">
        <f t="shared" si="22"/>
        <v>123917.54218097765</v>
      </c>
      <c r="F286" s="39">
        <f t="shared" si="22"/>
        <v>0</v>
      </c>
      <c r="G286" s="39">
        <f t="shared" si="22"/>
        <v>0</v>
      </c>
      <c r="H286" s="39">
        <f t="shared" si="21"/>
        <v>296982.15834519442</v>
      </c>
      <c r="I286" s="1"/>
    </row>
    <row r="287" spans="2:10" x14ac:dyDescent="0.2">
      <c r="B287" s="9" t="str">
        <f>$B$51</f>
        <v>Nursing</v>
      </c>
      <c r="C287" s="39">
        <f t="shared" si="22"/>
        <v>20037.880394695814</v>
      </c>
      <c r="D287" s="39">
        <f t="shared" si="22"/>
        <v>473509.20441920223</v>
      </c>
      <c r="E287" s="39">
        <f t="shared" si="22"/>
        <v>0</v>
      </c>
      <c r="F287" s="39">
        <f t="shared" si="22"/>
        <v>0</v>
      </c>
      <c r="G287" s="39">
        <f t="shared" si="22"/>
        <v>0</v>
      </c>
      <c r="H287" s="39">
        <f t="shared" si="21"/>
        <v>493547.08481389802</v>
      </c>
      <c r="I287" s="1"/>
    </row>
    <row r="288" spans="2:10" x14ac:dyDescent="0.2">
      <c r="B288" s="35" t="str">
        <f>$B$52</f>
        <v>Totals</v>
      </c>
      <c r="C288" s="38">
        <f>SUM(C268:C287)</f>
        <v>7660579.6638583457</v>
      </c>
      <c r="D288" s="38">
        <f>SUM(D268:D287)</f>
        <v>19389730.358238325</v>
      </c>
      <c r="E288" s="38">
        <f>SUM(E268:E287)</f>
        <v>14218554.517066354</v>
      </c>
      <c r="F288" s="38">
        <f>SUM(F268:F287)</f>
        <v>0</v>
      </c>
      <c r="G288" s="38">
        <f>SUM(G268:G287)</f>
        <v>0</v>
      </c>
      <c r="H288" s="38">
        <f t="shared" si="21"/>
        <v>41268864.539163023</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271.02861454868395</v>
      </c>
      <c r="D293" s="36">
        <f t="shared" si="23"/>
        <v>341.95454309565508</v>
      </c>
      <c r="E293" s="36">
        <f t="shared" si="23"/>
        <v>693.71426838751893</v>
      </c>
      <c r="F293" s="36">
        <f t="shared" si="23"/>
        <v>0</v>
      </c>
      <c r="G293" s="37">
        <f t="shared" si="23"/>
        <v>0</v>
      </c>
      <c r="H293" s="38">
        <f t="shared" si="23"/>
        <v>348.70281385543456</v>
      </c>
      <c r="I293" s="1"/>
    </row>
    <row r="294" spans="2:10" x14ac:dyDescent="0.2">
      <c r="B294" s="9" t="str">
        <f>$B$33</f>
        <v>Science</v>
      </c>
      <c r="C294" s="69">
        <f t="shared" si="23"/>
        <v>290.46114049731796</v>
      </c>
      <c r="D294" s="69">
        <f t="shared" si="23"/>
        <v>482.57671327333532</v>
      </c>
      <c r="E294" s="69">
        <f t="shared" si="23"/>
        <v>850.32406122964051</v>
      </c>
      <c r="F294" s="69">
        <f t="shared" si="23"/>
        <v>0</v>
      </c>
      <c r="G294" s="88">
        <f t="shared" si="23"/>
        <v>0</v>
      </c>
      <c r="H294" s="39">
        <f t="shared" si="23"/>
        <v>383.02920340952585</v>
      </c>
      <c r="I294" s="1"/>
    </row>
    <row r="295" spans="2:10" x14ac:dyDescent="0.2">
      <c r="B295" s="9" t="str">
        <f>$B$34</f>
        <v>Fine Arts</v>
      </c>
      <c r="C295" s="69">
        <f t="shared" si="23"/>
        <v>386.17437236666115</v>
      </c>
      <c r="D295" s="69">
        <f t="shared" si="23"/>
        <v>573.15595923194473</v>
      </c>
      <c r="E295" s="69">
        <f t="shared" si="23"/>
        <v>0</v>
      </c>
      <c r="F295" s="69">
        <f t="shared" si="23"/>
        <v>0</v>
      </c>
      <c r="G295" s="88">
        <f t="shared" si="23"/>
        <v>0</v>
      </c>
      <c r="H295" s="39">
        <f t="shared" si="23"/>
        <v>449.25249805615442</v>
      </c>
      <c r="I295" s="1"/>
    </row>
    <row r="296" spans="2:10" x14ac:dyDescent="0.2">
      <c r="B296" s="9" t="str">
        <f>$B$35</f>
        <v>Teacher Education</v>
      </c>
      <c r="C296" s="69">
        <f t="shared" si="23"/>
        <v>254.48858884002735</v>
      </c>
      <c r="D296" s="69">
        <f t="shared" si="23"/>
        <v>400.52887729300352</v>
      </c>
      <c r="E296" s="69">
        <f t="shared" si="23"/>
        <v>623.48165473950428</v>
      </c>
      <c r="F296" s="69">
        <f t="shared" si="23"/>
        <v>0</v>
      </c>
      <c r="G296" s="88">
        <f t="shared" si="23"/>
        <v>0</v>
      </c>
      <c r="H296" s="39">
        <f t="shared" si="23"/>
        <v>500.096305318264</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160.04161320304473</v>
      </c>
      <c r="D298" s="69">
        <f t="shared" si="23"/>
        <v>335.22935832534273</v>
      </c>
      <c r="E298" s="69">
        <f t="shared" si="23"/>
        <v>1192.4232303028887</v>
      </c>
      <c r="F298" s="69">
        <f t="shared" si="23"/>
        <v>0</v>
      </c>
      <c r="G298" s="88">
        <f t="shared" si="23"/>
        <v>0</v>
      </c>
      <c r="H298" s="39">
        <f t="shared" si="23"/>
        <v>379.06989715926079</v>
      </c>
      <c r="I298" s="1"/>
    </row>
    <row r="299" spans="2:10" x14ac:dyDescent="0.2">
      <c r="B299" s="9" t="str">
        <f>$B$38</f>
        <v>Home Economics</v>
      </c>
      <c r="C299" s="69">
        <f t="shared" si="23"/>
        <v>272.31411853141361</v>
      </c>
      <c r="D299" s="69">
        <f t="shared" si="23"/>
        <v>333.6239509126757</v>
      </c>
      <c r="E299" s="69">
        <f t="shared" si="23"/>
        <v>0</v>
      </c>
      <c r="F299" s="69">
        <f t="shared" si="23"/>
        <v>0</v>
      </c>
      <c r="G299" s="88">
        <f t="shared" si="23"/>
        <v>0</v>
      </c>
      <c r="H299" s="39">
        <f t="shared" si="23"/>
        <v>325.71781680998254</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472.79906398997571</v>
      </c>
      <c r="D306" s="69">
        <f t="shared" si="23"/>
        <v>494.40404893400068</v>
      </c>
      <c r="E306" s="69">
        <f t="shared" si="23"/>
        <v>0</v>
      </c>
      <c r="F306" s="69">
        <f t="shared" si="23"/>
        <v>0</v>
      </c>
      <c r="G306" s="88">
        <f t="shared" si="23"/>
        <v>0</v>
      </c>
      <c r="H306" s="39">
        <f t="shared" si="23"/>
        <v>488.43590804931733</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517.38540620880985</v>
      </c>
      <c r="D308" s="69">
        <f t="shared" si="23"/>
        <v>478.05115593147337</v>
      </c>
      <c r="E308" s="69">
        <f t="shared" si="23"/>
        <v>613.43634622535762</v>
      </c>
      <c r="F308" s="69">
        <f t="shared" si="23"/>
        <v>0</v>
      </c>
      <c r="G308" s="88">
        <f t="shared" si="23"/>
        <v>0</v>
      </c>
      <c r="H308" s="39">
        <f t="shared" si="23"/>
        <v>531.63534421138888</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908.91687364484449</v>
      </c>
      <c r="E310" s="69">
        <f t="shared" si="24"/>
        <v>0</v>
      </c>
      <c r="F310" s="69">
        <f t="shared" si="24"/>
        <v>0</v>
      </c>
      <c r="G310" s="88">
        <f t="shared" si="24"/>
        <v>0</v>
      </c>
      <c r="H310" s="39">
        <f t="shared" si="24"/>
        <v>908.91687364484449</v>
      </c>
      <c r="I310" s="1"/>
    </row>
    <row r="311" spans="2:10" x14ac:dyDescent="0.2">
      <c r="B311" s="9" t="str">
        <f>$B$50</f>
        <v>Technology</v>
      </c>
      <c r="C311" s="69">
        <f t="shared" si="24"/>
        <v>838.44368520062619</v>
      </c>
      <c r="D311" s="69">
        <f t="shared" si="24"/>
        <v>683.06485387403654</v>
      </c>
      <c r="E311" s="69">
        <f t="shared" si="24"/>
        <v>645.4038655259252</v>
      </c>
      <c r="F311" s="69">
        <f t="shared" si="24"/>
        <v>0</v>
      </c>
      <c r="G311" s="88">
        <f t="shared" si="24"/>
        <v>0</v>
      </c>
      <c r="H311" s="39">
        <f t="shared" si="24"/>
        <v>668.87873501169918</v>
      </c>
      <c r="I311" s="1"/>
    </row>
    <row r="312" spans="2:10" x14ac:dyDescent="0.2">
      <c r="B312" s="9" t="str">
        <f>$B$51</f>
        <v>Nursing</v>
      </c>
      <c r="C312" s="69">
        <f t="shared" si="24"/>
        <v>1541.3754149766012</v>
      </c>
      <c r="D312" s="69">
        <f t="shared" si="24"/>
        <v>1122.0597261118537</v>
      </c>
      <c r="E312" s="69">
        <f t="shared" si="24"/>
        <v>0</v>
      </c>
      <c r="F312" s="69">
        <f t="shared" si="24"/>
        <v>0</v>
      </c>
      <c r="G312" s="88">
        <f t="shared" si="24"/>
        <v>0</v>
      </c>
      <c r="H312" s="39">
        <f t="shared" si="24"/>
        <v>1134.5909995721793</v>
      </c>
      <c r="I312" s="1"/>
    </row>
    <row r="313" spans="2:10" x14ac:dyDescent="0.2">
      <c r="B313" s="35" t="str">
        <f>$B$52</f>
        <v>Totals</v>
      </c>
      <c r="C313" s="38">
        <f t="shared" si="24"/>
        <v>289.3951744874899</v>
      </c>
      <c r="D313" s="38">
        <f t="shared" si="24"/>
        <v>417.01035245797203</v>
      </c>
      <c r="E313" s="38">
        <f t="shared" si="24"/>
        <v>649.93164131582728</v>
      </c>
      <c r="F313" s="38">
        <f t="shared" si="24"/>
        <v>0</v>
      </c>
      <c r="G313" s="38">
        <f t="shared" si="24"/>
        <v>0</v>
      </c>
      <c r="H313" s="38">
        <f t="shared" si="24"/>
        <v>435.11903146357764</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1.2616916618382779</v>
      </c>
      <c r="E318" s="55">
        <f t="shared" si="25"/>
        <v>2.5595609878414125</v>
      </c>
      <c r="F318" s="55">
        <f t="shared" si="25"/>
        <v>0</v>
      </c>
      <c r="G318" s="55">
        <f t="shared" si="25"/>
        <v>0</v>
      </c>
      <c r="H318" s="55">
        <f t="shared" si="25"/>
        <v>1.2865904009290439</v>
      </c>
      <c r="I318" s="1"/>
    </row>
    <row r="319" spans="2:10" x14ac:dyDescent="0.2">
      <c r="B319" s="9" t="str">
        <f>$B$33</f>
        <v>Science</v>
      </c>
      <c r="C319" s="55">
        <f t="shared" ref="C319:H334" si="26">IF($C$293=0,"",C294/$C$293)</f>
        <v>1.0716991671930767</v>
      </c>
      <c r="D319" s="55">
        <f t="shared" si="26"/>
        <v>1.7805378744857647</v>
      </c>
      <c r="E319" s="55">
        <f t="shared" si="26"/>
        <v>3.1373958895284826</v>
      </c>
      <c r="F319" s="55">
        <f t="shared" si="26"/>
        <v>0</v>
      </c>
      <c r="G319" s="55">
        <f t="shared" si="26"/>
        <v>0</v>
      </c>
      <c r="H319" s="55">
        <f t="shared" si="26"/>
        <v>1.4132426719862954</v>
      </c>
      <c r="I319" s="1"/>
    </row>
    <row r="320" spans="2:10" x14ac:dyDescent="0.2">
      <c r="B320" s="9" t="str">
        <f>$B$34</f>
        <v>Fine Arts</v>
      </c>
      <c r="C320" s="55">
        <f t="shared" si="26"/>
        <v>1.4248472361847018</v>
      </c>
      <c r="D320" s="55">
        <f t="shared" si="26"/>
        <v>2.1147433461458021</v>
      </c>
      <c r="E320" s="55">
        <f t="shared" si="26"/>
        <v>0</v>
      </c>
      <c r="F320" s="55">
        <f t="shared" si="26"/>
        <v>0</v>
      </c>
      <c r="G320" s="55">
        <f t="shared" si="26"/>
        <v>0</v>
      </c>
      <c r="H320" s="55">
        <f t="shared" si="26"/>
        <v>1.6575832732800126</v>
      </c>
      <c r="I320" s="1"/>
    </row>
    <row r="321" spans="2:9" x14ac:dyDescent="0.2">
      <c r="B321" s="9" t="str">
        <f>$B$35</f>
        <v>Teacher Education</v>
      </c>
      <c r="C321" s="55">
        <f t="shared" si="26"/>
        <v>0.93897313855144404</v>
      </c>
      <c r="D321" s="55">
        <f t="shared" si="26"/>
        <v>1.4778102967465743</v>
      </c>
      <c r="E321" s="55">
        <f t="shared" si="26"/>
        <v>2.3004274134586273</v>
      </c>
      <c r="F321" s="55">
        <f t="shared" si="26"/>
        <v>0</v>
      </c>
      <c r="G321" s="55">
        <f t="shared" si="26"/>
        <v>0</v>
      </c>
      <c r="H321" s="55">
        <f t="shared" si="26"/>
        <v>1.8451789902369642</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0.59049710846784775</v>
      </c>
      <c r="D323" s="55">
        <f t="shared" si="26"/>
        <v>1.2368781019065669</v>
      </c>
      <c r="E323" s="55">
        <f t="shared" si="26"/>
        <v>4.3996211702166885</v>
      </c>
      <c r="F323" s="55">
        <f t="shared" si="26"/>
        <v>0</v>
      </c>
      <c r="G323" s="55">
        <f t="shared" si="26"/>
        <v>0</v>
      </c>
      <c r="H323" s="55">
        <f t="shared" si="26"/>
        <v>1.3986342283101247</v>
      </c>
      <c r="I323" s="1"/>
    </row>
    <row r="324" spans="2:9" x14ac:dyDescent="0.2">
      <c r="B324" s="9" t="str">
        <f>$B$38</f>
        <v>Home Economics</v>
      </c>
      <c r="C324" s="55">
        <f t="shared" si="26"/>
        <v>1.0047430563185009</v>
      </c>
      <c r="D324" s="55">
        <f t="shared" si="26"/>
        <v>1.2309547147566884</v>
      </c>
      <c r="E324" s="55">
        <f t="shared" si="26"/>
        <v>0</v>
      </c>
      <c r="F324" s="55">
        <f t="shared" si="26"/>
        <v>0</v>
      </c>
      <c r="G324" s="55">
        <f t="shared" si="26"/>
        <v>0</v>
      </c>
      <c r="H324" s="55">
        <f t="shared" si="26"/>
        <v>1.2017838682914233</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1.74446179705888</v>
      </c>
      <c r="D331" s="55">
        <f t="shared" si="26"/>
        <v>1.8241765717515874</v>
      </c>
      <c r="E331" s="55">
        <f t="shared" si="26"/>
        <v>0</v>
      </c>
      <c r="F331" s="55">
        <f t="shared" si="26"/>
        <v>0</v>
      </c>
      <c r="G331" s="55">
        <f t="shared" si="26"/>
        <v>0</v>
      </c>
      <c r="H331" s="55">
        <f t="shared" si="26"/>
        <v>1.8021562367599429</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1.9089696749192278</v>
      </c>
      <c r="D333" s="55">
        <f t="shared" si="26"/>
        <v>1.7638401639897794</v>
      </c>
      <c r="E333" s="55">
        <f t="shared" si="26"/>
        <v>2.2633637678694924</v>
      </c>
      <c r="F333" s="55">
        <f t="shared" si="26"/>
        <v>0</v>
      </c>
      <c r="G333" s="55">
        <f t="shared" si="26"/>
        <v>0</v>
      </c>
      <c r="H333" s="55">
        <f t="shared" si="26"/>
        <v>1.9615469204115827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3.3535827025436786</v>
      </c>
      <c r="E335" s="55">
        <f t="shared" si="27"/>
        <v>0</v>
      </c>
      <c r="F335" s="55">
        <f t="shared" si="27"/>
        <v>0</v>
      </c>
      <c r="G335" s="55">
        <f t="shared" si="27"/>
        <v>0</v>
      </c>
      <c r="H335" s="55">
        <f t="shared" si="27"/>
        <v>3.3535827025436786</v>
      </c>
      <c r="I335" s="1"/>
    </row>
    <row r="336" spans="2:9" x14ac:dyDescent="0.2">
      <c r="B336" s="9" t="str">
        <f>$B$50</f>
        <v>Technology</v>
      </c>
      <c r="C336" s="55">
        <f t="shared" si="27"/>
        <v>3.0935614920099863</v>
      </c>
      <c r="D336" s="55">
        <f t="shared" si="27"/>
        <v>2.5202684041737591</v>
      </c>
      <c r="E336" s="55">
        <f t="shared" si="27"/>
        <v>2.3813126396290287</v>
      </c>
      <c r="F336" s="55">
        <f t="shared" si="27"/>
        <v>0</v>
      </c>
      <c r="G336" s="55">
        <f t="shared" si="27"/>
        <v>0</v>
      </c>
      <c r="H336" s="55">
        <f t="shared" si="27"/>
        <v>2.4679266288008521</v>
      </c>
      <c r="I336" s="1"/>
    </row>
    <row r="337" spans="2:10" x14ac:dyDescent="0.2">
      <c r="B337" s="9" t="str">
        <f>$B$51</f>
        <v>Nursing</v>
      </c>
      <c r="C337" s="55">
        <f t="shared" si="27"/>
        <v>5.6871316615158696</v>
      </c>
      <c r="D337" s="55">
        <f t="shared" si="27"/>
        <v>4.1400046558932688</v>
      </c>
      <c r="E337" s="55">
        <f t="shared" si="27"/>
        <v>0</v>
      </c>
      <c r="F337" s="55">
        <f t="shared" si="27"/>
        <v>0</v>
      </c>
      <c r="G337" s="55">
        <f t="shared" si="27"/>
        <v>0</v>
      </c>
      <c r="H337" s="55">
        <f t="shared" si="27"/>
        <v>4.1862406353716448</v>
      </c>
      <c r="I337" s="1"/>
    </row>
    <row r="338" spans="2:10" x14ac:dyDescent="0.2">
      <c r="B338" s="35" t="str">
        <f>$B$52</f>
        <v>Totals</v>
      </c>
      <c r="C338" s="55">
        <f t="shared" si="27"/>
        <v>1.0677661285668669</v>
      </c>
      <c r="D338" s="55">
        <f t="shared" si="27"/>
        <v>1.5386211273388104</v>
      </c>
      <c r="E338" s="55">
        <f t="shared" si="27"/>
        <v>2.3980185354158694</v>
      </c>
      <c r="F338" s="55">
        <f t="shared" si="27"/>
        <v>0</v>
      </c>
      <c r="G338" s="55">
        <f t="shared" si="27"/>
        <v>0</v>
      </c>
      <c r="H338" s="55">
        <f t="shared" si="27"/>
        <v>1.6054357662128649</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8130.8584364605185</v>
      </c>
      <c r="D343" s="38">
        <f t="shared" si="28"/>
        <v>10258.636292869653</v>
      </c>
      <c r="E343" s="38">
        <f>E293*24</f>
        <v>16649.142441300453</v>
      </c>
      <c r="F343" s="38">
        <f>F293*18</f>
        <v>0</v>
      </c>
      <c r="G343" s="38">
        <f>G293*24</f>
        <v>0</v>
      </c>
      <c r="H343" s="38">
        <f>IF((C32/30+D32/30+E32/24+F32/18+G32/24)=0,0,H268/(C32/30+D32/30+E32/24+F32/18+G32/24))</f>
        <v>10187.500790642329</v>
      </c>
      <c r="I343" s="1"/>
    </row>
    <row r="344" spans="2:10" x14ac:dyDescent="0.2">
      <c r="B344" s="9" t="str">
        <f>$B$33</f>
        <v>Science</v>
      </c>
      <c r="C344" s="39">
        <f t="shared" si="28"/>
        <v>8713.8342149195378</v>
      </c>
      <c r="D344" s="39">
        <f t="shared" si="28"/>
        <v>14477.301398200059</v>
      </c>
      <c r="E344" s="39">
        <f>E294*24</f>
        <v>20407.777469511373</v>
      </c>
      <c r="F344" s="39">
        <f>F294*18</f>
        <v>0</v>
      </c>
      <c r="G344" s="39">
        <f>G294*24</f>
        <v>0</v>
      </c>
      <c r="H344" s="39">
        <f t="shared" ref="H344:H363" si="29">IF((C33/30+D33/30+E33/24+F33/18+G33/24)=0,0,H269/(C33/30+D33/30+E33/24+F33/18+G33/24))</f>
        <v>11274.581477978665</v>
      </c>
      <c r="I344" s="1"/>
    </row>
    <row r="345" spans="2:10" x14ac:dyDescent="0.2">
      <c r="B345" s="9" t="str">
        <f>$B$34</f>
        <v>Fine Arts</v>
      </c>
      <c r="C345" s="39">
        <f t="shared" si="28"/>
        <v>11585.231170999834</v>
      </c>
      <c r="D345" s="39">
        <f t="shared" si="28"/>
        <v>17194.678776958342</v>
      </c>
      <c r="E345" s="39">
        <f t="shared" ref="E345:E363" si="30">E295*24</f>
        <v>0</v>
      </c>
      <c r="F345" s="39">
        <f t="shared" ref="F345:F363" si="31">F295*18</f>
        <v>0</v>
      </c>
      <c r="G345" s="39">
        <f t="shared" ref="G345:G363" si="32">G295*24</f>
        <v>0</v>
      </c>
      <c r="H345" s="39">
        <f t="shared" si="29"/>
        <v>13477.574941684632</v>
      </c>
      <c r="I345" s="1"/>
    </row>
    <row r="346" spans="2:10" x14ac:dyDescent="0.2">
      <c r="B346" s="9" t="str">
        <f>$B$35</f>
        <v>Teacher Education</v>
      </c>
      <c r="C346" s="39">
        <f t="shared" si="28"/>
        <v>7634.6576652008207</v>
      </c>
      <c r="D346" s="39">
        <f t="shared" si="28"/>
        <v>12015.866318790106</v>
      </c>
      <c r="E346" s="39">
        <f t="shared" si="30"/>
        <v>14963.559713748102</v>
      </c>
      <c r="F346" s="39">
        <f t="shared" si="31"/>
        <v>0</v>
      </c>
      <c r="G346" s="39">
        <f t="shared" si="32"/>
        <v>0</v>
      </c>
      <c r="H346" s="39">
        <f t="shared" si="29"/>
        <v>13319.953255259956</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4801.2483960913423</v>
      </c>
      <c r="D348" s="39">
        <f t="shared" si="28"/>
        <v>10056.880749760281</v>
      </c>
      <c r="E348" s="39">
        <f t="shared" si="30"/>
        <v>28618.15752726933</v>
      </c>
      <c r="F348" s="39">
        <f t="shared" si="31"/>
        <v>0</v>
      </c>
      <c r="G348" s="39">
        <f t="shared" si="32"/>
        <v>0</v>
      </c>
      <c r="H348" s="39">
        <f t="shared" si="29"/>
        <v>11111.248011702437</v>
      </c>
      <c r="I348" s="1"/>
    </row>
    <row r="349" spans="2:10" x14ac:dyDescent="0.2">
      <c r="B349" s="9" t="str">
        <f>$B$38</f>
        <v>Home Economics</v>
      </c>
      <c r="C349" s="39">
        <f t="shared" si="28"/>
        <v>8169.4235559424087</v>
      </c>
      <c r="D349" s="39">
        <f t="shared" si="28"/>
        <v>10008.718527380272</v>
      </c>
      <c r="E349" s="39">
        <f t="shared" si="30"/>
        <v>0</v>
      </c>
      <c r="F349" s="39">
        <f t="shared" si="31"/>
        <v>0</v>
      </c>
      <c r="G349" s="39">
        <f t="shared" si="32"/>
        <v>0</v>
      </c>
      <c r="H349" s="39">
        <f t="shared" si="29"/>
        <v>9771.5345042994777</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14183.971919699272</v>
      </c>
      <c r="D356" s="39">
        <f t="shared" si="28"/>
        <v>14832.121468020021</v>
      </c>
      <c r="E356" s="39">
        <f t="shared" si="30"/>
        <v>0</v>
      </c>
      <c r="F356" s="39">
        <f t="shared" si="31"/>
        <v>0</v>
      </c>
      <c r="G356" s="39">
        <f t="shared" si="32"/>
        <v>0</v>
      </c>
      <c r="H356" s="39">
        <f t="shared" si="29"/>
        <v>14653.077241479521</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15521.562186264295</v>
      </c>
      <c r="D358" s="39">
        <f t="shared" si="28"/>
        <v>14341.534677944201</v>
      </c>
      <c r="E358" s="39">
        <f t="shared" si="30"/>
        <v>14722.472309408582</v>
      </c>
      <c r="F358" s="39">
        <f t="shared" si="31"/>
        <v>0</v>
      </c>
      <c r="G358" s="39">
        <f t="shared" si="32"/>
        <v>0</v>
      </c>
      <c r="H358" s="39">
        <f t="shared" si="29"/>
        <v>14559.057486186732</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27267.506209345334</v>
      </c>
      <c r="E360" s="39">
        <f t="shared" si="30"/>
        <v>0</v>
      </c>
      <c r="F360" s="39">
        <f t="shared" si="31"/>
        <v>0</v>
      </c>
      <c r="G360" s="39">
        <f t="shared" si="32"/>
        <v>0</v>
      </c>
      <c r="H360" s="39">
        <f t="shared" si="29"/>
        <v>27267.506209345334</v>
      </c>
      <c r="I360" s="1"/>
    </row>
    <row r="361" spans="2:9" x14ac:dyDescent="0.2">
      <c r="B361" s="9" t="str">
        <f>$B$50</f>
        <v>Technology</v>
      </c>
      <c r="C361" s="39">
        <f t="shared" si="33"/>
        <v>25153.310556018787</v>
      </c>
      <c r="D361" s="39">
        <f t="shared" si="33"/>
        <v>20491.945616221095</v>
      </c>
      <c r="E361" s="39">
        <f t="shared" si="30"/>
        <v>15489.692772622206</v>
      </c>
      <c r="F361" s="39">
        <f t="shared" si="31"/>
        <v>0</v>
      </c>
      <c r="G361" s="39">
        <f t="shared" si="32"/>
        <v>0</v>
      </c>
      <c r="H361" s="39">
        <f t="shared" si="29"/>
        <v>18108.668191780151</v>
      </c>
      <c r="I361" s="1"/>
    </row>
    <row r="362" spans="2:9" x14ac:dyDescent="0.2">
      <c r="B362" s="9" t="str">
        <f>$B$51</f>
        <v>Nursing</v>
      </c>
      <c r="C362" s="39">
        <f t="shared" si="33"/>
        <v>46241.262449298032</v>
      </c>
      <c r="D362" s="39">
        <f t="shared" si="33"/>
        <v>33661.791783355613</v>
      </c>
      <c r="E362" s="39">
        <f t="shared" si="30"/>
        <v>0</v>
      </c>
      <c r="F362" s="39">
        <f t="shared" si="31"/>
        <v>0</v>
      </c>
      <c r="G362" s="39">
        <f t="shared" si="32"/>
        <v>0</v>
      </c>
      <c r="H362" s="39">
        <f t="shared" si="29"/>
        <v>34037.729987165381</v>
      </c>
      <c r="I362" s="1"/>
    </row>
    <row r="363" spans="2:9" x14ac:dyDescent="0.2">
      <c r="B363" s="35" t="str">
        <f>$B$52</f>
        <v>Totals</v>
      </c>
      <c r="C363" s="38">
        <f t="shared" si="33"/>
        <v>8681.8552346246961</v>
      </c>
      <c r="D363" s="38">
        <f t="shared" si="33"/>
        <v>12510.310573739162</v>
      </c>
      <c r="E363" s="38">
        <f t="shared" si="30"/>
        <v>15598.359391579856</v>
      </c>
      <c r="F363" s="38">
        <f t="shared" si="31"/>
        <v>0</v>
      </c>
      <c r="G363" s="38">
        <f t="shared" si="32"/>
        <v>0</v>
      </c>
      <c r="H363" s="38">
        <f t="shared" si="29"/>
        <v>12341.875019500128</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34" priority="6" stopIfTrue="1">
      <formula>C32=0</formula>
    </cfRule>
  </conditionalFormatting>
  <conditionalFormatting sqref="C91:G110">
    <cfRule type="expression" dxfId="133" priority="5" stopIfTrue="1">
      <formula>C32=0</formula>
    </cfRule>
  </conditionalFormatting>
  <conditionalFormatting sqref="C143:H162">
    <cfRule type="expression" dxfId="132" priority="3" stopIfTrue="1">
      <formula>C32=0</formula>
    </cfRule>
  </conditionalFormatting>
  <conditionalFormatting sqref="H143:H162">
    <cfRule type="expression" dxfId="131" priority="4" stopIfTrue="1">
      <formula>OR(AND(#REF!&gt;0,H143&gt;0,H61=0),AND(#REF!&gt;0,H143&gt;0,H32=0))</formula>
    </cfRule>
  </conditionalFormatting>
  <conditionalFormatting sqref="H143:H162">
    <cfRule type="expression" dxfId="130" priority="2" stopIfTrue="1">
      <formula>OR(AND(#REF!&gt;0,H143&gt;0,H61=0),AND(#REF!&gt;0,H143&gt;0,H32=0))</formula>
    </cfRule>
  </conditionalFormatting>
  <conditionalFormatting sqref="H143:H162">
    <cfRule type="expression" dxfId="129"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C000"/>
    <pageSetUpPr fitToPage="1"/>
  </sheetPr>
  <dimension ref="B1:W363"/>
  <sheetViews>
    <sheetView showGridLines="0" showZeros="0" topLeftCell="A19" zoomScale="70" zoomScaleNormal="70" workbookViewId="0">
      <selection activeCell="M32" sqref="M3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94</v>
      </c>
      <c r="C3" s="6"/>
      <c r="D3" s="6"/>
      <c r="E3" s="6"/>
      <c r="F3" s="6"/>
      <c r="G3" s="6"/>
      <c r="H3" s="6"/>
    </row>
    <row r="4" spans="2:8" x14ac:dyDescent="0.2">
      <c r="B4" s="83" t="s">
        <v>156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Data!$G26</f>
        <v>40880542</v>
      </c>
    </row>
    <row r="14" spans="2:8" x14ac:dyDescent="0.2">
      <c r="B14" s="372" t="s">
        <v>14</v>
      </c>
      <c r="C14" s="372"/>
      <c r="D14" s="372"/>
      <c r="E14" s="372"/>
      <c r="F14" s="341"/>
      <c r="G14" s="339"/>
      <c r="H14" s="345">
        <f>Data!$H26</f>
        <v>909990</v>
      </c>
    </row>
    <row r="15" spans="2:8" x14ac:dyDescent="0.2">
      <c r="B15" s="372" t="s">
        <v>15</v>
      </c>
      <c r="C15" s="372"/>
      <c r="D15" s="372"/>
      <c r="E15" s="372"/>
      <c r="F15" s="341"/>
      <c r="G15" s="339"/>
      <c r="H15" s="345">
        <f>Data!$I26</f>
        <v>11978235</v>
      </c>
    </row>
    <row r="16" spans="2:8" x14ac:dyDescent="0.2">
      <c r="B16" s="372" t="s">
        <v>19</v>
      </c>
      <c r="C16" s="372"/>
      <c r="D16" s="372"/>
      <c r="E16" s="372"/>
      <c r="F16" s="341"/>
      <c r="G16" s="339"/>
      <c r="H16" s="345">
        <f>Data!$J26</f>
        <v>13894919</v>
      </c>
    </row>
    <row r="17" spans="2:23" x14ac:dyDescent="0.2">
      <c r="B17" s="372" t="s">
        <v>16</v>
      </c>
      <c r="C17" s="372"/>
      <c r="D17" s="372"/>
      <c r="E17" s="372"/>
      <c r="F17" s="341"/>
      <c r="G17" s="339"/>
      <c r="H17" s="345">
        <f>Data!$K26</f>
        <v>9163264</v>
      </c>
    </row>
    <row r="18" spans="2:23" x14ac:dyDescent="0.2">
      <c r="B18" s="372" t="s">
        <v>1</v>
      </c>
      <c r="C18" s="372"/>
      <c r="D18" s="372"/>
      <c r="E18" s="372"/>
      <c r="F18" s="342"/>
      <c r="G18" s="339"/>
      <c r="H18" s="343">
        <f>SUM(H13:H17)</f>
        <v>76826950</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ht="28.5" x14ac:dyDescent="0.2">
      <c r="B21" s="386" t="s">
        <v>22</v>
      </c>
      <c r="C21" s="387"/>
      <c r="D21" s="385" t="str">
        <f>Data!T26</f>
        <v>Inglish, Darla</v>
      </c>
      <c r="E21" s="385"/>
      <c r="F21" s="385"/>
      <c r="G21" s="87" t="str">
        <f>Data!M26</f>
        <v>(940) 397-4273</v>
      </c>
      <c r="H21" s="78" t="str">
        <f>Data!N26</f>
        <v>chris.stovall@mwsu.edu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Data!O26</f>
        <v>2183</v>
      </c>
      <c r="D25" s="80">
        <f>Data!P26</f>
        <v>2745</v>
      </c>
      <c r="E25" s="80">
        <f>Data!Q26</f>
        <v>572</v>
      </c>
      <c r="F25" s="80">
        <f>Data!R26</f>
        <v>0</v>
      </c>
      <c r="G25" s="80">
        <f>Data!S26</f>
        <v>0</v>
      </c>
      <c r="H25" s="68">
        <f>SUM(C25:G25)</f>
        <v>5500</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Data!T26</f>
        <v>Inglish, Darla</v>
      </c>
      <c r="E28" s="385"/>
      <c r="F28" s="385"/>
      <c r="G28" s="87" t="str">
        <f>Data!U26</f>
        <v>(940) 397-4321</v>
      </c>
      <c r="H28" s="78" t="str">
        <f>Data!V26</f>
        <v>darla.inglish@mwsu.edu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Data!W26</f>
        <v>40492</v>
      </c>
      <c r="D32" s="81">
        <f>Data!AQ26</f>
        <v>10271</v>
      </c>
      <c r="E32" s="81">
        <f>Data!BK26</f>
        <v>1859</v>
      </c>
      <c r="F32" s="81">
        <f>Data!CE26</f>
        <v>0</v>
      </c>
      <c r="G32" s="81">
        <f>Data!CY26</f>
        <v>0</v>
      </c>
      <c r="H32" s="22">
        <f>SUM(C32:G32)</f>
        <v>52622</v>
      </c>
      <c r="I32" s="1"/>
      <c r="W32" s="18"/>
    </row>
    <row r="33" spans="2:23" x14ac:dyDescent="0.2">
      <c r="B33" s="7" t="s">
        <v>46</v>
      </c>
      <c r="C33" s="81">
        <f>Data!X26</f>
        <v>13381</v>
      </c>
      <c r="D33" s="81">
        <f>Data!AR26</f>
        <v>5177</v>
      </c>
      <c r="E33" s="81">
        <f>Data!BL26</f>
        <v>636</v>
      </c>
      <c r="F33" s="81">
        <f>Data!CF26</f>
        <v>0</v>
      </c>
      <c r="G33" s="81">
        <f>Data!CZ26</f>
        <v>0</v>
      </c>
      <c r="H33" s="22">
        <f t="shared" ref="H33:H52" si="0">SUM(C33:G33)</f>
        <v>19194</v>
      </c>
      <c r="I33" s="1"/>
      <c r="W33" s="18"/>
    </row>
    <row r="34" spans="2:23" x14ac:dyDescent="0.2">
      <c r="B34" s="7" t="s">
        <v>47</v>
      </c>
      <c r="C34" s="81">
        <f>Data!Y26</f>
        <v>5363</v>
      </c>
      <c r="D34" s="81">
        <f>Data!AS26</f>
        <v>1901</v>
      </c>
      <c r="E34" s="81">
        <f>Data!BM26</f>
        <v>0</v>
      </c>
      <c r="F34" s="81">
        <f>Data!CG26</f>
        <v>0</v>
      </c>
      <c r="G34" s="81">
        <f>Data!DA26</f>
        <v>0</v>
      </c>
      <c r="H34" s="22">
        <f t="shared" si="0"/>
        <v>7264</v>
      </c>
      <c r="I34" s="1"/>
      <c r="W34" s="18"/>
    </row>
    <row r="35" spans="2:23" x14ac:dyDescent="0.2">
      <c r="B35" s="7" t="s">
        <v>48</v>
      </c>
      <c r="C35" s="81">
        <f>Data!Z26</f>
        <v>2079</v>
      </c>
      <c r="D35" s="81">
        <f>Data!AT26</f>
        <v>3051</v>
      </c>
      <c r="E35" s="81">
        <f>Data!BN26</f>
        <v>2910</v>
      </c>
      <c r="F35" s="81">
        <f>Data!CH26</f>
        <v>0</v>
      </c>
      <c r="G35" s="81">
        <f>Data!DB26</f>
        <v>0</v>
      </c>
      <c r="H35" s="22">
        <f t="shared" si="0"/>
        <v>8040</v>
      </c>
      <c r="I35" s="1"/>
      <c r="W35" s="18"/>
    </row>
    <row r="36" spans="2:23" x14ac:dyDescent="0.2">
      <c r="B36" s="7" t="s">
        <v>49</v>
      </c>
      <c r="C36" s="81">
        <f>Data!AA26</f>
        <v>9</v>
      </c>
      <c r="D36" s="81">
        <f>Data!AU26</f>
        <v>297</v>
      </c>
      <c r="E36" s="81">
        <f>Data!BO26</f>
        <v>0</v>
      </c>
      <c r="F36" s="81">
        <f>Data!CI26</f>
        <v>0</v>
      </c>
      <c r="G36" s="81">
        <f>Data!DC26</f>
        <v>0</v>
      </c>
      <c r="H36" s="22">
        <f t="shared" si="0"/>
        <v>306</v>
      </c>
      <c r="I36" s="1"/>
      <c r="W36" s="18"/>
    </row>
    <row r="37" spans="2:23" x14ac:dyDescent="0.2">
      <c r="B37" s="7" t="s">
        <v>50</v>
      </c>
      <c r="C37" s="81">
        <f>Data!AB26</f>
        <v>1927</v>
      </c>
      <c r="D37" s="81">
        <f>Data!AV26</f>
        <v>1918</v>
      </c>
      <c r="E37" s="81">
        <f>Data!BP26</f>
        <v>320</v>
      </c>
      <c r="F37" s="81">
        <f>Data!CJ26</f>
        <v>0</v>
      </c>
      <c r="G37" s="81">
        <f>Data!DD26</f>
        <v>0</v>
      </c>
      <c r="H37" s="22">
        <f t="shared" si="0"/>
        <v>4165</v>
      </c>
      <c r="I37" s="1"/>
      <c r="W37" s="18"/>
    </row>
    <row r="38" spans="2:23" x14ac:dyDescent="0.2">
      <c r="B38" s="7" t="s">
        <v>51</v>
      </c>
      <c r="C38" s="81">
        <f>Data!AC26</f>
        <v>18</v>
      </c>
      <c r="D38" s="81">
        <f>Data!AW26</f>
        <v>147</v>
      </c>
      <c r="E38" s="81">
        <f>Data!BQ26</f>
        <v>96</v>
      </c>
      <c r="F38" s="81">
        <f>Data!CK26</f>
        <v>0</v>
      </c>
      <c r="G38" s="81">
        <f>Data!DE26</f>
        <v>0</v>
      </c>
      <c r="H38" s="22">
        <f t="shared" si="0"/>
        <v>261</v>
      </c>
      <c r="I38" s="1"/>
      <c r="W38" s="18"/>
    </row>
    <row r="39" spans="2:23" x14ac:dyDescent="0.2">
      <c r="B39" s="7" t="s">
        <v>52</v>
      </c>
      <c r="C39" s="81">
        <f>Data!AD26</f>
        <v>0</v>
      </c>
      <c r="D39" s="81">
        <f>Data!AX26</f>
        <v>0</v>
      </c>
      <c r="E39" s="81">
        <f>Data!BR26</f>
        <v>0</v>
      </c>
      <c r="F39" s="81">
        <f>Data!CL26</f>
        <v>0</v>
      </c>
      <c r="G39" s="81">
        <f>Data!DF26</f>
        <v>0</v>
      </c>
      <c r="H39" s="22">
        <f t="shared" si="0"/>
        <v>0</v>
      </c>
      <c r="I39" s="1"/>
      <c r="W39" s="18"/>
    </row>
    <row r="40" spans="2:23" x14ac:dyDescent="0.2">
      <c r="B40" s="7" t="s">
        <v>53</v>
      </c>
      <c r="C40" s="81">
        <f>Data!AE26</f>
        <v>218</v>
      </c>
      <c r="D40" s="81">
        <f>Data!AY26</f>
        <v>1157</v>
      </c>
      <c r="E40" s="81">
        <f>Data!BS26</f>
        <v>0</v>
      </c>
      <c r="F40" s="81">
        <f>Data!CM26</f>
        <v>0</v>
      </c>
      <c r="G40" s="81">
        <f>Data!DG26</f>
        <v>0</v>
      </c>
      <c r="H40" s="22">
        <f t="shared" si="0"/>
        <v>1375</v>
      </c>
      <c r="I40" s="1"/>
      <c r="W40" s="18"/>
    </row>
    <row r="41" spans="2:23" x14ac:dyDescent="0.2">
      <c r="B41" s="7" t="s">
        <v>54</v>
      </c>
      <c r="C41" s="81">
        <f>Data!AF26</f>
        <v>0</v>
      </c>
      <c r="D41" s="81">
        <f>Data!AZ26</f>
        <v>0</v>
      </c>
      <c r="E41" s="81">
        <f>Data!BT26</f>
        <v>0</v>
      </c>
      <c r="F41" s="81">
        <f>Data!CN26</f>
        <v>0</v>
      </c>
      <c r="G41" s="81">
        <f>Data!DH26</f>
        <v>0</v>
      </c>
      <c r="H41" s="22">
        <f t="shared" si="0"/>
        <v>0</v>
      </c>
      <c r="I41" s="1"/>
      <c r="W41" s="18"/>
    </row>
    <row r="42" spans="2:23" x14ac:dyDescent="0.2">
      <c r="B42" s="7" t="s">
        <v>55</v>
      </c>
      <c r="C42" s="81">
        <f>Data!AG26</f>
        <v>0</v>
      </c>
      <c r="D42" s="81">
        <f>Data!BA26</f>
        <v>0</v>
      </c>
      <c r="E42" s="81">
        <f>Data!BU26</f>
        <v>0</v>
      </c>
      <c r="F42" s="81">
        <f>Data!CO26</f>
        <v>0</v>
      </c>
      <c r="G42" s="81">
        <f>Data!DI26</f>
        <v>0</v>
      </c>
      <c r="H42" s="22">
        <f t="shared" si="0"/>
        <v>0</v>
      </c>
      <c r="I42" s="1"/>
      <c r="W42" s="18"/>
    </row>
    <row r="43" spans="2:23" x14ac:dyDescent="0.2">
      <c r="B43" s="7" t="s">
        <v>56</v>
      </c>
      <c r="C43" s="81">
        <f>Data!AH26</f>
        <v>228</v>
      </c>
      <c r="D43" s="81">
        <f>Data!BB26</f>
        <v>0</v>
      </c>
      <c r="E43" s="81">
        <f>Data!BV26</f>
        <v>0</v>
      </c>
      <c r="F43" s="81">
        <f>Data!CP26</f>
        <v>0</v>
      </c>
      <c r="G43" s="81">
        <f>Data!DJ26</f>
        <v>0</v>
      </c>
      <c r="H43" s="22">
        <f t="shared" si="0"/>
        <v>228</v>
      </c>
      <c r="I43" s="1"/>
      <c r="W43" s="18"/>
    </row>
    <row r="44" spans="2:23" x14ac:dyDescent="0.2">
      <c r="B44" s="7" t="s">
        <v>57</v>
      </c>
      <c r="C44" s="81">
        <f>Data!AI26</f>
        <v>106</v>
      </c>
      <c r="D44" s="81">
        <f>Data!BC26</f>
        <v>0</v>
      </c>
      <c r="E44" s="81">
        <f>Data!BW26</f>
        <v>0</v>
      </c>
      <c r="F44" s="81">
        <f>Data!CQ26</f>
        <v>0</v>
      </c>
      <c r="G44" s="81">
        <f>Data!DK26</f>
        <v>0</v>
      </c>
      <c r="H44" s="22">
        <f t="shared" si="0"/>
        <v>106</v>
      </c>
      <c r="I44" s="1"/>
      <c r="W44" s="18"/>
    </row>
    <row r="45" spans="2:23" x14ac:dyDescent="0.2">
      <c r="B45" s="7" t="s">
        <v>58</v>
      </c>
      <c r="C45" s="81">
        <f>Data!AJ26</f>
        <v>3002</v>
      </c>
      <c r="D45" s="81">
        <f>Data!BD26</f>
        <v>8626</v>
      </c>
      <c r="E45" s="81">
        <f>Data!BX26</f>
        <v>957</v>
      </c>
      <c r="F45" s="81">
        <f>Data!CR26</f>
        <v>0</v>
      </c>
      <c r="G45" s="81">
        <f>Data!DL26</f>
        <v>0</v>
      </c>
      <c r="H45" s="22">
        <f t="shared" si="0"/>
        <v>12585</v>
      </c>
      <c r="I45" s="1"/>
      <c r="W45" s="18"/>
    </row>
    <row r="46" spans="2:23" x14ac:dyDescent="0.2">
      <c r="B46" s="7" t="s">
        <v>59</v>
      </c>
      <c r="C46" s="81">
        <f>Data!AK26</f>
        <v>0</v>
      </c>
      <c r="D46" s="81">
        <f>Data!BE26</f>
        <v>0</v>
      </c>
      <c r="E46" s="81">
        <f>Data!BY26</f>
        <v>0</v>
      </c>
      <c r="F46" s="81">
        <f>Data!CS26</f>
        <v>0</v>
      </c>
      <c r="G46" s="81">
        <f>Data!DM26</f>
        <v>0</v>
      </c>
      <c r="H46" s="22">
        <f t="shared" si="0"/>
        <v>0</v>
      </c>
      <c r="I46" s="1"/>
      <c r="W46" s="18"/>
    </row>
    <row r="47" spans="2:23" x14ac:dyDescent="0.2">
      <c r="B47" s="7" t="s">
        <v>60</v>
      </c>
      <c r="C47" s="81">
        <f>Data!AL26</f>
        <v>5483</v>
      </c>
      <c r="D47" s="81">
        <f>Data!BF26</f>
        <v>8739</v>
      </c>
      <c r="E47" s="81">
        <f>Data!BZ26</f>
        <v>1521</v>
      </c>
      <c r="F47" s="81">
        <f>Data!CT26</f>
        <v>0</v>
      </c>
      <c r="G47" s="81">
        <f>Data!DN26</f>
        <v>0</v>
      </c>
      <c r="H47" s="22">
        <f t="shared" si="0"/>
        <v>15743</v>
      </c>
      <c r="I47" s="1"/>
      <c r="W47" s="18"/>
    </row>
    <row r="48" spans="2:23" x14ac:dyDescent="0.2">
      <c r="B48" s="7" t="s">
        <v>61</v>
      </c>
      <c r="C48" s="81">
        <f>Data!AM26</f>
        <v>0</v>
      </c>
      <c r="D48" s="81">
        <f>Data!BG26</f>
        <v>0</v>
      </c>
      <c r="E48" s="81">
        <f>Data!CA26</f>
        <v>0</v>
      </c>
      <c r="F48" s="81">
        <f>Data!CU26</f>
        <v>0</v>
      </c>
      <c r="G48" s="81">
        <f>Data!DO26</f>
        <v>0</v>
      </c>
      <c r="H48" s="22">
        <f t="shared" si="0"/>
        <v>0</v>
      </c>
      <c r="I48" s="1"/>
      <c r="W48" s="18"/>
    </row>
    <row r="49" spans="2:23" x14ac:dyDescent="0.2">
      <c r="B49" s="7" t="s">
        <v>62</v>
      </c>
      <c r="C49" s="81">
        <f>Data!AN26</f>
        <v>0</v>
      </c>
      <c r="D49" s="81">
        <f>Data!BH26</f>
        <v>468</v>
      </c>
      <c r="E49" s="81">
        <f>Data!CB26</f>
        <v>0</v>
      </c>
      <c r="F49" s="81">
        <f>Data!CV26</f>
        <v>0</v>
      </c>
      <c r="G49" s="81">
        <f>Data!DP26</f>
        <v>0</v>
      </c>
      <c r="H49" s="22">
        <f t="shared" si="0"/>
        <v>468</v>
      </c>
      <c r="I49" s="1"/>
      <c r="W49" s="18"/>
    </row>
    <row r="50" spans="2:23" x14ac:dyDescent="0.2">
      <c r="B50" s="7" t="s">
        <v>63</v>
      </c>
      <c r="C50" s="81">
        <f>Data!AO26</f>
        <v>575</v>
      </c>
      <c r="D50" s="81">
        <f>Data!BI26</f>
        <v>964</v>
      </c>
      <c r="E50" s="81">
        <f>Data!CC26</f>
        <v>27</v>
      </c>
      <c r="F50" s="81">
        <f>Data!CW26</f>
        <v>0</v>
      </c>
      <c r="G50" s="81">
        <f>Data!DQ26</f>
        <v>0</v>
      </c>
      <c r="H50" s="22">
        <f t="shared" si="0"/>
        <v>1566</v>
      </c>
      <c r="I50" s="1"/>
      <c r="W50" s="18"/>
    </row>
    <row r="51" spans="2:23" x14ac:dyDescent="0.2">
      <c r="B51" s="7" t="s">
        <v>0</v>
      </c>
      <c r="C51" s="81">
        <f>Data!AP26</f>
        <v>650</v>
      </c>
      <c r="D51" s="81">
        <f>Data!BJ26</f>
        <v>9149</v>
      </c>
      <c r="E51" s="81">
        <f>Data!CD26</f>
        <v>1382</v>
      </c>
      <c r="F51" s="81">
        <f>Data!CX26</f>
        <v>0</v>
      </c>
      <c r="G51" s="81">
        <f>Data!DR26</f>
        <v>0</v>
      </c>
      <c r="H51" s="22">
        <f t="shared" si="0"/>
        <v>11181</v>
      </c>
      <c r="I51" s="1"/>
      <c r="W51" s="18"/>
    </row>
    <row r="52" spans="2:23" x14ac:dyDescent="0.2">
      <c r="B52" s="8" t="s">
        <v>34</v>
      </c>
      <c r="C52" s="22">
        <f>SUM(C32:C51)</f>
        <v>73531</v>
      </c>
      <c r="D52" s="22">
        <f>SUM(D32:D51)</f>
        <v>51865</v>
      </c>
      <c r="E52" s="22">
        <f>SUM(E32:E51)</f>
        <v>9708</v>
      </c>
      <c r="F52" s="22">
        <f>SUM(F32:F51)</f>
        <v>0</v>
      </c>
      <c r="G52" s="22">
        <f>SUM(G32:G51)</f>
        <v>0</v>
      </c>
      <c r="H52" s="22">
        <f t="shared" si="0"/>
        <v>135104</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Data!T26</f>
        <v>Inglish, Darla</v>
      </c>
      <c r="E55" s="385"/>
      <c r="F55" s="385"/>
      <c r="G55" s="87" t="str">
        <f>Data!U26</f>
        <v>(940) 397-4321</v>
      </c>
      <c r="H55" s="78" t="str">
        <f>Data!V26</f>
        <v>darla.inglish@mwsu.edu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Data!DS26</f>
        <v>3534186.3232628</v>
      </c>
      <c r="D61" s="82">
        <f>Data!EM26</f>
        <v>1527143.7412890301</v>
      </c>
      <c r="E61" s="82">
        <f>Data!FG26</f>
        <v>740973.23376654496</v>
      </c>
      <c r="F61" s="82">
        <f>Data!GA26</f>
        <v>0</v>
      </c>
      <c r="G61" s="82">
        <f>Data!GU26</f>
        <v>0</v>
      </c>
      <c r="H61" s="21">
        <f>SUM(C61:G61)</f>
        <v>5802303.2983183749</v>
      </c>
      <c r="I61" s="1"/>
    </row>
    <row r="62" spans="2:23" x14ac:dyDescent="0.2">
      <c r="B62" s="9" t="str">
        <f>$B$33</f>
        <v>Science</v>
      </c>
      <c r="C62" s="82">
        <f>Data!DT26</f>
        <v>1082763.12004523</v>
      </c>
      <c r="D62" s="82">
        <f>Data!EN26</f>
        <v>1001315.4508489</v>
      </c>
      <c r="E62" s="82">
        <f>Data!FH26</f>
        <v>395640.04153972899</v>
      </c>
      <c r="F62" s="82">
        <f>Data!GB26</f>
        <v>0</v>
      </c>
      <c r="G62" s="82">
        <f>Data!GV26</f>
        <v>0</v>
      </c>
      <c r="H62" s="22">
        <f t="shared" ref="H62:H81" si="1">SUM(C62:G62)</f>
        <v>2479718.6124338591</v>
      </c>
      <c r="I62" s="1"/>
    </row>
    <row r="63" spans="2:23" x14ac:dyDescent="0.2">
      <c r="B63" s="9" t="str">
        <f>$B$34</f>
        <v>Fine Arts</v>
      </c>
      <c r="C63" s="82">
        <f>Data!DU26</f>
        <v>608687.65797531197</v>
      </c>
      <c r="D63" s="82">
        <f>Data!EO26</f>
        <v>754643.97626704304</v>
      </c>
      <c r="E63" s="82">
        <f>Data!FI26</f>
        <v>0</v>
      </c>
      <c r="F63" s="82">
        <f>Data!GC26</f>
        <v>0</v>
      </c>
      <c r="G63" s="82">
        <f>Data!GW26</f>
        <v>0</v>
      </c>
      <c r="H63" s="22">
        <f t="shared" si="1"/>
        <v>1363331.6342423549</v>
      </c>
      <c r="I63" s="1"/>
    </row>
    <row r="64" spans="2:23" x14ac:dyDescent="0.2">
      <c r="B64" s="9" t="str">
        <f>$B$35</f>
        <v>Teacher Education</v>
      </c>
      <c r="C64" s="82">
        <f>Data!DV26</f>
        <v>165539.432752252</v>
      </c>
      <c r="D64" s="82">
        <f>Data!EP26</f>
        <v>357910.10152250098</v>
      </c>
      <c r="E64" s="82">
        <f>Data!FJ26</f>
        <v>631575.63409020798</v>
      </c>
      <c r="F64" s="82">
        <f>Data!GD26</f>
        <v>0</v>
      </c>
      <c r="G64" s="82">
        <f>Data!GX26</f>
        <v>0</v>
      </c>
      <c r="H64" s="22">
        <f t="shared" si="1"/>
        <v>1155025.1683649609</v>
      </c>
      <c r="I64" s="1"/>
    </row>
    <row r="65" spans="2:9" x14ac:dyDescent="0.2">
      <c r="B65" s="9" t="str">
        <f>$B$36</f>
        <v>Agriculture</v>
      </c>
      <c r="C65" s="82">
        <f>Data!DW26</f>
        <v>2247.3539238539202</v>
      </c>
      <c r="D65" s="82">
        <f>Data!EQ26</f>
        <v>58521.146076146098</v>
      </c>
      <c r="E65" s="82">
        <f>Data!FK26</f>
        <v>0</v>
      </c>
      <c r="F65" s="82">
        <f>Data!GE26</f>
        <v>0</v>
      </c>
      <c r="G65" s="82">
        <f>Data!GY26</f>
        <v>0</v>
      </c>
      <c r="H65" s="22">
        <f t="shared" si="1"/>
        <v>60768.500000000022</v>
      </c>
      <c r="I65" s="1"/>
    </row>
    <row r="66" spans="2:9" x14ac:dyDescent="0.2">
      <c r="B66" s="9" t="str">
        <f>$B$37</f>
        <v>Engineering</v>
      </c>
      <c r="C66" s="82">
        <f>Data!DX26</f>
        <v>438712.53148443199</v>
      </c>
      <c r="D66" s="82">
        <f>Data!ER26</f>
        <v>574426.47845864401</v>
      </c>
      <c r="E66" s="82">
        <f>Data!FL26</f>
        <v>182168.274362784</v>
      </c>
      <c r="F66" s="82">
        <f>Data!GF26</f>
        <v>0</v>
      </c>
      <c r="G66" s="82">
        <f>Data!GZ26</f>
        <v>0</v>
      </c>
      <c r="H66" s="22">
        <f t="shared" si="1"/>
        <v>1195307.2843058598</v>
      </c>
      <c r="I66" s="1"/>
    </row>
    <row r="67" spans="2:9" x14ac:dyDescent="0.2">
      <c r="B67" s="9" t="str">
        <f>$B$38</f>
        <v>Home Economics</v>
      </c>
      <c r="C67" s="82">
        <f>Data!DY26</f>
        <v>4266.5238095238101</v>
      </c>
      <c r="D67" s="82">
        <f>Data!ES26</f>
        <v>21405.676190476199</v>
      </c>
      <c r="E67" s="82">
        <f>Data!FM26</f>
        <v>7580</v>
      </c>
      <c r="F67" s="82">
        <f>Data!GG26</f>
        <v>0</v>
      </c>
      <c r="G67" s="82">
        <f>Data!HA26</f>
        <v>0</v>
      </c>
      <c r="H67" s="22">
        <f t="shared" si="1"/>
        <v>33252.200000000012</v>
      </c>
      <c r="I67" s="1"/>
    </row>
    <row r="68" spans="2:9" x14ac:dyDescent="0.2">
      <c r="B68" s="9" t="str">
        <f>$B$39</f>
        <v>Law</v>
      </c>
      <c r="C68" s="82">
        <f>Data!DZ26</f>
        <v>0</v>
      </c>
      <c r="D68" s="82">
        <f>Data!ET26</f>
        <v>0</v>
      </c>
      <c r="E68" s="82">
        <f>Data!FN26</f>
        <v>0</v>
      </c>
      <c r="F68" s="82">
        <f>Data!GH26</f>
        <v>0</v>
      </c>
      <c r="G68" s="82">
        <f>Data!HB26</f>
        <v>0</v>
      </c>
      <c r="H68" s="22">
        <f t="shared" si="1"/>
        <v>0</v>
      </c>
      <c r="I68" s="1"/>
    </row>
    <row r="69" spans="2:9" x14ac:dyDescent="0.2">
      <c r="B69" s="9" t="str">
        <f>$B$40</f>
        <v>Social Service</v>
      </c>
      <c r="C69" s="82">
        <f>Data!EA26</f>
        <v>15559.1024271275</v>
      </c>
      <c r="D69" s="82">
        <f>Data!EU26</f>
        <v>209393.005205806</v>
      </c>
      <c r="E69" s="82">
        <f>Data!FO26</f>
        <v>0</v>
      </c>
      <c r="F69" s="82">
        <f>Data!GI26</f>
        <v>0</v>
      </c>
      <c r="G69" s="82">
        <f>Data!HC26</f>
        <v>0</v>
      </c>
      <c r="H69" s="22">
        <f t="shared" si="1"/>
        <v>224952.1076329335</v>
      </c>
      <c r="I69" s="1"/>
    </row>
    <row r="70" spans="2:9" x14ac:dyDescent="0.2">
      <c r="B70" s="9" t="str">
        <f>$B$41</f>
        <v>Library Science</v>
      </c>
      <c r="C70" s="82">
        <f>Data!EB26</f>
        <v>0</v>
      </c>
      <c r="D70" s="82">
        <f>Data!EV26</f>
        <v>0</v>
      </c>
      <c r="E70" s="82">
        <f>Data!FP26</f>
        <v>0</v>
      </c>
      <c r="F70" s="82">
        <f>Data!GJ26</f>
        <v>0</v>
      </c>
      <c r="G70" s="82">
        <f>Data!HD26</f>
        <v>0</v>
      </c>
      <c r="H70" s="22">
        <f t="shared" si="1"/>
        <v>0</v>
      </c>
      <c r="I70" s="1"/>
    </row>
    <row r="71" spans="2:9" x14ac:dyDescent="0.2">
      <c r="B71" s="9" t="str">
        <f>$B$42</f>
        <v>Veterinary Science</v>
      </c>
      <c r="C71" s="82">
        <f>Data!EC26</f>
        <v>0</v>
      </c>
      <c r="D71" s="82">
        <f>Data!EW26</f>
        <v>0</v>
      </c>
      <c r="E71" s="82">
        <f>Data!FQ26</f>
        <v>0</v>
      </c>
      <c r="F71" s="82">
        <f>Data!GK26</f>
        <v>0</v>
      </c>
      <c r="G71" s="82">
        <f>Data!HE26</f>
        <v>0</v>
      </c>
      <c r="H71" s="22">
        <f t="shared" si="1"/>
        <v>0</v>
      </c>
      <c r="I71" s="1"/>
    </row>
    <row r="72" spans="2:9" x14ac:dyDescent="0.2">
      <c r="B72" s="9" t="str">
        <f>$B$43</f>
        <v>Vocational Training</v>
      </c>
      <c r="C72" s="82">
        <f>Data!ED26</f>
        <v>36475.116683341701</v>
      </c>
      <c r="D72" s="82">
        <f>Data!EX26</f>
        <v>0</v>
      </c>
      <c r="E72" s="82">
        <f>Data!FR26</f>
        <v>0</v>
      </c>
      <c r="F72" s="82">
        <f>Data!GL26</f>
        <v>0</v>
      </c>
      <c r="G72" s="82">
        <f>Data!HF26</f>
        <v>0</v>
      </c>
      <c r="H72" s="22">
        <f t="shared" si="1"/>
        <v>36475.116683341701</v>
      </c>
      <c r="I72" s="1"/>
    </row>
    <row r="73" spans="2:9" x14ac:dyDescent="0.2">
      <c r="B73" s="9" t="str">
        <f>$B$44</f>
        <v>Physical Training</v>
      </c>
      <c r="C73" s="82">
        <f>Data!EE26</f>
        <v>0</v>
      </c>
      <c r="D73" s="82">
        <f>Data!EY26</f>
        <v>0</v>
      </c>
      <c r="E73" s="82">
        <f>Data!FS26</f>
        <v>0</v>
      </c>
      <c r="F73" s="82">
        <f>Data!GM26</f>
        <v>0</v>
      </c>
      <c r="G73" s="82">
        <f>Data!HG26</f>
        <v>0</v>
      </c>
      <c r="H73" s="22">
        <f t="shared" si="1"/>
        <v>0</v>
      </c>
      <c r="I73" s="1"/>
    </row>
    <row r="74" spans="2:9" x14ac:dyDescent="0.2">
      <c r="B74" s="9" t="str">
        <f>$B$45</f>
        <v>Health Services</v>
      </c>
      <c r="C74" s="82">
        <f>Data!EF26</f>
        <v>361290.316452345</v>
      </c>
      <c r="D74" s="82">
        <f>Data!EZ26</f>
        <v>1214744.50491444</v>
      </c>
      <c r="E74" s="82">
        <f>Data!FT26</f>
        <v>381226.96728568501</v>
      </c>
      <c r="F74" s="82">
        <f>Data!GN26</f>
        <v>0</v>
      </c>
      <c r="G74" s="82">
        <f>Data!HH26</f>
        <v>0</v>
      </c>
      <c r="H74" s="22">
        <f t="shared" si="1"/>
        <v>1957261.7886524701</v>
      </c>
      <c r="I74" s="1"/>
    </row>
    <row r="75" spans="2:9" x14ac:dyDescent="0.2">
      <c r="B75" s="9" t="str">
        <f>$B$46</f>
        <v>Pharmacy</v>
      </c>
      <c r="C75" s="82">
        <f>Data!EG26</f>
        <v>0</v>
      </c>
      <c r="D75" s="82">
        <f>Data!FA26</f>
        <v>0</v>
      </c>
      <c r="E75" s="82">
        <f>Data!FU26</f>
        <v>0</v>
      </c>
      <c r="F75" s="82">
        <f>Data!GO26</f>
        <v>0</v>
      </c>
      <c r="G75" s="82">
        <f>Data!HI26</f>
        <v>0</v>
      </c>
      <c r="H75" s="22">
        <f t="shared" si="1"/>
        <v>0</v>
      </c>
      <c r="I75" s="1"/>
    </row>
    <row r="76" spans="2:9" x14ac:dyDescent="0.2">
      <c r="B76" s="9" t="str">
        <f>$B$47</f>
        <v>Business Administration</v>
      </c>
      <c r="C76" s="82">
        <f>Data!EH26</f>
        <v>688335.49340132996</v>
      </c>
      <c r="D76" s="82">
        <f>Data!FB26</f>
        <v>2077046.4239282699</v>
      </c>
      <c r="E76" s="82">
        <f>Data!FV26</f>
        <v>574407.023874562</v>
      </c>
      <c r="F76" s="82">
        <f>Data!GP26</f>
        <v>0</v>
      </c>
      <c r="G76" s="82">
        <f>Data!HJ26</f>
        <v>0</v>
      </c>
      <c r="H76" s="22">
        <f t="shared" si="1"/>
        <v>3339788.9412041623</v>
      </c>
      <c r="I76" s="1"/>
    </row>
    <row r="77" spans="2:9" x14ac:dyDescent="0.2">
      <c r="B77" s="9" t="str">
        <f>$B$48</f>
        <v>Optometry</v>
      </c>
      <c r="C77" s="82">
        <f>Data!EI26</f>
        <v>0</v>
      </c>
      <c r="D77" s="82">
        <f>Data!FC26</f>
        <v>0</v>
      </c>
      <c r="E77" s="82">
        <f>Data!FW26</f>
        <v>0</v>
      </c>
      <c r="F77" s="82">
        <f>Data!GQ26</f>
        <v>0</v>
      </c>
      <c r="G77" s="82">
        <f>Data!HK26</f>
        <v>0</v>
      </c>
      <c r="H77" s="22">
        <f t="shared" si="1"/>
        <v>0</v>
      </c>
      <c r="I77" s="1"/>
    </row>
    <row r="78" spans="2:9" x14ac:dyDescent="0.2">
      <c r="B78" s="9" t="str">
        <f>$B$49</f>
        <v>Teacher Ed-Practice Teaching</v>
      </c>
      <c r="C78" s="82">
        <f>Data!EJ26</f>
        <v>0</v>
      </c>
      <c r="D78" s="82">
        <f>Data!FD26</f>
        <v>146577.06095571499</v>
      </c>
      <c r="E78" s="82">
        <f>Data!FX26</f>
        <v>0</v>
      </c>
      <c r="F78" s="82">
        <f>Data!GR26</f>
        <v>0</v>
      </c>
      <c r="G78" s="82">
        <f>Data!HL26</f>
        <v>0</v>
      </c>
      <c r="H78" s="22">
        <f t="shared" si="1"/>
        <v>146577.06095571499</v>
      </c>
      <c r="I78" s="1"/>
    </row>
    <row r="79" spans="2:9" x14ac:dyDescent="0.2">
      <c r="B79" s="9" t="str">
        <f>$B$50</f>
        <v>Technology</v>
      </c>
      <c r="C79" s="82">
        <f>Data!EK26</f>
        <v>121034.709641986</v>
      </c>
      <c r="D79" s="82">
        <f>Data!FE26</f>
        <v>173939.05802089101</v>
      </c>
      <c r="E79" s="82">
        <f>Data!FY26</f>
        <v>12362.75</v>
      </c>
      <c r="F79" s="82">
        <f>Data!GS26</f>
        <v>0</v>
      </c>
      <c r="G79" s="82">
        <f>Data!HM26</f>
        <v>0</v>
      </c>
      <c r="H79" s="22">
        <f t="shared" si="1"/>
        <v>307336.51766287698</v>
      </c>
      <c r="I79" s="1"/>
    </row>
    <row r="80" spans="2:9" x14ac:dyDescent="0.2">
      <c r="B80" s="9" t="str">
        <f>$B$51</f>
        <v>Nursing</v>
      </c>
      <c r="C80" s="82">
        <f>Data!EL26</f>
        <v>56336.546052506201</v>
      </c>
      <c r="D80" s="82">
        <f>Data!FF26</f>
        <v>1291886.4631365801</v>
      </c>
      <c r="E80" s="82">
        <f>Data!FZ26</f>
        <v>596837.17138364795</v>
      </c>
      <c r="F80" s="82">
        <f>Data!GT26</f>
        <v>0</v>
      </c>
      <c r="G80" s="82">
        <f>Data!HN26</f>
        <v>0</v>
      </c>
      <c r="H80" s="22">
        <f t="shared" si="1"/>
        <v>1945060.1805727342</v>
      </c>
      <c r="I80" s="1"/>
    </row>
    <row r="81" spans="2:9" x14ac:dyDescent="0.2">
      <c r="B81" s="35" t="str">
        <f>$B$52</f>
        <v>Totals</v>
      </c>
      <c r="C81" s="21">
        <f>SUM(C61:C80)</f>
        <v>7115434.2279120395</v>
      </c>
      <c r="D81" s="21">
        <f>SUM(D61:D80)</f>
        <v>9408953.0868144426</v>
      </c>
      <c r="E81" s="21">
        <f>SUM(E61:E80)</f>
        <v>3522771.0963031612</v>
      </c>
      <c r="F81" s="21">
        <f>SUM(F61:F80)</f>
        <v>0</v>
      </c>
      <c r="G81" s="21">
        <f>SUM(G61:G80)</f>
        <v>0</v>
      </c>
      <c r="H81" s="21">
        <f t="shared" si="1"/>
        <v>20047158.411029644</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Data!T26</f>
        <v>Inglish, Darla</v>
      </c>
      <c r="E84" s="385"/>
      <c r="F84" s="385"/>
      <c r="G84" s="87" t="str">
        <f>Data!U26</f>
        <v>(940) 397-4321</v>
      </c>
      <c r="H84" s="78" t="str">
        <f>Data!V26</f>
        <v>darla.inglish@mwsu.edu</v>
      </c>
    </row>
    <row r="85" spans="2:9" ht="13.5" customHeight="1" x14ac:dyDescent="0.2">
      <c r="B85" s="27"/>
      <c r="C85" s="27"/>
      <c r="D85" s="27"/>
      <c r="E85" s="27"/>
      <c r="F85" s="27"/>
      <c r="G85" s="27"/>
      <c r="H85" s="5"/>
    </row>
    <row r="86" spans="2:9" x14ac:dyDescent="0.2">
      <c r="B86" s="28" t="s">
        <v>33</v>
      </c>
      <c r="C86" s="13"/>
      <c r="D86" s="13"/>
      <c r="E86" s="13"/>
      <c r="F86" s="13"/>
      <c r="G86" s="13"/>
      <c r="H86" s="17">
        <f>H13+H14</f>
        <v>41790532</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Data!HR26</f>
        <v>50984</v>
      </c>
      <c r="D91" s="159">
        <f>Data!IL26</f>
        <v>0</v>
      </c>
      <c r="E91" s="159">
        <f>Data!JF26</f>
        <v>0</v>
      </c>
      <c r="F91" s="159">
        <f>Data!JZ26</f>
        <v>0</v>
      </c>
      <c r="G91" s="159">
        <f>Data!KT26</f>
        <v>0</v>
      </c>
      <c r="H91" s="36">
        <f t="shared" ref="H91:H111" si="2">SUM(C91:G91)</f>
        <v>50984</v>
      </c>
    </row>
    <row r="92" spans="2:9" x14ac:dyDescent="0.2">
      <c r="B92" s="9" t="str">
        <f>$B$33</f>
        <v>Science</v>
      </c>
      <c r="C92" s="159">
        <f>Data!HS26</f>
        <v>0</v>
      </c>
      <c r="D92" s="159">
        <f>Data!IM26</f>
        <v>0</v>
      </c>
      <c r="E92" s="159">
        <f>Data!JG26</f>
        <v>0</v>
      </c>
      <c r="F92" s="159">
        <f>Data!KA26</f>
        <v>0</v>
      </c>
      <c r="G92" s="159">
        <f>Data!KU26</f>
        <v>0</v>
      </c>
      <c r="H92" s="69">
        <f t="shared" si="2"/>
        <v>0</v>
      </c>
    </row>
    <row r="93" spans="2:9" x14ac:dyDescent="0.2">
      <c r="B93" s="9" t="str">
        <f>$B$34</f>
        <v>Fine Arts</v>
      </c>
      <c r="C93" s="159">
        <f>Data!HT26</f>
        <v>0</v>
      </c>
      <c r="D93" s="159">
        <f>Data!IN26</f>
        <v>0</v>
      </c>
      <c r="E93" s="159">
        <f>Data!JH26</f>
        <v>0</v>
      </c>
      <c r="F93" s="159">
        <f>Data!KB26</f>
        <v>0</v>
      </c>
      <c r="G93" s="159">
        <f>Data!KV26</f>
        <v>0</v>
      </c>
      <c r="H93" s="69">
        <f t="shared" si="2"/>
        <v>0</v>
      </c>
    </row>
    <row r="94" spans="2:9" x14ac:dyDescent="0.2">
      <c r="B94" s="9" t="str">
        <f>$B$35</f>
        <v>Teacher Education</v>
      </c>
      <c r="C94" s="159">
        <f>Data!HU26</f>
        <v>0</v>
      </c>
      <c r="D94" s="159">
        <f>Data!IO26</f>
        <v>0</v>
      </c>
      <c r="E94" s="159">
        <f>Data!JI26</f>
        <v>0</v>
      </c>
      <c r="F94" s="159">
        <f>Data!KC26</f>
        <v>0</v>
      </c>
      <c r="G94" s="159">
        <f>Data!KW26</f>
        <v>0</v>
      </c>
      <c r="H94" s="69">
        <f t="shared" si="2"/>
        <v>0</v>
      </c>
    </row>
    <row r="95" spans="2:9" x14ac:dyDescent="0.2">
      <c r="B95" s="9" t="str">
        <f>$B$36</f>
        <v>Agriculture</v>
      </c>
      <c r="C95" s="159">
        <f>Data!HV26</f>
        <v>0</v>
      </c>
      <c r="D95" s="159">
        <f>Data!IP26</f>
        <v>0</v>
      </c>
      <c r="E95" s="159">
        <f>Data!JJ26</f>
        <v>0</v>
      </c>
      <c r="F95" s="159">
        <f>Data!KD26</f>
        <v>0</v>
      </c>
      <c r="G95" s="159">
        <f>Data!KX26</f>
        <v>0</v>
      </c>
      <c r="H95" s="69">
        <f t="shared" si="2"/>
        <v>0</v>
      </c>
    </row>
    <row r="96" spans="2:9" x14ac:dyDescent="0.2">
      <c r="B96" s="9" t="str">
        <f>$B$37</f>
        <v>Engineering</v>
      </c>
      <c r="C96" s="159">
        <f>Data!HW26</f>
        <v>0</v>
      </c>
      <c r="D96" s="159">
        <f>Data!IQ26</f>
        <v>0</v>
      </c>
      <c r="E96" s="159">
        <f>Data!JK26</f>
        <v>0</v>
      </c>
      <c r="F96" s="159">
        <f>Data!KE26</f>
        <v>0</v>
      </c>
      <c r="G96" s="159">
        <f>Data!KY26</f>
        <v>0</v>
      </c>
      <c r="H96" s="69">
        <f t="shared" si="2"/>
        <v>0</v>
      </c>
    </row>
    <row r="97" spans="2:8" x14ac:dyDescent="0.2">
      <c r="B97" s="9" t="str">
        <f>$B$38</f>
        <v>Home Economics</v>
      </c>
      <c r="C97" s="159">
        <f>Data!HX26</f>
        <v>0</v>
      </c>
      <c r="D97" s="159">
        <f>Data!IR26</f>
        <v>0</v>
      </c>
      <c r="E97" s="159">
        <f>Data!JL26</f>
        <v>0</v>
      </c>
      <c r="F97" s="159">
        <f>Data!KF26</f>
        <v>0</v>
      </c>
      <c r="G97" s="159">
        <f>Data!KZ26</f>
        <v>0</v>
      </c>
      <c r="H97" s="69">
        <f t="shared" si="2"/>
        <v>0</v>
      </c>
    </row>
    <row r="98" spans="2:8" x14ac:dyDescent="0.2">
      <c r="B98" s="9" t="str">
        <f>$B$39</f>
        <v>Law</v>
      </c>
      <c r="C98" s="159">
        <f>Data!HY26</f>
        <v>0</v>
      </c>
      <c r="D98" s="159">
        <f>Data!IS26</f>
        <v>0</v>
      </c>
      <c r="E98" s="159">
        <f>Data!JM26</f>
        <v>0</v>
      </c>
      <c r="F98" s="159">
        <f>Data!KG26</f>
        <v>0</v>
      </c>
      <c r="G98" s="159">
        <f>Data!LA26</f>
        <v>0</v>
      </c>
      <c r="H98" s="69">
        <f t="shared" si="2"/>
        <v>0</v>
      </c>
    </row>
    <row r="99" spans="2:8" x14ac:dyDescent="0.2">
      <c r="B99" s="9" t="str">
        <f>$B$40</f>
        <v>Social Service</v>
      </c>
      <c r="C99" s="159">
        <f>Data!HZ26</f>
        <v>0</v>
      </c>
      <c r="D99" s="159">
        <f>Data!IT26</f>
        <v>0</v>
      </c>
      <c r="E99" s="159">
        <f>Data!JN26</f>
        <v>0</v>
      </c>
      <c r="F99" s="159">
        <f>Data!KH26</f>
        <v>0</v>
      </c>
      <c r="G99" s="159">
        <f>Data!LB26</f>
        <v>0</v>
      </c>
      <c r="H99" s="69">
        <f t="shared" si="2"/>
        <v>0</v>
      </c>
    </row>
    <row r="100" spans="2:8" x14ac:dyDescent="0.2">
      <c r="B100" s="9" t="str">
        <f>$B$41</f>
        <v>Library Science</v>
      </c>
      <c r="C100" s="159">
        <f>Data!IA26</f>
        <v>0</v>
      </c>
      <c r="D100" s="159">
        <f>Data!IU26</f>
        <v>0</v>
      </c>
      <c r="E100" s="159">
        <f>Data!JO26</f>
        <v>0</v>
      </c>
      <c r="F100" s="159">
        <f>Data!KI26</f>
        <v>0</v>
      </c>
      <c r="G100" s="159">
        <f>Data!LC26</f>
        <v>0</v>
      </c>
      <c r="H100" s="69">
        <f t="shared" si="2"/>
        <v>0</v>
      </c>
    </row>
    <row r="101" spans="2:8" x14ac:dyDescent="0.2">
      <c r="B101" s="9" t="str">
        <f>$B$42</f>
        <v>Veterinary Science</v>
      </c>
      <c r="C101" s="159">
        <f>Data!IB26</f>
        <v>0</v>
      </c>
      <c r="D101" s="159">
        <f>Data!IV26</f>
        <v>0</v>
      </c>
      <c r="E101" s="159">
        <f>Data!JP26</f>
        <v>0</v>
      </c>
      <c r="F101" s="159">
        <f>Data!KJ26</f>
        <v>0</v>
      </c>
      <c r="G101" s="159">
        <f>Data!LD26</f>
        <v>0</v>
      </c>
      <c r="H101" s="69">
        <f t="shared" si="2"/>
        <v>0</v>
      </c>
    </row>
    <row r="102" spans="2:8" x14ac:dyDescent="0.2">
      <c r="B102" s="9" t="str">
        <f>$B$43</f>
        <v>Vocational Training</v>
      </c>
      <c r="C102" s="159">
        <f>Data!IC26</f>
        <v>0</v>
      </c>
      <c r="D102" s="159">
        <f>Data!IW26</f>
        <v>0</v>
      </c>
      <c r="E102" s="159">
        <f>Data!JQ26</f>
        <v>0</v>
      </c>
      <c r="F102" s="159">
        <f>Data!KK26</f>
        <v>0</v>
      </c>
      <c r="G102" s="159">
        <f>Data!LE26</f>
        <v>0</v>
      </c>
      <c r="H102" s="69">
        <f t="shared" si="2"/>
        <v>0</v>
      </c>
    </row>
    <row r="103" spans="2:8" x14ac:dyDescent="0.2">
      <c r="B103" s="9" t="str">
        <f>$B$44</f>
        <v>Physical Training</v>
      </c>
      <c r="C103" s="159">
        <f>Data!ID26</f>
        <v>0</v>
      </c>
      <c r="D103" s="159">
        <f>Data!IX26</f>
        <v>0</v>
      </c>
      <c r="E103" s="159">
        <f>Data!JR26</f>
        <v>0</v>
      </c>
      <c r="F103" s="159">
        <f>Data!KL26</f>
        <v>0</v>
      </c>
      <c r="G103" s="159">
        <f>Data!LF26</f>
        <v>0</v>
      </c>
      <c r="H103" s="69">
        <f t="shared" si="2"/>
        <v>0</v>
      </c>
    </row>
    <row r="104" spans="2:8" x14ac:dyDescent="0.2">
      <c r="B104" s="9" t="str">
        <f>$B$45</f>
        <v>Health Services</v>
      </c>
      <c r="C104" s="159">
        <f>Data!IE26</f>
        <v>0</v>
      </c>
      <c r="D104" s="159">
        <f>Data!IY26</f>
        <v>0</v>
      </c>
      <c r="E104" s="159">
        <f>Data!JS26</f>
        <v>0</v>
      </c>
      <c r="F104" s="159">
        <f>Data!KM26</f>
        <v>0</v>
      </c>
      <c r="G104" s="159">
        <f>Data!LG26</f>
        <v>0</v>
      </c>
      <c r="H104" s="69">
        <f t="shared" si="2"/>
        <v>0</v>
      </c>
    </row>
    <row r="105" spans="2:8" x14ac:dyDescent="0.2">
      <c r="B105" s="9" t="str">
        <f>$B$46</f>
        <v>Pharmacy</v>
      </c>
      <c r="C105" s="159">
        <f>Data!IF26</f>
        <v>0</v>
      </c>
      <c r="D105" s="159">
        <f>Data!IZ26</f>
        <v>0</v>
      </c>
      <c r="E105" s="159">
        <f>Data!JT26</f>
        <v>0</v>
      </c>
      <c r="F105" s="159">
        <f>Data!KN26</f>
        <v>0</v>
      </c>
      <c r="G105" s="159">
        <f>Data!LH26</f>
        <v>0</v>
      </c>
      <c r="H105" s="69">
        <f t="shared" si="2"/>
        <v>0</v>
      </c>
    </row>
    <row r="106" spans="2:8" x14ac:dyDescent="0.2">
      <c r="B106" s="9" t="str">
        <f>$B$47</f>
        <v>Business Administration</v>
      </c>
      <c r="C106" s="159">
        <f>Data!IG26</f>
        <v>0</v>
      </c>
      <c r="D106" s="159">
        <f>Data!JA26</f>
        <v>0</v>
      </c>
      <c r="E106" s="159">
        <f>Data!JU26</f>
        <v>0</v>
      </c>
      <c r="F106" s="159">
        <f>Data!KO26</f>
        <v>0</v>
      </c>
      <c r="G106" s="159">
        <f>Data!LI26</f>
        <v>0</v>
      </c>
      <c r="H106" s="69">
        <f t="shared" si="2"/>
        <v>0</v>
      </c>
    </row>
    <row r="107" spans="2:8" x14ac:dyDescent="0.2">
      <c r="B107" s="9" t="str">
        <f>$B$48</f>
        <v>Optometry</v>
      </c>
      <c r="C107" s="159">
        <f>Data!IH26</f>
        <v>0</v>
      </c>
      <c r="D107" s="159">
        <f>Data!JB26</f>
        <v>0</v>
      </c>
      <c r="E107" s="159">
        <f>Data!JV26</f>
        <v>0</v>
      </c>
      <c r="F107" s="159">
        <f>Data!KP26</f>
        <v>0</v>
      </c>
      <c r="G107" s="159">
        <f>Data!LJ26</f>
        <v>0</v>
      </c>
      <c r="H107" s="69">
        <f t="shared" si="2"/>
        <v>0</v>
      </c>
    </row>
    <row r="108" spans="2:8" x14ac:dyDescent="0.2">
      <c r="B108" s="9" t="str">
        <f>$B$49</f>
        <v>Teacher Ed-Practice Teaching</v>
      </c>
      <c r="C108" s="159">
        <f>Data!II26</f>
        <v>0</v>
      </c>
      <c r="D108" s="159">
        <f>Data!JC26</f>
        <v>0</v>
      </c>
      <c r="E108" s="159">
        <f>Data!JW26</f>
        <v>0</v>
      </c>
      <c r="F108" s="159">
        <f>Data!KQ26</f>
        <v>0</v>
      </c>
      <c r="G108" s="159">
        <f>Data!LK26</f>
        <v>0</v>
      </c>
      <c r="H108" s="69">
        <f t="shared" si="2"/>
        <v>0</v>
      </c>
    </row>
    <row r="109" spans="2:8" x14ac:dyDescent="0.2">
      <c r="B109" s="9" t="str">
        <f>$B$50</f>
        <v>Technology</v>
      </c>
      <c r="C109" s="159">
        <f>Data!IJ26</f>
        <v>0</v>
      </c>
      <c r="D109" s="159">
        <f>Data!JD26</f>
        <v>0</v>
      </c>
      <c r="E109" s="159">
        <f>Data!JX26</f>
        <v>0</v>
      </c>
      <c r="F109" s="159">
        <f>Data!KR26</f>
        <v>0</v>
      </c>
      <c r="G109" s="159">
        <f>Data!LL26</f>
        <v>0</v>
      </c>
      <c r="H109" s="69">
        <f t="shared" si="2"/>
        <v>0</v>
      </c>
    </row>
    <row r="110" spans="2:8" x14ac:dyDescent="0.2">
      <c r="B110" s="9" t="str">
        <f>$B$51</f>
        <v>Nursing</v>
      </c>
      <c r="C110" s="159">
        <f>Data!IK26</f>
        <v>0</v>
      </c>
      <c r="D110" s="159">
        <f>Data!JE26</f>
        <v>0</v>
      </c>
      <c r="E110" s="159">
        <f>Data!JY26</f>
        <v>0</v>
      </c>
      <c r="F110" s="159">
        <f>Data!KS26</f>
        <v>0</v>
      </c>
      <c r="G110" s="159">
        <f>Data!HPM26</f>
        <v>0</v>
      </c>
      <c r="H110" s="69">
        <f t="shared" si="2"/>
        <v>0</v>
      </c>
    </row>
    <row r="111" spans="2:8" x14ac:dyDescent="0.2">
      <c r="B111" s="35" t="str">
        <f>$B$52</f>
        <v>Totals</v>
      </c>
      <c r="C111" s="36">
        <f>SUM(C91:C110)</f>
        <v>50984</v>
      </c>
      <c r="D111" s="36">
        <f>SUM(D91:D110)</f>
        <v>0</v>
      </c>
      <c r="E111" s="36">
        <f>SUM(E91:E110)</f>
        <v>0</v>
      </c>
      <c r="F111" s="36">
        <f>SUM(F91:F110)</f>
        <v>0</v>
      </c>
      <c r="G111" s="36">
        <f>SUM(G91:G110)</f>
        <v>0</v>
      </c>
      <c r="H111" s="36">
        <f t="shared" si="2"/>
        <v>50984</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3585170.3232628</v>
      </c>
      <c r="D116" s="21">
        <f t="shared" si="3"/>
        <v>1527143.7412890301</v>
      </c>
      <c r="E116" s="21">
        <f t="shared" si="3"/>
        <v>740973.23376654496</v>
      </c>
      <c r="F116" s="21">
        <f t="shared" si="3"/>
        <v>0</v>
      </c>
      <c r="G116" s="21">
        <f t="shared" si="3"/>
        <v>0</v>
      </c>
      <c r="H116" s="36">
        <f t="shared" ref="H116:H136" si="4">SUM(C116:G116)</f>
        <v>5853287.2983183749</v>
      </c>
      <c r="I116" s="1"/>
    </row>
    <row r="117" spans="2:9" x14ac:dyDescent="0.2">
      <c r="B117" s="9" t="str">
        <f>$B$33</f>
        <v>Science</v>
      </c>
      <c r="C117" s="22">
        <f t="shared" si="3"/>
        <v>1082763.12004523</v>
      </c>
      <c r="D117" s="22">
        <f t="shared" si="3"/>
        <v>1001315.4508489</v>
      </c>
      <c r="E117" s="22">
        <f t="shared" si="3"/>
        <v>395640.04153972899</v>
      </c>
      <c r="F117" s="22">
        <f t="shared" si="3"/>
        <v>0</v>
      </c>
      <c r="G117" s="22">
        <f t="shared" si="3"/>
        <v>0</v>
      </c>
      <c r="H117" s="69">
        <f t="shared" si="4"/>
        <v>2479718.6124338591</v>
      </c>
      <c r="I117" s="1"/>
    </row>
    <row r="118" spans="2:9" x14ac:dyDescent="0.2">
      <c r="B118" s="9" t="str">
        <f>$B$34</f>
        <v>Fine Arts</v>
      </c>
      <c r="C118" s="22">
        <f t="shared" si="3"/>
        <v>608687.65797531197</v>
      </c>
      <c r="D118" s="22">
        <f t="shared" si="3"/>
        <v>754643.97626704304</v>
      </c>
      <c r="E118" s="22">
        <f t="shared" si="3"/>
        <v>0</v>
      </c>
      <c r="F118" s="22">
        <f t="shared" si="3"/>
        <v>0</v>
      </c>
      <c r="G118" s="22">
        <f t="shared" si="3"/>
        <v>0</v>
      </c>
      <c r="H118" s="69">
        <f t="shared" si="4"/>
        <v>1363331.6342423549</v>
      </c>
      <c r="I118" s="1"/>
    </row>
    <row r="119" spans="2:9" x14ac:dyDescent="0.2">
      <c r="B119" s="9" t="str">
        <f>$B$35</f>
        <v>Teacher Education</v>
      </c>
      <c r="C119" s="22">
        <f t="shared" si="3"/>
        <v>165539.432752252</v>
      </c>
      <c r="D119" s="22">
        <f t="shared" si="3"/>
        <v>357910.10152250098</v>
      </c>
      <c r="E119" s="22">
        <f t="shared" si="3"/>
        <v>631575.63409020798</v>
      </c>
      <c r="F119" s="22">
        <f t="shared" si="3"/>
        <v>0</v>
      </c>
      <c r="G119" s="22">
        <f t="shared" si="3"/>
        <v>0</v>
      </c>
      <c r="H119" s="69">
        <f t="shared" si="4"/>
        <v>1155025.1683649609</v>
      </c>
      <c r="I119" s="1"/>
    </row>
    <row r="120" spans="2:9" x14ac:dyDescent="0.2">
      <c r="B120" s="9" t="str">
        <f>$B$36</f>
        <v>Agriculture</v>
      </c>
      <c r="C120" s="22">
        <f t="shared" si="3"/>
        <v>2247.3539238539202</v>
      </c>
      <c r="D120" s="22">
        <f t="shared" si="3"/>
        <v>58521.146076146098</v>
      </c>
      <c r="E120" s="22">
        <f t="shared" si="3"/>
        <v>0</v>
      </c>
      <c r="F120" s="22">
        <f t="shared" si="3"/>
        <v>0</v>
      </c>
      <c r="G120" s="22">
        <f t="shared" si="3"/>
        <v>0</v>
      </c>
      <c r="H120" s="69">
        <f t="shared" si="4"/>
        <v>60768.500000000022</v>
      </c>
      <c r="I120" s="1"/>
    </row>
    <row r="121" spans="2:9" x14ac:dyDescent="0.2">
      <c r="B121" s="9" t="str">
        <f>$B$37</f>
        <v>Engineering</v>
      </c>
      <c r="C121" s="22">
        <f t="shared" si="3"/>
        <v>438712.53148443199</v>
      </c>
      <c r="D121" s="22">
        <f t="shared" si="3"/>
        <v>574426.47845864401</v>
      </c>
      <c r="E121" s="22">
        <f t="shared" si="3"/>
        <v>182168.274362784</v>
      </c>
      <c r="F121" s="22">
        <f t="shared" si="3"/>
        <v>0</v>
      </c>
      <c r="G121" s="22">
        <f t="shared" si="3"/>
        <v>0</v>
      </c>
      <c r="H121" s="69">
        <f t="shared" si="4"/>
        <v>1195307.2843058598</v>
      </c>
      <c r="I121" s="1"/>
    </row>
    <row r="122" spans="2:9" x14ac:dyDescent="0.2">
      <c r="B122" s="9" t="str">
        <f>$B$38</f>
        <v>Home Economics</v>
      </c>
      <c r="C122" s="22">
        <f t="shared" si="3"/>
        <v>4266.5238095238101</v>
      </c>
      <c r="D122" s="22">
        <f t="shared" si="3"/>
        <v>21405.676190476199</v>
      </c>
      <c r="E122" s="22">
        <f t="shared" si="3"/>
        <v>7580</v>
      </c>
      <c r="F122" s="22">
        <f t="shared" si="3"/>
        <v>0</v>
      </c>
      <c r="G122" s="22">
        <f t="shared" si="3"/>
        <v>0</v>
      </c>
      <c r="H122" s="69">
        <f t="shared" si="4"/>
        <v>33252.200000000012</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15559.1024271275</v>
      </c>
      <c r="D124" s="22">
        <f t="shared" si="3"/>
        <v>209393.005205806</v>
      </c>
      <c r="E124" s="22">
        <f t="shared" si="3"/>
        <v>0</v>
      </c>
      <c r="F124" s="22">
        <f t="shared" si="3"/>
        <v>0</v>
      </c>
      <c r="G124" s="22">
        <f t="shared" si="3"/>
        <v>0</v>
      </c>
      <c r="H124" s="69">
        <f t="shared" si="4"/>
        <v>224952.1076329335</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36475.116683341701</v>
      </c>
      <c r="D127" s="22">
        <f t="shared" si="3"/>
        <v>0</v>
      </c>
      <c r="E127" s="22">
        <f t="shared" si="3"/>
        <v>0</v>
      </c>
      <c r="F127" s="22">
        <f t="shared" si="3"/>
        <v>0</v>
      </c>
      <c r="G127" s="22">
        <f t="shared" si="3"/>
        <v>0</v>
      </c>
      <c r="H127" s="69">
        <f t="shared" si="4"/>
        <v>36475.116683341701</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361290.316452345</v>
      </c>
      <c r="D129" s="22">
        <f t="shared" si="3"/>
        <v>1214744.50491444</v>
      </c>
      <c r="E129" s="22">
        <f t="shared" si="3"/>
        <v>381226.96728568501</v>
      </c>
      <c r="F129" s="22">
        <f t="shared" si="3"/>
        <v>0</v>
      </c>
      <c r="G129" s="22">
        <f t="shared" si="3"/>
        <v>0</v>
      </c>
      <c r="H129" s="69">
        <f t="shared" si="4"/>
        <v>1957261.7886524701</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688335.49340132996</v>
      </c>
      <c r="D131" s="22">
        <f t="shared" si="3"/>
        <v>2077046.4239282699</v>
      </c>
      <c r="E131" s="22">
        <f t="shared" si="3"/>
        <v>574407.023874562</v>
      </c>
      <c r="F131" s="22">
        <f t="shared" si="3"/>
        <v>0</v>
      </c>
      <c r="G131" s="22">
        <f t="shared" si="3"/>
        <v>0</v>
      </c>
      <c r="H131" s="69">
        <f t="shared" si="4"/>
        <v>3339788.9412041623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146577.06095571499</v>
      </c>
      <c r="E133" s="22">
        <f t="shared" si="5"/>
        <v>0</v>
      </c>
      <c r="F133" s="22">
        <f t="shared" si="5"/>
        <v>0</v>
      </c>
      <c r="G133" s="22">
        <f t="shared" si="5"/>
        <v>0</v>
      </c>
      <c r="H133" s="69">
        <f t="shared" si="4"/>
        <v>146577.06095571499</v>
      </c>
      <c r="I133" s="1"/>
    </row>
    <row r="134" spans="2:12" x14ac:dyDescent="0.2">
      <c r="B134" s="9" t="str">
        <f>$B$50</f>
        <v>Technology</v>
      </c>
      <c r="C134" s="22">
        <f t="shared" si="5"/>
        <v>121034.709641986</v>
      </c>
      <c r="D134" s="22">
        <f t="shared" si="5"/>
        <v>173939.05802089101</v>
      </c>
      <c r="E134" s="22">
        <f t="shared" si="5"/>
        <v>12362.75</v>
      </c>
      <c r="F134" s="22">
        <f t="shared" si="5"/>
        <v>0</v>
      </c>
      <c r="G134" s="22">
        <f t="shared" si="5"/>
        <v>0</v>
      </c>
      <c r="H134" s="69">
        <f t="shared" si="4"/>
        <v>307336.51766287698</v>
      </c>
      <c r="I134" s="1"/>
    </row>
    <row r="135" spans="2:12" x14ac:dyDescent="0.2">
      <c r="B135" s="9" t="str">
        <f>$B$51</f>
        <v>Nursing</v>
      </c>
      <c r="C135" s="22">
        <f t="shared" si="5"/>
        <v>56336.546052506201</v>
      </c>
      <c r="D135" s="22">
        <f t="shared" si="5"/>
        <v>1291886.4631365801</v>
      </c>
      <c r="E135" s="22">
        <f t="shared" si="5"/>
        <v>596837.17138364795</v>
      </c>
      <c r="F135" s="22">
        <f t="shared" si="5"/>
        <v>0</v>
      </c>
      <c r="G135" s="22">
        <f t="shared" si="5"/>
        <v>0</v>
      </c>
      <c r="H135" s="69">
        <f t="shared" si="4"/>
        <v>1945060.1805727342</v>
      </c>
      <c r="I135" s="1"/>
    </row>
    <row r="136" spans="2:12" x14ac:dyDescent="0.2">
      <c r="B136" s="35" t="str">
        <f>$B$52</f>
        <v>Totals</v>
      </c>
      <c r="C136" s="36">
        <f>SUM(C116:C135)</f>
        <v>7166418.2279120395</v>
      </c>
      <c r="D136" s="36">
        <f>SUM(D116:D135)</f>
        <v>9408953.0868144426</v>
      </c>
      <c r="E136" s="36">
        <f>SUM(E116:E135)</f>
        <v>3522771.0963031612</v>
      </c>
      <c r="F136" s="36">
        <f>SUM(F116:F135)</f>
        <v>0</v>
      </c>
      <c r="G136" s="36">
        <f>SUM(G116:G135)</f>
        <v>0</v>
      </c>
      <c r="H136" s="36">
        <f t="shared" si="4"/>
        <v>20098142.411029644</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21692389.588970356</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Data!LN26</f>
        <v>0</v>
      </c>
      <c r="D143" s="159">
        <f>Data!MH26</f>
        <v>0</v>
      </c>
      <c r="E143" s="159">
        <f>Data!NB26</f>
        <v>0</v>
      </c>
      <c r="F143" s="159">
        <f>Data!NV26</f>
        <v>0</v>
      </c>
      <c r="G143" s="159">
        <f>Data!OP26</f>
        <v>0</v>
      </c>
      <c r="H143" s="160">
        <f>Data!PJ26</f>
        <v>6278487</v>
      </c>
      <c r="I143" s="70">
        <f t="shared" ref="I143:I162" si="6">SUM(C143:H143)</f>
        <v>6278487</v>
      </c>
    </row>
    <row r="144" spans="2:12" x14ac:dyDescent="0.2">
      <c r="B144" s="9" t="str">
        <f>$B$33</f>
        <v>Science</v>
      </c>
      <c r="C144" s="159">
        <f>Data!LO26</f>
        <v>0</v>
      </c>
      <c r="D144" s="159">
        <f>Data!MI26</f>
        <v>0</v>
      </c>
      <c r="E144" s="159">
        <f>Data!NC26</f>
        <v>0</v>
      </c>
      <c r="F144" s="159">
        <f>Data!NW26</f>
        <v>0</v>
      </c>
      <c r="G144" s="159">
        <f>Data!OQ26</f>
        <v>0</v>
      </c>
      <c r="H144" s="160">
        <f>Data!PK26</f>
        <v>2683225</v>
      </c>
      <c r="I144" s="70">
        <f t="shared" si="6"/>
        <v>2683225</v>
      </c>
    </row>
    <row r="145" spans="2:9" x14ac:dyDescent="0.2">
      <c r="B145" s="9" t="str">
        <f>$B$34</f>
        <v>Fine Arts</v>
      </c>
      <c r="C145" s="159">
        <f>Data!LP26</f>
        <v>0</v>
      </c>
      <c r="D145" s="159">
        <f>Data!MJ26</f>
        <v>0</v>
      </c>
      <c r="E145" s="159">
        <f>Data!ND26</f>
        <v>0</v>
      </c>
      <c r="F145" s="159">
        <f>Data!NX26</f>
        <v>0</v>
      </c>
      <c r="G145" s="159">
        <f>Data!OR26</f>
        <v>0</v>
      </c>
      <c r="H145" s="160">
        <f>Data!PL26</f>
        <v>1475218</v>
      </c>
      <c r="I145" s="70">
        <f t="shared" si="6"/>
        <v>1475218</v>
      </c>
    </row>
    <row r="146" spans="2:9" x14ac:dyDescent="0.2">
      <c r="B146" s="9" t="str">
        <f>$B$35</f>
        <v>Teacher Education</v>
      </c>
      <c r="C146" s="159">
        <f>Data!LQ26</f>
        <v>0</v>
      </c>
      <c r="D146" s="159">
        <f>Data!MK26</f>
        <v>0</v>
      </c>
      <c r="E146" s="159">
        <f>Data!NE26</f>
        <v>0</v>
      </c>
      <c r="F146" s="159">
        <f>Data!NY26</f>
        <v>0</v>
      </c>
      <c r="G146" s="159">
        <f>Data!OS26</f>
        <v>0</v>
      </c>
      <c r="H146" s="160">
        <f>Data!PN26</f>
        <v>1249816</v>
      </c>
      <c r="I146" s="70">
        <f t="shared" si="6"/>
        <v>1249816</v>
      </c>
    </row>
    <row r="147" spans="2:9" x14ac:dyDescent="0.2">
      <c r="B147" s="9" t="str">
        <f>$B$36</f>
        <v>Agriculture</v>
      </c>
      <c r="C147" s="159">
        <f>Data!LR26</f>
        <v>0</v>
      </c>
      <c r="D147" s="159">
        <f>Data!ML26</f>
        <v>0</v>
      </c>
      <c r="E147" s="159">
        <f>Data!NF26</f>
        <v>0</v>
      </c>
      <c r="F147" s="159">
        <f>Data!NZ26</f>
        <v>0</v>
      </c>
      <c r="G147" s="159">
        <f>Data!OT26</f>
        <v>0</v>
      </c>
      <c r="H147" s="160">
        <f>Data!PM26</f>
        <v>65756</v>
      </c>
      <c r="I147" s="70">
        <f t="shared" si="6"/>
        <v>65756</v>
      </c>
    </row>
    <row r="148" spans="2:9" x14ac:dyDescent="0.2">
      <c r="B148" s="9" t="str">
        <f>$B$37</f>
        <v>Engineering</v>
      </c>
      <c r="C148" s="159">
        <f>Data!LS26</f>
        <v>0</v>
      </c>
      <c r="D148" s="159">
        <f>Data!MM26</f>
        <v>0</v>
      </c>
      <c r="E148" s="159">
        <f>Data!NG26</f>
        <v>0</v>
      </c>
      <c r="F148" s="159">
        <f>Data!OA26</f>
        <v>0</v>
      </c>
      <c r="G148" s="159">
        <f>Data!OU26</f>
        <v>0</v>
      </c>
      <c r="H148" s="160">
        <f>Data!PO26</f>
        <v>1293403</v>
      </c>
      <c r="I148" s="70">
        <f t="shared" si="6"/>
        <v>1293403</v>
      </c>
    </row>
    <row r="149" spans="2:9" x14ac:dyDescent="0.2">
      <c r="B149" s="9" t="str">
        <f>$B$38</f>
        <v>Home Economics</v>
      </c>
      <c r="C149" s="159">
        <f>Data!LT26</f>
        <v>0</v>
      </c>
      <c r="D149" s="159">
        <f>Data!MN26</f>
        <v>0</v>
      </c>
      <c r="E149" s="159">
        <f>Data!NH26</f>
        <v>0</v>
      </c>
      <c r="F149" s="159">
        <f>Data!OB26</f>
        <v>0</v>
      </c>
      <c r="G149" s="159">
        <f>Data!OV26</f>
        <v>0</v>
      </c>
      <c r="H149" s="160">
        <f>Data!PP26</f>
        <v>35981</v>
      </c>
      <c r="I149" s="70">
        <f t="shared" si="6"/>
        <v>35981</v>
      </c>
    </row>
    <row r="150" spans="2:9" x14ac:dyDescent="0.2">
      <c r="B150" s="9" t="str">
        <f>$B$39</f>
        <v>Law</v>
      </c>
      <c r="C150" s="159">
        <f>Data!LU26</f>
        <v>0</v>
      </c>
      <c r="D150" s="159">
        <f>Data!MO26</f>
        <v>0</v>
      </c>
      <c r="E150" s="159">
        <f>Data!NI26</f>
        <v>0</v>
      </c>
      <c r="F150" s="159">
        <f>Data!OC26</f>
        <v>0</v>
      </c>
      <c r="G150" s="159">
        <f>Data!OW26</f>
        <v>0</v>
      </c>
      <c r="H150" s="160">
        <f>Data!PQ26</f>
        <v>0</v>
      </c>
      <c r="I150" s="70">
        <f t="shared" si="6"/>
        <v>0</v>
      </c>
    </row>
    <row r="151" spans="2:9" x14ac:dyDescent="0.2">
      <c r="B151" s="9" t="str">
        <f>$B$40</f>
        <v>Social Service</v>
      </c>
      <c r="C151" s="159">
        <f>Data!LV26</f>
        <v>0</v>
      </c>
      <c r="D151" s="159">
        <f>Data!MP26</f>
        <v>0</v>
      </c>
      <c r="E151" s="159">
        <f>Data!NJ26</f>
        <v>0</v>
      </c>
      <c r="F151" s="159">
        <f>Data!OD26</f>
        <v>0</v>
      </c>
      <c r="G151" s="159">
        <f>Data!OX26</f>
        <v>0</v>
      </c>
      <c r="H151" s="160">
        <f>Data!PR26</f>
        <v>243413</v>
      </c>
      <c r="I151" s="70">
        <f t="shared" si="6"/>
        <v>243413</v>
      </c>
    </row>
    <row r="152" spans="2:9" x14ac:dyDescent="0.2">
      <c r="B152" s="9" t="str">
        <f>$B$41</f>
        <v>Library Science</v>
      </c>
      <c r="C152" s="159">
        <f>Data!LW26</f>
        <v>0</v>
      </c>
      <c r="D152" s="159">
        <f>Data!MQ26</f>
        <v>0</v>
      </c>
      <c r="E152" s="159">
        <f>Data!NK26</f>
        <v>0</v>
      </c>
      <c r="F152" s="159">
        <f>Data!OE26</f>
        <v>0</v>
      </c>
      <c r="G152" s="159">
        <f>Data!OY26</f>
        <v>0</v>
      </c>
      <c r="H152" s="160">
        <f>Data!PS26</f>
        <v>0</v>
      </c>
      <c r="I152" s="70">
        <f t="shared" si="6"/>
        <v>0</v>
      </c>
    </row>
    <row r="153" spans="2:9" x14ac:dyDescent="0.2">
      <c r="B153" s="9" t="str">
        <f>$B$42</f>
        <v>Veterinary Science</v>
      </c>
      <c r="C153" s="159">
        <f>Data!LX26</f>
        <v>0</v>
      </c>
      <c r="D153" s="159">
        <f>Data!MR26</f>
        <v>0</v>
      </c>
      <c r="E153" s="159">
        <f>Data!NL26</f>
        <v>0</v>
      </c>
      <c r="F153" s="159">
        <f>Data!OF26</f>
        <v>0</v>
      </c>
      <c r="G153" s="159">
        <f>Data!OZ26</f>
        <v>0</v>
      </c>
      <c r="H153" s="160">
        <f>Data!PT26</f>
        <v>0</v>
      </c>
      <c r="I153" s="70">
        <f t="shared" si="6"/>
        <v>0</v>
      </c>
    </row>
    <row r="154" spans="2:9" x14ac:dyDescent="0.2">
      <c r="B154" s="9" t="str">
        <f>$B$43</f>
        <v>Vocational Training</v>
      </c>
      <c r="C154" s="159">
        <f>Data!LY26</f>
        <v>0</v>
      </c>
      <c r="D154" s="159">
        <f>Data!MS26</f>
        <v>0</v>
      </c>
      <c r="E154" s="159">
        <f>Data!NM26</f>
        <v>0</v>
      </c>
      <c r="F154" s="159">
        <f>Data!OG26</f>
        <v>0</v>
      </c>
      <c r="G154" s="159">
        <f>Data!PA26</f>
        <v>0</v>
      </c>
      <c r="H154" s="160">
        <f>Data!PU26</f>
        <v>39468</v>
      </c>
      <c r="I154" s="70">
        <f t="shared" si="6"/>
        <v>39468</v>
      </c>
    </row>
    <row r="155" spans="2:9" x14ac:dyDescent="0.2">
      <c r="B155" s="9" t="str">
        <f>$B$44</f>
        <v>Physical Training</v>
      </c>
      <c r="C155" s="159">
        <f>Data!LZ26</f>
        <v>0</v>
      </c>
      <c r="D155" s="159">
        <f>Data!MT26</f>
        <v>0</v>
      </c>
      <c r="E155" s="159">
        <f>Data!NN26</f>
        <v>0</v>
      </c>
      <c r="F155" s="159">
        <f>Data!OH26</f>
        <v>0</v>
      </c>
      <c r="G155" s="159">
        <f>Data!PB26</f>
        <v>0</v>
      </c>
      <c r="H155" s="160">
        <f>Data!PV26</f>
        <v>0</v>
      </c>
      <c r="I155" s="70">
        <f t="shared" si="6"/>
        <v>0</v>
      </c>
    </row>
    <row r="156" spans="2:9" x14ac:dyDescent="0.2">
      <c r="B156" s="9" t="str">
        <f>$B$45</f>
        <v>Health Services</v>
      </c>
      <c r="C156" s="159">
        <f>Data!MA26</f>
        <v>0</v>
      </c>
      <c r="D156" s="159">
        <f>Data!MU26</f>
        <v>0</v>
      </c>
      <c r="E156" s="159">
        <f>Data!NO26</f>
        <v>0</v>
      </c>
      <c r="F156" s="159">
        <f>Data!OI26</f>
        <v>0</v>
      </c>
      <c r="G156" s="159">
        <f>Data!PC26</f>
        <v>0</v>
      </c>
      <c r="H156" s="160">
        <f>Data!PW26</f>
        <v>2117891</v>
      </c>
      <c r="I156" s="70">
        <f t="shared" si="6"/>
        <v>2117891</v>
      </c>
    </row>
    <row r="157" spans="2:9" x14ac:dyDescent="0.2">
      <c r="B157" s="9" t="str">
        <f>$B$46</f>
        <v>Pharmacy</v>
      </c>
      <c r="C157" s="159">
        <f>Data!MB26</f>
        <v>0</v>
      </c>
      <c r="D157" s="159">
        <f>Data!MV26</f>
        <v>0</v>
      </c>
      <c r="E157" s="159">
        <f>Data!NP26</f>
        <v>0</v>
      </c>
      <c r="F157" s="159">
        <f>Data!OJ26</f>
        <v>0</v>
      </c>
      <c r="G157" s="159">
        <f>Data!PD26</f>
        <v>0</v>
      </c>
      <c r="H157" s="160">
        <f>Data!PX26</f>
        <v>0</v>
      </c>
      <c r="I157" s="70">
        <f t="shared" si="6"/>
        <v>0</v>
      </c>
    </row>
    <row r="158" spans="2:9" x14ac:dyDescent="0.2">
      <c r="B158" s="9" t="str">
        <f>$B$47</f>
        <v>Business Administration</v>
      </c>
      <c r="C158" s="159">
        <f>Data!MC26</f>
        <v>0</v>
      </c>
      <c r="D158" s="159">
        <f>Data!MW26</f>
        <v>0</v>
      </c>
      <c r="E158" s="159">
        <f>Data!NQ26</f>
        <v>0</v>
      </c>
      <c r="F158" s="159">
        <f>Data!OK26</f>
        <v>0</v>
      </c>
      <c r="G158" s="159">
        <f>Data!PE26</f>
        <v>0</v>
      </c>
      <c r="H158" s="160">
        <f>Data!PY26</f>
        <v>3613879</v>
      </c>
      <c r="I158" s="70">
        <f t="shared" si="6"/>
        <v>3613879</v>
      </c>
    </row>
    <row r="159" spans="2:9" x14ac:dyDescent="0.2">
      <c r="B159" s="9" t="str">
        <f>$B$48</f>
        <v>Optometry</v>
      </c>
      <c r="C159" s="159">
        <f>Data!MD26</f>
        <v>0</v>
      </c>
      <c r="D159" s="159">
        <f>Data!MX26</f>
        <v>0</v>
      </c>
      <c r="E159" s="159">
        <f>Data!NR26</f>
        <v>0</v>
      </c>
      <c r="F159" s="159">
        <f>Data!OL26</f>
        <v>0</v>
      </c>
      <c r="G159" s="159">
        <f>Data!PF26</f>
        <v>0</v>
      </c>
      <c r="H159" s="160">
        <f>Data!PZ26</f>
        <v>0</v>
      </c>
      <c r="I159" s="70">
        <f t="shared" si="6"/>
        <v>0</v>
      </c>
    </row>
    <row r="160" spans="2:9" x14ac:dyDescent="0.2">
      <c r="B160" s="9" t="str">
        <f>$B$49</f>
        <v>Teacher Ed-Practice Teaching</v>
      </c>
      <c r="C160" s="159">
        <f>Data!ME26</f>
        <v>0</v>
      </c>
      <c r="D160" s="159">
        <f>Data!MY26</f>
        <v>0</v>
      </c>
      <c r="E160" s="159">
        <f>Data!NS26</f>
        <v>0</v>
      </c>
      <c r="F160" s="159">
        <f>Data!OM26</f>
        <v>0</v>
      </c>
      <c r="G160" s="159">
        <f>Data!PG26</f>
        <v>0</v>
      </c>
      <c r="H160" s="160">
        <f>Data!QA26</f>
        <v>158606</v>
      </c>
      <c r="I160" s="70">
        <f t="shared" si="6"/>
        <v>158606</v>
      </c>
    </row>
    <row r="161" spans="2:10" x14ac:dyDescent="0.2">
      <c r="B161" s="9" t="str">
        <f>$B$50</f>
        <v>Technology</v>
      </c>
      <c r="C161" s="159">
        <f>Data!MF26</f>
        <v>0</v>
      </c>
      <c r="D161" s="159">
        <f>Data!MZ26</f>
        <v>0</v>
      </c>
      <c r="E161" s="159">
        <f>Data!NT26</f>
        <v>0</v>
      </c>
      <c r="F161" s="159">
        <f>Data!ON26</f>
        <v>0</v>
      </c>
      <c r="G161" s="159">
        <f>Data!PH26</f>
        <v>0</v>
      </c>
      <c r="H161" s="160">
        <f>Data!QB26</f>
        <v>332560</v>
      </c>
      <c r="I161" s="70">
        <f t="shared" si="6"/>
        <v>332560</v>
      </c>
    </row>
    <row r="162" spans="2:10" x14ac:dyDescent="0.2">
      <c r="B162" s="9" t="str">
        <f>$B$51</f>
        <v>Nursing</v>
      </c>
      <c r="C162" s="159">
        <f>Data!MG26</f>
        <v>0</v>
      </c>
      <c r="D162" s="159">
        <f>Data!NA26</f>
        <v>0</v>
      </c>
      <c r="E162" s="159">
        <f>Data!NU26</f>
        <v>0</v>
      </c>
      <c r="F162" s="159">
        <f>Data!OO26</f>
        <v>0</v>
      </c>
      <c r="G162" s="159">
        <f>Data!PI26</f>
        <v>0</v>
      </c>
      <c r="H162" s="160">
        <f>Data!QC26</f>
        <v>2104687</v>
      </c>
      <c r="I162" s="70">
        <f t="shared" si="6"/>
        <v>2104687</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21692390</v>
      </c>
      <c r="I163" s="70">
        <f>SUM(I143:I162)</f>
        <v>21692390</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3845607.4544398598</v>
      </c>
      <c r="D168" s="21">
        <f t="shared" si="8"/>
        <v>1638079.8751445492</v>
      </c>
      <c r="E168" s="21">
        <f t="shared" si="8"/>
        <v>794799.6704155918</v>
      </c>
      <c r="F168" s="21">
        <f t="shared" si="8"/>
        <v>0</v>
      </c>
      <c r="G168" s="21">
        <f t="shared" si="8"/>
        <v>0</v>
      </c>
      <c r="H168" s="36">
        <f t="shared" ref="H168:H188" si="9">SUM(C168:G168)</f>
        <v>6278487</v>
      </c>
      <c r="I168" s="52"/>
      <c r="J168" s="53"/>
    </row>
    <row r="169" spans="2:10" x14ac:dyDescent="0.2">
      <c r="B169" s="9" t="str">
        <f>$B$33</f>
        <v>Science</v>
      </c>
      <c r="C169" s="22">
        <f t="shared" si="8"/>
        <v>1171623.6907750575</v>
      </c>
      <c r="D169" s="22">
        <f t="shared" si="8"/>
        <v>1083491.7466570828</v>
      </c>
      <c r="E169" s="22">
        <f t="shared" si="8"/>
        <v>428109.56256785966</v>
      </c>
      <c r="F169" s="22">
        <f t="shared" si="8"/>
        <v>0</v>
      </c>
      <c r="G169" s="22">
        <f t="shared" si="8"/>
        <v>0</v>
      </c>
      <c r="H169" s="69">
        <f t="shared" si="9"/>
        <v>2683225</v>
      </c>
      <c r="I169" s="52"/>
      <c r="J169" s="53"/>
    </row>
    <row r="170" spans="2:10" x14ac:dyDescent="0.2">
      <c r="B170" s="9" t="str">
        <f>$B$34</f>
        <v>Fine Arts</v>
      </c>
      <c r="C170" s="22">
        <f t="shared" si="8"/>
        <v>658641.64438760374</v>
      </c>
      <c r="D170" s="22">
        <f t="shared" si="8"/>
        <v>816576.35561239626</v>
      </c>
      <c r="E170" s="22">
        <f t="shared" si="8"/>
        <v>0</v>
      </c>
      <c r="F170" s="22">
        <f t="shared" si="8"/>
        <v>0</v>
      </c>
      <c r="G170" s="22">
        <f t="shared" si="8"/>
        <v>0</v>
      </c>
      <c r="H170" s="69">
        <f t="shared" si="9"/>
        <v>1475218</v>
      </c>
      <c r="I170" s="52"/>
      <c r="J170" s="53"/>
    </row>
    <row r="171" spans="2:10" x14ac:dyDescent="0.2">
      <c r="B171" s="9" t="str">
        <f>$B$35</f>
        <v>Teacher Education</v>
      </c>
      <c r="C171" s="22">
        <f t="shared" si="8"/>
        <v>179124.95532678728</v>
      </c>
      <c r="D171" s="22">
        <f t="shared" si="8"/>
        <v>387283.13780181011</v>
      </c>
      <c r="E171" s="22">
        <f t="shared" si="8"/>
        <v>683407.90687140264</v>
      </c>
      <c r="F171" s="22">
        <f t="shared" si="8"/>
        <v>0</v>
      </c>
      <c r="G171" s="22">
        <f t="shared" si="8"/>
        <v>0</v>
      </c>
      <c r="H171" s="69">
        <f t="shared" si="9"/>
        <v>1249816</v>
      </c>
      <c r="I171" s="52"/>
      <c r="J171" s="53"/>
    </row>
    <row r="172" spans="2:10" x14ac:dyDescent="0.2">
      <c r="B172" s="9" t="str">
        <f>$B$36</f>
        <v>Agriculture</v>
      </c>
      <c r="C172" s="22">
        <f t="shared" si="8"/>
        <v>2431.8027368939224</v>
      </c>
      <c r="D172" s="22">
        <f t="shared" si="8"/>
        <v>63324.197263106071</v>
      </c>
      <c r="E172" s="22">
        <f t="shared" si="8"/>
        <v>0</v>
      </c>
      <c r="F172" s="22">
        <f t="shared" si="8"/>
        <v>0</v>
      </c>
      <c r="G172" s="22">
        <f t="shared" si="8"/>
        <v>0</v>
      </c>
      <c r="H172" s="69">
        <f t="shared" si="9"/>
        <v>65756</v>
      </c>
      <c r="I172" s="52"/>
      <c r="J172" s="53"/>
    </row>
    <row r="173" spans="2:10" x14ac:dyDescent="0.2">
      <c r="B173" s="9" t="str">
        <f>$B$37</f>
        <v>Engineering</v>
      </c>
      <c r="C173" s="22">
        <f t="shared" si="8"/>
        <v>474716.51165338513</v>
      </c>
      <c r="D173" s="22">
        <f t="shared" si="8"/>
        <v>621568.14425279852</v>
      </c>
      <c r="E173" s="22">
        <f t="shared" si="8"/>
        <v>197118.34409381659</v>
      </c>
      <c r="F173" s="22">
        <f t="shared" si="8"/>
        <v>0</v>
      </c>
      <c r="G173" s="22">
        <f t="shared" si="8"/>
        <v>0</v>
      </c>
      <c r="H173" s="69">
        <f t="shared" si="9"/>
        <v>1293403.0000000002</v>
      </c>
      <c r="I173" s="52"/>
      <c r="J173" s="53"/>
    </row>
    <row r="174" spans="2:10" x14ac:dyDescent="0.2">
      <c r="B174" s="9" t="str">
        <f>$B$38</f>
        <v>Home Economics</v>
      </c>
      <c r="C174" s="22">
        <f t="shared" si="8"/>
        <v>4616.6507235754671</v>
      </c>
      <c r="D174" s="22">
        <f t="shared" si="8"/>
        <v>23162.306103341249</v>
      </c>
      <c r="E174" s="22">
        <f t="shared" si="8"/>
        <v>8202.0431730832825</v>
      </c>
      <c r="F174" s="22">
        <f t="shared" si="8"/>
        <v>0</v>
      </c>
      <c r="G174" s="22">
        <f t="shared" si="8"/>
        <v>0</v>
      </c>
      <c r="H174" s="69">
        <f t="shared" si="9"/>
        <v>35981</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16835.973838815094</v>
      </c>
      <c r="D176" s="22">
        <f t="shared" si="8"/>
        <v>226577.02616118491</v>
      </c>
      <c r="E176" s="22">
        <f t="shared" si="8"/>
        <v>0</v>
      </c>
      <c r="F176" s="22">
        <f t="shared" si="8"/>
        <v>0</v>
      </c>
      <c r="G176" s="22">
        <f t="shared" si="8"/>
        <v>0</v>
      </c>
      <c r="H176" s="69">
        <f t="shared" si="9"/>
        <v>243413</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39468</v>
      </c>
      <c r="D179" s="22">
        <f t="shared" si="8"/>
        <v>0</v>
      </c>
      <c r="E179" s="22">
        <f t="shared" si="8"/>
        <v>0</v>
      </c>
      <c r="F179" s="22">
        <f t="shared" si="8"/>
        <v>0</v>
      </c>
      <c r="G179" s="22">
        <f t="shared" si="8"/>
        <v>0</v>
      </c>
      <c r="H179" s="69">
        <f t="shared" si="9"/>
        <v>39468</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390940.81028801866</v>
      </c>
      <c r="D181" s="22">
        <f t="shared" si="8"/>
        <v>1314436.5609002109</v>
      </c>
      <c r="E181" s="22">
        <f t="shared" si="8"/>
        <v>412513.62881177035</v>
      </c>
      <c r="F181" s="22">
        <f t="shared" si="8"/>
        <v>0</v>
      </c>
      <c r="G181" s="22">
        <f t="shared" si="8"/>
        <v>0</v>
      </c>
      <c r="H181" s="69">
        <f t="shared" si="9"/>
        <v>2117891</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744825.86425380933</v>
      </c>
      <c r="D183" s="22">
        <f t="shared" si="8"/>
        <v>2247505.6315244609</v>
      </c>
      <c r="E183" s="22">
        <f t="shared" si="8"/>
        <v>621547.50422172912</v>
      </c>
      <c r="F183" s="22">
        <f t="shared" si="8"/>
        <v>0</v>
      </c>
      <c r="G183" s="22">
        <f t="shared" si="8"/>
        <v>0</v>
      </c>
      <c r="H183" s="69">
        <f t="shared" si="9"/>
        <v>3613878.9999999991</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158606</v>
      </c>
      <c r="E185" s="22">
        <f t="shared" si="10"/>
        <v>0</v>
      </c>
      <c r="F185" s="22">
        <f t="shared" si="10"/>
        <v>0</v>
      </c>
      <c r="G185" s="22">
        <f t="shared" si="10"/>
        <v>0</v>
      </c>
      <c r="H185" s="69">
        <f t="shared" si="9"/>
        <v>158606</v>
      </c>
      <c r="I185" s="52"/>
      <c r="J185" s="53"/>
    </row>
    <row r="186" spans="2:10" x14ac:dyDescent="0.2">
      <c r="B186" s="9" t="str">
        <f>$B$50</f>
        <v>Technology</v>
      </c>
      <c r="C186" s="22">
        <f t="shared" si="10"/>
        <v>130968.17568126171</v>
      </c>
      <c r="D186" s="22">
        <f t="shared" si="10"/>
        <v>188214.4483685435</v>
      </c>
      <c r="E186" s="22">
        <f t="shared" si="10"/>
        <v>13377.375950194833</v>
      </c>
      <c r="F186" s="22">
        <f t="shared" si="10"/>
        <v>0</v>
      </c>
      <c r="G186" s="22">
        <f t="shared" si="10"/>
        <v>0</v>
      </c>
      <c r="H186" s="69">
        <f t="shared" si="9"/>
        <v>332560.00000000006</v>
      </c>
      <c r="I186" s="52"/>
      <c r="J186" s="53"/>
    </row>
    <row r="187" spans="2:10" x14ac:dyDescent="0.2">
      <c r="B187" s="9" t="str">
        <f>$B$51</f>
        <v>Nursing</v>
      </c>
      <c r="C187" s="22">
        <f t="shared" si="10"/>
        <v>60959.962722951459</v>
      </c>
      <c r="D187" s="22">
        <f t="shared" si="10"/>
        <v>1397908.7493523769</v>
      </c>
      <c r="E187" s="22">
        <f t="shared" si="10"/>
        <v>645818.28792467155</v>
      </c>
      <c r="F187" s="22">
        <f t="shared" si="10"/>
        <v>0</v>
      </c>
      <c r="G187" s="22">
        <f t="shared" si="10"/>
        <v>0</v>
      </c>
      <c r="H187" s="69">
        <f t="shared" si="9"/>
        <v>2104687</v>
      </c>
      <c r="I187" s="52"/>
      <c r="J187" s="53"/>
    </row>
    <row r="188" spans="2:10" x14ac:dyDescent="0.2">
      <c r="B188" s="35" t="str">
        <f>$B$52</f>
        <v>Totals</v>
      </c>
      <c r="C188" s="36">
        <f>SUM(C168:C187)</f>
        <v>7720761.4968280196</v>
      </c>
      <c r="D188" s="36">
        <f>SUM(D168:D187)</f>
        <v>10166734.17914186</v>
      </c>
      <c r="E188" s="36">
        <f>SUM(E168:E187)</f>
        <v>3804894.324030119</v>
      </c>
      <c r="F188" s="36">
        <f>SUM(F168:F187)</f>
        <v>0</v>
      </c>
      <c r="G188" s="36">
        <f>SUM(G168:G187)</f>
        <v>0</v>
      </c>
      <c r="H188" s="36">
        <f t="shared" si="9"/>
        <v>21692390</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11978235</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2136715.5117529952</v>
      </c>
      <c r="D193" s="38">
        <f t="shared" si="11"/>
        <v>910158.07520104374</v>
      </c>
      <c r="E193" s="38">
        <f t="shared" si="11"/>
        <v>441610.53998178476</v>
      </c>
      <c r="F193" s="38">
        <f t="shared" si="11"/>
        <v>0</v>
      </c>
      <c r="G193" s="38">
        <f t="shared" si="11"/>
        <v>0</v>
      </c>
      <c r="H193" s="38">
        <f>SUM(C193:G193)</f>
        <v>3488484.1269358238</v>
      </c>
      <c r="I193" s="1"/>
    </row>
    <row r="194" spans="2:9" x14ac:dyDescent="0.2">
      <c r="B194" s="9" t="str">
        <f>$B$33</f>
        <v>Science</v>
      </c>
      <c r="C194" s="39">
        <f t="shared" si="11"/>
        <v>645312.92673682142</v>
      </c>
      <c r="D194" s="39">
        <f t="shared" si="11"/>
        <v>596771.16094156541</v>
      </c>
      <c r="E194" s="39">
        <f t="shared" si="11"/>
        <v>235796.38834541669</v>
      </c>
      <c r="F194" s="39">
        <f t="shared" si="11"/>
        <v>0</v>
      </c>
      <c r="G194" s="39">
        <f t="shared" si="11"/>
        <v>0</v>
      </c>
      <c r="H194" s="39">
        <f t="shared" ref="H194:H213" si="12">SUM(C194:G194)</f>
        <v>1477880.4760238035</v>
      </c>
      <c r="I194" s="1"/>
    </row>
    <row r="195" spans="2:9" x14ac:dyDescent="0.2">
      <c r="B195" s="9" t="str">
        <f>$B$34</f>
        <v>Fine Arts</v>
      </c>
      <c r="C195" s="39">
        <f t="shared" si="11"/>
        <v>362770.03415134957</v>
      </c>
      <c r="D195" s="39">
        <f t="shared" si="11"/>
        <v>449758.12710434332</v>
      </c>
      <c r="E195" s="39">
        <f t="shared" si="11"/>
        <v>0</v>
      </c>
      <c r="F195" s="39">
        <f t="shared" si="11"/>
        <v>0</v>
      </c>
      <c r="G195" s="39">
        <f t="shared" si="11"/>
        <v>0</v>
      </c>
      <c r="H195" s="39">
        <f t="shared" si="12"/>
        <v>812528.16125569283</v>
      </c>
      <c r="I195" s="1"/>
    </row>
    <row r="196" spans="2:9" x14ac:dyDescent="0.2">
      <c r="B196" s="9" t="str">
        <f>$B$35</f>
        <v>Teacher Education</v>
      </c>
      <c r="C196" s="39">
        <f t="shared" si="11"/>
        <v>98659.377902755499</v>
      </c>
      <c r="D196" s="39">
        <f t="shared" si="11"/>
        <v>213309.82820370715</v>
      </c>
      <c r="E196" s="39">
        <f t="shared" si="11"/>
        <v>376410.97424281569</v>
      </c>
      <c r="F196" s="39">
        <f t="shared" si="11"/>
        <v>0</v>
      </c>
      <c r="G196" s="39">
        <f t="shared" si="11"/>
        <v>0</v>
      </c>
      <c r="H196" s="39">
        <f t="shared" si="12"/>
        <v>688380.18034927826</v>
      </c>
      <c r="I196" s="1"/>
    </row>
    <row r="197" spans="2:9" x14ac:dyDescent="0.2">
      <c r="B197" s="9" t="str">
        <f>$B$36</f>
        <v>Agriculture</v>
      </c>
      <c r="C197" s="39">
        <f t="shared" si="11"/>
        <v>1339.3941030749847</v>
      </c>
      <c r="D197" s="39">
        <f t="shared" si="11"/>
        <v>34877.852183230403</v>
      </c>
      <c r="E197" s="39">
        <f t="shared" si="11"/>
        <v>0</v>
      </c>
      <c r="F197" s="39">
        <f t="shared" si="11"/>
        <v>0</v>
      </c>
      <c r="G197" s="39">
        <f t="shared" si="11"/>
        <v>0</v>
      </c>
      <c r="H197" s="39">
        <f t="shared" si="12"/>
        <v>36217.246286305388</v>
      </c>
      <c r="I197" s="1"/>
    </row>
    <row r="198" spans="2:9" x14ac:dyDescent="0.2">
      <c r="B198" s="9" t="str">
        <f>$B$37</f>
        <v>Engineering</v>
      </c>
      <c r="C198" s="39">
        <f t="shared" si="11"/>
        <v>261467.03969425239</v>
      </c>
      <c r="D198" s="39">
        <f t="shared" si="11"/>
        <v>342350.81076070335</v>
      </c>
      <c r="E198" s="39">
        <f t="shared" si="11"/>
        <v>108569.9541398619</v>
      </c>
      <c r="F198" s="39">
        <f t="shared" si="11"/>
        <v>0</v>
      </c>
      <c r="G198" s="39">
        <f t="shared" si="11"/>
        <v>0</v>
      </c>
      <c r="H198" s="39">
        <f t="shared" si="12"/>
        <v>712387.80459481757</v>
      </c>
      <c r="I198" s="1"/>
    </row>
    <row r="199" spans="2:9" x14ac:dyDescent="0.2">
      <c r="B199" s="9" t="str">
        <f>$B$38</f>
        <v>Home Economics</v>
      </c>
      <c r="C199" s="39">
        <f t="shared" si="11"/>
        <v>2542.7934471956637</v>
      </c>
      <c r="D199" s="39">
        <f t="shared" si="11"/>
        <v>12757.508355733309</v>
      </c>
      <c r="E199" s="39">
        <f t="shared" si="11"/>
        <v>4517.5827418842782</v>
      </c>
      <c r="F199" s="39">
        <f t="shared" si="11"/>
        <v>0</v>
      </c>
      <c r="G199" s="39">
        <f t="shared" si="11"/>
        <v>0</v>
      </c>
      <c r="H199" s="39">
        <f t="shared" si="12"/>
        <v>19817.884544813249</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9273.0254094988104</v>
      </c>
      <c r="D201" s="39">
        <f t="shared" si="11"/>
        <v>124795.54440488576</v>
      </c>
      <c r="E201" s="39">
        <f t="shared" si="11"/>
        <v>0</v>
      </c>
      <c r="F201" s="39">
        <f t="shared" si="11"/>
        <v>0</v>
      </c>
      <c r="G201" s="39">
        <f t="shared" si="11"/>
        <v>0</v>
      </c>
      <c r="H201" s="39">
        <f t="shared" si="12"/>
        <v>134068.56981438457</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21738.701535208416</v>
      </c>
      <c r="D204" s="39">
        <f t="shared" si="11"/>
        <v>0</v>
      </c>
      <c r="E204" s="39">
        <f t="shared" si="11"/>
        <v>0</v>
      </c>
      <c r="F204" s="39">
        <f t="shared" si="11"/>
        <v>0</v>
      </c>
      <c r="G204" s="39">
        <f t="shared" si="11"/>
        <v>0</v>
      </c>
      <c r="H204" s="39">
        <f t="shared" si="12"/>
        <v>21738.701535208416</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215324.39293074183</v>
      </c>
      <c r="D206" s="39">
        <f t="shared" si="11"/>
        <v>723972.13868076995</v>
      </c>
      <c r="E206" s="39">
        <f t="shared" si="11"/>
        <v>227206.38102251885</v>
      </c>
      <c r="F206" s="39">
        <f t="shared" si="11"/>
        <v>0</v>
      </c>
      <c r="G206" s="39">
        <f t="shared" si="11"/>
        <v>0</v>
      </c>
      <c r="H206" s="39">
        <f t="shared" si="12"/>
        <v>1166502.9126340305</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410239.12211296143</v>
      </c>
      <c r="D208" s="39">
        <f t="shared" si="11"/>
        <v>1237893.0183154102</v>
      </c>
      <c r="E208" s="39">
        <f t="shared" si="11"/>
        <v>342339.21607821004</v>
      </c>
      <c r="F208" s="39">
        <f t="shared" si="11"/>
        <v>0</v>
      </c>
      <c r="G208" s="39">
        <f t="shared" si="11"/>
        <v>0</v>
      </c>
      <c r="H208" s="39">
        <f t="shared" si="12"/>
        <v>1990471.3565065819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87358.047616049866</v>
      </c>
      <c r="E210" s="39">
        <f t="shared" si="13"/>
        <v>0</v>
      </c>
      <c r="F210" s="39">
        <f t="shared" si="13"/>
        <v>0</v>
      </c>
      <c r="G210" s="39">
        <f t="shared" si="13"/>
        <v>0</v>
      </c>
      <c r="H210" s="39">
        <f t="shared" si="12"/>
        <v>87358.047616049866</v>
      </c>
      <c r="I210" s="1"/>
    </row>
    <row r="211" spans="2:9" x14ac:dyDescent="0.2">
      <c r="B211" s="9" t="str">
        <f>$B$50</f>
        <v>Technology</v>
      </c>
      <c r="C211" s="39">
        <f t="shared" si="13"/>
        <v>72135.133964064735</v>
      </c>
      <c r="D211" s="39">
        <f t="shared" si="13"/>
        <v>103665.44678823026</v>
      </c>
      <c r="E211" s="39">
        <f t="shared" si="13"/>
        <v>7368.0403749643619</v>
      </c>
      <c r="F211" s="39">
        <f t="shared" si="13"/>
        <v>0</v>
      </c>
      <c r="G211" s="39">
        <f t="shared" si="13"/>
        <v>0</v>
      </c>
      <c r="H211" s="39">
        <f t="shared" si="12"/>
        <v>183168.62112725934</v>
      </c>
      <c r="I211" s="1"/>
    </row>
    <row r="212" spans="2:9" x14ac:dyDescent="0.2">
      <c r="B212" s="9" t="str">
        <f>$B$51</f>
        <v>Nursing</v>
      </c>
      <c r="C212" s="39">
        <f t="shared" si="13"/>
        <v>33575.858599494837</v>
      </c>
      <c r="D212" s="39">
        <f t="shared" si="13"/>
        <v>769947.75598149525</v>
      </c>
      <c r="E212" s="39">
        <f t="shared" si="13"/>
        <v>355707.29619496007</v>
      </c>
      <c r="F212" s="39">
        <f t="shared" si="13"/>
        <v>0</v>
      </c>
      <c r="G212" s="39">
        <f t="shared" si="13"/>
        <v>0</v>
      </c>
      <c r="H212" s="39">
        <f t="shared" si="12"/>
        <v>1159230.9107759502</v>
      </c>
      <c r="I212" s="1"/>
    </row>
    <row r="213" spans="2:9" x14ac:dyDescent="0.2">
      <c r="B213" s="35" t="str">
        <f>$B$52</f>
        <v>Totals</v>
      </c>
      <c r="C213" s="38">
        <f>SUM(C193:C212)</f>
        <v>4271093.3123404151</v>
      </c>
      <c r="D213" s="38">
        <f>SUM(D193:D212)</f>
        <v>5607615.3145371685</v>
      </c>
      <c r="E213" s="38">
        <f>SUM(E193:E212)</f>
        <v>2099526.3731224169</v>
      </c>
      <c r="F213" s="38">
        <f>SUM(F193:F212)</f>
        <v>0</v>
      </c>
      <c r="G213" s="38">
        <f>SUM(G193:G212)</f>
        <v>0</v>
      </c>
      <c r="H213" s="38">
        <f t="shared" si="12"/>
        <v>11978235</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9163264</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2002811.1529793967</v>
      </c>
      <c r="D218" s="38">
        <f t="shared" si="14"/>
        <v>905666.29474520392</v>
      </c>
      <c r="E218" s="38">
        <f t="shared" si="14"/>
        <v>182487.51634775443</v>
      </c>
      <c r="F218" s="38">
        <f t="shared" si="14"/>
        <v>0</v>
      </c>
      <c r="G218" s="38">
        <f t="shared" si="14"/>
        <v>0</v>
      </c>
      <c r="H218" s="38">
        <f>SUM(C218:G218)</f>
        <v>3090964.9640723551</v>
      </c>
      <c r="I218" s="1"/>
    </row>
    <row r="219" spans="2:9" x14ac:dyDescent="0.2">
      <c r="B219" s="9" t="str">
        <f>$B$33</f>
        <v>Science</v>
      </c>
      <c r="C219" s="39">
        <f t="shared" si="14"/>
        <v>661849.65025232895</v>
      </c>
      <c r="D219" s="39">
        <f t="shared" si="14"/>
        <v>456492.49419685721</v>
      </c>
      <c r="E219" s="39">
        <f t="shared" si="14"/>
        <v>62432.523075401739</v>
      </c>
      <c r="F219" s="39">
        <f t="shared" si="14"/>
        <v>0</v>
      </c>
      <c r="G219" s="39">
        <f t="shared" si="14"/>
        <v>0</v>
      </c>
      <c r="H219" s="39">
        <f t="shared" ref="H219:H238" si="15">SUM(C219:G219)</f>
        <v>1180774.6675245878</v>
      </c>
      <c r="I219" s="1"/>
    </row>
    <row r="220" spans="2:9" x14ac:dyDescent="0.2">
      <c r="B220" s="9" t="str">
        <f>$B$34</f>
        <v>Fine Arts</v>
      </c>
      <c r="C220" s="39">
        <f t="shared" si="14"/>
        <v>265264.15621427697</v>
      </c>
      <c r="D220" s="39">
        <f t="shared" si="14"/>
        <v>167624.53766046464</v>
      </c>
      <c r="E220" s="39">
        <f t="shared" si="14"/>
        <v>0</v>
      </c>
      <c r="F220" s="39">
        <f t="shared" si="14"/>
        <v>0</v>
      </c>
      <c r="G220" s="39">
        <f t="shared" si="14"/>
        <v>0</v>
      </c>
      <c r="H220" s="39">
        <f t="shared" si="15"/>
        <v>432888.69387474161</v>
      </c>
      <c r="I220" s="1"/>
    </row>
    <row r="221" spans="2:9" x14ac:dyDescent="0.2">
      <c r="B221" s="9" t="str">
        <f>$B$35</f>
        <v>Teacher Education</v>
      </c>
      <c r="C221" s="39">
        <f t="shared" si="14"/>
        <v>102831.28487217637</v>
      </c>
      <c r="D221" s="39">
        <f t="shared" si="14"/>
        <v>269028.12435669522</v>
      </c>
      <c r="E221" s="39">
        <f t="shared" si="14"/>
        <v>285658.24237330037</v>
      </c>
      <c r="F221" s="39">
        <f t="shared" si="14"/>
        <v>0</v>
      </c>
      <c r="G221" s="39">
        <f t="shared" si="14"/>
        <v>0</v>
      </c>
      <c r="H221" s="39">
        <f t="shared" si="15"/>
        <v>657517.65160217194</v>
      </c>
      <c r="I221" s="1"/>
    </row>
    <row r="222" spans="2:9" x14ac:dyDescent="0.2">
      <c r="B222" s="9" t="str">
        <f>$B$36</f>
        <v>Agriculture</v>
      </c>
      <c r="C222" s="39">
        <f t="shared" si="14"/>
        <v>445.15707736872884</v>
      </c>
      <c r="D222" s="39">
        <f t="shared" si="14"/>
        <v>26188.578477200423</v>
      </c>
      <c r="E222" s="39">
        <f t="shared" si="14"/>
        <v>0</v>
      </c>
      <c r="F222" s="39">
        <f t="shared" si="14"/>
        <v>0</v>
      </c>
      <c r="G222" s="39">
        <f t="shared" si="14"/>
        <v>0</v>
      </c>
      <c r="H222" s="39">
        <f t="shared" si="15"/>
        <v>26633.73555456915</v>
      </c>
      <c r="I222" s="1"/>
    </row>
    <row r="223" spans="2:9" x14ac:dyDescent="0.2">
      <c r="B223" s="9" t="str">
        <f>$B$37</f>
        <v>Engineering</v>
      </c>
      <c r="C223" s="39">
        <f t="shared" si="14"/>
        <v>95313.076454393391</v>
      </c>
      <c r="D223" s="39">
        <f t="shared" si="14"/>
        <v>169123.5472029307</v>
      </c>
      <c r="E223" s="39">
        <f t="shared" si="14"/>
        <v>31412.590226617223</v>
      </c>
      <c r="F223" s="39">
        <f t="shared" si="14"/>
        <v>0</v>
      </c>
      <c r="G223" s="39">
        <f t="shared" si="14"/>
        <v>0</v>
      </c>
      <c r="H223" s="39">
        <f t="shared" si="15"/>
        <v>295849.21388394135</v>
      </c>
      <c r="I223" s="1"/>
    </row>
    <row r="224" spans="2:9" x14ac:dyDescent="0.2">
      <c r="B224" s="9" t="str">
        <f>$B$38</f>
        <v>Home Economics</v>
      </c>
      <c r="C224" s="39">
        <f t="shared" si="14"/>
        <v>890.31415473745767</v>
      </c>
      <c r="D224" s="39">
        <f t="shared" si="14"/>
        <v>12962.023690735563</v>
      </c>
      <c r="E224" s="39">
        <f t="shared" si="14"/>
        <v>9423.7770679851656</v>
      </c>
      <c r="F224" s="39">
        <f t="shared" si="14"/>
        <v>0</v>
      </c>
      <c r="G224" s="39">
        <f t="shared" si="14"/>
        <v>0</v>
      </c>
      <c r="H224" s="39">
        <f t="shared" si="15"/>
        <v>23276.114913458186</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10782.693651820322</v>
      </c>
      <c r="D226" s="39">
        <f t="shared" si="14"/>
        <v>102020.82591959895</v>
      </c>
      <c r="E226" s="39">
        <f t="shared" si="14"/>
        <v>0</v>
      </c>
      <c r="F226" s="39">
        <f t="shared" si="14"/>
        <v>0</v>
      </c>
      <c r="G226" s="39">
        <f t="shared" si="14"/>
        <v>0</v>
      </c>
      <c r="H226" s="39">
        <f t="shared" si="15"/>
        <v>112803.51957141928</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11277.312626674464</v>
      </c>
      <c r="D229" s="39">
        <f t="shared" si="14"/>
        <v>0</v>
      </c>
      <c r="E229" s="39">
        <f t="shared" si="14"/>
        <v>0</v>
      </c>
      <c r="F229" s="39">
        <f t="shared" si="14"/>
        <v>0</v>
      </c>
      <c r="G229" s="39">
        <f t="shared" si="14"/>
        <v>0</v>
      </c>
      <c r="H229" s="39">
        <f t="shared" si="15"/>
        <v>11277.312626674464</v>
      </c>
      <c r="I229" s="1"/>
    </row>
    <row r="230" spans="2:10" x14ac:dyDescent="0.2">
      <c r="B230" s="9" t="str">
        <f>$B$44</f>
        <v>Physical Training</v>
      </c>
      <c r="C230" s="39">
        <f t="shared" si="14"/>
        <v>5242.9611334539186</v>
      </c>
      <c r="D230" s="39">
        <f t="shared" si="14"/>
        <v>0</v>
      </c>
      <c r="E230" s="39">
        <f t="shared" si="14"/>
        <v>0</v>
      </c>
      <c r="F230" s="39">
        <f t="shared" si="14"/>
        <v>0</v>
      </c>
      <c r="G230" s="39">
        <f t="shared" si="14"/>
        <v>0</v>
      </c>
      <c r="H230" s="39">
        <f t="shared" si="15"/>
        <v>5242.9611334539186</v>
      </c>
      <c r="I230" s="1"/>
    </row>
    <row r="231" spans="2:10" x14ac:dyDescent="0.2">
      <c r="B231" s="9" t="str">
        <f>$B$45</f>
        <v>Health Services</v>
      </c>
      <c r="C231" s="39">
        <f t="shared" si="14"/>
        <v>148484.6162512138</v>
      </c>
      <c r="D231" s="39">
        <f t="shared" si="14"/>
        <v>760615.07725363923</v>
      </c>
      <c r="E231" s="39">
        <f t="shared" si="14"/>
        <v>93943.27764647713</v>
      </c>
      <c r="F231" s="39">
        <f t="shared" si="14"/>
        <v>0</v>
      </c>
      <c r="G231" s="39">
        <f t="shared" si="14"/>
        <v>0</v>
      </c>
      <c r="H231" s="39">
        <f t="shared" si="15"/>
        <v>1003042.9711513302</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271199.58391252672</v>
      </c>
      <c r="D233" s="39">
        <f t="shared" si="14"/>
        <v>770579.08185944275</v>
      </c>
      <c r="E233" s="39">
        <f t="shared" si="14"/>
        <v>149307.96792088999</v>
      </c>
      <c r="F233" s="39">
        <f t="shared" si="14"/>
        <v>0</v>
      </c>
      <c r="G233" s="39">
        <f t="shared" si="14"/>
        <v>0</v>
      </c>
      <c r="H233" s="39">
        <f t="shared" si="15"/>
        <v>1191086.6336928594</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41266.850933770358</v>
      </c>
      <c r="E235" s="39">
        <f t="shared" si="16"/>
        <v>0</v>
      </c>
      <c r="F235" s="39">
        <f t="shared" si="16"/>
        <v>0</v>
      </c>
      <c r="G235" s="39">
        <f t="shared" si="16"/>
        <v>0</v>
      </c>
      <c r="H235" s="39">
        <f t="shared" si="15"/>
        <v>41266.850933770358</v>
      </c>
      <c r="I235" s="1"/>
    </row>
    <row r="236" spans="2:10" x14ac:dyDescent="0.2">
      <c r="B236" s="9" t="str">
        <f>$B$50</f>
        <v>Technology</v>
      </c>
      <c r="C236" s="39">
        <f t="shared" si="16"/>
        <v>28440.591054113236</v>
      </c>
      <c r="D236" s="39">
        <f t="shared" si="16"/>
        <v>85002.658761014172</v>
      </c>
      <c r="E236" s="39">
        <f t="shared" si="16"/>
        <v>2650.4373003708283</v>
      </c>
      <c r="F236" s="39">
        <f t="shared" si="16"/>
        <v>0</v>
      </c>
      <c r="G236" s="39">
        <f t="shared" si="16"/>
        <v>0</v>
      </c>
      <c r="H236" s="39">
        <f t="shared" si="15"/>
        <v>116093.68711549824</v>
      </c>
      <c r="I236" s="1"/>
    </row>
    <row r="237" spans="2:10" x14ac:dyDescent="0.2">
      <c r="B237" s="9" t="str">
        <f>$B$51</f>
        <v>Nursing</v>
      </c>
      <c r="C237" s="39">
        <f t="shared" si="16"/>
        <v>32150.233365519311</v>
      </c>
      <c r="D237" s="39">
        <f t="shared" si="16"/>
        <v>806731.66494244675</v>
      </c>
      <c r="E237" s="39">
        <f t="shared" si="16"/>
        <v>135663.12404120312</v>
      </c>
      <c r="F237" s="39">
        <f t="shared" si="16"/>
        <v>0</v>
      </c>
      <c r="G237" s="39">
        <f t="shared" si="16"/>
        <v>0</v>
      </c>
      <c r="H237" s="39">
        <f t="shared" si="15"/>
        <v>974545.02234916924</v>
      </c>
      <c r="I237" s="1"/>
    </row>
    <row r="238" spans="2:10" x14ac:dyDescent="0.2">
      <c r="B238" s="35" t="str">
        <f>$B$52</f>
        <v>Totals</v>
      </c>
      <c r="C238" s="38">
        <f>SUM(C218:C237)</f>
        <v>3636982.7840000009</v>
      </c>
      <c r="D238" s="38">
        <f>SUM(D218:D237)</f>
        <v>4573301.76</v>
      </c>
      <c r="E238" s="38">
        <f>SUM(E218:E237)</f>
        <v>952979.45599999977</v>
      </c>
      <c r="F238" s="38">
        <f>SUM(F218:F237)</f>
        <v>0</v>
      </c>
      <c r="G238" s="38">
        <f>SUM(G218:G237)</f>
        <v>0</v>
      </c>
      <c r="H238" s="38">
        <f t="shared" si="15"/>
        <v>9163264</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13894919</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3037007.1999393799</v>
      </c>
      <c r="D243" s="38">
        <f t="shared" si="17"/>
        <v>1373327.2124992507</v>
      </c>
      <c r="E243" s="38">
        <f t="shared" si="17"/>
        <v>276719.00080181292</v>
      </c>
      <c r="F243" s="38">
        <f t="shared" si="17"/>
        <v>0</v>
      </c>
      <c r="G243" s="38">
        <f t="shared" si="17"/>
        <v>0</v>
      </c>
      <c r="H243" s="38">
        <f>SUM(C243:G243)</f>
        <v>4687053.4132404439</v>
      </c>
      <c r="I243" s="1"/>
    </row>
    <row r="244" spans="2:9" x14ac:dyDescent="0.2">
      <c r="B244" s="9" t="str">
        <f>$B$33</f>
        <v>Science</v>
      </c>
      <c r="C244" s="39">
        <f t="shared" si="17"/>
        <v>1003610.4253281844</v>
      </c>
      <c r="D244" s="39">
        <f t="shared" si="17"/>
        <v>692212.53812760394</v>
      </c>
      <c r="E244" s="39">
        <f t="shared" si="17"/>
        <v>94670.943792336213</v>
      </c>
      <c r="F244" s="39">
        <f t="shared" si="17"/>
        <v>0</v>
      </c>
      <c r="G244" s="39">
        <f t="shared" si="17"/>
        <v>0</v>
      </c>
      <c r="H244" s="39">
        <f t="shared" ref="H244:H263" si="18">SUM(C244:G244)</f>
        <v>1790493.9072481245</v>
      </c>
      <c r="I244" s="1"/>
    </row>
    <row r="245" spans="2:9" x14ac:dyDescent="0.2">
      <c r="B245" s="9" t="str">
        <f>$B$34</f>
        <v>Fine Arts</v>
      </c>
      <c r="C245" s="39">
        <f t="shared" si="17"/>
        <v>402239.1981940851</v>
      </c>
      <c r="D245" s="39">
        <f t="shared" si="17"/>
        <v>254181.19277198668</v>
      </c>
      <c r="E245" s="39">
        <f t="shared" si="17"/>
        <v>0</v>
      </c>
      <c r="F245" s="39">
        <f t="shared" si="17"/>
        <v>0</v>
      </c>
      <c r="G245" s="39">
        <f t="shared" si="17"/>
        <v>0</v>
      </c>
      <c r="H245" s="39">
        <f t="shared" si="18"/>
        <v>656420.39096607175</v>
      </c>
      <c r="I245" s="1"/>
    </row>
    <row r="246" spans="2:9" x14ac:dyDescent="0.2">
      <c r="B246" s="9" t="str">
        <f>$B$35</f>
        <v>Teacher Education</v>
      </c>
      <c r="C246" s="39">
        <f t="shared" si="17"/>
        <v>155930.50401743484</v>
      </c>
      <c r="D246" s="39">
        <f t="shared" si="17"/>
        <v>407946.77493284136</v>
      </c>
      <c r="E246" s="39">
        <f t="shared" si="17"/>
        <v>433164.22395550058</v>
      </c>
      <c r="F246" s="39">
        <f t="shared" si="17"/>
        <v>0</v>
      </c>
      <c r="G246" s="39">
        <f t="shared" si="17"/>
        <v>0</v>
      </c>
      <c r="H246" s="39">
        <f t="shared" si="18"/>
        <v>997041.50290577672</v>
      </c>
      <c r="I246" s="1"/>
    </row>
    <row r="247" spans="2:9" x14ac:dyDescent="0.2">
      <c r="B247" s="9" t="str">
        <f>$B$36</f>
        <v>Agriculture</v>
      </c>
      <c r="C247" s="39">
        <f t="shared" si="17"/>
        <v>675.02382691530227</v>
      </c>
      <c r="D247" s="39">
        <f t="shared" si="17"/>
        <v>39711.632958064198</v>
      </c>
      <c r="E247" s="39">
        <f t="shared" si="17"/>
        <v>0</v>
      </c>
      <c r="F247" s="39">
        <f t="shared" si="17"/>
        <v>0</v>
      </c>
      <c r="G247" s="39">
        <f t="shared" si="17"/>
        <v>0</v>
      </c>
      <c r="H247" s="39">
        <f t="shared" si="18"/>
        <v>40386.656784979503</v>
      </c>
      <c r="I247" s="1"/>
    </row>
    <row r="248" spans="2:9" x14ac:dyDescent="0.2">
      <c r="B248" s="9" t="str">
        <f>$B$37</f>
        <v>Engineering</v>
      </c>
      <c r="C248" s="39">
        <f t="shared" si="17"/>
        <v>144530.10160730971</v>
      </c>
      <c r="D248" s="39">
        <f t="shared" si="17"/>
        <v>256454.24920392979</v>
      </c>
      <c r="E248" s="39">
        <f t="shared" si="17"/>
        <v>47633.179266584259</v>
      </c>
      <c r="F248" s="39">
        <f t="shared" si="17"/>
        <v>0</v>
      </c>
      <c r="G248" s="39">
        <f t="shared" si="17"/>
        <v>0</v>
      </c>
      <c r="H248" s="39">
        <f t="shared" si="18"/>
        <v>448617.53007782379</v>
      </c>
      <c r="I248" s="1"/>
    </row>
    <row r="249" spans="2:9" x14ac:dyDescent="0.2">
      <c r="B249" s="9" t="str">
        <f>$B$38</f>
        <v>Home Economics</v>
      </c>
      <c r="C249" s="39">
        <f t="shared" si="17"/>
        <v>1350.0476538306045</v>
      </c>
      <c r="D249" s="39">
        <f t="shared" si="17"/>
        <v>19655.252676213593</v>
      </c>
      <c r="E249" s="39">
        <f t="shared" si="17"/>
        <v>14289.953779975276</v>
      </c>
      <c r="F249" s="39">
        <f t="shared" si="17"/>
        <v>0</v>
      </c>
      <c r="G249" s="39">
        <f t="shared" si="17"/>
        <v>0</v>
      </c>
      <c r="H249" s="39">
        <f t="shared" si="18"/>
        <v>35295.254110019472</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16350.577140837322</v>
      </c>
      <c r="D251" s="39">
        <f t="shared" si="17"/>
        <v>154701.54657400766</v>
      </c>
      <c r="E251" s="39">
        <f t="shared" si="17"/>
        <v>0</v>
      </c>
      <c r="F251" s="39">
        <f t="shared" si="17"/>
        <v>0</v>
      </c>
      <c r="G251" s="39">
        <f t="shared" si="17"/>
        <v>0</v>
      </c>
      <c r="H251" s="39">
        <f t="shared" si="18"/>
        <v>171052.12371484499</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17100.603615187658</v>
      </c>
      <c r="D254" s="39">
        <f t="shared" si="17"/>
        <v>0</v>
      </c>
      <c r="E254" s="39">
        <f t="shared" si="17"/>
        <v>0</v>
      </c>
      <c r="F254" s="39">
        <f t="shared" si="17"/>
        <v>0</v>
      </c>
      <c r="G254" s="39">
        <f t="shared" si="17"/>
        <v>0</v>
      </c>
      <c r="H254" s="39">
        <f t="shared" si="18"/>
        <v>17100.603615187658</v>
      </c>
      <c r="I254" s="1"/>
    </row>
    <row r="255" spans="2:9" x14ac:dyDescent="0.2">
      <c r="B255" s="9" t="str">
        <f>$B$44</f>
        <v>Physical Training</v>
      </c>
      <c r="C255" s="39">
        <f t="shared" si="17"/>
        <v>7950.2806281135609</v>
      </c>
      <c r="D255" s="39">
        <f t="shared" si="17"/>
        <v>0</v>
      </c>
      <c r="E255" s="39">
        <f t="shared" si="17"/>
        <v>0</v>
      </c>
      <c r="F255" s="39">
        <f t="shared" si="17"/>
        <v>0</v>
      </c>
      <c r="G255" s="39">
        <f t="shared" si="17"/>
        <v>0</v>
      </c>
      <c r="H255" s="39">
        <f t="shared" si="18"/>
        <v>7950.2806281135609</v>
      </c>
      <c r="I255" s="1"/>
    </row>
    <row r="256" spans="2:9" x14ac:dyDescent="0.2">
      <c r="B256" s="9" t="str">
        <f>$B$45</f>
        <v>Health Services</v>
      </c>
      <c r="C256" s="39">
        <f t="shared" si="17"/>
        <v>225157.94759997085</v>
      </c>
      <c r="D256" s="39">
        <f t="shared" si="17"/>
        <v>1153375.575408289</v>
      </c>
      <c r="E256" s="39">
        <f t="shared" si="17"/>
        <v>142452.97674412854</v>
      </c>
      <c r="F256" s="39">
        <f t="shared" si="17"/>
        <v>0</v>
      </c>
      <c r="G256" s="39">
        <f t="shared" si="17"/>
        <v>0</v>
      </c>
      <c r="H256" s="39">
        <f t="shared" si="18"/>
        <v>1520986.4997523886</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411239.51588628918</v>
      </c>
      <c r="D258" s="39">
        <f t="shared" si="17"/>
        <v>1168484.7152206164</v>
      </c>
      <c r="E258" s="39">
        <f t="shared" si="17"/>
        <v>226406.4552014833</v>
      </c>
      <c r="F258" s="39">
        <f t="shared" si="17"/>
        <v>0</v>
      </c>
      <c r="G258" s="39">
        <f t="shared" si="17"/>
        <v>0</v>
      </c>
      <c r="H258" s="39">
        <f t="shared" si="18"/>
        <v>1806130.6863083891</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62575.906479373887</v>
      </c>
      <c r="E260" s="39">
        <f t="shared" si="19"/>
        <v>0</v>
      </c>
      <c r="F260" s="39">
        <f t="shared" si="19"/>
        <v>0</v>
      </c>
      <c r="G260" s="39">
        <f t="shared" si="19"/>
        <v>0</v>
      </c>
      <c r="H260" s="39">
        <f t="shared" si="18"/>
        <v>62575.906479373887</v>
      </c>
      <c r="I260" s="1"/>
    </row>
    <row r="261" spans="2:10" x14ac:dyDescent="0.2">
      <c r="B261" s="9" t="str">
        <f>$B$50</f>
        <v>Technology</v>
      </c>
      <c r="C261" s="39">
        <f t="shared" si="19"/>
        <v>43126.522275144314</v>
      </c>
      <c r="D261" s="39">
        <f t="shared" si="19"/>
        <v>128895.67061135991</v>
      </c>
      <c r="E261" s="39">
        <f t="shared" si="19"/>
        <v>4019.0495006180467</v>
      </c>
      <c r="F261" s="39">
        <f t="shared" si="19"/>
        <v>0</v>
      </c>
      <c r="G261" s="39">
        <f t="shared" si="19"/>
        <v>0</v>
      </c>
      <c r="H261" s="39">
        <f t="shared" si="18"/>
        <v>176041.24238712227</v>
      </c>
      <c r="I261" s="1"/>
    </row>
    <row r="262" spans="2:10" x14ac:dyDescent="0.2">
      <c r="B262" s="9" t="str">
        <f>$B$51</f>
        <v>Nursing</v>
      </c>
      <c r="C262" s="39">
        <f t="shared" si="19"/>
        <v>48751.720832771833</v>
      </c>
      <c r="D262" s="39">
        <f t="shared" si="19"/>
        <v>1223305.4879910082</v>
      </c>
      <c r="E262" s="39">
        <f t="shared" si="19"/>
        <v>205715.79295756077</v>
      </c>
      <c r="F262" s="39">
        <f t="shared" si="19"/>
        <v>0</v>
      </c>
      <c r="G262" s="39">
        <f t="shared" si="19"/>
        <v>0</v>
      </c>
      <c r="H262" s="39">
        <f t="shared" si="18"/>
        <v>1477773.0017813409</v>
      </c>
      <c r="I262" s="1"/>
    </row>
    <row r="263" spans="2:10" x14ac:dyDescent="0.2">
      <c r="B263" s="35" t="str">
        <f>$B$52</f>
        <v>Totals</v>
      </c>
      <c r="C263" s="38">
        <f>SUM(C243:C262)</f>
        <v>5515019.6685454538</v>
      </c>
      <c r="D263" s="38">
        <f>SUM(D243:D262)</f>
        <v>6934827.7554545449</v>
      </c>
      <c r="E263" s="38">
        <f>SUM(E243:E262)</f>
        <v>1445071.5759999999</v>
      </c>
      <c r="F263" s="38">
        <f>SUM(F243:F262)</f>
        <v>0</v>
      </c>
      <c r="G263" s="38">
        <f>SUM(G243:G262)</f>
        <v>0</v>
      </c>
      <c r="H263" s="38">
        <f t="shared" si="18"/>
        <v>13894918.999999998</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14607311.642374432</v>
      </c>
      <c r="D268" s="38">
        <f t="shared" si="20"/>
        <v>6354375.1988790771</v>
      </c>
      <c r="E268" s="38">
        <f t="shared" si="20"/>
        <v>2436589.9613134889</v>
      </c>
      <c r="F268" s="38">
        <f t="shared" si="20"/>
        <v>0</v>
      </c>
      <c r="G268" s="38">
        <f t="shared" si="20"/>
        <v>0</v>
      </c>
      <c r="H268" s="38">
        <f>SUM(C268:G268)</f>
        <v>23398276.802566998</v>
      </c>
      <c r="I268" s="1"/>
    </row>
    <row r="269" spans="2:10" x14ac:dyDescent="0.2">
      <c r="B269" s="9" t="str">
        <f>$B$33</f>
        <v>Science</v>
      </c>
      <c r="C269" s="39">
        <f t="shared" si="20"/>
        <v>4565159.8131376216</v>
      </c>
      <c r="D269" s="39">
        <f t="shared" si="20"/>
        <v>3830283.3907720093</v>
      </c>
      <c r="E269" s="39">
        <f t="shared" si="20"/>
        <v>1216649.4593207431</v>
      </c>
      <c r="F269" s="39">
        <f t="shared" si="20"/>
        <v>0</v>
      </c>
      <c r="G269" s="39">
        <f t="shared" si="20"/>
        <v>0</v>
      </c>
      <c r="H269" s="39">
        <f t="shared" ref="H269:H288" si="21">SUM(C269:G269)</f>
        <v>9612092.6632303745</v>
      </c>
      <c r="I269" s="1"/>
    </row>
    <row r="270" spans="2:10" x14ac:dyDescent="0.2">
      <c r="B270" s="9" t="str">
        <f>$B$34</f>
        <v>Fine Arts</v>
      </c>
      <c r="C270" s="39">
        <f t="shared" si="20"/>
        <v>2297602.6909226272</v>
      </c>
      <c r="D270" s="39">
        <f t="shared" si="20"/>
        <v>2442784.1894162339</v>
      </c>
      <c r="E270" s="39">
        <f t="shared" si="20"/>
        <v>0</v>
      </c>
      <c r="F270" s="39">
        <f t="shared" si="20"/>
        <v>0</v>
      </c>
      <c r="G270" s="39">
        <f t="shared" si="20"/>
        <v>0</v>
      </c>
      <c r="H270" s="39">
        <f t="shared" si="21"/>
        <v>4740386.8803388607</v>
      </c>
      <c r="I270" s="1"/>
    </row>
    <row r="271" spans="2:10" x14ac:dyDescent="0.2">
      <c r="B271" s="9" t="str">
        <f>$B$35</f>
        <v>Teacher Education</v>
      </c>
      <c r="C271" s="39">
        <f t="shared" si="20"/>
        <v>702085.55487140594</v>
      </c>
      <c r="D271" s="39">
        <f t="shared" si="20"/>
        <v>1635477.9668175546</v>
      </c>
      <c r="E271" s="39">
        <f t="shared" si="20"/>
        <v>2410216.9815332275</v>
      </c>
      <c r="F271" s="39">
        <f t="shared" si="20"/>
        <v>0</v>
      </c>
      <c r="G271" s="39">
        <f t="shared" si="20"/>
        <v>0</v>
      </c>
      <c r="H271" s="39">
        <f t="shared" si="21"/>
        <v>4747780.503222188</v>
      </c>
      <c r="I271" s="1"/>
    </row>
    <row r="272" spans="2:10" x14ac:dyDescent="0.2">
      <c r="B272" s="9" t="str">
        <f>$B$36</f>
        <v>Agriculture</v>
      </c>
      <c r="C272" s="39">
        <f t="shared" si="20"/>
        <v>7138.7316681068587</v>
      </c>
      <c r="D272" s="39">
        <f t="shared" si="20"/>
        <v>222623.40695774718</v>
      </c>
      <c r="E272" s="39">
        <f t="shared" si="20"/>
        <v>0</v>
      </c>
      <c r="F272" s="39">
        <f t="shared" si="20"/>
        <v>0</v>
      </c>
      <c r="G272" s="39">
        <f t="shared" si="20"/>
        <v>0</v>
      </c>
      <c r="H272" s="39">
        <f t="shared" si="21"/>
        <v>229762.13862585404</v>
      </c>
      <c r="I272" s="1"/>
    </row>
    <row r="273" spans="2:10" x14ac:dyDescent="0.2">
      <c r="B273" s="9" t="str">
        <f>$B$37</f>
        <v>Engineering</v>
      </c>
      <c r="C273" s="39">
        <f t="shared" si="20"/>
        <v>1414739.2608937726</v>
      </c>
      <c r="D273" s="39">
        <f t="shared" si="20"/>
        <v>1963923.2298790063</v>
      </c>
      <c r="E273" s="39">
        <f t="shared" si="20"/>
        <v>566902.34208966396</v>
      </c>
      <c r="F273" s="39">
        <f t="shared" si="20"/>
        <v>0</v>
      </c>
      <c r="G273" s="39">
        <f t="shared" si="20"/>
        <v>0</v>
      </c>
      <c r="H273" s="39">
        <f t="shared" si="21"/>
        <v>3945564.8328624433</v>
      </c>
      <c r="I273" s="1"/>
    </row>
    <row r="274" spans="2:10" x14ac:dyDescent="0.2">
      <c r="B274" s="9" t="str">
        <f>$B$38</f>
        <v>Home Economics</v>
      </c>
      <c r="C274" s="39">
        <f t="shared" si="20"/>
        <v>13666.329788863004</v>
      </c>
      <c r="D274" s="39">
        <f t="shared" si="20"/>
        <v>89942.767016499914</v>
      </c>
      <c r="E274" s="39">
        <f t="shared" si="20"/>
        <v>44013.356762928001</v>
      </c>
      <c r="F274" s="39">
        <f t="shared" si="20"/>
        <v>0</v>
      </c>
      <c r="G274" s="39">
        <f t="shared" si="20"/>
        <v>0</v>
      </c>
      <c r="H274" s="39">
        <f t="shared" si="21"/>
        <v>147622.45356829092</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68801.372468099042</v>
      </c>
      <c r="D276" s="39">
        <f t="shared" si="20"/>
        <v>817487.94826548325</v>
      </c>
      <c r="E276" s="39">
        <f t="shared" si="20"/>
        <v>0</v>
      </c>
      <c r="F276" s="39">
        <f t="shared" si="20"/>
        <v>0</v>
      </c>
      <c r="G276" s="39">
        <f t="shared" si="20"/>
        <v>0</v>
      </c>
      <c r="H276" s="39">
        <f t="shared" si="21"/>
        <v>886289.32073358225</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126059.73446041223</v>
      </c>
      <c r="D279" s="39">
        <f t="shared" si="20"/>
        <v>0</v>
      </c>
      <c r="E279" s="39">
        <f t="shared" si="20"/>
        <v>0</v>
      </c>
      <c r="F279" s="39">
        <f t="shared" si="20"/>
        <v>0</v>
      </c>
      <c r="G279" s="39">
        <f t="shared" si="20"/>
        <v>0</v>
      </c>
      <c r="H279" s="39">
        <f t="shared" si="21"/>
        <v>126059.73446041223</v>
      </c>
      <c r="I279" s="1"/>
    </row>
    <row r="280" spans="2:10" x14ac:dyDescent="0.2">
      <c r="B280" s="9" t="str">
        <f>$B$44</f>
        <v>Physical Training</v>
      </c>
      <c r="C280" s="39">
        <f t="shared" si="20"/>
        <v>13193.241761567479</v>
      </c>
      <c r="D280" s="39">
        <f t="shared" si="20"/>
        <v>0</v>
      </c>
      <c r="E280" s="39">
        <f t="shared" si="20"/>
        <v>0</v>
      </c>
      <c r="F280" s="39">
        <f t="shared" si="20"/>
        <v>0</v>
      </c>
      <c r="G280" s="39">
        <f t="shared" si="20"/>
        <v>0</v>
      </c>
      <c r="H280" s="39">
        <f t="shared" si="21"/>
        <v>13193.241761567479</v>
      </c>
      <c r="I280" s="1"/>
    </row>
    <row r="281" spans="2:10" x14ac:dyDescent="0.2">
      <c r="B281" s="9" t="str">
        <f>$B$45</f>
        <v>Health Services</v>
      </c>
      <c r="C281" s="39">
        <f t="shared" si="20"/>
        <v>1341198.0835222902</v>
      </c>
      <c r="D281" s="39">
        <f t="shared" si="20"/>
        <v>5167143.8571573487</v>
      </c>
      <c r="E281" s="39">
        <f t="shared" si="20"/>
        <v>1257343.2315105798</v>
      </c>
      <c r="F281" s="39">
        <f t="shared" si="20"/>
        <v>0</v>
      </c>
      <c r="G281" s="39">
        <f t="shared" si="20"/>
        <v>0</v>
      </c>
      <c r="H281" s="39">
        <f t="shared" si="21"/>
        <v>7765685.1721902182</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2525839.5795669165</v>
      </c>
      <c r="D283" s="39">
        <f t="shared" si="20"/>
        <v>7501508.8708482003</v>
      </c>
      <c r="E283" s="39">
        <f t="shared" si="20"/>
        <v>1914008.1672968746</v>
      </c>
      <c r="F283" s="39">
        <f t="shared" si="20"/>
        <v>0</v>
      </c>
      <c r="G283" s="39">
        <f t="shared" si="20"/>
        <v>0</v>
      </c>
      <c r="H283" s="39">
        <f t="shared" si="21"/>
        <v>11941356.617711991</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496383.86598490912</v>
      </c>
      <c r="E285" s="39">
        <f t="shared" si="22"/>
        <v>0</v>
      </c>
      <c r="F285" s="39">
        <f t="shared" si="22"/>
        <v>0</v>
      </c>
      <c r="G285" s="39">
        <f t="shared" si="22"/>
        <v>0</v>
      </c>
      <c r="H285" s="39">
        <f t="shared" si="21"/>
        <v>496383.86598490912</v>
      </c>
      <c r="I285" s="1"/>
    </row>
    <row r="286" spans="2:10" x14ac:dyDescent="0.2">
      <c r="B286" s="9" t="str">
        <f>$B$50</f>
        <v>Technology</v>
      </c>
      <c r="C286" s="39">
        <f t="shared" si="22"/>
        <v>395705.13261656999</v>
      </c>
      <c r="D286" s="39">
        <f t="shared" si="22"/>
        <v>679717.28255003889</v>
      </c>
      <c r="E286" s="39">
        <f t="shared" si="22"/>
        <v>39777.65312614807</v>
      </c>
      <c r="F286" s="39">
        <f t="shared" si="22"/>
        <v>0</v>
      </c>
      <c r="G286" s="39">
        <f t="shared" si="22"/>
        <v>0</v>
      </c>
      <c r="H286" s="39">
        <f t="shared" si="21"/>
        <v>1115200.068292757</v>
      </c>
      <c r="I286" s="1"/>
    </row>
    <row r="287" spans="2:10" x14ac:dyDescent="0.2">
      <c r="B287" s="9" t="str">
        <f>$B$51</f>
        <v>Nursing</v>
      </c>
      <c r="C287" s="39">
        <f t="shared" si="22"/>
        <v>231774.32157324365</v>
      </c>
      <c r="D287" s="39">
        <f t="shared" si="22"/>
        <v>5489780.1214039065</v>
      </c>
      <c r="E287" s="39">
        <f t="shared" si="22"/>
        <v>1939741.6725020434</v>
      </c>
      <c r="F287" s="39">
        <f t="shared" si="22"/>
        <v>0</v>
      </c>
      <c r="G287" s="39">
        <f t="shared" si="22"/>
        <v>0</v>
      </c>
      <c r="H287" s="39">
        <f t="shared" si="21"/>
        <v>7661296.1154791936</v>
      </c>
      <c r="I287" s="1"/>
    </row>
    <row r="288" spans="2:10" x14ac:dyDescent="0.2">
      <c r="B288" s="35" t="str">
        <f>$B$52</f>
        <v>Totals</v>
      </c>
      <c r="C288" s="38">
        <f>SUM(C268:C287)</f>
        <v>28310275.489625927</v>
      </c>
      <c r="D288" s="38">
        <f>SUM(D268:D287)</f>
        <v>36691432.095948018</v>
      </c>
      <c r="E288" s="38">
        <f>SUM(E268:E287)</f>
        <v>11825242.825455697</v>
      </c>
      <c r="F288" s="38">
        <f>SUM(F268:F287)</f>
        <v>0</v>
      </c>
      <c r="G288" s="38">
        <f>SUM(G268:G287)</f>
        <v>0</v>
      </c>
      <c r="H288" s="38">
        <f t="shared" si="21"/>
        <v>76826950.411029637</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360.74561993417052</v>
      </c>
      <c r="D293" s="36">
        <f t="shared" si="23"/>
        <v>618.67152165116124</v>
      </c>
      <c r="E293" s="36">
        <f t="shared" si="23"/>
        <v>1310.6992798889128</v>
      </c>
      <c r="F293" s="36">
        <f t="shared" si="23"/>
        <v>0</v>
      </c>
      <c r="G293" s="37">
        <f t="shared" si="23"/>
        <v>0</v>
      </c>
      <c r="H293" s="38">
        <f t="shared" si="23"/>
        <v>444.64818521848269</v>
      </c>
      <c r="I293" s="1"/>
    </row>
    <row r="294" spans="2:10" x14ac:dyDescent="0.2">
      <c r="B294" s="9" t="str">
        <f>$B$33</f>
        <v>Science</v>
      </c>
      <c r="C294" s="69">
        <f t="shared" si="23"/>
        <v>341.16731284191178</v>
      </c>
      <c r="D294" s="69">
        <f t="shared" si="23"/>
        <v>739.86544152443685</v>
      </c>
      <c r="E294" s="69">
        <f t="shared" si="23"/>
        <v>1912.9708479885899</v>
      </c>
      <c r="F294" s="69">
        <f t="shared" si="23"/>
        <v>0</v>
      </c>
      <c r="G294" s="88">
        <f t="shared" si="23"/>
        <v>0</v>
      </c>
      <c r="H294" s="39">
        <f t="shared" si="23"/>
        <v>500.78632193552016</v>
      </c>
      <c r="I294" s="1"/>
    </row>
    <row r="295" spans="2:10" x14ac:dyDescent="0.2">
      <c r="B295" s="9" t="str">
        <f>$B$34</f>
        <v>Fine Arts</v>
      </c>
      <c r="C295" s="69">
        <f t="shared" si="23"/>
        <v>428.41743257927044</v>
      </c>
      <c r="D295" s="69">
        <f t="shared" si="23"/>
        <v>1284.9995736013855</v>
      </c>
      <c r="E295" s="69">
        <f t="shared" si="23"/>
        <v>0</v>
      </c>
      <c r="F295" s="69">
        <f t="shared" si="23"/>
        <v>0</v>
      </c>
      <c r="G295" s="88">
        <f t="shared" si="23"/>
        <v>0</v>
      </c>
      <c r="H295" s="39">
        <f t="shared" si="23"/>
        <v>652.58629960612063</v>
      </c>
      <c r="I295" s="1"/>
    </row>
    <row r="296" spans="2:10" x14ac:dyDescent="0.2">
      <c r="B296" s="9" t="str">
        <f>$B$35</f>
        <v>Teacher Education</v>
      </c>
      <c r="C296" s="69">
        <f t="shared" si="23"/>
        <v>337.70348959663585</v>
      </c>
      <c r="D296" s="69">
        <f t="shared" si="23"/>
        <v>536.04653124141419</v>
      </c>
      <c r="E296" s="69">
        <f t="shared" si="23"/>
        <v>828.25325825884102</v>
      </c>
      <c r="F296" s="69">
        <f t="shared" si="23"/>
        <v>0</v>
      </c>
      <c r="G296" s="88">
        <f t="shared" si="23"/>
        <v>0</v>
      </c>
      <c r="H296" s="39">
        <f t="shared" si="23"/>
        <v>590.51996308733681</v>
      </c>
      <c r="I296" s="1"/>
    </row>
    <row r="297" spans="2:10" x14ac:dyDescent="0.2">
      <c r="B297" s="9" t="str">
        <f>$B$36</f>
        <v>Agriculture</v>
      </c>
      <c r="C297" s="69">
        <f t="shared" si="23"/>
        <v>793.19240756742875</v>
      </c>
      <c r="D297" s="69">
        <f t="shared" si="23"/>
        <v>749.57376080049551</v>
      </c>
      <c r="E297" s="69">
        <f t="shared" si="23"/>
        <v>0</v>
      </c>
      <c r="F297" s="69">
        <f t="shared" si="23"/>
        <v>0</v>
      </c>
      <c r="G297" s="88">
        <f t="shared" si="23"/>
        <v>0</v>
      </c>
      <c r="H297" s="39">
        <f t="shared" si="23"/>
        <v>750.85666217599362</v>
      </c>
      <c r="I297" s="1"/>
    </row>
    <row r="298" spans="2:10" x14ac:dyDescent="0.2">
      <c r="B298" s="9" t="str">
        <f>$B$37</f>
        <v>Engineering</v>
      </c>
      <c r="C298" s="69">
        <f t="shared" si="23"/>
        <v>734.1667155650091</v>
      </c>
      <c r="D298" s="69">
        <f t="shared" si="23"/>
        <v>1023.943289822214</v>
      </c>
      <c r="E298" s="69">
        <f t="shared" si="23"/>
        <v>1771.5698190301998</v>
      </c>
      <c r="F298" s="69">
        <f t="shared" si="23"/>
        <v>0</v>
      </c>
      <c r="G298" s="88">
        <f t="shared" si="23"/>
        <v>0</v>
      </c>
      <c r="H298" s="39">
        <f t="shared" si="23"/>
        <v>947.31448568125893</v>
      </c>
      <c r="I298" s="1"/>
    </row>
    <row r="299" spans="2:10" x14ac:dyDescent="0.2">
      <c r="B299" s="9" t="str">
        <f>$B$38</f>
        <v>Home Economics</v>
      </c>
      <c r="C299" s="69">
        <f t="shared" si="23"/>
        <v>759.2405438257224</v>
      </c>
      <c r="D299" s="69">
        <f t="shared" si="23"/>
        <v>611.85555793537355</v>
      </c>
      <c r="E299" s="69">
        <f t="shared" si="23"/>
        <v>458.47246628049999</v>
      </c>
      <c r="F299" s="69">
        <f t="shared" si="23"/>
        <v>0</v>
      </c>
      <c r="G299" s="88">
        <f t="shared" si="23"/>
        <v>0</v>
      </c>
      <c r="H299" s="39">
        <f t="shared" si="23"/>
        <v>565.60327037659351</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315.60262600045434</v>
      </c>
      <c r="D301" s="69">
        <f t="shared" si="23"/>
        <v>706.5582958215067</v>
      </c>
      <c r="E301" s="69">
        <f t="shared" si="23"/>
        <v>0</v>
      </c>
      <c r="F301" s="69">
        <f t="shared" si="23"/>
        <v>0</v>
      </c>
      <c r="G301" s="88">
        <f t="shared" si="23"/>
        <v>0</v>
      </c>
      <c r="H301" s="39">
        <f t="shared" si="23"/>
        <v>644.57405144260531</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552.89357219479052</v>
      </c>
      <c r="D304" s="69">
        <f t="shared" si="23"/>
        <v>0</v>
      </c>
      <c r="E304" s="69">
        <f t="shared" si="23"/>
        <v>0</v>
      </c>
      <c r="F304" s="69">
        <f t="shared" si="23"/>
        <v>0</v>
      </c>
      <c r="G304" s="88">
        <f t="shared" si="23"/>
        <v>0</v>
      </c>
      <c r="H304" s="39">
        <f t="shared" si="23"/>
        <v>552.89357219479052</v>
      </c>
      <c r="I304" s="1"/>
    </row>
    <row r="305" spans="2:10" x14ac:dyDescent="0.2">
      <c r="B305" s="9" t="str">
        <f>$B$44</f>
        <v>Physical Training</v>
      </c>
      <c r="C305" s="69">
        <f t="shared" si="23"/>
        <v>124.46454492044791</v>
      </c>
      <c r="D305" s="69">
        <f t="shared" si="23"/>
        <v>0</v>
      </c>
      <c r="E305" s="69">
        <f t="shared" si="23"/>
        <v>0</v>
      </c>
      <c r="F305" s="69">
        <f t="shared" si="23"/>
        <v>0</v>
      </c>
      <c r="G305" s="88">
        <f t="shared" si="23"/>
        <v>0</v>
      </c>
      <c r="H305" s="39">
        <f t="shared" si="23"/>
        <v>124.46454492044791</v>
      </c>
      <c r="I305" s="1"/>
    </row>
    <row r="306" spans="2:10" x14ac:dyDescent="0.2">
      <c r="B306" s="9" t="str">
        <f>$B$45</f>
        <v>Health Services</v>
      </c>
      <c r="C306" s="69">
        <f t="shared" si="23"/>
        <v>446.76818238583951</v>
      </c>
      <c r="D306" s="69">
        <f t="shared" si="23"/>
        <v>599.01969130041141</v>
      </c>
      <c r="E306" s="69">
        <f t="shared" si="23"/>
        <v>1313.8382774405222</v>
      </c>
      <c r="F306" s="69">
        <f t="shared" si="23"/>
        <v>0</v>
      </c>
      <c r="G306" s="88">
        <f t="shared" si="23"/>
        <v>0</v>
      </c>
      <c r="H306" s="39">
        <f t="shared" si="23"/>
        <v>617.05881384109796</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460.66744110284816</v>
      </c>
      <c r="D308" s="69">
        <f t="shared" si="23"/>
        <v>858.39442394418131</v>
      </c>
      <c r="E308" s="69">
        <f t="shared" si="23"/>
        <v>1258.3880126869656</v>
      </c>
      <c r="F308" s="69">
        <f t="shared" si="23"/>
        <v>0</v>
      </c>
      <c r="G308" s="88">
        <f t="shared" si="23"/>
        <v>0</v>
      </c>
      <c r="H308" s="39">
        <f t="shared" si="23"/>
        <v>758.51849188286803</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1060.6492862925409</v>
      </c>
      <c r="E310" s="69">
        <f t="shared" si="24"/>
        <v>0</v>
      </c>
      <c r="F310" s="69">
        <f t="shared" si="24"/>
        <v>0</v>
      </c>
      <c r="G310" s="88">
        <f t="shared" si="24"/>
        <v>0</v>
      </c>
      <c r="H310" s="39">
        <f t="shared" si="24"/>
        <v>1060.6492862925409</v>
      </c>
      <c r="I310" s="1"/>
    </row>
    <row r="311" spans="2:10" x14ac:dyDescent="0.2">
      <c r="B311" s="9" t="str">
        <f>$B$50</f>
        <v>Technology</v>
      </c>
      <c r="C311" s="69">
        <f t="shared" si="24"/>
        <v>688.18283933316525</v>
      </c>
      <c r="D311" s="69">
        <f t="shared" si="24"/>
        <v>705.10091550833909</v>
      </c>
      <c r="E311" s="69">
        <f t="shared" si="24"/>
        <v>1473.2464120795582</v>
      </c>
      <c r="F311" s="69">
        <f t="shared" si="24"/>
        <v>0</v>
      </c>
      <c r="G311" s="88">
        <f t="shared" si="24"/>
        <v>0</v>
      </c>
      <c r="H311" s="39">
        <f t="shared" si="24"/>
        <v>712.13286608732892</v>
      </c>
      <c r="I311" s="1"/>
    </row>
    <row r="312" spans="2:10" x14ac:dyDescent="0.2">
      <c r="B312" s="9" t="str">
        <f>$B$51</f>
        <v>Nursing</v>
      </c>
      <c r="C312" s="69">
        <f t="shared" si="24"/>
        <v>356.57587934345179</v>
      </c>
      <c r="D312" s="69">
        <f t="shared" si="24"/>
        <v>600.0415478635814</v>
      </c>
      <c r="E312" s="69">
        <f t="shared" si="24"/>
        <v>1403.5757398712326</v>
      </c>
      <c r="F312" s="69">
        <f t="shared" si="24"/>
        <v>0</v>
      </c>
      <c r="G312" s="88">
        <f t="shared" si="24"/>
        <v>0</v>
      </c>
      <c r="H312" s="39">
        <f t="shared" si="24"/>
        <v>685.20670024856395</v>
      </c>
      <c r="I312" s="1"/>
    </row>
    <row r="313" spans="2:10" x14ac:dyDescent="0.2">
      <c r="B313" s="35" t="str">
        <f>$B$52</f>
        <v>Totals</v>
      </c>
      <c r="C313" s="38">
        <f t="shared" si="24"/>
        <v>385.01143041201573</v>
      </c>
      <c r="D313" s="38">
        <f t="shared" si="24"/>
        <v>707.44108928849937</v>
      </c>
      <c r="E313" s="38">
        <f t="shared" si="24"/>
        <v>1218.0925860584773</v>
      </c>
      <c r="F313" s="38">
        <f t="shared" si="24"/>
        <v>0</v>
      </c>
      <c r="G313" s="38">
        <f t="shared" si="24"/>
        <v>0</v>
      </c>
      <c r="H313" s="38">
        <f t="shared" si="24"/>
        <v>568.65045010532356</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1.7149799954994811</v>
      </c>
      <c r="E318" s="55">
        <f t="shared" si="25"/>
        <v>3.6333061510991911</v>
      </c>
      <c r="F318" s="55">
        <f t="shared" si="25"/>
        <v>0</v>
      </c>
      <c r="G318" s="55">
        <f t="shared" si="25"/>
        <v>0</v>
      </c>
      <c r="H318" s="55">
        <f t="shared" si="25"/>
        <v>1.2325809674407768</v>
      </c>
      <c r="I318" s="1"/>
    </row>
    <row r="319" spans="2:10" x14ac:dyDescent="0.2">
      <c r="B319" s="9" t="str">
        <f>$B$33</f>
        <v>Science</v>
      </c>
      <c r="C319" s="55">
        <f t="shared" ref="C319:H334" si="26">IF($C$293=0,"",C294/$C$293)</f>
        <v>0.94572821952535024</v>
      </c>
      <c r="D319" s="55">
        <f t="shared" si="26"/>
        <v>2.0509339563414484</v>
      </c>
      <c r="E319" s="55">
        <f t="shared" si="26"/>
        <v>5.3028248779227649</v>
      </c>
      <c r="F319" s="55">
        <f t="shared" si="26"/>
        <v>0</v>
      </c>
      <c r="G319" s="55">
        <f t="shared" si="26"/>
        <v>0</v>
      </c>
      <c r="H319" s="55">
        <f t="shared" si="26"/>
        <v>1.3881979274672953</v>
      </c>
      <c r="I319" s="1"/>
    </row>
    <row r="320" spans="2:10" x14ac:dyDescent="0.2">
      <c r="B320" s="9" t="str">
        <f>$B$34</f>
        <v>Fine Arts</v>
      </c>
      <c r="C320" s="55">
        <f t="shared" si="26"/>
        <v>1.187588729857479</v>
      </c>
      <c r="D320" s="55">
        <f t="shared" si="26"/>
        <v>3.5620656290598189</v>
      </c>
      <c r="E320" s="55">
        <f t="shared" si="26"/>
        <v>0</v>
      </c>
      <c r="F320" s="55">
        <f t="shared" si="26"/>
        <v>0</v>
      </c>
      <c r="G320" s="55">
        <f t="shared" si="26"/>
        <v>0</v>
      </c>
      <c r="H320" s="55">
        <f t="shared" si="26"/>
        <v>1.8089929954664612</v>
      </c>
      <c r="I320" s="1"/>
    </row>
    <row r="321" spans="2:9" x14ac:dyDescent="0.2">
      <c r="B321" s="9" t="str">
        <f>$B$35</f>
        <v>Teacher Education</v>
      </c>
      <c r="C321" s="55">
        <f t="shared" si="26"/>
        <v>0.93612637530640164</v>
      </c>
      <c r="D321" s="55">
        <f t="shared" si="26"/>
        <v>1.4859405121515623</v>
      </c>
      <c r="E321" s="55">
        <f t="shared" si="26"/>
        <v>2.2959482041943629</v>
      </c>
      <c r="F321" s="55">
        <f t="shared" si="26"/>
        <v>0</v>
      </c>
      <c r="G321" s="55">
        <f t="shared" si="26"/>
        <v>0</v>
      </c>
      <c r="H321" s="55">
        <f t="shared" si="26"/>
        <v>1.6369428496320924</v>
      </c>
      <c r="I321" s="1"/>
    </row>
    <row r="322" spans="2:9" x14ac:dyDescent="0.2">
      <c r="B322" s="9" t="str">
        <f>$B$36</f>
        <v>Agriculture</v>
      </c>
      <c r="C322" s="55">
        <f t="shared" si="26"/>
        <v>2.1987582488518416</v>
      </c>
      <c r="D322" s="55">
        <f t="shared" si="26"/>
        <v>2.0778457710374392</v>
      </c>
      <c r="E322" s="55">
        <f t="shared" si="26"/>
        <v>0</v>
      </c>
      <c r="F322" s="55">
        <f t="shared" si="26"/>
        <v>0</v>
      </c>
      <c r="G322" s="55">
        <f t="shared" si="26"/>
        <v>0</v>
      </c>
      <c r="H322" s="55">
        <f t="shared" si="26"/>
        <v>2.0814020203849219</v>
      </c>
      <c r="I322" s="1"/>
    </row>
    <row r="323" spans="2:9" x14ac:dyDescent="0.2">
      <c r="B323" s="9" t="str">
        <f>$B$37</f>
        <v>Engineering</v>
      </c>
      <c r="C323" s="55">
        <f t="shared" si="26"/>
        <v>2.0351368803839702</v>
      </c>
      <c r="D323" s="55">
        <f t="shared" si="26"/>
        <v>2.8384081004478028</v>
      </c>
      <c r="E323" s="55">
        <f t="shared" si="26"/>
        <v>4.9108560745754275</v>
      </c>
      <c r="F323" s="55">
        <f t="shared" si="26"/>
        <v>0</v>
      </c>
      <c r="G323" s="55">
        <f t="shared" si="26"/>
        <v>0</v>
      </c>
      <c r="H323" s="55">
        <f t="shared" si="26"/>
        <v>2.6259902638710528</v>
      </c>
      <c r="I323" s="1"/>
    </row>
    <row r="324" spans="2:9" x14ac:dyDescent="0.2">
      <c r="B324" s="9" t="str">
        <f>$B$38</f>
        <v>Home Economics</v>
      </c>
      <c r="C324" s="55">
        <f t="shared" si="26"/>
        <v>2.1046424457330071</v>
      </c>
      <c r="D324" s="55">
        <f t="shared" si="26"/>
        <v>1.6960858957817035</v>
      </c>
      <c r="E324" s="55">
        <f t="shared" si="26"/>
        <v>1.2709023781471354</v>
      </c>
      <c r="F324" s="55">
        <f t="shared" si="26"/>
        <v>0</v>
      </c>
      <c r="G324" s="55">
        <f t="shared" si="26"/>
        <v>0</v>
      </c>
      <c r="H324" s="55">
        <f t="shared" si="26"/>
        <v>1.5678728697518372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0.87486197630908458</v>
      </c>
      <c r="D326" s="55">
        <f t="shared" si="26"/>
        <v>1.9586053351124282</v>
      </c>
      <c r="E326" s="55">
        <f t="shared" si="26"/>
        <v>0</v>
      </c>
      <c r="F326" s="55">
        <f t="shared" si="26"/>
        <v>0</v>
      </c>
      <c r="G326" s="55">
        <f t="shared" si="26"/>
        <v>0</v>
      </c>
      <c r="H326" s="55">
        <f t="shared" si="26"/>
        <v>1.7867827516803345</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1.532641123392388</v>
      </c>
      <c r="D329" s="55">
        <f t="shared" si="26"/>
        <v>0</v>
      </c>
      <c r="E329" s="55">
        <f t="shared" si="26"/>
        <v>0</v>
      </c>
      <c r="F329" s="55">
        <f t="shared" si="26"/>
        <v>0</v>
      </c>
      <c r="G329" s="55">
        <f t="shared" si="26"/>
        <v>0</v>
      </c>
      <c r="H329" s="55">
        <f t="shared" si="26"/>
        <v>1.532641123392388</v>
      </c>
      <c r="I329" s="1"/>
    </row>
    <row r="330" spans="2:9" x14ac:dyDescent="0.2">
      <c r="B330" s="9" t="str">
        <f>$B$44</f>
        <v>Physical Training</v>
      </c>
      <c r="C330" s="55">
        <f t="shared" si="26"/>
        <v>0.34502025261778757</v>
      </c>
      <c r="D330" s="55">
        <f t="shared" si="26"/>
        <v>0</v>
      </c>
      <c r="E330" s="55">
        <f t="shared" si="26"/>
        <v>0</v>
      </c>
      <c r="F330" s="55">
        <f t="shared" si="26"/>
        <v>0</v>
      </c>
      <c r="G330" s="55">
        <f t="shared" si="26"/>
        <v>0</v>
      </c>
      <c r="H330" s="55">
        <f t="shared" si="26"/>
        <v>0.34502025261778757</v>
      </c>
      <c r="I330" s="1"/>
    </row>
    <row r="331" spans="2:9" x14ac:dyDescent="0.2">
      <c r="B331" s="9" t="str">
        <f>$B$45</f>
        <v>Health Services</v>
      </c>
      <c r="C331" s="55">
        <f t="shared" si="26"/>
        <v>1.2384576768177158</v>
      </c>
      <c r="D331" s="55">
        <f t="shared" si="26"/>
        <v>1.6605044058739273</v>
      </c>
      <c r="E331" s="55">
        <f t="shared" si="26"/>
        <v>3.6420075666622749</v>
      </c>
      <c r="F331" s="55">
        <f t="shared" si="26"/>
        <v>0</v>
      </c>
      <c r="G331" s="55">
        <f t="shared" si="26"/>
        <v>0</v>
      </c>
      <c r="H331" s="55">
        <f t="shared" si="26"/>
        <v>1.7105095107009196</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1.276986928315059</v>
      </c>
      <c r="D333" s="55">
        <f t="shared" si="26"/>
        <v>2.3795006134816621</v>
      </c>
      <c r="E333" s="55">
        <f t="shared" si="26"/>
        <v>3.4882974127768991</v>
      </c>
      <c r="F333" s="55">
        <f t="shared" si="26"/>
        <v>0</v>
      </c>
      <c r="G333" s="55">
        <f t="shared" si="26"/>
        <v>0</v>
      </c>
      <c r="H333" s="55">
        <f t="shared" si="26"/>
        <v>2.1026408914439036</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2.9401584598202191</v>
      </c>
      <c r="E335" s="55">
        <f t="shared" si="27"/>
        <v>0</v>
      </c>
      <c r="F335" s="55">
        <f t="shared" si="27"/>
        <v>0</v>
      </c>
      <c r="G335" s="55">
        <f t="shared" si="27"/>
        <v>0</v>
      </c>
      <c r="H335" s="55">
        <f t="shared" si="27"/>
        <v>2.9401584598202191</v>
      </c>
      <c r="I335" s="1"/>
    </row>
    <row r="336" spans="2:9" x14ac:dyDescent="0.2">
      <c r="B336" s="9" t="str">
        <f>$B$50</f>
        <v>Technology</v>
      </c>
      <c r="C336" s="55">
        <f t="shared" si="27"/>
        <v>1.9076679003302828</v>
      </c>
      <c r="D336" s="55">
        <f t="shared" si="27"/>
        <v>1.9545654237936614</v>
      </c>
      <c r="E336" s="55">
        <f t="shared" si="27"/>
        <v>4.0838927229342348</v>
      </c>
      <c r="F336" s="55">
        <f t="shared" si="27"/>
        <v>0</v>
      </c>
      <c r="G336" s="55">
        <f t="shared" si="27"/>
        <v>0</v>
      </c>
      <c r="H336" s="55">
        <f t="shared" si="27"/>
        <v>1.9740582469643848</v>
      </c>
      <c r="I336" s="1"/>
    </row>
    <row r="337" spans="2:10" x14ac:dyDescent="0.2">
      <c r="B337" s="9" t="str">
        <f>$B$51</f>
        <v>Nursing</v>
      </c>
      <c r="C337" s="55">
        <f t="shared" si="27"/>
        <v>0.98844132718373789</v>
      </c>
      <c r="D337" s="55">
        <f t="shared" si="27"/>
        <v>1.6633370294920782</v>
      </c>
      <c r="E337" s="55">
        <f t="shared" si="27"/>
        <v>3.8907630815513699</v>
      </c>
      <c r="F337" s="55">
        <f t="shared" si="27"/>
        <v>0</v>
      </c>
      <c r="G337" s="55">
        <f t="shared" si="27"/>
        <v>0</v>
      </c>
      <c r="H337" s="55">
        <f t="shared" si="27"/>
        <v>1.8994179343704898</v>
      </c>
      <c r="I337" s="1"/>
    </row>
    <row r="338" spans="2:10" x14ac:dyDescent="0.2">
      <c r="B338" s="35" t="str">
        <f>$B$52</f>
        <v>Totals</v>
      </c>
      <c r="C338" s="55">
        <f t="shared" si="27"/>
        <v>1.0672657106197805</v>
      </c>
      <c r="D338" s="55">
        <f t="shared" si="27"/>
        <v>1.9610524707620689</v>
      </c>
      <c r="E338" s="55">
        <f t="shared" si="27"/>
        <v>3.3765970222473025</v>
      </c>
      <c r="F338" s="55">
        <f t="shared" si="27"/>
        <v>0</v>
      </c>
      <c r="G338" s="55">
        <f t="shared" si="27"/>
        <v>0</v>
      </c>
      <c r="H338" s="55">
        <f t="shared" si="27"/>
        <v>1.5763197629650829</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10822.368598025116</v>
      </c>
      <c r="D343" s="38">
        <f t="shared" si="28"/>
        <v>18560.145649534836</v>
      </c>
      <c r="E343" s="38">
        <f>E293*24</f>
        <v>31456.782717333906</v>
      </c>
      <c r="F343" s="38">
        <f>F293*18</f>
        <v>0</v>
      </c>
      <c r="G343" s="38">
        <f>G293*24</f>
        <v>0</v>
      </c>
      <c r="H343" s="38">
        <f>IF((C32/30+D32/30+E32/24+F32/18+G32/24)=0,0,H268/(C32/30+D32/30+E32/24+F32/18+G32/24))</f>
        <v>13222.664866035499</v>
      </c>
      <c r="I343" s="1"/>
    </row>
    <row r="344" spans="2:10" x14ac:dyDescent="0.2">
      <c r="B344" s="9" t="str">
        <f>$B$33</f>
        <v>Science</v>
      </c>
      <c r="C344" s="39">
        <f t="shared" si="28"/>
        <v>10235.019385257354</v>
      </c>
      <c r="D344" s="39">
        <f t="shared" si="28"/>
        <v>22195.963245733106</v>
      </c>
      <c r="E344" s="39">
        <f>E294*24</f>
        <v>45911.300351726153</v>
      </c>
      <c r="F344" s="39">
        <f>F294*18</f>
        <v>0</v>
      </c>
      <c r="G344" s="39">
        <f>G294*24</f>
        <v>0</v>
      </c>
      <c r="H344" s="39">
        <f t="shared" ref="H344:H363" si="29">IF((C33/30+D33/30+E33/24+F33/18+G33/24)=0,0,H269/(C33/30+D33/30+E33/24+F33/18+G33/24))</f>
        <v>14900.159143125677</v>
      </c>
      <c r="I344" s="1"/>
    </row>
    <row r="345" spans="2:10" x14ac:dyDescent="0.2">
      <c r="B345" s="9" t="str">
        <f>$B$34</f>
        <v>Fine Arts</v>
      </c>
      <c r="C345" s="39">
        <f t="shared" si="28"/>
        <v>12852.522977378114</v>
      </c>
      <c r="D345" s="39">
        <f t="shared" si="28"/>
        <v>38549.987208041566</v>
      </c>
      <c r="E345" s="39">
        <f t="shared" ref="E345:E363" si="30">E295*24</f>
        <v>0</v>
      </c>
      <c r="F345" s="39">
        <f t="shared" ref="F345:F363" si="31">F295*18</f>
        <v>0</v>
      </c>
      <c r="G345" s="39">
        <f t="shared" ref="G345:G363" si="32">G295*24</f>
        <v>0</v>
      </c>
      <c r="H345" s="39">
        <f t="shared" si="29"/>
        <v>19577.588988183619</v>
      </c>
      <c r="I345" s="1"/>
    </row>
    <row r="346" spans="2:10" x14ac:dyDescent="0.2">
      <c r="B346" s="9" t="str">
        <f>$B$35</f>
        <v>Teacher Education</v>
      </c>
      <c r="C346" s="39">
        <f t="shared" si="28"/>
        <v>10131.104687899075</v>
      </c>
      <c r="D346" s="39">
        <f t="shared" si="28"/>
        <v>16081.395937242425</v>
      </c>
      <c r="E346" s="39">
        <f t="shared" si="30"/>
        <v>19878.078198212184</v>
      </c>
      <c r="F346" s="39">
        <f t="shared" si="31"/>
        <v>0</v>
      </c>
      <c r="G346" s="39">
        <f t="shared" si="32"/>
        <v>0</v>
      </c>
      <c r="H346" s="39">
        <f t="shared" si="29"/>
        <v>16245.613355764544</v>
      </c>
      <c r="I346" s="1"/>
    </row>
    <row r="347" spans="2:10" x14ac:dyDescent="0.2">
      <c r="B347" s="9" t="str">
        <f>$B$36</f>
        <v>Agriculture</v>
      </c>
      <c r="C347" s="39">
        <f t="shared" si="28"/>
        <v>23795.772227022862</v>
      </c>
      <c r="D347" s="39">
        <f t="shared" si="28"/>
        <v>22487.212824014867</v>
      </c>
      <c r="E347" s="39">
        <f t="shared" si="30"/>
        <v>0</v>
      </c>
      <c r="F347" s="39">
        <f t="shared" si="31"/>
        <v>0</v>
      </c>
      <c r="G347" s="39">
        <f t="shared" si="32"/>
        <v>0</v>
      </c>
      <c r="H347" s="39">
        <f t="shared" si="29"/>
        <v>22525.699865279807</v>
      </c>
      <c r="I347" s="1"/>
    </row>
    <row r="348" spans="2:10" x14ac:dyDescent="0.2">
      <c r="B348" s="9" t="str">
        <f>$B$37</f>
        <v>Engineering</v>
      </c>
      <c r="C348" s="39">
        <f t="shared" si="28"/>
        <v>22025.001466950274</v>
      </c>
      <c r="D348" s="39">
        <f t="shared" si="28"/>
        <v>30718.298694666417</v>
      </c>
      <c r="E348" s="39">
        <f t="shared" si="30"/>
        <v>42517.675656724794</v>
      </c>
      <c r="F348" s="39">
        <f t="shared" si="31"/>
        <v>0</v>
      </c>
      <c r="G348" s="39">
        <f t="shared" si="32"/>
        <v>0</v>
      </c>
      <c r="H348" s="39">
        <f t="shared" si="29"/>
        <v>27883.850408921862</v>
      </c>
      <c r="I348" s="1"/>
    </row>
    <row r="349" spans="2:10" x14ac:dyDescent="0.2">
      <c r="B349" s="9" t="str">
        <f>$B$38</f>
        <v>Home Economics</v>
      </c>
      <c r="C349" s="39">
        <f t="shared" si="28"/>
        <v>22777.216314771671</v>
      </c>
      <c r="D349" s="39">
        <f t="shared" si="28"/>
        <v>18355.666738061205</v>
      </c>
      <c r="E349" s="39">
        <f t="shared" si="30"/>
        <v>11003.339190732</v>
      </c>
      <c r="F349" s="39">
        <f t="shared" si="31"/>
        <v>0</v>
      </c>
      <c r="G349" s="39">
        <f t="shared" si="32"/>
        <v>0</v>
      </c>
      <c r="H349" s="39">
        <f t="shared" si="29"/>
        <v>15539.205638767466</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9468.0787800136295</v>
      </c>
      <c r="D351" s="39">
        <f t="shared" si="28"/>
        <v>21196.7488746452</v>
      </c>
      <c r="E351" s="39">
        <f t="shared" si="30"/>
        <v>0</v>
      </c>
      <c r="F351" s="39">
        <f t="shared" si="31"/>
        <v>0</v>
      </c>
      <c r="G351" s="39">
        <f t="shared" si="32"/>
        <v>0</v>
      </c>
      <c r="H351" s="39">
        <f t="shared" si="29"/>
        <v>19337.221543278156</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16586.807165843715</v>
      </c>
      <c r="D354" s="39">
        <f t="shared" si="28"/>
        <v>0</v>
      </c>
      <c r="E354" s="39">
        <f t="shared" si="30"/>
        <v>0</v>
      </c>
      <c r="F354" s="39">
        <f t="shared" si="31"/>
        <v>0</v>
      </c>
      <c r="G354" s="39">
        <f t="shared" si="32"/>
        <v>0</v>
      </c>
      <c r="H354" s="39">
        <f t="shared" si="29"/>
        <v>16586.807165843715</v>
      </c>
      <c r="I354" s="1"/>
    </row>
    <row r="355" spans="2:9" x14ac:dyDescent="0.2">
      <c r="B355" s="9" t="str">
        <f>$B$44</f>
        <v>Physical Training</v>
      </c>
      <c r="C355" s="39">
        <f t="shared" si="28"/>
        <v>3733.9363476134372</v>
      </c>
      <c r="D355" s="39">
        <f t="shared" si="28"/>
        <v>0</v>
      </c>
      <c r="E355" s="39">
        <f t="shared" si="30"/>
        <v>0</v>
      </c>
      <c r="F355" s="39">
        <f t="shared" si="31"/>
        <v>0</v>
      </c>
      <c r="G355" s="39">
        <f t="shared" si="32"/>
        <v>0</v>
      </c>
      <c r="H355" s="39">
        <f t="shared" si="29"/>
        <v>3733.9363476134376</v>
      </c>
      <c r="I355" s="1"/>
    </row>
    <row r="356" spans="2:9" x14ac:dyDescent="0.2">
      <c r="B356" s="9" t="str">
        <f>$B$45</f>
        <v>Health Services</v>
      </c>
      <c r="C356" s="39">
        <f t="shared" si="28"/>
        <v>13403.045471575186</v>
      </c>
      <c r="D356" s="39">
        <f t="shared" si="28"/>
        <v>17970.590739012343</v>
      </c>
      <c r="E356" s="39">
        <f t="shared" si="30"/>
        <v>31532.118658572534</v>
      </c>
      <c r="F356" s="39">
        <f t="shared" si="31"/>
        <v>0</v>
      </c>
      <c r="G356" s="39">
        <f t="shared" si="32"/>
        <v>0</v>
      </c>
      <c r="H356" s="39">
        <f t="shared" si="29"/>
        <v>18166.407795052852</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13820.023233085445</v>
      </c>
      <c r="D358" s="39">
        <f t="shared" si="28"/>
        <v>25751.832718325441</v>
      </c>
      <c r="E358" s="39">
        <f t="shared" si="30"/>
        <v>30201.312304487175</v>
      </c>
      <c r="F358" s="39">
        <f t="shared" si="31"/>
        <v>0</v>
      </c>
      <c r="G358" s="39">
        <f t="shared" si="32"/>
        <v>0</v>
      </c>
      <c r="H358" s="39">
        <f t="shared" si="29"/>
        <v>22218.888780572135</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31819.478588776226</v>
      </c>
      <c r="E360" s="39">
        <f t="shared" si="30"/>
        <v>0</v>
      </c>
      <c r="F360" s="39">
        <f t="shared" si="31"/>
        <v>0</v>
      </c>
      <c r="G360" s="39">
        <f t="shared" si="32"/>
        <v>0</v>
      </c>
      <c r="H360" s="39">
        <f t="shared" si="29"/>
        <v>31819.478588776226</v>
      </c>
      <c r="I360" s="1"/>
    </row>
    <row r="361" spans="2:9" x14ac:dyDescent="0.2">
      <c r="B361" s="9" t="str">
        <f>$B$50</f>
        <v>Technology</v>
      </c>
      <c r="C361" s="39">
        <f t="shared" si="33"/>
        <v>20645.485179994957</v>
      </c>
      <c r="D361" s="39">
        <f t="shared" si="33"/>
        <v>21153.027465250172</v>
      </c>
      <c r="E361" s="39">
        <f t="shared" si="30"/>
        <v>35357.913889909396</v>
      </c>
      <c r="F361" s="39">
        <f t="shared" si="31"/>
        <v>0</v>
      </c>
      <c r="G361" s="39">
        <f t="shared" si="32"/>
        <v>0</v>
      </c>
      <c r="H361" s="39">
        <f t="shared" si="29"/>
        <v>21272.295055655835</v>
      </c>
      <c r="I361" s="1"/>
    </row>
    <row r="362" spans="2:9" x14ac:dyDescent="0.2">
      <c r="B362" s="9" t="str">
        <f>$B$51</f>
        <v>Nursing</v>
      </c>
      <c r="C362" s="39">
        <f t="shared" si="33"/>
        <v>10697.276380303554</v>
      </c>
      <c r="D362" s="39">
        <f t="shared" si="33"/>
        <v>18001.246435907444</v>
      </c>
      <c r="E362" s="39">
        <f t="shared" si="30"/>
        <v>33685.817756909586</v>
      </c>
      <c r="F362" s="39">
        <f t="shared" si="31"/>
        <v>0</v>
      </c>
      <c r="G362" s="39">
        <f t="shared" si="32"/>
        <v>0</v>
      </c>
      <c r="H362" s="39">
        <f t="shared" si="29"/>
        <v>19940.041076161524</v>
      </c>
      <c r="I362" s="1"/>
    </row>
    <row r="363" spans="2:9" x14ac:dyDescent="0.2">
      <c r="B363" s="35" t="str">
        <f>$B$52</f>
        <v>Totals</v>
      </c>
      <c r="C363" s="38">
        <f t="shared" si="33"/>
        <v>11550.342912360471</v>
      </c>
      <c r="D363" s="38">
        <f t="shared" si="33"/>
        <v>21223.232678654982</v>
      </c>
      <c r="E363" s="38">
        <f t="shared" si="30"/>
        <v>29234.222065403454</v>
      </c>
      <c r="F363" s="38">
        <f t="shared" si="31"/>
        <v>0</v>
      </c>
      <c r="G363" s="38">
        <f t="shared" si="32"/>
        <v>0</v>
      </c>
      <c r="H363" s="38">
        <f t="shared" si="29"/>
        <v>16758.465453831421</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28" priority="6" stopIfTrue="1">
      <formula>C32=0</formula>
    </cfRule>
  </conditionalFormatting>
  <conditionalFormatting sqref="C91:G110">
    <cfRule type="expression" dxfId="127" priority="5" stopIfTrue="1">
      <formula>C32=0</formula>
    </cfRule>
  </conditionalFormatting>
  <conditionalFormatting sqref="C143:H162">
    <cfRule type="expression" dxfId="126" priority="3" stopIfTrue="1">
      <formula>C32=0</formula>
    </cfRule>
  </conditionalFormatting>
  <conditionalFormatting sqref="H143:H162">
    <cfRule type="expression" dxfId="125" priority="4" stopIfTrue="1">
      <formula>OR(AND(#REF!&gt;0,H143&gt;0,H61=0),AND(#REF!&gt;0,H143&gt;0,H32=0))</formula>
    </cfRule>
  </conditionalFormatting>
  <conditionalFormatting sqref="H143:H162">
    <cfRule type="expression" dxfId="124" priority="2" stopIfTrue="1">
      <formula>OR(AND(#REF!&gt;0,H143&gt;0,H61=0),AND(#REF!&gt;0,H143&gt;0,H32=0))</formula>
    </cfRule>
  </conditionalFormatting>
  <conditionalFormatting sqref="H143:H162">
    <cfRule type="expression" dxfId="123"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C000"/>
    <pageSetUpPr fitToPage="1"/>
  </sheetPr>
  <dimension ref="B1:W363"/>
  <sheetViews>
    <sheetView showGridLines="0" showZeros="0" topLeftCell="A13" zoomScale="70" zoomScaleNormal="70" workbookViewId="0">
      <selection activeCell="J42" sqref="J42"/>
    </sheetView>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96</v>
      </c>
      <c r="C3" s="6"/>
      <c r="D3" s="6"/>
      <c r="E3" s="6"/>
      <c r="F3" s="6"/>
      <c r="G3" s="6"/>
      <c r="H3" s="6"/>
    </row>
    <row r="4" spans="2:8" x14ac:dyDescent="0.2">
      <c r="B4" s="83" t="s">
        <v>157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Data!$G27</f>
        <v>177470754</v>
      </c>
    </row>
    <row r="14" spans="2:8" x14ac:dyDescent="0.2">
      <c r="B14" s="372" t="s">
        <v>14</v>
      </c>
      <c r="C14" s="372"/>
      <c r="D14" s="372"/>
      <c r="E14" s="372"/>
      <c r="F14" s="341"/>
      <c r="G14" s="339"/>
      <c r="H14" s="345">
        <f>Data!$H27</f>
        <v>79157559</v>
      </c>
    </row>
    <row r="15" spans="2:8" x14ac:dyDescent="0.2">
      <c r="B15" s="372" t="s">
        <v>15</v>
      </c>
      <c r="C15" s="372"/>
      <c r="D15" s="372"/>
      <c r="E15" s="372"/>
      <c r="F15" s="341"/>
      <c r="G15" s="339"/>
      <c r="H15" s="345">
        <f>Data!$I27</f>
        <v>65605728</v>
      </c>
    </row>
    <row r="16" spans="2:8" x14ac:dyDescent="0.2">
      <c r="B16" s="372" t="s">
        <v>19</v>
      </c>
      <c r="C16" s="372"/>
      <c r="D16" s="372"/>
      <c r="E16" s="372"/>
      <c r="F16" s="341"/>
      <c r="G16" s="339"/>
      <c r="H16" s="345">
        <f>Data!$J27</f>
        <v>56584049</v>
      </c>
    </row>
    <row r="17" spans="2:23" x14ac:dyDescent="0.2">
      <c r="B17" s="372" t="s">
        <v>16</v>
      </c>
      <c r="C17" s="372"/>
      <c r="D17" s="372"/>
      <c r="E17" s="372"/>
      <c r="F17" s="341"/>
      <c r="G17" s="339"/>
      <c r="H17" s="345">
        <f>Data!$K27</f>
        <v>42819310</v>
      </c>
    </row>
    <row r="18" spans="2:23" x14ac:dyDescent="0.2">
      <c r="B18" s="372" t="s">
        <v>1</v>
      </c>
      <c r="C18" s="372"/>
      <c r="D18" s="372"/>
      <c r="E18" s="372"/>
      <c r="F18" s="342"/>
      <c r="G18" s="339"/>
      <c r="H18" s="343">
        <f>SUM(H13:H17)</f>
        <v>421637400</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ht="28.5" x14ac:dyDescent="0.2">
      <c r="B21" s="386" t="s">
        <v>22</v>
      </c>
      <c r="C21" s="387"/>
      <c r="D21" s="385" t="s">
        <v>893</v>
      </c>
      <c r="E21" s="385"/>
      <c r="F21" s="385"/>
      <c r="G21" s="87" t="str">
        <f>Data!M27</f>
        <v>940-369-5095</v>
      </c>
      <c r="H21" s="78" t="str">
        <f>Data!N27</f>
        <v>leydi.carter@untsystem.edu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Data!O27</f>
        <v>12481</v>
      </c>
      <c r="D25" s="80">
        <f>Data!P27</f>
        <v>20417</v>
      </c>
      <c r="E25" s="80">
        <f>Data!Q27</f>
        <v>4364</v>
      </c>
      <c r="F25" s="80">
        <f>Data!R27</f>
        <v>1886</v>
      </c>
      <c r="G25" s="80">
        <f>Data!S27</f>
        <v>44</v>
      </c>
      <c r="H25" s="68">
        <f>SUM(C25:G25)</f>
        <v>39192</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Data!T27</f>
        <v>Shari Schwartz</v>
      </c>
      <c r="E28" s="385"/>
      <c r="F28" s="385"/>
      <c r="G28" s="87" t="str">
        <f>Data!U27</f>
        <v>(940) 565-4616</v>
      </c>
      <c r="H28" s="78" t="str">
        <f>Data!V27</f>
        <v>shari.schwartz@unt.edu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Data!W27</f>
        <v>247253</v>
      </c>
      <c r="D32" s="81">
        <f>Data!AQ27</f>
        <v>126033</v>
      </c>
      <c r="E32" s="81">
        <f>Data!BK27</f>
        <v>22860</v>
      </c>
      <c r="F32" s="81">
        <f>Data!CE27</f>
        <v>7574</v>
      </c>
      <c r="G32" s="81">
        <f>Data!CY27</f>
        <v>0</v>
      </c>
      <c r="H32" s="22">
        <f>SUM(C32:G32)</f>
        <v>403720</v>
      </c>
      <c r="I32" s="1"/>
      <c r="W32" s="18"/>
    </row>
    <row r="33" spans="2:23" x14ac:dyDescent="0.2">
      <c r="B33" s="7" t="s">
        <v>46</v>
      </c>
      <c r="C33" s="81">
        <f>Data!X27</f>
        <v>78951</v>
      </c>
      <c r="D33" s="81">
        <f>Data!AR27</f>
        <v>30265</v>
      </c>
      <c r="E33" s="81">
        <f>Data!BL27</f>
        <v>11717</v>
      </c>
      <c r="F33" s="81">
        <f>Data!CF27</f>
        <v>5158</v>
      </c>
      <c r="G33" s="81">
        <f>Data!CZ27</f>
        <v>0</v>
      </c>
      <c r="H33" s="22">
        <f t="shared" ref="H33:H52" si="0">SUM(C33:G33)</f>
        <v>126091</v>
      </c>
      <c r="I33" s="1"/>
      <c r="W33" s="18"/>
    </row>
    <row r="34" spans="2:23" x14ac:dyDescent="0.2">
      <c r="B34" s="7" t="s">
        <v>47</v>
      </c>
      <c r="C34" s="81">
        <f>Data!Y27</f>
        <v>59005</v>
      </c>
      <c r="D34" s="81">
        <f>Data!AS27</f>
        <v>34973</v>
      </c>
      <c r="E34" s="81">
        <f>Data!BM27</f>
        <v>8017</v>
      </c>
      <c r="F34" s="81">
        <f>Data!CG27</f>
        <v>4467</v>
      </c>
      <c r="G34" s="81">
        <f>Data!DA27</f>
        <v>0</v>
      </c>
      <c r="H34" s="22">
        <f t="shared" si="0"/>
        <v>106462</v>
      </c>
      <c r="I34" s="1"/>
      <c r="W34" s="18"/>
    </row>
    <row r="35" spans="2:23" x14ac:dyDescent="0.2">
      <c r="B35" s="7" t="s">
        <v>48</v>
      </c>
      <c r="C35" s="81">
        <f>Data!Z27</f>
        <v>2288</v>
      </c>
      <c r="D35" s="81">
        <f>Data!AT27</f>
        <v>18841</v>
      </c>
      <c r="E35" s="81">
        <f>Data!BN27</f>
        <v>11271</v>
      </c>
      <c r="F35" s="81">
        <f>Data!CH27</f>
        <v>2893</v>
      </c>
      <c r="G35" s="81">
        <f>Data!DB27</f>
        <v>0</v>
      </c>
      <c r="H35" s="22">
        <f t="shared" si="0"/>
        <v>35293</v>
      </c>
      <c r="I35" s="1"/>
      <c r="W35" s="18"/>
    </row>
    <row r="36" spans="2:23" x14ac:dyDescent="0.2">
      <c r="B36" s="7" t="s">
        <v>49</v>
      </c>
      <c r="C36" s="81">
        <f>Data!AA27</f>
        <v>0</v>
      </c>
      <c r="D36" s="81">
        <f>Data!AU27</f>
        <v>0</v>
      </c>
      <c r="E36" s="81">
        <f>Data!BO27</f>
        <v>0</v>
      </c>
      <c r="F36" s="81">
        <f>Data!CI27</f>
        <v>0</v>
      </c>
      <c r="G36" s="81">
        <f>Data!DC27</f>
        <v>0</v>
      </c>
      <c r="H36" s="22">
        <f t="shared" si="0"/>
        <v>0</v>
      </c>
      <c r="I36" s="1"/>
      <c r="W36" s="18"/>
    </row>
    <row r="37" spans="2:23" x14ac:dyDescent="0.2">
      <c r="B37" s="7" t="s">
        <v>50</v>
      </c>
      <c r="C37" s="81">
        <f>Data!AB27</f>
        <v>20159</v>
      </c>
      <c r="D37" s="81">
        <f>Data!AV27</f>
        <v>27841</v>
      </c>
      <c r="E37" s="81">
        <f>Data!BP27</f>
        <v>6358</v>
      </c>
      <c r="F37" s="81">
        <f>Data!CJ27</f>
        <v>2771</v>
      </c>
      <c r="G37" s="81">
        <f>Data!DD27</f>
        <v>0</v>
      </c>
      <c r="H37" s="22">
        <f t="shared" si="0"/>
        <v>57129</v>
      </c>
      <c r="I37" s="1"/>
      <c r="W37" s="18"/>
    </row>
    <row r="38" spans="2:23" x14ac:dyDescent="0.2">
      <c r="B38" s="7" t="s">
        <v>51</v>
      </c>
      <c r="C38" s="81">
        <f>Data!AC27</f>
        <v>2718</v>
      </c>
      <c r="D38" s="81">
        <f>Data!AW27</f>
        <v>1746</v>
      </c>
      <c r="E38" s="81">
        <f>Data!BQ27</f>
        <v>85</v>
      </c>
      <c r="F38" s="81">
        <f>Data!CK27</f>
        <v>3</v>
      </c>
      <c r="G38" s="81">
        <f>Data!DE27</f>
        <v>0</v>
      </c>
      <c r="H38" s="22">
        <f t="shared" si="0"/>
        <v>4552</v>
      </c>
      <c r="I38" s="1"/>
      <c r="W38" s="18"/>
    </row>
    <row r="39" spans="2:23" x14ac:dyDescent="0.2">
      <c r="B39" s="7" t="s">
        <v>52</v>
      </c>
      <c r="C39" s="81">
        <f>Data!AD27</f>
        <v>0</v>
      </c>
      <c r="D39" s="81">
        <f>Data!AX27</f>
        <v>0</v>
      </c>
      <c r="E39" s="81">
        <f>Data!BR27</f>
        <v>0</v>
      </c>
      <c r="F39" s="81">
        <f>Data!CL27</f>
        <v>0</v>
      </c>
      <c r="G39" s="81">
        <f>Data!DF27</f>
        <v>0</v>
      </c>
      <c r="H39" s="22">
        <f t="shared" si="0"/>
        <v>0</v>
      </c>
      <c r="I39" s="1"/>
      <c r="W39" s="18"/>
    </row>
    <row r="40" spans="2:23" x14ac:dyDescent="0.2">
      <c r="B40" s="7" t="s">
        <v>53</v>
      </c>
      <c r="C40" s="81">
        <f>Data!AE27</f>
        <v>1653</v>
      </c>
      <c r="D40" s="81">
        <f>Data!AY27</f>
        <v>3795</v>
      </c>
      <c r="E40" s="81">
        <f>Data!BS27</f>
        <v>954</v>
      </c>
      <c r="F40" s="81">
        <f>Data!CM27</f>
        <v>0</v>
      </c>
      <c r="G40" s="81">
        <f>Data!DG27</f>
        <v>0</v>
      </c>
      <c r="H40" s="22">
        <f t="shared" si="0"/>
        <v>6402</v>
      </c>
      <c r="I40" s="1"/>
      <c r="W40" s="18"/>
    </row>
    <row r="41" spans="2:23" x14ac:dyDescent="0.2">
      <c r="B41" s="7" t="s">
        <v>54</v>
      </c>
      <c r="C41" s="81">
        <f>Data!AF27</f>
        <v>9</v>
      </c>
      <c r="D41" s="81">
        <f>Data!AZ27</f>
        <v>207</v>
      </c>
      <c r="E41" s="81">
        <f>Data!BT27</f>
        <v>5113</v>
      </c>
      <c r="F41" s="81">
        <f>Data!CN27</f>
        <v>27</v>
      </c>
      <c r="G41" s="81">
        <f>Data!DH27</f>
        <v>0</v>
      </c>
      <c r="H41" s="22">
        <f t="shared" si="0"/>
        <v>5356</v>
      </c>
      <c r="I41" s="1"/>
      <c r="W41" s="18"/>
    </row>
    <row r="42" spans="2:23" x14ac:dyDescent="0.2">
      <c r="B42" s="7" t="s">
        <v>55</v>
      </c>
      <c r="C42" s="81">
        <f>Data!AG27</f>
        <v>0</v>
      </c>
      <c r="D42" s="81">
        <f>Data!BA27</f>
        <v>0</v>
      </c>
      <c r="E42" s="81">
        <f>Data!BU27</f>
        <v>0</v>
      </c>
      <c r="F42" s="81">
        <f>Data!CO27</f>
        <v>0</v>
      </c>
      <c r="G42" s="81">
        <f>Data!DI27</f>
        <v>0</v>
      </c>
      <c r="H42" s="22">
        <f t="shared" si="0"/>
        <v>0</v>
      </c>
      <c r="I42" s="1"/>
      <c r="W42" s="18"/>
    </row>
    <row r="43" spans="2:23" x14ac:dyDescent="0.2">
      <c r="B43" s="7" t="s">
        <v>56</v>
      </c>
      <c r="C43" s="81">
        <f>Data!AH27</f>
        <v>4</v>
      </c>
      <c r="D43" s="81">
        <f>Data!BB27</f>
        <v>26</v>
      </c>
      <c r="E43" s="81">
        <f>Data!BV27</f>
        <v>0</v>
      </c>
      <c r="F43" s="81">
        <f>Data!CP27</f>
        <v>0</v>
      </c>
      <c r="G43" s="81">
        <f>Data!DJ27</f>
        <v>0</v>
      </c>
      <c r="H43" s="22">
        <f t="shared" si="0"/>
        <v>30</v>
      </c>
      <c r="I43" s="1"/>
      <c r="W43" s="18"/>
    </row>
    <row r="44" spans="2:23" x14ac:dyDescent="0.2">
      <c r="B44" s="7" t="s">
        <v>57</v>
      </c>
      <c r="C44" s="81">
        <f>Data!AI27</f>
        <v>601</v>
      </c>
      <c r="D44" s="81">
        <f>Data!BC27</f>
        <v>0</v>
      </c>
      <c r="E44" s="81">
        <f>Data!BW27</f>
        <v>0</v>
      </c>
      <c r="F44" s="81">
        <f>Data!CQ27</f>
        <v>0</v>
      </c>
      <c r="G44" s="81">
        <f>Data!DK27</f>
        <v>0</v>
      </c>
      <c r="H44" s="22">
        <f t="shared" si="0"/>
        <v>601</v>
      </c>
      <c r="I44" s="1"/>
      <c r="W44" s="18"/>
    </row>
    <row r="45" spans="2:23" x14ac:dyDescent="0.2">
      <c r="B45" s="7" t="s">
        <v>58</v>
      </c>
      <c r="C45" s="81">
        <f>Data!AJ27</f>
        <v>17458</v>
      </c>
      <c r="D45" s="81">
        <f>Data!BD27</f>
        <v>21565</v>
      </c>
      <c r="E45" s="81">
        <f>Data!BX27</f>
        <v>5812</v>
      </c>
      <c r="F45" s="81">
        <f>Data!CR27</f>
        <v>78</v>
      </c>
      <c r="G45" s="81">
        <f>Data!DL27</f>
        <v>984</v>
      </c>
      <c r="H45" s="22">
        <f t="shared" si="0"/>
        <v>45897</v>
      </c>
      <c r="I45" s="1"/>
      <c r="W45" s="18"/>
    </row>
    <row r="46" spans="2:23" x14ac:dyDescent="0.2">
      <c r="B46" s="7" t="s">
        <v>59</v>
      </c>
      <c r="C46" s="81">
        <f>Data!AK27</f>
        <v>0</v>
      </c>
      <c r="D46" s="81">
        <f>Data!BE27</f>
        <v>0</v>
      </c>
      <c r="E46" s="81">
        <f>Data!BY27</f>
        <v>0</v>
      </c>
      <c r="F46" s="81">
        <f>Data!CS27</f>
        <v>0</v>
      </c>
      <c r="G46" s="81">
        <f>Data!DM27</f>
        <v>0</v>
      </c>
      <c r="H46" s="22">
        <f t="shared" si="0"/>
        <v>0</v>
      </c>
      <c r="I46" s="1"/>
      <c r="W46" s="18"/>
    </row>
    <row r="47" spans="2:23" x14ac:dyDescent="0.2">
      <c r="B47" s="7" t="s">
        <v>60</v>
      </c>
      <c r="C47" s="81">
        <f>Data!AL27</f>
        <v>38570</v>
      </c>
      <c r="D47" s="81">
        <f>Data!BF27</f>
        <v>108729</v>
      </c>
      <c r="E47" s="81">
        <f>Data!BZ27</f>
        <v>17595</v>
      </c>
      <c r="F47" s="81">
        <f>Data!CT27</f>
        <v>1590</v>
      </c>
      <c r="G47" s="81">
        <f>Data!DN27</f>
        <v>0</v>
      </c>
      <c r="H47" s="22">
        <f t="shared" si="0"/>
        <v>166484</v>
      </c>
      <c r="I47" s="1"/>
      <c r="W47" s="18"/>
    </row>
    <row r="48" spans="2:23" x14ac:dyDescent="0.2">
      <c r="B48" s="7" t="s">
        <v>61</v>
      </c>
      <c r="C48" s="81">
        <f>Data!AM27</f>
        <v>0</v>
      </c>
      <c r="D48" s="81">
        <f>Data!BG27</f>
        <v>0</v>
      </c>
      <c r="E48" s="81">
        <f>Data!CA27</f>
        <v>0</v>
      </c>
      <c r="F48" s="81">
        <f>Data!CU27</f>
        <v>0</v>
      </c>
      <c r="G48" s="81">
        <f>Data!DO27</f>
        <v>0</v>
      </c>
      <c r="H48" s="22">
        <f t="shared" si="0"/>
        <v>0</v>
      </c>
      <c r="I48" s="1"/>
      <c r="W48" s="18"/>
    </row>
    <row r="49" spans="2:23" x14ac:dyDescent="0.2">
      <c r="B49" s="7" t="s">
        <v>62</v>
      </c>
      <c r="C49" s="81">
        <f>Data!AN27</f>
        <v>0</v>
      </c>
      <c r="D49" s="81">
        <f>Data!BH27</f>
        <v>2202</v>
      </c>
      <c r="E49" s="81">
        <f>Data!CB27</f>
        <v>0</v>
      </c>
      <c r="F49" s="81">
        <f>Data!CV27</f>
        <v>0</v>
      </c>
      <c r="G49" s="81">
        <f>Data!DP27</f>
        <v>0</v>
      </c>
      <c r="H49" s="22">
        <f t="shared" si="0"/>
        <v>2202</v>
      </c>
      <c r="I49" s="1"/>
      <c r="W49" s="18"/>
    </row>
    <row r="50" spans="2:23" x14ac:dyDescent="0.2">
      <c r="B50" s="7" t="s">
        <v>63</v>
      </c>
      <c r="C50" s="81">
        <f>Data!AO27</f>
        <v>2189</v>
      </c>
      <c r="D50" s="81">
        <f>Data!BI27</f>
        <v>8472</v>
      </c>
      <c r="E50" s="81">
        <f>Data!CC27</f>
        <v>1047</v>
      </c>
      <c r="F50" s="81">
        <f>Data!CW27</f>
        <v>15</v>
      </c>
      <c r="G50" s="81">
        <f>Data!DQ27</f>
        <v>0</v>
      </c>
      <c r="H50" s="22">
        <f t="shared" si="0"/>
        <v>11723</v>
      </c>
      <c r="I50" s="1"/>
      <c r="W50" s="18"/>
    </row>
    <row r="51" spans="2:23" x14ac:dyDescent="0.2">
      <c r="B51" s="7" t="s">
        <v>0</v>
      </c>
      <c r="C51" s="81">
        <f>Data!AP27</f>
        <v>0</v>
      </c>
      <c r="D51" s="81">
        <f>Data!BJ27</f>
        <v>0</v>
      </c>
      <c r="E51" s="81">
        <f>Data!CD27</f>
        <v>0</v>
      </c>
      <c r="F51" s="81">
        <f>Data!CX27</f>
        <v>0</v>
      </c>
      <c r="G51" s="81">
        <f>Data!DR27</f>
        <v>0</v>
      </c>
      <c r="H51" s="22">
        <f t="shared" si="0"/>
        <v>0</v>
      </c>
      <c r="I51" s="1"/>
      <c r="W51" s="18"/>
    </row>
    <row r="52" spans="2:23" x14ac:dyDescent="0.2">
      <c r="B52" s="8" t="s">
        <v>34</v>
      </c>
      <c r="C52" s="22">
        <f>SUM(C32:C51)</f>
        <v>470858</v>
      </c>
      <c r="D52" s="22">
        <f>SUM(D32:D51)</f>
        <v>384695</v>
      </c>
      <c r="E52" s="22">
        <f>SUM(E32:E51)</f>
        <v>90829</v>
      </c>
      <c r="F52" s="22">
        <f>SUM(F32:F51)</f>
        <v>24576</v>
      </c>
      <c r="G52" s="22">
        <f>SUM(G32:G51)</f>
        <v>984</v>
      </c>
      <c r="H52" s="22">
        <f t="shared" si="0"/>
        <v>971942</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Data!T27</f>
        <v>Shari Schwartz</v>
      </c>
      <c r="E55" s="385"/>
      <c r="F55" s="385"/>
      <c r="G55" s="87" t="str">
        <f>Data!U27</f>
        <v>(940) 565-4616</v>
      </c>
      <c r="H55" s="78" t="str">
        <f>Data!V27</f>
        <v>shari.schwartz@unt.edu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Data!DS27</f>
        <v>8600380.6333694607</v>
      </c>
      <c r="D61" s="82">
        <f>Data!EM27</f>
        <v>8725624.5904792491</v>
      </c>
      <c r="E61" s="82">
        <f>Data!FG27</f>
        <v>6536797.3978274101</v>
      </c>
      <c r="F61" s="82">
        <f>Data!GA27</f>
        <v>5264711.70280068</v>
      </c>
      <c r="G61" s="82">
        <f>Data!GU27</f>
        <v>0</v>
      </c>
      <c r="H61" s="21">
        <f>SUM(C61:G61)</f>
        <v>29127514.324476797</v>
      </c>
      <c r="I61" s="1"/>
    </row>
    <row r="62" spans="2:23" x14ac:dyDescent="0.2">
      <c r="B62" s="9" t="str">
        <f>$B$33</f>
        <v>Science</v>
      </c>
      <c r="C62" s="82">
        <f>Data!DT27</f>
        <v>2547888.9972008802</v>
      </c>
      <c r="D62" s="82">
        <f>Data!EN27</f>
        <v>2196499.7210476701</v>
      </c>
      <c r="E62" s="82">
        <f>Data!FH27</f>
        <v>2417180.5606265999</v>
      </c>
      <c r="F62" s="82">
        <f>Data!GB27</f>
        <v>4227053.2631674297</v>
      </c>
      <c r="G62" s="82">
        <f>Data!GV27</f>
        <v>0</v>
      </c>
      <c r="H62" s="22">
        <f t="shared" ref="H62:H81" si="1">SUM(C62:G62)</f>
        <v>11388622.54204258</v>
      </c>
      <c r="I62" s="1"/>
    </row>
    <row r="63" spans="2:23" x14ac:dyDescent="0.2">
      <c r="B63" s="9" t="str">
        <f>$B$34</f>
        <v>Fine Arts</v>
      </c>
      <c r="C63" s="82">
        <f>Data!DU27</f>
        <v>3585969.8845212501</v>
      </c>
      <c r="D63" s="82">
        <f>Data!EO27</f>
        <v>4302165.4523344096</v>
      </c>
      <c r="E63" s="82">
        <f>Data!FI27</f>
        <v>3802812.4908199902</v>
      </c>
      <c r="F63" s="82">
        <f>Data!GC27</f>
        <v>2586090.42021108</v>
      </c>
      <c r="G63" s="82">
        <f>Data!GW27</f>
        <v>0</v>
      </c>
      <c r="H63" s="22">
        <f t="shared" si="1"/>
        <v>14277038.24788673</v>
      </c>
      <c r="I63" s="1"/>
    </row>
    <row r="64" spans="2:23" x14ac:dyDescent="0.2">
      <c r="B64" s="9" t="str">
        <f>$B$35</f>
        <v>Teacher Education</v>
      </c>
      <c r="C64" s="82">
        <f>Data!DV27</f>
        <v>296151.879332421</v>
      </c>
      <c r="D64" s="82">
        <f>Data!EP27</f>
        <v>1729478.8901150301</v>
      </c>
      <c r="E64" s="82">
        <f>Data!FJ27</f>
        <v>1631299.60049985</v>
      </c>
      <c r="F64" s="82">
        <f>Data!GD27</f>
        <v>1110394.1276976799</v>
      </c>
      <c r="G64" s="82">
        <f>Data!GX27</f>
        <v>0</v>
      </c>
      <c r="H64" s="22">
        <f t="shared" si="1"/>
        <v>4767324.4976449814</v>
      </c>
      <c r="I64" s="1"/>
    </row>
    <row r="65" spans="2:9" x14ac:dyDescent="0.2">
      <c r="B65" s="9" t="str">
        <f>$B$36</f>
        <v>Agriculture</v>
      </c>
      <c r="C65" s="82">
        <f>Data!DW27</f>
        <v>0</v>
      </c>
      <c r="D65" s="82">
        <f>Data!EQ27</f>
        <v>0</v>
      </c>
      <c r="E65" s="82">
        <f>Data!FK27</f>
        <v>0</v>
      </c>
      <c r="F65" s="82">
        <f>Data!GE27</f>
        <v>0</v>
      </c>
      <c r="G65" s="82">
        <f>Data!GY27</f>
        <v>0</v>
      </c>
      <c r="H65" s="22">
        <f t="shared" si="1"/>
        <v>0</v>
      </c>
      <c r="I65" s="1"/>
    </row>
    <row r="66" spans="2:9" x14ac:dyDescent="0.2">
      <c r="B66" s="9" t="str">
        <f>$B$37</f>
        <v>Engineering</v>
      </c>
      <c r="C66" s="82">
        <f>Data!DX27</f>
        <v>1160544.4197400699</v>
      </c>
      <c r="D66" s="82">
        <f>Data!ER27</f>
        <v>3280729.6611163798</v>
      </c>
      <c r="E66" s="82">
        <f>Data!FL27</f>
        <v>2743477.6471404801</v>
      </c>
      <c r="F66" s="82">
        <f>Data!GF27</f>
        <v>3464546.3791434001</v>
      </c>
      <c r="G66" s="82">
        <f>Data!GZ27</f>
        <v>0</v>
      </c>
      <c r="H66" s="22">
        <f t="shared" si="1"/>
        <v>10649298.107140331</v>
      </c>
      <c r="I66" s="1"/>
    </row>
    <row r="67" spans="2:9" x14ac:dyDescent="0.2">
      <c r="B67" s="9" t="str">
        <f>$B$38</f>
        <v>Home Economics</v>
      </c>
      <c r="C67" s="82">
        <f>Data!DY27</f>
        <v>112769.844874966</v>
      </c>
      <c r="D67" s="82">
        <f>Data!ES27</f>
        <v>75566.156943808106</v>
      </c>
      <c r="E67" s="82">
        <f>Data!FM27</f>
        <v>73473.5</v>
      </c>
      <c r="F67" s="82">
        <f>Data!GG27</f>
        <v>785.71428571428601</v>
      </c>
      <c r="G67" s="82">
        <f>Data!HA27</f>
        <v>0</v>
      </c>
      <c r="H67" s="22">
        <f t="shared" si="1"/>
        <v>262595.21610448835</v>
      </c>
      <c r="I67" s="1"/>
    </row>
    <row r="68" spans="2:9" x14ac:dyDescent="0.2">
      <c r="B68" s="9" t="str">
        <f>$B$39</f>
        <v>Law</v>
      </c>
      <c r="C68" s="82">
        <f>Data!DZ27</f>
        <v>0</v>
      </c>
      <c r="D68" s="82">
        <f>Data!ET27</f>
        <v>0</v>
      </c>
      <c r="E68" s="82">
        <f>Data!FN27</f>
        <v>0</v>
      </c>
      <c r="F68" s="82">
        <f>Data!GH27</f>
        <v>0</v>
      </c>
      <c r="G68" s="82">
        <f>Data!HB27</f>
        <v>0</v>
      </c>
      <c r="H68" s="22">
        <f t="shared" si="1"/>
        <v>0</v>
      </c>
      <c r="I68" s="1"/>
    </row>
    <row r="69" spans="2:9" x14ac:dyDescent="0.2">
      <c r="B69" s="9" t="str">
        <f>$B$40</f>
        <v>Social Service</v>
      </c>
      <c r="C69" s="82">
        <f>Data!EA27</f>
        <v>79023.844848192195</v>
      </c>
      <c r="D69" s="82">
        <f>Data!EU27</f>
        <v>382887.37083808199</v>
      </c>
      <c r="E69" s="82">
        <f>Data!FO27</f>
        <v>0</v>
      </c>
      <c r="F69" s="82">
        <f>Data!GI27</f>
        <v>0</v>
      </c>
      <c r="G69" s="82">
        <f>Data!HC27</f>
        <v>0</v>
      </c>
      <c r="H69" s="22">
        <f t="shared" si="1"/>
        <v>461911.21568627417</v>
      </c>
      <c r="I69" s="1"/>
    </row>
    <row r="70" spans="2:9" x14ac:dyDescent="0.2">
      <c r="B70" s="9" t="str">
        <f>$B$41</f>
        <v>Library Science</v>
      </c>
      <c r="C70" s="82">
        <f>Data!EB27</f>
        <v>1389.75793650794</v>
      </c>
      <c r="D70" s="82">
        <f>Data!EV27</f>
        <v>19670.432539682501</v>
      </c>
      <c r="E70" s="82">
        <f>Data!FP27</f>
        <v>672970.03004557395</v>
      </c>
      <c r="F70" s="82">
        <f>Data!GJ27</f>
        <v>3992.1541803095702</v>
      </c>
      <c r="G70" s="82">
        <f>Data!HD27</f>
        <v>0</v>
      </c>
      <c r="H70" s="22">
        <f t="shared" si="1"/>
        <v>698022.37470207398</v>
      </c>
      <c r="I70" s="1"/>
    </row>
    <row r="71" spans="2:9" x14ac:dyDescent="0.2">
      <c r="B71" s="9" t="str">
        <f>$B$42</f>
        <v>Veterinary Science</v>
      </c>
      <c r="C71" s="82">
        <f>Data!EC27</f>
        <v>0</v>
      </c>
      <c r="D71" s="82">
        <f>Data!EW27</f>
        <v>0</v>
      </c>
      <c r="E71" s="82">
        <f>Data!FQ27</f>
        <v>0</v>
      </c>
      <c r="F71" s="82">
        <f>Data!GK27</f>
        <v>0</v>
      </c>
      <c r="G71" s="82">
        <f>Data!HE27</f>
        <v>0</v>
      </c>
      <c r="H71" s="22">
        <f t="shared" si="1"/>
        <v>0</v>
      </c>
      <c r="I71" s="1"/>
    </row>
    <row r="72" spans="2:9" x14ac:dyDescent="0.2">
      <c r="B72" s="9" t="str">
        <f>$B$43</f>
        <v>Vocational Training</v>
      </c>
      <c r="C72" s="82">
        <f>Data!ED27</f>
        <v>1466.6666666666699</v>
      </c>
      <c r="D72" s="82">
        <f>Data!EX27</f>
        <v>6533.3333333333303</v>
      </c>
      <c r="E72" s="82">
        <f>Data!FR27</f>
        <v>0</v>
      </c>
      <c r="F72" s="82">
        <f>Data!GL27</f>
        <v>0</v>
      </c>
      <c r="G72" s="82">
        <f>Data!HF27</f>
        <v>0</v>
      </c>
      <c r="H72" s="22">
        <f t="shared" si="1"/>
        <v>8000</v>
      </c>
      <c r="I72" s="1"/>
    </row>
    <row r="73" spans="2:9" x14ac:dyDescent="0.2">
      <c r="B73" s="9" t="str">
        <f>$B$44</f>
        <v>Physical Training</v>
      </c>
      <c r="C73" s="82">
        <f>Data!EE27</f>
        <v>0</v>
      </c>
      <c r="D73" s="82">
        <f>Data!EY27</f>
        <v>0</v>
      </c>
      <c r="E73" s="82">
        <f>Data!FS27</f>
        <v>0</v>
      </c>
      <c r="F73" s="82">
        <f>Data!GM27</f>
        <v>0</v>
      </c>
      <c r="G73" s="82">
        <f>Data!HG27</f>
        <v>0</v>
      </c>
      <c r="H73" s="22">
        <f t="shared" si="1"/>
        <v>0</v>
      </c>
      <c r="I73" s="1"/>
    </row>
    <row r="74" spans="2:9" x14ac:dyDescent="0.2">
      <c r="B74" s="9" t="str">
        <f>$B$45</f>
        <v>Health Services</v>
      </c>
      <c r="C74" s="82">
        <f>Data!EF27</f>
        <v>384548.21935209999</v>
      </c>
      <c r="D74" s="82">
        <f>Data!EZ27</f>
        <v>1029311.1306474</v>
      </c>
      <c r="E74" s="82">
        <f>Data!FT27</f>
        <v>1334433.2055526201</v>
      </c>
      <c r="F74" s="82">
        <f>Data!GN27</f>
        <v>47496.268175210702</v>
      </c>
      <c r="G74" s="82">
        <f>Data!HH27</f>
        <v>354228.67598280101</v>
      </c>
      <c r="H74" s="22">
        <f t="shared" si="1"/>
        <v>3150017.4997101324</v>
      </c>
      <c r="I74" s="1"/>
    </row>
    <row r="75" spans="2:9" x14ac:dyDescent="0.2">
      <c r="B75" s="9" t="str">
        <f>$B$46</f>
        <v>Pharmacy</v>
      </c>
      <c r="C75" s="82">
        <f>Data!EG27</f>
        <v>0</v>
      </c>
      <c r="D75" s="82">
        <f>Data!FA27</f>
        <v>0</v>
      </c>
      <c r="E75" s="82">
        <f>Data!FU27</f>
        <v>0</v>
      </c>
      <c r="F75" s="82">
        <f>Data!GO27</f>
        <v>0</v>
      </c>
      <c r="G75" s="82">
        <f>Data!HI27</f>
        <v>0</v>
      </c>
      <c r="H75" s="22">
        <f t="shared" si="1"/>
        <v>0</v>
      </c>
      <c r="I75" s="1"/>
    </row>
    <row r="76" spans="2:9" x14ac:dyDescent="0.2">
      <c r="B76" s="9" t="str">
        <f>$B$47</f>
        <v>Business Administration</v>
      </c>
      <c r="C76" s="82">
        <f>Data!EH27</f>
        <v>2475124.5891117798</v>
      </c>
      <c r="D76" s="82">
        <f>Data!FB27</f>
        <v>9938709.9225703403</v>
      </c>
      <c r="E76" s="82">
        <f>Data!FV27</f>
        <v>3761178.5817776602</v>
      </c>
      <c r="F76" s="82">
        <f>Data!GP27</f>
        <v>2023463.09367351</v>
      </c>
      <c r="G76" s="82">
        <f>Data!HJ27</f>
        <v>0</v>
      </c>
      <c r="H76" s="22">
        <f t="shared" si="1"/>
        <v>18198476.18713329</v>
      </c>
      <c r="I76" s="1"/>
    </row>
    <row r="77" spans="2:9" x14ac:dyDescent="0.2">
      <c r="B77" s="9" t="str">
        <f>$B$48</f>
        <v>Optometry</v>
      </c>
      <c r="C77" s="82">
        <f>Data!EI27</f>
        <v>0</v>
      </c>
      <c r="D77" s="82">
        <f>Data!FC27</f>
        <v>0</v>
      </c>
      <c r="E77" s="82">
        <f>Data!FW27</f>
        <v>0</v>
      </c>
      <c r="F77" s="82">
        <f>Data!GQ27</f>
        <v>0</v>
      </c>
      <c r="G77" s="82">
        <f>Data!HK27</f>
        <v>0</v>
      </c>
      <c r="H77" s="22">
        <f t="shared" si="1"/>
        <v>0</v>
      </c>
      <c r="I77" s="1"/>
    </row>
    <row r="78" spans="2:9" x14ac:dyDescent="0.2">
      <c r="B78" s="9" t="str">
        <f>$B$49</f>
        <v>Teacher Ed-Practice Teaching</v>
      </c>
      <c r="C78" s="82">
        <f>Data!EJ27</f>
        <v>0</v>
      </c>
      <c r="D78" s="82">
        <f>Data!FD27</f>
        <v>408286.340659971</v>
      </c>
      <c r="E78" s="82">
        <f>Data!FX27</f>
        <v>0</v>
      </c>
      <c r="F78" s="82">
        <f>Data!GR27</f>
        <v>0</v>
      </c>
      <c r="G78" s="82">
        <f>Data!HL27</f>
        <v>0</v>
      </c>
      <c r="H78" s="22">
        <f t="shared" si="1"/>
        <v>408286.340659971</v>
      </c>
      <c r="I78" s="1"/>
    </row>
    <row r="79" spans="2:9" x14ac:dyDescent="0.2">
      <c r="B79" s="9" t="str">
        <f>$B$50</f>
        <v>Technology</v>
      </c>
      <c r="C79" s="82">
        <f>Data!EK27</f>
        <v>228550.197501521</v>
      </c>
      <c r="D79" s="82">
        <f>Data!FE27</f>
        <v>1232527.11463019</v>
      </c>
      <c r="E79" s="82">
        <f>Data!FY27</f>
        <v>381489.750768192</v>
      </c>
      <c r="F79" s="82">
        <f>Data!GS27</f>
        <v>16559.878034332702</v>
      </c>
      <c r="G79" s="82">
        <f>Data!HM27</f>
        <v>0</v>
      </c>
      <c r="H79" s="22">
        <f t="shared" si="1"/>
        <v>1859126.9409342357</v>
      </c>
      <c r="I79" s="1"/>
    </row>
    <row r="80" spans="2:9" x14ac:dyDescent="0.2">
      <c r="B80" s="9" t="str">
        <f>$B$51</f>
        <v>Nursing</v>
      </c>
      <c r="C80" s="82">
        <f>Data!EL27</f>
        <v>0</v>
      </c>
      <c r="D80" s="82">
        <f>Data!FF27</f>
        <v>0</v>
      </c>
      <c r="E80" s="82">
        <f>Data!FZ27</f>
        <v>0</v>
      </c>
      <c r="F80" s="82">
        <f>Data!GT27</f>
        <v>0</v>
      </c>
      <c r="G80" s="82">
        <f>Data!HN27</f>
        <v>0</v>
      </c>
      <c r="H80" s="22">
        <f t="shared" si="1"/>
        <v>0</v>
      </c>
      <c r="I80" s="1"/>
    </row>
    <row r="81" spans="2:9" x14ac:dyDescent="0.2">
      <c r="B81" s="35" t="str">
        <f>$B$52</f>
        <v>Totals</v>
      </c>
      <c r="C81" s="21">
        <f>SUM(C61:C80)</f>
        <v>19473808.934455816</v>
      </c>
      <c r="D81" s="21">
        <f>SUM(D61:D80)</f>
        <v>33327990.117255546</v>
      </c>
      <c r="E81" s="21">
        <f>SUM(E61:E80)</f>
        <v>23355112.765058376</v>
      </c>
      <c r="F81" s="21">
        <f>SUM(F61:F80)</f>
        <v>18745093.001369346</v>
      </c>
      <c r="G81" s="21">
        <f>SUM(G61:G80)</f>
        <v>354228.67598280101</v>
      </c>
      <c r="H81" s="21">
        <f t="shared" si="1"/>
        <v>95256233.494121894</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Data!T27</f>
        <v>Shari Schwartz</v>
      </c>
      <c r="E84" s="385"/>
      <c r="F84" s="385"/>
      <c r="G84" s="87" t="str">
        <f>Data!U27</f>
        <v>(940) 565-4616</v>
      </c>
      <c r="H84" s="78" t="str">
        <f>Data!V27</f>
        <v>shari.schwartz@unt.edu</v>
      </c>
    </row>
    <row r="85" spans="2:9" ht="13.5" customHeight="1" x14ac:dyDescent="0.2">
      <c r="B85" s="27"/>
      <c r="C85" s="27"/>
      <c r="D85" s="27"/>
      <c r="E85" s="27"/>
      <c r="F85" s="27"/>
      <c r="G85" s="27"/>
      <c r="H85" s="5"/>
    </row>
    <row r="86" spans="2:9" x14ac:dyDescent="0.2">
      <c r="B86" s="28" t="s">
        <v>33</v>
      </c>
      <c r="C86" s="13"/>
      <c r="D86" s="13"/>
      <c r="E86" s="13"/>
      <c r="F86" s="13"/>
      <c r="G86" s="13"/>
      <c r="H86" s="17">
        <f>H13+H14</f>
        <v>256628313</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Data!HR27</f>
        <v>3055348.8004747261</v>
      </c>
      <c r="D91" s="159">
        <f>Data!IL27</f>
        <v>1557411.9439207253</v>
      </c>
      <c r="E91" s="159">
        <f>Data!JF27</f>
        <v>282485.039934206</v>
      </c>
      <c r="F91" s="159">
        <f>Data!JZ27</f>
        <v>93593.249888962222</v>
      </c>
      <c r="G91" s="159">
        <f>Data!KT27</f>
        <v>0</v>
      </c>
      <c r="H91" s="36">
        <f t="shared" ref="H91:H111" si="2">SUM(C91:G91)</f>
        <v>4988839.0342186196</v>
      </c>
    </row>
    <row r="92" spans="2:9" x14ac:dyDescent="0.2">
      <c r="B92" s="9" t="str">
        <f>$B$33</f>
        <v>Science</v>
      </c>
      <c r="C92" s="159">
        <f>Data!HS27</f>
        <v>3096408.9560006331</v>
      </c>
      <c r="D92" s="159">
        <f>Data!IM27</f>
        <v>1186974.4151861174</v>
      </c>
      <c r="E92" s="159">
        <f>Data!JG27</f>
        <v>459533.42880342761</v>
      </c>
      <c r="F92" s="159">
        <f>Data!KA27</f>
        <v>202293.5415010736</v>
      </c>
      <c r="G92" s="159">
        <f>Data!KU27</f>
        <v>0</v>
      </c>
      <c r="H92" s="69">
        <f t="shared" si="2"/>
        <v>4945210.3414912503</v>
      </c>
    </row>
    <row r="93" spans="2:9" x14ac:dyDescent="0.2">
      <c r="B93" s="9" t="str">
        <f>$B$34</f>
        <v>Fine Arts</v>
      </c>
      <c r="C93" s="159">
        <f>Data!HT27</f>
        <v>1140652.2645572543</v>
      </c>
      <c r="D93" s="159">
        <f>Data!IN27</f>
        <v>676078.83481672499</v>
      </c>
      <c r="E93" s="159">
        <f>Data!JH27</f>
        <v>154980.24243632759</v>
      </c>
      <c r="F93" s="159">
        <f>Data!KB27</f>
        <v>86353.5914884714</v>
      </c>
      <c r="G93" s="159">
        <f>Data!KV27</f>
        <v>0</v>
      </c>
      <c r="H93" s="69">
        <f t="shared" si="2"/>
        <v>2058064.9332987783</v>
      </c>
    </row>
    <row r="94" spans="2:9" x14ac:dyDescent="0.2">
      <c r="B94" s="9" t="str">
        <f>$B$35</f>
        <v>Teacher Education</v>
      </c>
      <c r="C94" s="159">
        <f>Data!HU27</f>
        <v>20742.564231603988</v>
      </c>
      <c r="D94" s="159">
        <f>Data!IO27</f>
        <v>170808.85169914807</v>
      </c>
      <c r="E94" s="159">
        <f>Data!JI27</f>
        <v>102180.69993636738</v>
      </c>
      <c r="F94" s="159">
        <f>Data!KC27</f>
        <v>26227.376888999272</v>
      </c>
      <c r="G94" s="159">
        <f>Data!KW27</f>
        <v>0</v>
      </c>
      <c r="H94" s="69">
        <f t="shared" si="2"/>
        <v>319959.49275611871</v>
      </c>
    </row>
    <row r="95" spans="2:9" x14ac:dyDescent="0.2">
      <c r="B95" s="9" t="str">
        <f>$B$36</f>
        <v>Agriculture</v>
      </c>
      <c r="C95" s="159">
        <f>Data!HV27</f>
        <v>0</v>
      </c>
      <c r="D95" s="159">
        <f>Data!IP27</f>
        <v>0</v>
      </c>
      <c r="E95" s="159">
        <f>Data!JJ27</f>
        <v>0</v>
      </c>
      <c r="F95" s="159">
        <f>Data!KD27</f>
        <v>0</v>
      </c>
      <c r="G95" s="159">
        <f>Data!KX27</f>
        <v>0</v>
      </c>
      <c r="H95" s="69">
        <f t="shared" si="2"/>
        <v>0</v>
      </c>
    </row>
    <row r="96" spans="2:9" x14ac:dyDescent="0.2">
      <c r="B96" s="9" t="str">
        <f>$B$37</f>
        <v>Engineering</v>
      </c>
      <c r="C96" s="159">
        <f>Data!HW27</f>
        <v>604667.41132109496</v>
      </c>
      <c r="D96" s="159">
        <f>Data!IQ27</f>
        <v>835088.31780299637</v>
      </c>
      <c r="E96" s="159">
        <f>Data!JK27</f>
        <v>190707.64428689529</v>
      </c>
      <c r="F96" s="159">
        <f>Data!KE27</f>
        <v>83115.898445892861</v>
      </c>
      <c r="G96" s="159">
        <f>Data!KY27</f>
        <v>0</v>
      </c>
      <c r="H96" s="69">
        <f t="shared" si="2"/>
        <v>1713579.2718568796</v>
      </c>
    </row>
    <row r="97" spans="2:8" x14ac:dyDescent="0.2">
      <c r="B97" s="9" t="str">
        <f>$B$38</f>
        <v>Home Economics</v>
      </c>
      <c r="C97" s="159">
        <f>Data!HX27</f>
        <v>11415.496122144456</v>
      </c>
      <c r="D97" s="159">
        <f>Data!IR27</f>
        <v>7333.1332705166378</v>
      </c>
      <c r="E97" s="159">
        <f>Data!JL27</f>
        <v>356.99675142835872</v>
      </c>
      <c r="F97" s="159">
        <f>Data!KF27</f>
        <v>12.599885344530305</v>
      </c>
      <c r="G97" s="159">
        <f>Data!KZ27</f>
        <v>0</v>
      </c>
      <c r="H97" s="69">
        <f t="shared" si="2"/>
        <v>19118.226029433983</v>
      </c>
    </row>
    <row r="98" spans="2:8" x14ac:dyDescent="0.2">
      <c r="B98" s="9" t="str">
        <f>$B$39</f>
        <v>Law</v>
      </c>
      <c r="C98" s="159">
        <f>Data!HY27</f>
        <v>0</v>
      </c>
      <c r="D98" s="159">
        <f>Data!IS27</f>
        <v>0</v>
      </c>
      <c r="E98" s="159">
        <f>Data!JM27</f>
        <v>0</v>
      </c>
      <c r="F98" s="159">
        <f>Data!KG27</f>
        <v>0</v>
      </c>
      <c r="G98" s="159">
        <f>Data!LA27</f>
        <v>0</v>
      </c>
      <c r="H98" s="69">
        <f t="shared" si="2"/>
        <v>0</v>
      </c>
    </row>
    <row r="99" spans="2:8" x14ac:dyDescent="0.2">
      <c r="B99" s="9" t="str">
        <f>$B$40</f>
        <v>Social Service</v>
      </c>
      <c r="C99" s="159">
        <f>Data!HZ27</f>
        <v>0</v>
      </c>
      <c r="D99" s="159">
        <f>Data!IT27</f>
        <v>0</v>
      </c>
      <c r="E99" s="159">
        <f>Data!JN27</f>
        <v>0</v>
      </c>
      <c r="F99" s="159">
        <f>Data!KH27</f>
        <v>0</v>
      </c>
      <c r="G99" s="159">
        <f>Data!LB27</f>
        <v>0</v>
      </c>
      <c r="H99" s="69">
        <f t="shared" si="2"/>
        <v>0</v>
      </c>
    </row>
    <row r="100" spans="2:8" x14ac:dyDescent="0.2">
      <c r="B100" s="9" t="str">
        <f>$B$41</f>
        <v>Library Science</v>
      </c>
      <c r="C100" s="159">
        <f>Data!IA27</f>
        <v>162.65796480293824</v>
      </c>
      <c r="D100" s="159">
        <f>Data!IU27</f>
        <v>3741.1331904675794</v>
      </c>
      <c r="E100" s="159">
        <f>Data!JO27</f>
        <v>92407.797115269263</v>
      </c>
      <c r="F100" s="159">
        <f>Data!KI27</f>
        <v>487.97389440881472</v>
      </c>
      <c r="G100" s="159">
        <f>Data!LC27</f>
        <v>0</v>
      </c>
      <c r="H100" s="69">
        <f t="shared" si="2"/>
        <v>96799.562164948598</v>
      </c>
    </row>
    <row r="101" spans="2:8" x14ac:dyDescent="0.2">
      <c r="B101" s="9" t="str">
        <f>$B$42</f>
        <v>Veterinary Science</v>
      </c>
      <c r="C101" s="159">
        <f>Data!IB27</f>
        <v>0</v>
      </c>
      <c r="D101" s="159">
        <f>Data!IV27</f>
        <v>0</v>
      </c>
      <c r="E101" s="159">
        <f>Data!JP27</f>
        <v>0</v>
      </c>
      <c r="F101" s="159">
        <f>Data!KJ27</f>
        <v>0</v>
      </c>
      <c r="G101" s="159">
        <f>Data!LD27</f>
        <v>0</v>
      </c>
      <c r="H101" s="69">
        <f t="shared" si="2"/>
        <v>0</v>
      </c>
    </row>
    <row r="102" spans="2:8" x14ac:dyDescent="0.2">
      <c r="B102" s="9" t="str">
        <f>$B$43</f>
        <v>Vocational Training</v>
      </c>
      <c r="C102" s="159">
        <f>Data!IC27</f>
        <v>0</v>
      </c>
      <c r="D102" s="159">
        <f>Data!IW27</f>
        <v>0</v>
      </c>
      <c r="E102" s="159">
        <f>Data!JQ27</f>
        <v>0</v>
      </c>
      <c r="F102" s="159">
        <f>Data!KK27</f>
        <v>0</v>
      </c>
      <c r="G102" s="159">
        <f>Data!LE27</f>
        <v>0</v>
      </c>
      <c r="H102" s="69">
        <f t="shared" si="2"/>
        <v>0</v>
      </c>
    </row>
    <row r="103" spans="2:8" x14ac:dyDescent="0.2">
      <c r="B103" s="9" t="str">
        <f>$B$44</f>
        <v>Physical Training</v>
      </c>
      <c r="C103" s="159">
        <f>Data!ID27</f>
        <v>27161.98096446694</v>
      </c>
      <c r="D103" s="159">
        <f>Data!IX27</f>
        <v>0</v>
      </c>
      <c r="E103" s="159">
        <f>Data!JR27</f>
        <v>0</v>
      </c>
      <c r="F103" s="159">
        <f>Data!KL27</f>
        <v>0</v>
      </c>
      <c r="G103" s="159">
        <f>Data!LF27</f>
        <v>0</v>
      </c>
      <c r="H103" s="69">
        <f t="shared" si="2"/>
        <v>27161.98096446694</v>
      </c>
    </row>
    <row r="104" spans="2:8" x14ac:dyDescent="0.2">
      <c r="B104" s="9" t="str">
        <f>$B$45</f>
        <v>Health Services</v>
      </c>
      <c r="C104" s="159">
        <f>Data!IE27</f>
        <v>173011.49432901744</v>
      </c>
      <c r="D104" s="159">
        <f>Data!IY27</f>
        <v>213712.50287577391</v>
      </c>
      <c r="E104" s="159">
        <f>Data!JS27</f>
        <v>57597.823636169633</v>
      </c>
      <c r="F104" s="159">
        <f>Data!KM27</f>
        <v>772.99212725761026</v>
      </c>
      <c r="G104" s="159">
        <f>Data!LG27</f>
        <v>9751.5929900190858</v>
      </c>
      <c r="H104" s="69">
        <f t="shared" si="2"/>
        <v>454846.40595823765</v>
      </c>
    </row>
    <row r="105" spans="2:8" x14ac:dyDescent="0.2">
      <c r="B105" s="9" t="str">
        <f>$B$46</f>
        <v>Pharmacy</v>
      </c>
      <c r="C105" s="159">
        <f>Data!IF27</f>
        <v>0</v>
      </c>
      <c r="D105" s="159">
        <f>Data!IZ27</f>
        <v>0</v>
      </c>
      <c r="E105" s="159">
        <f>Data!JT27</f>
        <v>0</v>
      </c>
      <c r="F105" s="159">
        <f>Data!KN27</f>
        <v>0</v>
      </c>
      <c r="G105" s="159">
        <f>Data!LH27</f>
        <v>0</v>
      </c>
      <c r="H105" s="69">
        <f t="shared" si="2"/>
        <v>0</v>
      </c>
    </row>
    <row r="106" spans="2:8" x14ac:dyDescent="0.2">
      <c r="B106" s="9" t="str">
        <f>$B$47</f>
        <v>Business Administration</v>
      </c>
      <c r="C106" s="159">
        <f>Data!IG27</f>
        <v>244705.03817529348</v>
      </c>
      <c r="D106" s="159">
        <f>Data!JA27</f>
        <v>689824.58117089653</v>
      </c>
      <c r="E106" s="159">
        <f>Data!JU27</f>
        <v>111630.4160408164</v>
      </c>
      <c r="F106" s="159">
        <f>Data!KO27</f>
        <v>10087.659079562267</v>
      </c>
      <c r="G106" s="159">
        <f>Data!LI27</f>
        <v>0</v>
      </c>
      <c r="H106" s="69">
        <f t="shared" si="2"/>
        <v>1056247.6944665685</v>
      </c>
    </row>
    <row r="107" spans="2:8" x14ac:dyDescent="0.2">
      <c r="B107" s="9" t="str">
        <f>$B$48</f>
        <v>Optometry</v>
      </c>
      <c r="C107" s="159">
        <f>Data!IH27</f>
        <v>0</v>
      </c>
      <c r="D107" s="159">
        <f>Data!JB27</f>
        <v>0</v>
      </c>
      <c r="E107" s="159">
        <f>Data!JV27</f>
        <v>0</v>
      </c>
      <c r="F107" s="159">
        <f>Data!KP27</f>
        <v>0</v>
      </c>
      <c r="G107" s="159">
        <f>Data!LJ27</f>
        <v>0</v>
      </c>
      <c r="H107" s="69">
        <f t="shared" si="2"/>
        <v>0</v>
      </c>
    </row>
    <row r="108" spans="2:8" x14ac:dyDescent="0.2">
      <c r="B108" s="9" t="str">
        <f>$B$49</f>
        <v>Teacher Ed-Practice Teaching</v>
      </c>
      <c r="C108" s="159">
        <f>Data!II27</f>
        <v>0</v>
      </c>
      <c r="D108" s="159">
        <f>Data!JC27</f>
        <v>206616.90881308916</v>
      </c>
      <c r="E108" s="159">
        <f>Data!JW27</f>
        <v>0</v>
      </c>
      <c r="F108" s="159">
        <f>Data!KQ27</f>
        <v>0</v>
      </c>
      <c r="G108" s="159">
        <f>Data!LK27</f>
        <v>0</v>
      </c>
      <c r="H108" s="69">
        <f t="shared" si="2"/>
        <v>206616.90881308916</v>
      </c>
    </row>
    <row r="109" spans="2:8" x14ac:dyDescent="0.2">
      <c r="B109" s="9" t="str">
        <f>$B$50</f>
        <v>Technology</v>
      </c>
      <c r="C109" s="159">
        <f>Data!IJ27</f>
        <v>34050.859067913494</v>
      </c>
      <c r="D109" s="159">
        <f>Data!JD27</f>
        <v>131785.69119386162</v>
      </c>
      <c r="E109" s="159">
        <f>Data!JX27</f>
        <v>16286.546114255563</v>
      </c>
      <c r="F109" s="159">
        <f>Data!KR27</f>
        <v>233.3316062214264</v>
      </c>
      <c r="G109" s="159">
        <f>Data!LL27</f>
        <v>0</v>
      </c>
      <c r="H109" s="69">
        <f t="shared" si="2"/>
        <v>182356.42798225209</v>
      </c>
    </row>
    <row r="110" spans="2:8" x14ac:dyDescent="0.2">
      <c r="B110" s="9" t="str">
        <f>$B$51</f>
        <v>Nursing</v>
      </c>
      <c r="C110" s="159">
        <f>Data!IK27</f>
        <v>0</v>
      </c>
      <c r="D110" s="159">
        <f>Data!JE27</f>
        <v>0</v>
      </c>
      <c r="E110" s="159">
        <f>Data!JY27</f>
        <v>0</v>
      </c>
      <c r="F110" s="159">
        <f>Data!KS27</f>
        <v>0</v>
      </c>
      <c r="G110" s="159">
        <f>Data!HPM27</f>
        <v>0</v>
      </c>
      <c r="H110" s="69">
        <f t="shared" si="2"/>
        <v>0</v>
      </c>
    </row>
    <row r="111" spans="2:8" x14ac:dyDescent="0.2">
      <c r="B111" s="35" t="str">
        <f>$B$52</f>
        <v>Totals</v>
      </c>
      <c r="C111" s="36">
        <f>SUM(C91:C110)</f>
        <v>8408327.5232089516</v>
      </c>
      <c r="D111" s="36">
        <f>SUM(D91:D110)</f>
        <v>5679376.3139403183</v>
      </c>
      <c r="E111" s="36">
        <f>SUM(E91:E110)</f>
        <v>1468166.6350551632</v>
      </c>
      <c r="F111" s="36">
        <f>SUM(F91:F110)</f>
        <v>503178.21480619401</v>
      </c>
      <c r="G111" s="36">
        <f>SUM(G91:G110)</f>
        <v>9751.5929900190858</v>
      </c>
      <c r="H111" s="36">
        <f t="shared" si="2"/>
        <v>16068800.280000646</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11655729.433844186</v>
      </c>
      <c r="D116" s="21">
        <f t="shared" si="3"/>
        <v>10283036.534399975</v>
      </c>
      <c r="E116" s="21">
        <f t="shared" si="3"/>
        <v>6819282.437761616</v>
      </c>
      <c r="F116" s="21">
        <f t="shared" si="3"/>
        <v>5358304.9526896421</v>
      </c>
      <c r="G116" s="21">
        <f t="shared" si="3"/>
        <v>0</v>
      </c>
      <c r="H116" s="36">
        <f t="shared" ref="H116:H136" si="4">SUM(C116:G116)</f>
        <v>34116353.358695418</v>
      </c>
      <c r="I116" s="1"/>
    </row>
    <row r="117" spans="2:9" x14ac:dyDescent="0.2">
      <c r="B117" s="9" t="str">
        <f>$B$33</f>
        <v>Science</v>
      </c>
      <c r="C117" s="22">
        <f t="shared" si="3"/>
        <v>5644297.9532015137</v>
      </c>
      <c r="D117" s="22">
        <f t="shared" si="3"/>
        <v>3383474.1362337875</v>
      </c>
      <c r="E117" s="22">
        <f t="shared" si="3"/>
        <v>2876713.9894300275</v>
      </c>
      <c r="F117" s="22">
        <f t="shared" si="3"/>
        <v>4429346.8046685029</v>
      </c>
      <c r="G117" s="22">
        <f t="shared" si="3"/>
        <v>0</v>
      </c>
      <c r="H117" s="69">
        <f t="shared" si="4"/>
        <v>16333832.883533832</v>
      </c>
      <c r="I117" s="1"/>
    </row>
    <row r="118" spans="2:9" x14ac:dyDescent="0.2">
      <c r="B118" s="9" t="str">
        <f>$B$34</f>
        <v>Fine Arts</v>
      </c>
      <c r="C118" s="22">
        <f t="shared" si="3"/>
        <v>4726622.1490785042</v>
      </c>
      <c r="D118" s="22">
        <f t="shared" si="3"/>
        <v>4978244.2871511346</v>
      </c>
      <c r="E118" s="22">
        <f t="shared" si="3"/>
        <v>3957792.7332563177</v>
      </c>
      <c r="F118" s="22">
        <f t="shared" si="3"/>
        <v>2672444.0116995513</v>
      </c>
      <c r="G118" s="22">
        <f t="shared" si="3"/>
        <v>0</v>
      </c>
      <c r="H118" s="69">
        <f t="shared" si="4"/>
        <v>16335103.181185508</v>
      </c>
      <c r="I118" s="1"/>
    </row>
    <row r="119" spans="2:9" x14ac:dyDescent="0.2">
      <c r="B119" s="9" t="str">
        <f>$B$35</f>
        <v>Teacher Education</v>
      </c>
      <c r="C119" s="22">
        <f t="shared" si="3"/>
        <v>316894.44356402499</v>
      </c>
      <c r="D119" s="22">
        <f t="shared" si="3"/>
        <v>1900287.7418141782</v>
      </c>
      <c r="E119" s="22">
        <f t="shared" si="3"/>
        <v>1733480.3004362173</v>
      </c>
      <c r="F119" s="22">
        <f t="shared" si="3"/>
        <v>1136621.5045866792</v>
      </c>
      <c r="G119" s="22">
        <f t="shared" si="3"/>
        <v>0</v>
      </c>
      <c r="H119" s="69">
        <f t="shared" si="4"/>
        <v>5087283.9904010994</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1765211.8310611648</v>
      </c>
      <c r="D121" s="22">
        <f t="shared" si="3"/>
        <v>4115817.9789193762</v>
      </c>
      <c r="E121" s="22">
        <f t="shared" si="3"/>
        <v>2934185.2914273753</v>
      </c>
      <c r="F121" s="22">
        <f t="shared" si="3"/>
        <v>3547662.2775892932</v>
      </c>
      <c r="G121" s="22">
        <f t="shared" si="3"/>
        <v>0</v>
      </c>
      <c r="H121" s="69">
        <f t="shared" si="4"/>
        <v>12362877.37899721</v>
      </c>
      <c r="I121" s="1"/>
    </row>
    <row r="122" spans="2:9" x14ac:dyDescent="0.2">
      <c r="B122" s="9" t="str">
        <f>$B$38</f>
        <v>Home Economics</v>
      </c>
      <c r="C122" s="22">
        <f t="shared" si="3"/>
        <v>124185.34099711046</v>
      </c>
      <c r="D122" s="22">
        <f t="shared" si="3"/>
        <v>82899.290214324748</v>
      </c>
      <c r="E122" s="22">
        <f t="shared" si="3"/>
        <v>73830.496751428363</v>
      </c>
      <c r="F122" s="22">
        <f t="shared" si="3"/>
        <v>798.31417105881633</v>
      </c>
      <c r="G122" s="22">
        <f t="shared" si="3"/>
        <v>0</v>
      </c>
      <c r="H122" s="69">
        <f t="shared" si="4"/>
        <v>281713.44213392236</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79023.844848192195</v>
      </c>
      <c r="D124" s="22">
        <f t="shared" si="3"/>
        <v>382887.37083808199</v>
      </c>
      <c r="E124" s="22">
        <f t="shared" si="3"/>
        <v>0</v>
      </c>
      <c r="F124" s="22">
        <f t="shared" si="3"/>
        <v>0</v>
      </c>
      <c r="G124" s="22">
        <f t="shared" si="3"/>
        <v>0</v>
      </c>
      <c r="H124" s="69">
        <f t="shared" si="4"/>
        <v>461911.21568627417</v>
      </c>
      <c r="I124" s="1"/>
    </row>
    <row r="125" spans="2:9" x14ac:dyDescent="0.2">
      <c r="B125" s="9" t="str">
        <f>$B$41</f>
        <v>Library Science</v>
      </c>
      <c r="C125" s="22">
        <f t="shared" si="3"/>
        <v>1552.4159013108783</v>
      </c>
      <c r="D125" s="22">
        <f t="shared" si="3"/>
        <v>23411.56573015008</v>
      </c>
      <c r="E125" s="22">
        <f t="shared" si="3"/>
        <v>765377.82716084318</v>
      </c>
      <c r="F125" s="22">
        <f t="shared" si="3"/>
        <v>4480.1280747183846</v>
      </c>
      <c r="G125" s="22">
        <f t="shared" si="3"/>
        <v>0</v>
      </c>
      <c r="H125" s="69">
        <f t="shared" si="4"/>
        <v>794821.93686702254</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1466.6666666666699</v>
      </c>
      <c r="D127" s="22">
        <f t="shared" si="3"/>
        <v>6533.3333333333303</v>
      </c>
      <c r="E127" s="22">
        <f t="shared" si="3"/>
        <v>0</v>
      </c>
      <c r="F127" s="22">
        <f t="shared" si="3"/>
        <v>0</v>
      </c>
      <c r="G127" s="22">
        <f t="shared" si="3"/>
        <v>0</v>
      </c>
      <c r="H127" s="69">
        <f t="shared" si="4"/>
        <v>8000</v>
      </c>
      <c r="I127" s="1"/>
    </row>
    <row r="128" spans="2:9" x14ac:dyDescent="0.2">
      <c r="B128" s="9" t="str">
        <f>$B$44</f>
        <v>Physical Training</v>
      </c>
      <c r="C128" s="22">
        <f t="shared" si="3"/>
        <v>27161.98096446694</v>
      </c>
      <c r="D128" s="22">
        <f t="shared" si="3"/>
        <v>0</v>
      </c>
      <c r="E128" s="22">
        <f t="shared" si="3"/>
        <v>0</v>
      </c>
      <c r="F128" s="22">
        <f t="shared" si="3"/>
        <v>0</v>
      </c>
      <c r="G128" s="22">
        <f t="shared" si="3"/>
        <v>0</v>
      </c>
      <c r="H128" s="69">
        <f t="shared" si="4"/>
        <v>27161.98096446694</v>
      </c>
      <c r="I128" s="1"/>
    </row>
    <row r="129" spans="2:12" x14ac:dyDescent="0.2">
      <c r="B129" s="9" t="str">
        <f>$B$45</f>
        <v>Health Services</v>
      </c>
      <c r="C129" s="22">
        <f t="shared" si="3"/>
        <v>557559.7136811174</v>
      </c>
      <c r="D129" s="22">
        <f t="shared" si="3"/>
        <v>1243023.6335231739</v>
      </c>
      <c r="E129" s="22">
        <f t="shared" si="3"/>
        <v>1392031.0291887897</v>
      </c>
      <c r="F129" s="22">
        <f t="shared" si="3"/>
        <v>48269.260302468312</v>
      </c>
      <c r="G129" s="22">
        <f t="shared" si="3"/>
        <v>363980.26897282008</v>
      </c>
      <c r="H129" s="69">
        <f t="shared" si="4"/>
        <v>3604863.905668369</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2719829.6272870731</v>
      </c>
      <c r="D131" s="22">
        <f t="shared" si="3"/>
        <v>10628534.503741236</v>
      </c>
      <c r="E131" s="22">
        <f t="shared" si="3"/>
        <v>3872808.9978184765</v>
      </c>
      <c r="F131" s="22">
        <f t="shared" si="3"/>
        <v>2033550.7527530722</v>
      </c>
      <c r="G131" s="22">
        <f t="shared" si="3"/>
        <v>0</v>
      </c>
      <c r="H131" s="69">
        <f t="shared" si="4"/>
        <v>19254723.881599858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614903.24947306013</v>
      </c>
      <c r="E133" s="22">
        <f t="shared" si="5"/>
        <v>0</v>
      </c>
      <c r="F133" s="22">
        <f t="shared" si="5"/>
        <v>0</v>
      </c>
      <c r="G133" s="22">
        <f t="shared" si="5"/>
        <v>0</v>
      </c>
      <c r="H133" s="69">
        <f t="shared" si="4"/>
        <v>614903.24947306013</v>
      </c>
      <c r="I133" s="1"/>
    </row>
    <row r="134" spans="2:12" x14ac:dyDescent="0.2">
      <c r="B134" s="9" t="str">
        <f>$B$50</f>
        <v>Technology</v>
      </c>
      <c r="C134" s="22">
        <f t="shared" si="5"/>
        <v>262601.05656943447</v>
      </c>
      <c r="D134" s="22">
        <f t="shared" si="5"/>
        <v>1364312.8058240516</v>
      </c>
      <c r="E134" s="22">
        <f t="shared" si="5"/>
        <v>397776.29688244755</v>
      </c>
      <c r="F134" s="22">
        <f t="shared" si="5"/>
        <v>16793.209640554127</v>
      </c>
      <c r="G134" s="22">
        <f t="shared" si="5"/>
        <v>0</v>
      </c>
      <c r="H134" s="69">
        <f t="shared" si="4"/>
        <v>2041483.3689164878</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27882136.457664765</v>
      </c>
      <c r="D136" s="36">
        <f>SUM(D116:D135)</f>
        <v>39007366.431195863</v>
      </c>
      <c r="E136" s="36">
        <f>SUM(E116:E135)</f>
        <v>24823279.400113538</v>
      </c>
      <c r="F136" s="36">
        <f>SUM(F116:F135)</f>
        <v>19248271.216175541</v>
      </c>
      <c r="G136" s="36">
        <f>SUM(G116:G135)</f>
        <v>363980.26897282008</v>
      </c>
      <c r="H136" s="36">
        <f t="shared" si="4"/>
        <v>111325033.77412252</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145303279.22587743</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Data!LN27</f>
        <v>0</v>
      </c>
      <c r="D143" s="159">
        <f>Data!MH27</f>
        <v>0</v>
      </c>
      <c r="E143" s="159">
        <f>Data!NB27</f>
        <v>0</v>
      </c>
      <c r="F143" s="159">
        <f>Data!NV27</f>
        <v>0</v>
      </c>
      <c r="G143" s="159">
        <f>Data!OP27</f>
        <v>0</v>
      </c>
      <c r="H143" s="160">
        <f>Data!PJ27</f>
        <v>44844000.344856359</v>
      </c>
      <c r="I143" s="70">
        <f t="shared" ref="I143:I162" si="6">SUM(C143:H143)</f>
        <v>44844000.344856359</v>
      </c>
    </row>
    <row r="144" spans="2:12" x14ac:dyDescent="0.2">
      <c r="B144" s="9" t="str">
        <f>$B$33</f>
        <v>Science</v>
      </c>
      <c r="C144" s="159">
        <f>Data!LO27</f>
        <v>0</v>
      </c>
      <c r="D144" s="159">
        <f>Data!MI27</f>
        <v>0</v>
      </c>
      <c r="E144" s="159">
        <f>Data!NC27</f>
        <v>0</v>
      </c>
      <c r="F144" s="159">
        <f>Data!NW27</f>
        <v>0</v>
      </c>
      <c r="G144" s="159">
        <f>Data!OQ27</f>
        <v>0</v>
      </c>
      <c r="H144" s="160">
        <f>Data!PK27</f>
        <v>27849420.32812614</v>
      </c>
      <c r="I144" s="70">
        <f t="shared" si="6"/>
        <v>27849420.32812614</v>
      </c>
    </row>
    <row r="145" spans="2:9" x14ac:dyDescent="0.2">
      <c r="B145" s="9" t="str">
        <f>$B$34</f>
        <v>Fine Arts</v>
      </c>
      <c r="C145" s="159">
        <f>Data!LP27</f>
        <v>0</v>
      </c>
      <c r="D145" s="159">
        <f>Data!MJ27</f>
        <v>0</v>
      </c>
      <c r="E145" s="159">
        <f>Data!ND27</f>
        <v>0</v>
      </c>
      <c r="F145" s="159">
        <f>Data!NX27</f>
        <v>0</v>
      </c>
      <c r="G145" s="159">
        <f>Data!OR27</f>
        <v>0</v>
      </c>
      <c r="H145" s="160">
        <f>Data!PL27</f>
        <v>21356279.193887021</v>
      </c>
      <c r="I145" s="70">
        <f t="shared" si="6"/>
        <v>21356279.193887021</v>
      </c>
    </row>
    <row r="146" spans="2:9" x14ac:dyDescent="0.2">
      <c r="B146" s="9" t="str">
        <f>$B$35</f>
        <v>Teacher Education</v>
      </c>
      <c r="C146" s="159">
        <f>Data!LQ27</f>
        <v>0</v>
      </c>
      <c r="D146" s="159">
        <f>Data!MK27</f>
        <v>0</v>
      </c>
      <c r="E146" s="159">
        <f>Data!NE27</f>
        <v>0</v>
      </c>
      <c r="F146" s="159">
        <f>Data!NY27</f>
        <v>0</v>
      </c>
      <c r="G146" s="159">
        <f>Data!OS27</f>
        <v>0</v>
      </c>
      <c r="H146" s="160">
        <f>Data!PN27</f>
        <v>5845199.9663752839</v>
      </c>
      <c r="I146" s="70">
        <f t="shared" si="6"/>
        <v>5845199.9663752839</v>
      </c>
    </row>
    <row r="147" spans="2:9" x14ac:dyDescent="0.2">
      <c r="B147" s="9" t="str">
        <f>$B$36</f>
        <v>Agriculture</v>
      </c>
      <c r="C147" s="159">
        <f>Data!LR27</f>
        <v>0</v>
      </c>
      <c r="D147" s="159">
        <f>Data!ML27</f>
        <v>0</v>
      </c>
      <c r="E147" s="159">
        <f>Data!NF27</f>
        <v>0</v>
      </c>
      <c r="F147" s="159">
        <f>Data!NZ27</f>
        <v>0</v>
      </c>
      <c r="G147" s="159">
        <f>Data!OT27</f>
        <v>0</v>
      </c>
      <c r="H147" s="160">
        <f>Data!PM27</f>
        <v>0</v>
      </c>
      <c r="I147" s="70">
        <f t="shared" si="6"/>
        <v>0</v>
      </c>
    </row>
    <row r="148" spans="2:9" x14ac:dyDescent="0.2">
      <c r="B148" s="9" t="str">
        <f>$B$37</f>
        <v>Engineering</v>
      </c>
      <c r="C148" s="159">
        <f>Data!LS27</f>
        <v>0</v>
      </c>
      <c r="D148" s="159">
        <f>Data!MM27</f>
        <v>0</v>
      </c>
      <c r="E148" s="159">
        <f>Data!NG27</f>
        <v>0</v>
      </c>
      <c r="F148" s="159">
        <f>Data!OA27</f>
        <v>0</v>
      </c>
      <c r="G148" s="159">
        <f>Data!OU27</f>
        <v>0</v>
      </c>
      <c r="H148" s="160">
        <f>Data!PO27</f>
        <v>18876576.002379723</v>
      </c>
      <c r="I148" s="70">
        <f t="shared" si="6"/>
        <v>18876576.002379723</v>
      </c>
    </row>
    <row r="149" spans="2:9" x14ac:dyDescent="0.2">
      <c r="B149" s="9" t="str">
        <f>$B$38</f>
        <v>Home Economics</v>
      </c>
      <c r="C149" s="159">
        <f>Data!LT27</f>
        <v>0</v>
      </c>
      <c r="D149" s="159">
        <f>Data!MN27</f>
        <v>0</v>
      </c>
      <c r="E149" s="159">
        <f>Data!NH27</f>
        <v>0</v>
      </c>
      <c r="F149" s="159">
        <f>Data!OB27</f>
        <v>0</v>
      </c>
      <c r="G149" s="159">
        <f>Data!OV27</f>
        <v>0</v>
      </c>
      <c r="H149" s="160">
        <f>Data!PP27</f>
        <v>207833.59872070441</v>
      </c>
      <c r="I149" s="70">
        <f t="shared" si="6"/>
        <v>207833.59872070441</v>
      </c>
    </row>
    <row r="150" spans="2:9" x14ac:dyDescent="0.2">
      <c r="B150" s="9" t="str">
        <f>$B$39</f>
        <v>Law</v>
      </c>
      <c r="C150" s="159">
        <f>Data!LU27</f>
        <v>0</v>
      </c>
      <c r="D150" s="159">
        <f>Data!MO27</f>
        <v>0</v>
      </c>
      <c r="E150" s="159">
        <f>Data!NI27</f>
        <v>0</v>
      </c>
      <c r="F150" s="159">
        <f>Data!OC27</f>
        <v>0</v>
      </c>
      <c r="G150" s="159">
        <f>Data!OW27</f>
        <v>0</v>
      </c>
      <c r="H150" s="160">
        <f>Data!PQ27</f>
        <v>0</v>
      </c>
      <c r="I150" s="70">
        <f t="shared" si="6"/>
        <v>0</v>
      </c>
    </row>
    <row r="151" spans="2:9" x14ac:dyDescent="0.2">
      <c r="B151" s="9" t="str">
        <f>$B$40</f>
        <v>Social Service</v>
      </c>
      <c r="C151" s="159">
        <f>Data!LV27</f>
        <v>0</v>
      </c>
      <c r="D151" s="159">
        <f>Data!MP27</f>
        <v>0</v>
      </c>
      <c r="E151" s="159">
        <f>Data!NJ27</f>
        <v>0</v>
      </c>
      <c r="F151" s="159">
        <f>Data!OD27</f>
        <v>0</v>
      </c>
      <c r="G151" s="159">
        <f>Data!OX27</f>
        <v>0</v>
      </c>
      <c r="H151" s="160">
        <f>Data!PR27</f>
        <v>0</v>
      </c>
      <c r="I151" s="70">
        <f t="shared" si="6"/>
        <v>0</v>
      </c>
    </row>
    <row r="152" spans="2:9" x14ac:dyDescent="0.2">
      <c r="B152" s="9" t="str">
        <f>$B$41</f>
        <v>Library Science</v>
      </c>
      <c r="C152" s="159">
        <f>Data!LW27</f>
        <v>0</v>
      </c>
      <c r="D152" s="159">
        <f>Data!MQ27</f>
        <v>0</v>
      </c>
      <c r="E152" s="159">
        <f>Data!NK27</f>
        <v>0</v>
      </c>
      <c r="F152" s="159">
        <f>Data!OE27</f>
        <v>0</v>
      </c>
      <c r="G152" s="159">
        <f>Data!OY27</f>
        <v>0</v>
      </c>
      <c r="H152" s="160">
        <f>Data!PS27</f>
        <v>827141.14783162135</v>
      </c>
      <c r="I152" s="70">
        <f t="shared" si="6"/>
        <v>827141.14783162135</v>
      </c>
    </row>
    <row r="153" spans="2:9" x14ac:dyDescent="0.2">
      <c r="B153" s="9" t="str">
        <f>$B$42</f>
        <v>Veterinary Science</v>
      </c>
      <c r="C153" s="159">
        <f>Data!LX27</f>
        <v>0</v>
      </c>
      <c r="D153" s="159">
        <f>Data!MR27</f>
        <v>0</v>
      </c>
      <c r="E153" s="159">
        <f>Data!NL27</f>
        <v>0</v>
      </c>
      <c r="F153" s="159">
        <f>Data!OF27</f>
        <v>0</v>
      </c>
      <c r="G153" s="159">
        <f>Data!OZ27</f>
        <v>0</v>
      </c>
      <c r="H153" s="160">
        <f>Data!PT27</f>
        <v>0</v>
      </c>
      <c r="I153" s="70">
        <f t="shared" si="6"/>
        <v>0</v>
      </c>
    </row>
    <row r="154" spans="2:9" x14ac:dyDescent="0.2">
      <c r="B154" s="9" t="str">
        <f>$B$43</f>
        <v>Vocational Training</v>
      </c>
      <c r="C154" s="159">
        <f>Data!LY27</f>
        <v>0</v>
      </c>
      <c r="D154" s="159">
        <f>Data!MS27</f>
        <v>0</v>
      </c>
      <c r="E154" s="159">
        <f>Data!NM27</f>
        <v>0</v>
      </c>
      <c r="F154" s="159">
        <f>Data!OG27</f>
        <v>0</v>
      </c>
      <c r="G154" s="159">
        <f>Data!PA27</f>
        <v>0</v>
      </c>
      <c r="H154" s="160">
        <f>Data!PU27</f>
        <v>0</v>
      </c>
      <c r="I154" s="70">
        <f t="shared" si="6"/>
        <v>0</v>
      </c>
    </row>
    <row r="155" spans="2:9" x14ac:dyDescent="0.2">
      <c r="B155" s="9" t="str">
        <f>$B$44</f>
        <v>Physical Training</v>
      </c>
      <c r="C155" s="159">
        <f>Data!LZ27</f>
        <v>0</v>
      </c>
      <c r="D155" s="159">
        <f>Data!MT27</f>
        <v>0</v>
      </c>
      <c r="E155" s="159">
        <f>Data!NN27</f>
        <v>0</v>
      </c>
      <c r="F155" s="159">
        <f>Data!OH27</f>
        <v>0</v>
      </c>
      <c r="G155" s="159">
        <f>Data!PB27</f>
        <v>0</v>
      </c>
      <c r="H155" s="160">
        <f>Data!PV27</f>
        <v>318114.20335025404</v>
      </c>
      <c r="I155" s="70">
        <f t="shared" si="6"/>
        <v>318114.20335025404</v>
      </c>
    </row>
    <row r="156" spans="2:9" x14ac:dyDescent="0.2">
      <c r="B156" s="9" t="str">
        <f>$B$45</f>
        <v>Health Services</v>
      </c>
      <c r="C156" s="159">
        <f>Data!MA27</f>
        <v>0</v>
      </c>
      <c r="D156" s="159">
        <f>Data!MU27</f>
        <v>0</v>
      </c>
      <c r="E156" s="159">
        <f>Data!NO27</f>
        <v>0</v>
      </c>
      <c r="F156" s="159">
        <f>Data!OI27</f>
        <v>0</v>
      </c>
      <c r="G156" s="159">
        <f>Data!PC27</f>
        <v>0</v>
      </c>
      <c r="H156" s="160">
        <f>Data!PW27</f>
        <v>4357573.1346650496</v>
      </c>
      <c r="I156" s="70">
        <f t="shared" si="6"/>
        <v>4357573.1346650496</v>
      </c>
    </row>
    <row r="157" spans="2:9" x14ac:dyDescent="0.2">
      <c r="B157" s="9" t="str">
        <f>$B$46</f>
        <v>Pharmacy</v>
      </c>
      <c r="C157" s="159">
        <f>Data!MB27</f>
        <v>0</v>
      </c>
      <c r="D157" s="159">
        <f>Data!MV27</f>
        <v>0</v>
      </c>
      <c r="E157" s="159">
        <f>Data!NP27</f>
        <v>0</v>
      </c>
      <c r="F157" s="159">
        <f>Data!OJ27</f>
        <v>0</v>
      </c>
      <c r="G157" s="159">
        <f>Data!PD27</f>
        <v>0</v>
      </c>
      <c r="H157" s="160">
        <f>Data!PX27</f>
        <v>0</v>
      </c>
      <c r="I157" s="70">
        <f t="shared" si="6"/>
        <v>0</v>
      </c>
    </row>
    <row r="158" spans="2:9" x14ac:dyDescent="0.2">
      <c r="B158" s="9" t="str">
        <f>$B$47</f>
        <v>Business Administration</v>
      </c>
      <c r="C158" s="159">
        <f>Data!MC27</f>
        <v>0</v>
      </c>
      <c r="D158" s="159">
        <f>Data!MW27</f>
        <v>0</v>
      </c>
      <c r="E158" s="159">
        <f>Data!NQ27</f>
        <v>0</v>
      </c>
      <c r="F158" s="159">
        <f>Data!OK27</f>
        <v>0</v>
      </c>
      <c r="G158" s="159">
        <f>Data!PE27</f>
        <v>0</v>
      </c>
      <c r="H158" s="160">
        <f>Data!PY27</f>
        <v>17432638.500212539</v>
      </c>
      <c r="I158" s="70">
        <f t="shared" si="6"/>
        <v>17432638.500212539</v>
      </c>
    </row>
    <row r="159" spans="2:9" x14ac:dyDescent="0.2">
      <c r="B159" s="9" t="str">
        <f>$B$48</f>
        <v>Optometry</v>
      </c>
      <c r="C159" s="159">
        <f>Data!MD27</f>
        <v>0</v>
      </c>
      <c r="D159" s="159">
        <f>Data!MX27</f>
        <v>0</v>
      </c>
      <c r="E159" s="159">
        <f>Data!NR27</f>
        <v>0</v>
      </c>
      <c r="F159" s="159">
        <f>Data!OL27</f>
        <v>0</v>
      </c>
      <c r="G159" s="159">
        <f>Data!PF27</f>
        <v>0</v>
      </c>
      <c r="H159" s="160">
        <f>Data!PZ27</f>
        <v>0</v>
      </c>
      <c r="I159" s="70">
        <f t="shared" si="6"/>
        <v>0</v>
      </c>
    </row>
    <row r="160" spans="2:9" x14ac:dyDescent="0.2">
      <c r="B160" s="9" t="str">
        <f>$B$49</f>
        <v>Teacher Ed-Practice Teaching</v>
      </c>
      <c r="C160" s="159">
        <f>Data!ME27</f>
        <v>0</v>
      </c>
      <c r="D160" s="159">
        <f>Data!MY27</f>
        <v>0</v>
      </c>
      <c r="E160" s="159">
        <f>Data!NS27</f>
        <v>0</v>
      </c>
      <c r="F160" s="159">
        <f>Data!OM27</f>
        <v>0</v>
      </c>
      <c r="G160" s="159">
        <f>Data!PG27</f>
        <v>0</v>
      </c>
      <c r="H160" s="160">
        <f>Data!QA27</f>
        <v>1300884.4436771804</v>
      </c>
      <c r="I160" s="70">
        <f t="shared" si="6"/>
        <v>1300884.4436771804</v>
      </c>
    </row>
    <row r="161" spans="2:10" x14ac:dyDescent="0.2">
      <c r="B161" s="9" t="str">
        <f>$B$50</f>
        <v>Technology</v>
      </c>
      <c r="C161" s="159">
        <f>Data!MF27</f>
        <v>0</v>
      </c>
      <c r="D161" s="159">
        <f>Data!MZ27</f>
        <v>0</v>
      </c>
      <c r="E161" s="159">
        <f>Data!NT27</f>
        <v>0</v>
      </c>
      <c r="F161" s="159">
        <f>Data!ON27</f>
        <v>0</v>
      </c>
      <c r="G161" s="159">
        <f>Data!PH27</f>
        <v>0</v>
      </c>
      <c r="H161" s="160">
        <f>Data!QB27</f>
        <v>2087618.7843306055</v>
      </c>
      <c r="I161" s="70">
        <f t="shared" si="6"/>
        <v>2087618.7843306055</v>
      </c>
    </row>
    <row r="162" spans="2:10" x14ac:dyDescent="0.2">
      <c r="B162" s="9" t="str">
        <f>$B$51</f>
        <v>Nursing</v>
      </c>
      <c r="C162" s="159">
        <f>Data!MG27</f>
        <v>0</v>
      </c>
      <c r="D162" s="159">
        <f>Data!NA27</f>
        <v>0</v>
      </c>
      <c r="E162" s="159">
        <f>Data!NU27</f>
        <v>0</v>
      </c>
      <c r="F162" s="159">
        <f>Data!OO27</f>
        <v>0</v>
      </c>
      <c r="G162" s="159">
        <f>Data!PI27</f>
        <v>0</v>
      </c>
      <c r="H162" s="160">
        <f>Data!QC27</f>
        <v>0</v>
      </c>
      <c r="I162" s="70">
        <f t="shared" si="6"/>
        <v>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145303279.6484125</v>
      </c>
      <c r="I163" s="70">
        <f>SUM(I143:I162)</f>
        <v>145303279.6484125</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15320791.447296944</v>
      </c>
      <c r="D168" s="21">
        <f t="shared" si="8"/>
        <v>13516464.935349595</v>
      </c>
      <c r="E168" s="21">
        <f t="shared" si="8"/>
        <v>8963557.7629140988</v>
      </c>
      <c r="F168" s="21">
        <f t="shared" si="8"/>
        <v>7043186.1992957229</v>
      </c>
      <c r="G168" s="21">
        <f t="shared" si="8"/>
        <v>0</v>
      </c>
      <c r="H168" s="36">
        <f t="shared" ref="H168:H188" si="9">SUM(C168:G168)</f>
        <v>44844000.344856359</v>
      </c>
      <c r="I168" s="52"/>
      <c r="J168" s="53"/>
    </row>
    <row r="169" spans="2:10" x14ac:dyDescent="0.2">
      <c r="B169" s="9" t="str">
        <f>$B$33</f>
        <v>Science</v>
      </c>
      <c r="C169" s="22">
        <f t="shared" si="8"/>
        <v>9623609.3069346249</v>
      </c>
      <c r="D169" s="22">
        <f t="shared" si="8"/>
        <v>5768872.13559712</v>
      </c>
      <c r="E169" s="22">
        <f t="shared" si="8"/>
        <v>4904838.7862594919</v>
      </c>
      <c r="F169" s="22">
        <f t="shared" si="8"/>
        <v>7552100.0993349031</v>
      </c>
      <c r="G169" s="22">
        <f t="shared" si="8"/>
        <v>0</v>
      </c>
      <c r="H169" s="69">
        <f t="shared" si="9"/>
        <v>27849420.32812614</v>
      </c>
      <c r="I169" s="52"/>
      <c r="J169" s="53"/>
    </row>
    <row r="170" spans="2:10" x14ac:dyDescent="0.2">
      <c r="B170" s="9" t="str">
        <f>$B$34</f>
        <v>Fine Arts</v>
      </c>
      <c r="C170" s="22">
        <f t="shared" si="8"/>
        <v>6179517.8848943729</v>
      </c>
      <c r="D170" s="22">
        <f t="shared" si="8"/>
        <v>6508485.0528661823</v>
      </c>
      <c r="E170" s="22">
        <f t="shared" si="8"/>
        <v>5174361.3533039764</v>
      </c>
      <c r="F170" s="22">
        <f t="shared" si="8"/>
        <v>3493914.9028224889</v>
      </c>
      <c r="G170" s="22">
        <f t="shared" si="8"/>
        <v>0</v>
      </c>
      <c r="H170" s="69">
        <f t="shared" si="9"/>
        <v>21356279.193887018</v>
      </c>
      <c r="I170" s="52"/>
      <c r="J170" s="53"/>
    </row>
    <row r="171" spans="2:10" x14ac:dyDescent="0.2">
      <c r="B171" s="9" t="str">
        <f>$B$35</f>
        <v>Teacher Education</v>
      </c>
      <c r="C171" s="22">
        <f t="shared" si="8"/>
        <v>364106.15062181937</v>
      </c>
      <c r="D171" s="22">
        <f t="shared" si="8"/>
        <v>2183397.2440920952</v>
      </c>
      <c r="E171" s="22">
        <f t="shared" si="8"/>
        <v>1991738.4232805744</v>
      </c>
      <c r="F171" s="22">
        <f t="shared" si="8"/>
        <v>1305958.1483807948</v>
      </c>
      <c r="G171" s="22">
        <f t="shared" si="8"/>
        <v>0</v>
      </c>
      <c r="H171" s="69">
        <f t="shared" si="9"/>
        <v>5845199.966375283</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2695258.9003215311</v>
      </c>
      <c r="D173" s="22">
        <f t="shared" si="8"/>
        <v>6284342.10817469</v>
      </c>
      <c r="E173" s="22">
        <f t="shared" si="8"/>
        <v>4480135.9716459615</v>
      </c>
      <c r="F173" s="22">
        <f t="shared" si="8"/>
        <v>5416839.0222375393</v>
      </c>
      <c r="G173" s="22">
        <f t="shared" si="8"/>
        <v>0</v>
      </c>
      <c r="H173" s="69">
        <f t="shared" si="9"/>
        <v>18876576.002379723</v>
      </c>
      <c r="I173" s="52"/>
      <c r="J173" s="53"/>
    </row>
    <row r="174" spans="2:10" x14ac:dyDescent="0.2">
      <c r="B174" s="9" t="str">
        <f>$B$38</f>
        <v>Home Economics</v>
      </c>
      <c r="C174" s="22">
        <f t="shared" si="8"/>
        <v>91617.517901462663</v>
      </c>
      <c r="D174" s="22">
        <f t="shared" si="8"/>
        <v>61158.806218571059</v>
      </c>
      <c r="E174" s="22">
        <f t="shared" si="8"/>
        <v>54468.319718631341</v>
      </c>
      <c r="F174" s="22">
        <f t="shared" si="8"/>
        <v>588.95488203937248</v>
      </c>
      <c r="G174" s="22">
        <f t="shared" si="8"/>
        <v>0</v>
      </c>
      <c r="H174" s="69">
        <f t="shared" si="9"/>
        <v>207833.59872070441</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1615.5405518672435</v>
      </c>
      <c r="D177" s="22">
        <f t="shared" si="8"/>
        <v>24363.531568972776</v>
      </c>
      <c r="E177" s="22">
        <f t="shared" si="8"/>
        <v>796499.77575871651</v>
      </c>
      <c r="F177" s="22">
        <f t="shared" si="8"/>
        <v>4662.2999520648827</v>
      </c>
      <c r="G177" s="22">
        <f t="shared" si="8"/>
        <v>0</v>
      </c>
      <c r="H177" s="69">
        <f t="shared" si="9"/>
        <v>827141.14783162135</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318114.2033502541</v>
      </c>
      <c r="D180" s="22">
        <f t="shared" si="8"/>
        <v>0</v>
      </c>
      <c r="E180" s="22">
        <f t="shared" si="8"/>
        <v>0</v>
      </c>
      <c r="F180" s="22">
        <f t="shared" si="8"/>
        <v>0</v>
      </c>
      <c r="G180" s="22">
        <f t="shared" si="8"/>
        <v>0</v>
      </c>
      <c r="H180" s="69">
        <f t="shared" si="9"/>
        <v>318114.2033502541</v>
      </c>
      <c r="I180" s="52"/>
      <c r="J180" s="53"/>
    </row>
    <row r="181" spans="2:10" x14ac:dyDescent="0.2">
      <c r="B181" s="9" t="str">
        <f>$B$45</f>
        <v>Health Services</v>
      </c>
      <c r="C181" s="22">
        <f t="shared" si="8"/>
        <v>673980.29242879478</v>
      </c>
      <c r="D181" s="22">
        <f t="shared" si="8"/>
        <v>1502571.6734207873</v>
      </c>
      <c r="E181" s="22">
        <f t="shared" si="8"/>
        <v>1682692.3773391522</v>
      </c>
      <c r="F181" s="22">
        <f t="shared" si="8"/>
        <v>58348.064567278598</v>
      </c>
      <c r="G181" s="22">
        <f t="shared" si="8"/>
        <v>439980.72690903704</v>
      </c>
      <c r="H181" s="69">
        <f t="shared" si="9"/>
        <v>4357573.1346650496</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2462450.6155589586</v>
      </c>
      <c r="D183" s="22">
        <f t="shared" si="8"/>
        <v>9622750.2887131404</v>
      </c>
      <c r="E183" s="22">
        <f t="shared" si="8"/>
        <v>3506322.8979282714</v>
      </c>
      <c r="F183" s="22">
        <f t="shared" si="8"/>
        <v>1841114.6980121678</v>
      </c>
      <c r="G183" s="22">
        <f t="shared" si="8"/>
        <v>0</v>
      </c>
      <c r="H183" s="69">
        <f t="shared" si="9"/>
        <v>17432638.500212539</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1300884.4436771804</v>
      </c>
      <c r="E185" s="22">
        <f t="shared" si="10"/>
        <v>0</v>
      </c>
      <c r="F185" s="22">
        <f t="shared" si="10"/>
        <v>0</v>
      </c>
      <c r="G185" s="22">
        <f t="shared" si="10"/>
        <v>0</v>
      </c>
      <c r="H185" s="69">
        <f t="shared" si="9"/>
        <v>1300884.4436771804</v>
      </c>
      <c r="I185" s="52"/>
      <c r="J185" s="53"/>
    </row>
    <row r="186" spans="2:10" x14ac:dyDescent="0.2">
      <c r="B186" s="9" t="str">
        <f>$B$50</f>
        <v>Technology</v>
      </c>
      <c r="C186" s="22">
        <f t="shared" si="10"/>
        <v>268535.56919759623</v>
      </c>
      <c r="D186" s="22">
        <f t="shared" si="10"/>
        <v>1395144.8659867067</v>
      </c>
      <c r="E186" s="22">
        <f t="shared" si="10"/>
        <v>406765.63031419681</v>
      </c>
      <c r="F186" s="22">
        <f t="shared" si="10"/>
        <v>17172.718832105627</v>
      </c>
      <c r="G186" s="22">
        <f t="shared" si="10"/>
        <v>0</v>
      </c>
      <c r="H186" s="69">
        <f t="shared" si="9"/>
        <v>2087618.7843306053</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37999597.429058224</v>
      </c>
      <c r="D188" s="36">
        <f>SUM(D168:D187)</f>
        <v>48168435.085665047</v>
      </c>
      <c r="E188" s="36">
        <f>SUM(E168:E187)</f>
        <v>31961381.298463073</v>
      </c>
      <c r="F188" s="36">
        <f>SUM(F168:F187)</f>
        <v>26733885.108317103</v>
      </c>
      <c r="G188" s="36">
        <f>SUM(G168:G187)</f>
        <v>439980.72690903704</v>
      </c>
      <c r="H188" s="36">
        <f t="shared" si="9"/>
        <v>145303279.6484125</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65605728</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6868918.777333674</v>
      </c>
      <c r="D193" s="38">
        <f t="shared" si="11"/>
        <v>6059967.6013457822</v>
      </c>
      <c r="E193" s="38">
        <f t="shared" si="11"/>
        <v>4018718.6439548139</v>
      </c>
      <c r="F193" s="38">
        <f t="shared" si="11"/>
        <v>3157739.8663131944</v>
      </c>
      <c r="G193" s="38">
        <f t="shared" si="11"/>
        <v>0</v>
      </c>
      <c r="H193" s="38">
        <f>SUM(C193:G193)</f>
        <v>20105344.888947465</v>
      </c>
      <c r="I193" s="1"/>
    </row>
    <row r="194" spans="2:9" x14ac:dyDescent="0.2">
      <c r="B194" s="9" t="str">
        <f>$B$33</f>
        <v>Science</v>
      </c>
      <c r="C194" s="39">
        <f t="shared" si="11"/>
        <v>3326280.3855961729</v>
      </c>
      <c r="D194" s="39">
        <f t="shared" si="11"/>
        <v>1993938.6169617036</v>
      </c>
      <c r="E194" s="39">
        <f t="shared" si="11"/>
        <v>1695296.2790675682</v>
      </c>
      <c r="F194" s="39">
        <f t="shared" si="11"/>
        <v>2610289.095212461</v>
      </c>
      <c r="G194" s="39">
        <f t="shared" si="11"/>
        <v>0</v>
      </c>
      <c r="H194" s="39">
        <f t="shared" ref="H194:H213" si="12">SUM(C194:G194)</f>
        <v>9625804.3768379055</v>
      </c>
      <c r="I194" s="1"/>
    </row>
    <row r="195" spans="2:9" x14ac:dyDescent="0.2">
      <c r="B195" s="9" t="str">
        <f>$B$34</f>
        <v>Fine Arts</v>
      </c>
      <c r="C195" s="39">
        <f t="shared" si="11"/>
        <v>2785478.4908522614</v>
      </c>
      <c r="D195" s="39">
        <f t="shared" si="11"/>
        <v>2933763.6787343118</v>
      </c>
      <c r="E195" s="39">
        <f t="shared" si="11"/>
        <v>2332394.2938587009</v>
      </c>
      <c r="F195" s="39">
        <f t="shared" si="11"/>
        <v>1574916.5213147632</v>
      </c>
      <c r="G195" s="39">
        <f t="shared" si="11"/>
        <v>0</v>
      </c>
      <c r="H195" s="39">
        <f t="shared" si="12"/>
        <v>9626552.9847600367</v>
      </c>
      <c r="I195" s="1"/>
    </row>
    <row r="196" spans="2:9" x14ac:dyDescent="0.2">
      <c r="B196" s="9" t="str">
        <f>$B$35</f>
        <v>Teacher Education</v>
      </c>
      <c r="C196" s="39">
        <f t="shared" si="11"/>
        <v>186751.26307489543</v>
      </c>
      <c r="D196" s="39">
        <f t="shared" si="11"/>
        <v>1119871.7528723055</v>
      </c>
      <c r="E196" s="39">
        <f t="shared" si="11"/>
        <v>1021569.302323557</v>
      </c>
      <c r="F196" s="39">
        <f t="shared" si="11"/>
        <v>669830.30447728408</v>
      </c>
      <c r="G196" s="39">
        <f t="shared" si="11"/>
        <v>0</v>
      </c>
      <c r="H196" s="39">
        <f t="shared" si="12"/>
        <v>2998022.622748042</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1040269.2307819473</v>
      </c>
      <c r="D198" s="39">
        <f t="shared" si="11"/>
        <v>2425521.2477219179</v>
      </c>
      <c r="E198" s="39">
        <f t="shared" si="11"/>
        <v>1729165.0907698313</v>
      </c>
      <c r="F198" s="39">
        <f t="shared" si="11"/>
        <v>2090697.4696421395</v>
      </c>
      <c r="G198" s="39">
        <f t="shared" si="11"/>
        <v>0</v>
      </c>
      <c r="H198" s="39">
        <f t="shared" si="12"/>
        <v>7285653.0389158353</v>
      </c>
      <c r="I198" s="1"/>
    </row>
    <row r="199" spans="2:9" x14ac:dyDescent="0.2">
      <c r="B199" s="9" t="str">
        <f>$B$38</f>
        <v>Home Economics</v>
      </c>
      <c r="C199" s="39">
        <f t="shared" si="11"/>
        <v>73184.524871327798</v>
      </c>
      <c r="D199" s="39">
        <f t="shared" si="11"/>
        <v>48853.955851736449</v>
      </c>
      <c r="E199" s="39">
        <f t="shared" si="11"/>
        <v>43509.562258987709</v>
      </c>
      <c r="F199" s="39">
        <f t="shared" si="11"/>
        <v>470.46006266026836</v>
      </c>
      <c r="G199" s="39">
        <f t="shared" si="11"/>
        <v>0</v>
      </c>
      <c r="H199" s="39">
        <f t="shared" si="12"/>
        <v>166018.50304471224</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46570.090256103882</v>
      </c>
      <c r="D201" s="39">
        <f t="shared" si="11"/>
        <v>225642.01288998293</v>
      </c>
      <c r="E201" s="39">
        <f t="shared" si="11"/>
        <v>0</v>
      </c>
      <c r="F201" s="39">
        <f t="shared" si="11"/>
        <v>0</v>
      </c>
      <c r="G201" s="39">
        <f t="shared" si="11"/>
        <v>0</v>
      </c>
      <c r="H201" s="39">
        <f t="shared" si="12"/>
        <v>272212.1031460868</v>
      </c>
      <c r="I201" s="1"/>
    </row>
    <row r="202" spans="2:9" x14ac:dyDescent="0.2">
      <c r="B202" s="9" t="str">
        <f>$B$41</f>
        <v>Library Science</v>
      </c>
      <c r="C202" s="39">
        <f t="shared" si="11"/>
        <v>914.86498509332341</v>
      </c>
      <c r="D202" s="39">
        <f t="shared" si="11"/>
        <v>13796.832224302227</v>
      </c>
      <c r="E202" s="39">
        <f t="shared" si="11"/>
        <v>451050.11733324378</v>
      </c>
      <c r="F202" s="39">
        <f t="shared" si="11"/>
        <v>2640.2153577739145</v>
      </c>
      <c r="G202" s="39">
        <f t="shared" si="11"/>
        <v>0</v>
      </c>
      <c r="H202" s="39">
        <f t="shared" si="12"/>
        <v>468402.02990041324</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864.33150871737655</v>
      </c>
      <c r="D204" s="39">
        <f t="shared" si="11"/>
        <v>3850.203993377394</v>
      </c>
      <c r="E204" s="39">
        <f t="shared" si="11"/>
        <v>0</v>
      </c>
      <c r="F204" s="39">
        <f t="shared" si="11"/>
        <v>0</v>
      </c>
      <c r="G204" s="39">
        <f t="shared" si="11"/>
        <v>0</v>
      </c>
      <c r="H204" s="39">
        <f t="shared" si="12"/>
        <v>4714.5355020947709</v>
      </c>
      <c r="I204" s="1"/>
    </row>
    <row r="205" spans="2:9" x14ac:dyDescent="0.2">
      <c r="B205" s="9" t="str">
        <f>$B$44</f>
        <v>Physical Training</v>
      </c>
      <c r="C205" s="39">
        <f t="shared" si="11"/>
        <v>16007.01544552522</v>
      </c>
      <c r="D205" s="39">
        <f t="shared" si="11"/>
        <v>0</v>
      </c>
      <c r="E205" s="39">
        <f t="shared" si="11"/>
        <v>0</v>
      </c>
      <c r="F205" s="39">
        <f t="shared" si="11"/>
        <v>0</v>
      </c>
      <c r="G205" s="39">
        <f t="shared" si="11"/>
        <v>0</v>
      </c>
      <c r="H205" s="39">
        <f t="shared" si="12"/>
        <v>16007.01544552522</v>
      </c>
      <c r="I205" s="1"/>
    </row>
    <row r="206" spans="2:9" x14ac:dyDescent="0.2">
      <c r="B206" s="9" t="str">
        <f>$B$45</f>
        <v>Health Services</v>
      </c>
      <c r="C206" s="39">
        <f t="shared" si="11"/>
        <v>328579.38308592787</v>
      </c>
      <c r="D206" s="39">
        <f t="shared" si="11"/>
        <v>732534.88127348025</v>
      </c>
      <c r="E206" s="39">
        <f t="shared" si="11"/>
        <v>820347.46339100879</v>
      </c>
      <c r="F206" s="39">
        <f t="shared" si="11"/>
        <v>28445.892669480079</v>
      </c>
      <c r="G206" s="39">
        <f t="shared" si="11"/>
        <v>214499.73751679549</v>
      </c>
      <c r="H206" s="39">
        <f t="shared" si="12"/>
        <v>2124407.3579366924</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1602841.6671867617</v>
      </c>
      <c r="D208" s="39">
        <f t="shared" si="11"/>
        <v>6263575.4066409096</v>
      </c>
      <c r="E208" s="39">
        <f t="shared" si="11"/>
        <v>2282311.9391309093</v>
      </c>
      <c r="F208" s="39">
        <f t="shared" si="11"/>
        <v>1198405.9023957381</v>
      </c>
      <c r="G208" s="39">
        <f t="shared" si="11"/>
        <v>0</v>
      </c>
      <c r="H208" s="39">
        <f t="shared" si="12"/>
        <v>11347134.915354319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362372.89999927243</v>
      </c>
      <c r="E210" s="39">
        <f t="shared" si="13"/>
        <v>0</v>
      </c>
      <c r="F210" s="39">
        <f t="shared" si="13"/>
        <v>0</v>
      </c>
      <c r="G210" s="39">
        <f t="shared" si="13"/>
        <v>0</v>
      </c>
      <c r="H210" s="39">
        <f t="shared" si="12"/>
        <v>362372.89999927243</v>
      </c>
      <c r="I210" s="1"/>
    </row>
    <row r="211" spans="2:9" x14ac:dyDescent="0.2">
      <c r="B211" s="9" t="str">
        <f>$B$50</f>
        <v>Technology</v>
      </c>
      <c r="C211" s="39">
        <f t="shared" si="13"/>
        <v>154755.25051052449</v>
      </c>
      <c r="D211" s="39">
        <f t="shared" si="13"/>
        <v>804012.64487750258</v>
      </c>
      <c r="E211" s="39">
        <f t="shared" si="13"/>
        <v>234416.30919301105</v>
      </c>
      <c r="F211" s="39">
        <f t="shared" si="13"/>
        <v>9896.5228805640745</v>
      </c>
      <c r="G211" s="39">
        <f t="shared" si="13"/>
        <v>0</v>
      </c>
      <c r="H211" s="39">
        <f t="shared" si="12"/>
        <v>1203080.7274616021</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16431415.27548893</v>
      </c>
      <c r="D213" s="38">
        <f>SUM(D193:D212)</f>
        <v>22987701.735386584</v>
      </c>
      <c r="E213" s="38">
        <f>SUM(E193:E212)</f>
        <v>14628779.001281634</v>
      </c>
      <c r="F213" s="38">
        <f>SUM(F193:F212)</f>
        <v>11343332.250326058</v>
      </c>
      <c r="G213" s="38">
        <f>SUM(G193:G212)</f>
        <v>214499.73751679549</v>
      </c>
      <c r="H213" s="38">
        <f t="shared" si="12"/>
        <v>65605728.000000007</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42819310</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7160498.1616586559</v>
      </c>
      <c r="D218" s="38">
        <f t="shared" si="14"/>
        <v>7308056.5514043095</v>
      </c>
      <c r="E218" s="38">
        <f t="shared" si="14"/>
        <v>1199992.8916990685</v>
      </c>
      <c r="F218" s="38">
        <f t="shared" si="14"/>
        <v>635035.53657543671</v>
      </c>
      <c r="G218" s="38">
        <f t="shared" si="14"/>
        <v>0</v>
      </c>
      <c r="H218" s="38">
        <f>SUM(C218:G218)</f>
        <v>16303583.141337469</v>
      </c>
      <c r="I218" s="1"/>
    </row>
    <row r="219" spans="2:9" x14ac:dyDescent="0.2">
      <c r="B219" s="9" t="str">
        <f>$B$33</f>
        <v>Science</v>
      </c>
      <c r="C219" s="39">
        <f t="shared" si="14"/>
        <v>2286437.3348801127</v>
      </c>
      <c r="D219" s="39">
        <f t="shared" si="14"/>
        <v>1754923.960615485</v>
      </c>
      <c r="E219" s="39">
        <f t="shared" si="14"/>
        <v>615061.97340498632</v>
      </c>
      <c r="F219" s="39">
        <f t="shared" si="14"/>
        <v>432468.08788699534</v>
      </c>
      <c r="G219" s="39">
        <f t="shared" si="14"/>
        <v>0</v>
      </c>
      <c r="H219" s="39">
        <f t="shared" ref="H219:H238" si="15">SUM(C219:G219)</f>
        <v>5088891.3567875801</v>
      </c>
      <c r="I219" s="1"/>
    </row>
    <row r="220" spans="2:9" x14ac:dyDescent="0.2">
      <c r="B220" s="9" t="str">
        <f>$B$34</f>
        <v>Fine Arts</v>
      </c>
      <c r="C220" s="39">
        <f t="shared" si="14"/>
        <v>1708797.0379678668</v>
      </c>
      <c r="D220" s="39">
        <f t="shared" si="14"/>
        <v>2027918.5750736943</v>
      </c>
      <c r="E220" s="39">
        <f t="shared" si="14"/>
        <v>420837.40213260864</v>
      </c>
      <c r="F220" s="39">
        <f t="shared" si="14"/>
        <v>374531.78530267708</v>
      </c>
      <c r="G220" s="39">
        <f t="shared" si="14"/>
        <v>0</v>
      </c>
      <c r="H220" s="39">
        <f t="shared" si="15"/>
        <v>4532084.8004768463</v>
      </c>
      <c r="I220" s="1"/>
    </row>
    <row r="221" spans="2:9" x14ac:dyDescent="0.2">
      <c r="B221" s="9" t="str">
        <f>$B$35</f>
        <v>Teacher Education</v>
      </c>
      <c r="C221" s="39">
        <f t="shared" si="14"/>
        <v>66260.95454402981</v>
      </c>
      <c r="D221" s="39">
        <f t="shared" si="14"/>
        <v>1092500.3251926764</v>
      </c>
      <c r="E221" s="39">
        <f t="shared" si="14"/>
        <v>591650.03859755921</v>
      </c>
      <c r="F221" s="39">
        <f t="shared" si="14"/>
        <v>242561.10474158157</v>
      </c>
      <c r="G221" s="39">
        <f t="shared" si="14"/>
        <v>0</v>
      </c>
      <c r="H221" s="39">
        <f t="shared" si="15"/>
        <v>1992972.4230758471</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583808.82108964026</v>
      </c>
      <c r="D223" s="39">
        <f t="shared" si="14"/>
        <v>1614367.6850320741</v>
      </c>
      <c r="E223" s="39">
        <f t="shared" si="14"/>
        <v>333751.30382426415</v>
      </c>
      <c r="F223" s="39">
        <f t="shared" si="14"/>
        <v>232332.11933595661</v>
      </c>
      <c r="G223" s="39">
        <f t="shared" si="14"/>
        <v>0</v>
      </c>
      <c r="H223" s="39">
        <f t="shared" si="15"/>
        <v>2764259.9292819351</v>
      </c>
      <c r="I223" s="1"/>
    </row>
    <row r="224" spans="2:9" x14ac:dyDescent="0.2">
      <c r="B224" s="9" t="str">
        <f>$B$38</f>
        <v>Home Economics</v>
      </c>
      <c r="C224" s="39">
        <f t="shared" si="14"/>
        <v>78713.843728441003</v>
      </c>
      <c r="D224" s="39">
        <f t="shared" si="14"/>
        <v>101242.26780884313</v>
      </c>
      <c r="E224" s="39">
        <f t="shared" si="14"/>
        <v>4461.9158265275955</v>
      </c>
      <c r="F224" s="39">
        <f t="shared" si="14"/>
        <v>251.53242800717064</v>
      </c>
      <c r="G224" s="39">
        <f t="shared" si="14"/>
        <v>0</v>
      </c>
      <c r="H224" s="39">
        <f t="shared" si="15"/>
        <v>184669.5597918189</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47871.222841469091</v>
      </c>
      <c r="D226" s="39">
        <f t="shared" si="14"/>
        <v>220054.07006561261</v>
      </c>
      <c r="E226" s="39">
        <f t="shared" si="14"/>
        <v>50078.443511850899</v>
      </c>
      <c r="F226" s="39">
        <f t="shared" si="14"/>
        <v>0</v>
      </c>
      <c r="G226" s="39">
        <f t="shared" si="14"/>
        <v>0</v>
      </c>
      <c r="H226" s="39">
        <f t="shared" si="15"/>
        <v>318003.73641893262</v>
      </c>
      <c r="I226" s="1"/>
    </row>
    <row r="227" spans="2:10" x14ac:dyDescent="0.2">
      <c r="B227" s="9" t="str">
        <f>$B$41</f>
        <v>Library Science</v>
      </c>
      <c r="C227" s="39">
        <f t="shared" si="14"/>
        <v>260.64186665046691</v>
      </c>
      <c r="D227" s="39">
        <f t="shared" si="14"/>
        <v>12002.949276306143</v>
      </c>
      <c r="E227" s="39">
        <f t="shared" si="14"/>
        <v>268397.3602474776</v>
      </c>
      <c r="F227" s="39">
        <f t="shared" si="14"/>
        <v>2263.7918520645358</v>
      </c>
      <c r="G227" s="39">
        <f t="shared" si="14"/>
        <v>0</v>
      </c>
      <c r="H227" s="39">
        <f t="shared" si="15"/>
        <v>282924.74324249878</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115.84082962242975</v>
      </c>
      <c r="D229" s="39">
        <f t="shared" si="14"/>
        <v>1507.6168173138149</v>
      </c>
      <c r="E229" s="39">
        <f t="shared" si="14"/>
        <v>0</v>
      </c>
      <c r="F229" s="39">
        <f t="shared" si="14"/>
        <v>0</v>
      </c>
      <c r="G229" s="39">
        <f t="shared" si="14"/>
        <v>0</v>
      </c>
      <c r="H229" s="39">
        <f t="shared" si="15"/>
        <v>1623.4576469362446</v>
      </c>
      <c r="I229" s="1"/>
    </row>
    <row r="230" spans="2:10" x14ac:dyDescent="0.2">
      <c r="B230" s="9" t="str">
        <f>$B$44</f>
        <v>Physical Training</v>
      </c>
      <c r="C230" s="39">
        <f t="shared" si="14"/>
        <v>17405.08465077007</v>
      </c>
      <c r="D230" s="39">
        <f t="shared" si="14"/>
        <v>0</v>
      </c>
      <c r="E230" s="39">
        <f t="shared" si="14"/>
        <v>0</v>
      </c>
      <c r="F230" s="39">
        <f t="shared" si="14"/>
        <v>0</v>
      </c>
      <c r="G230" s="39">
        <f t="shared" si="14"/>
        <v>0</v>
      </c>
      <c r="H230" s="39">
        <f t="shared" si="15"/>
        <v>17405.08465077007</v>
      </c>
      <c r="I230" s="1"/>
    </row>
    <row r="231" spans="2:10" x14ac:dyDescent="0.2">
      <c r="B231" s="9" t="str">
        <f>$B$45</f>
        <v>Health Services</v>
      </c>
      <c r="C231" s="39">
        <f t="shared" si="14"/>
        <v>505587.30088709458</v>
      </c>
      <c r="D231" s="39">
        <f t="shared" si="14"/>
        <v>1250452.1794374008</v>
      </c>
      <c r="E231" s="39">
        <f t="shared" si="14"/>
        <v>305090.05627974577</v>
      </c>
      <c r="F231" s="39">
        <f t="shared" si="14"/>
        <v>6539.8431281864368</v>
      </c>
      <c r="G231" s="39">
        <f t="shared" si="14"/>
        <v>48072.301490100021</v>
      </c>
      <c r="H231" s="39">
        <f t="shared" si="15"/>
        <v>2115741.6812225273</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1116995.1996342789</v>
      </c>
      <c r="D233" s="39">
        <f t="shared" si="14"/>
        <v>6304679.5742197605</v>
      </c>
      <c r="E233" s="39">
        <f t="shared" si="14"/>
        <v>923616.57609121222</v>
      </c>
      <c r="F233" s="39">
        <f t="shared" si="14"/>
        <v>133312.18684380045</v>
      </c>
      <c r="G233" s="39">
        <f t="shared" si="14"/>
        <v>0</v>
      </c>
      <c r="H233" s="39">
        <f t="shared" si="15"/>
        <v>8478603.5367890522</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127683.54737403925</v>
      </c>
      <c r="E235" s="39">
        <f t="shared" si="16"/>
        <v>0</v>
      </c>
      <c r="F235" s="39">
        <f t="shared" si="16"/>
        <v>0</v>
      </c>
      <c r="G235" s="39">
        <f t="shared" si="16"/>
        <v>0</v>
      </c>
      <c r="H235" s="39">
        <f t="shared" si="15"/>
        <v>127683.54737403925</v>
      </c>
      <c r="I235" s="1"/>
    </row>
    <row r="236" spans="2:10" x14ac:dyDescent="0.2">
      <c r="B236" s="9" t="str">
        <f>$B$50</f>
        <v>Technology</v>
      </c>
      <c r="C236" s="39">
        <f t="shared" si="16"/>
        <v>63393.894010874676</v>
      </c>
      <c r="D236" s="39">
        <f t="shared" si="16"/>
        <v>491251.14139548619</v>
      </c>
      <c r="E236" s="39">
        <f t="shared" si="16"/>
        <v>54960.304357345798</v>
      </c>
      <c r="F236" s="39">
        <f t="shared" si="16"/>
        <v>1257.6621400358531</v>
      </c>
      <c r="G236" s="39">
        <f t="shared" si="16"/>
        <v>0</v>
      </c>
      <c r="H236" s="39">
        <f t="shared" si="15"/>
        <v>610863.00190374255</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13636145.338589508</v>
      </c>
      <c r="D238" s="38">
        <f>SUM(D218:D237)</f>
        <v>22306640.443713002</v>
      </c>
      <c r="E238" s="38">
        <f>SUM(E218:E237)</f>
        <v>4767898.265972646</v>
      </c>
      <c r="F238" s="38">
        <f>SUM(F218:F237)</f>
        <v>2060553.6502347412</v>
      </c>
      <c r="G238" s="38">
        <f>SUM(G218:G237)</f>
        <v>48072.301490100021</v>
      </c>
      <c r="H238" s="38">
        <f t="shared" si="15"/>
        <v>42819310</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56584049</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9462319.1929926779</v>
      </c>
      <c r="D243" s="38">
        <f t="shared" si="17"/>
        <v>9657311.8529801723</v>
      </c>
      <c r="E243" s="38">
        <f t="shared" si="17"/>
        <v>1585743.8287434289</v>
      </c>
      <c r="F243" s="38">
        <f t="shared" si="17"/>
        <v>839174.70688635122</v>
      </c>
      <c r="G243" s="38">
        <f t="shared" si="17"/>
        <v>0</v>
      </c>
      <c r="H243" s="38">
        <f>SUM(C243:G243)</f>
        <v>21544549.581602629</v>
      </c>
      <c r="I243" s="1"/>
    </row>
    <row r="244" spans="2:9" x14ac:dyDescent="0.2">
      <c r="B244" s="9" t="str">
        <f>$B$33</f>
        <v>Science</v>
      </c>
      <c r="C244" s="39">
        <f t="shared" si="17"/>
        <v>3021437.8090699203</v>
      </c>
      <c r="D244" s="39">
        <f t="shared" si="17"/>
        <v>2319063.6042182995</v>
      </c>
      <c r="E244" s="39">
        <f t="shared" si="17"/>
        <v>812780.42175795091</v>
      </c>
      <c r="F244" s="39">
        <f t="shared" si="17"/>
        <v>571489.71984681801</v>
      </c>
      <c r="G244" s="39">
        <f t="shared" si="17"/>
        <v>0</v>
      </c>
      <c r="H244" s="39">
        <f t="shared" ref="H244:H263" si="18">SUM(C244:G244)</f>
        <v>6724771.5548929879</v>
      </c>
      <c r="I244" s="1"/>
    </row>
    <row r="245" spans="2:9" x14ac:dyDescent="0.2">
      <c r="B245" s="9" t="str">
        <f>$B$34</f>
        <v>Fine Arts</v>
      </c>
      <c r="C245" s="39">
        <f t="shared" si="17"/>
        <v>2258108.6740404889</v>
      </c>
      <c r="D245" s="39">
        <f t="shared" si="17"/>
        <v>2679815.3454593285</v>
      </c>
      <c r="E245" s="39">
        <f t="shared" si="17"/>
        <v>556120.2220050774</v>
      </c>
      <c r="F245" s="39">
        <f t="shared" si="17"/>
        <v>494929.15443112369</v>
      </c>
      <c r="G245" s="39">
        <f t="shared" si="17"/>
        <v>0</v>
      </c>
      <c r="H245" s="39">
        <f t="shared" si="18"/>
        <v>5988973.3959360188</v>
      </c>
      <c r="I245" s="1"/>
    </row>
    <row r="246" spans="2:9" x14ac:dyDescent="0.2">
      <c r="B246" s="9" t="str">
        <f>$B$35</f>
        <v>Teacher Education</v>
      </c>
      <c r="C246" s="39">
        <f t="shared" si="17"/>
        <v>87561.268472241994</v>
      </c>
      <c r="D246" s="39">
        <f t="shared" si="17"/>
        <v>1443696.5923369231</v>
      </c>
      <c r="E246" s="39">
        <f t="shared" si="17"/>
        <v>781842.4625444964</v>
      </c>
      <c r="F246" s="39">
        <f t="shared" si="17"/>
        <v>320535.04449725564</v>
      </c>
      <c r="G246" s="39">
        <f t="shared" si="17"/>
        <v>0</v>
      </c>
      <c r="H246" s="39">
        <f t="shared" si="18"/>
        <v>2633635.3678509169</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771480.5992709467</v>
      </c>
      <c r="D248" s="39">
        <f t="shared" si="17"/>
        <v>2133323.9651426291</v>
      </c>
      <c r="E248" s="39">
        <f t="shared" si="17"/>
        <v>441039.33784561337</v>
      </c>
      <c r="F248" s="39">
        <f t="shared" si="17"/>
        <v>307017.83902588848</v>
      </c>
      <c r="G248" s="39">
        <f t="shared" si="17"/>
        <v>0</v>
      </c>
      <c r="H248" s="39">
        <f t="shared" si="18"/>
        <v>3652861.7412850778</v>
      </c>
      <c r="I248" s="1"/>
    </row>
    <row r="249" spans="2:9" x14ac:dyDescent="0.2">
      <c r="B249" s="9" t="str">
        <f>$B$38</f>
        <v>Home Economics</v>
      </c>
      <c r="C249" s="39">
        <f t="shared" si="17"/>
        <v>104017.27609595879</v>
      </c>
      <c r="D249" s="39">
        <f t="shared" si="17"/>
        <v>133787.71032430697</v>
      </c>
      <c r="E249" s="39">
        <f t="shared" si="17"/>
        <v>5896.2478321606068</v>
      </c>
      <c r="F249" s="39">
        <f t="shared" si="17"/>
        <v>332.39029847624158</v>
      </c>
      <c r="G249" s="39">
        <f t="shared" si="17"/>
        <v>0</v>
      </c>
      <c r="H249" s="39">
        <f t="shared" si="18"/>
        <v>244033.6245509026</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63259.954888381122</v>
      </c>
      <c r="D251" s="39">
        <f t="shared" si="17"/>
        <v>290792.87553307274</v>
      </c>
      <c r="E251" s="39">
        <f t="shared" si="17"/>
        <v>66176.710963308462</v>
      </c>
      <c r="F251" s="39">
        <f t="shared" si="17"/>
        <v>0</v>
      </c>
      <c r="G251" s="39">
        <f t="shared" si="17"/>
        <v>0</v>
      </c>
      <c r="H251" s="39">
        <f t="shared" si="18"/>
        <v>420229.54138476233</v>
      </c>
      <c r="I251" s="1"/>
    </row>
    <row r="252" spans="2:9" x14ac:dyDescent="0.2">
      <c r="B252" s="9" t="str">
        <f>$B$41</f>
        <v>Library Science</v>
      </c>
      <c r="C252" s="39">
        <f t="shared" si="17"/>
        <v>344.4280665429099</v>
      </c>
      <c r="D252" s="39">
        <f t="shared" si="17"/>
        <v>15861.429574531239</v>
      </c>
      <c r="E252" s="39">
        <f t="shared" si="17"/>
        <v>354676.64900984918</v>
      </c>
      <c r="F252" s="39">
        <f t="shared" si="17"/>
        <v>2991.5126862861744</v>
      </c>
      <c r="G252" s="39">
        <f t="shared" si="17"/>
        <v>0</v>
      </c>
      <c r="H252" s="39">
        <f t="shared" si="18"/>
        <v>373874.01933720952</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153.07914068573774</v>
      </c>
      <c r="D254" s="39">
        <f t="shared" si="17"/>
        <v>1992.2568547720396</v>
      </c>
      <c r="E254" s="39">
        <f t="shared" si="17"/>
        <v>0</v>
      </c>
      <c r="F254" s="39">
        <f t="shared" si="17"/>
        <v>0</v>
      </c>
      <c r="G254" s="39">
        <f t="shared" si="17"/>
        <v>0</v>
      </c>
      <c r="H254" s="39">
        <f t="shared" si="18"/>
        <v>2145.3359954577772</v>
      </c>
      <c r="I254" s="1"/>
    </row>
    <row r="255" spans="2:9" x14ac:dyDescent="0.2">
      <c r="B255" s="9" t="str">
        <f>$B$44</f>
        <v>Physical Training</v>
      </c>
      <c r="C255" s="39">
        <f t="shared" si="17"/>
        <v>23000.140888032096</v>
      </c>
      <c r="D255" s="39">
        <f t="shared" si="17"/>
        <v>0</v>
      </c>
      <c r="E255" s="39">
        <f t="shared" si="17"/>
        <v>0</v>
      </c>
      <c r="F255" s="39">
        <f t="shared" si="17"/>
        <v>0</v>
      </c>
      <c r="G255" s="39">
        <f t="shared" si="17"/>
        <v>0</v>
      </c>
      <c r="H255" s="39">
        <f t="shared" si="18"/>
        <v>23000.140888032096</v>
      </c>
      <c r="I255" s="1"/>
    </row>
    <row r="256" spans="2:9" x14ac:dyDescent="0.2">
      <c r="B256" s="9" t="str">
        <f>$B$45</f>
        <v>Health Services</v>
      </c>
      <c r="C256" s="39">
        <f t="shared" si="17"/>
        <v>668113.90952290234</v>
      </c>
      <c r="D256" s="39">
        <f t="shared" si="17"/>
        <v>1652423.8105061168</v>
      </c>
      <c r="E256" s="39">
        <f t="shared" si="17"/>
        <v>403164.61647667584</v>
      </c>
      <c r="F256" s="39">
        <f t="shared" si="17"/>
        <v>8642.1477603822805</v>
      </c>
      <c r="G256" s="39">
        <f t="shared" si="17"/>
        <v>63525.672484180446</v>
      </c>
      <c r="H256" s="39">
        <f t="shared" si="18"/>
        <v>2795870.1567502581</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1476065.6140622261</v>
      </c>
      <c r="D258" s="39">
        <f t="shared" si="17"/>
        <v>8331388.2908657342</v>
      </c>
      <c r="E258" s="39">
        <f t="shared" si="17"/>
        <v>1220523.3012572455</v>
      </c>
      <c r="F258" s="39">
        <f t="shared" si="17"/>
        <v>176166.85819240805</v>
      </c>
      <c r="G258" s="39">
        <f t="shared" si="17"/>
        <v>0</v>
      </c>
      <c r="H258" s="39">
        <f t="shared" si="18"/>
        <v>11204144.064377613</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168728.83054646273</v>
      </c>
      <c r="E260" s="39">
        <f t="shared" si="19"/>
        <v>0</v>
      </c>
      <c r="F260" s="39">
        <f t="shared" si="19"/>
        <v>0</v>
      </c>
      <c r="G260" s="39">
        <f t="shared" si="19"/>
        <v>0</v>
      </c>
      <c r="H260" s="39">
        <f t="shared" si="18"/>
        <v>168728.83054646273</v>
      </c>
      <c r="I260" s="1"/>
    </row>
    <row r="261" spans="2:10" x14ac:dyDescent="0.2">
      <c r="B261" s="9" t="str">
        <f>$B$50</f>
        <v>Technology</v>
      </c>
      <c r="C261" s="39">
        <f t="shared" si="19"/>
        <v>83772.559740269979</v>
      </c>
      <c r="D261" s="39">
        <f t="shared" si="19"/>
        <v>649169.2336011047</v>
      </c>
      <c r="E261" s="39">
        <f t="shared" si="19"/>
        <v>72627.899767907715</v>
      </c>
      <c r="F261" s="39">
        <f t="shared" si="19"/>
        <v>1661.951492381208</v>
      </c>
      <c r="G261" s="39">
        <f t="shared" si="19"/>
        <v>0</v>
      </c>
      <c r="H261" s="39">
        <f t="shared" si="18"/>
        <v>807231.64460166357</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18019634.506251276</v>
      </c>
      <c r="D263" s="38">
        <f>SUM(D243:D262)</f>
        <v>29477355.797943451</v>
      </c>
      <c r="E263" s="38">
        <f>SUM(E243:E262)</f>
        <v>6300591.6982037127</v>
      </c>
      <c r="F263" s="38">
        <f>SUM(F243:F262)</f>
        <v>2722941.3251173715</v>
      </c>
      <c r="G263" s="38">
        <f>SUM(G243:G262)</f>
        <v>63525.672484180446</v>
      </c>
      <c r="H263" s="38">
        <f t="shared" si="18"/>
        <v>56584048.999999993</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50468257.013126142</v>
      </c>
      <c r="D268" s="38">
        <f t="shared" si="20"/>
        <v>46824837.475479826</v>
      </c>
      <c r="E268" s="38">
        <f t="shared" si="20"/>
        <v>22587295.565073028</v>
      </c>
      <c r="F268" s="38">
        <f t="shared" si="20"/>
        <v>17033441.261760347</v>
      </c>
      <c r="G268" s="38">
        <f t="shared" si="20"/>
        <v>0</v>
      </c>
      <c r="H268" s="38">
        <f>SUM(C268:G268)</f>
        <v>136913831.31543934</v>
      </c>
      <c r="I268" s="1"/>
    </row>
    <row r="269" spans="2:10" x14ac:dyDescent="0.2">
      <c r="B269" s="9" t="str">
        <f>$B$33</f>
        <v>Science</v>
      </c>
      <c r="C269" s="39">
        <f t="shared" si="20"/>
        <v>23902062.789682344</v>
      </c>
      <c r="D269" s="39">
        <f t="shared" si="20"/>
        <v>15220272.453626396</v>
      </c>
      <c r="E269" s="39">
        <f t="shared" si="20"/>
        <v>10904691.449920025</v>
      </c>
      <c r="F269" s="39">
        <f t="shared" si="20"/>
        <v>15595693.806949681</v>
      </c>
      <c r="G269" s="39">
        <f t="shared" si="20"/>
        <v>0</v>
      </c>
      <c r="H269" s="39">
        <f t="shared" ref="H269:H288" si="21">SUM(C269:G269)</f>
        <v>65622720.500178449</v>
      </c>
      <c r="I269" s="1"/>
    </row>
    <row r="270" spans="2:10" x14ac:dyDescent="0.2">
      <c r="B270" s="9" t="str">
        <f>$B$34</f>
        <v>Fine Arts</v>
      </c>
      <c r="C270" s="39">
        <f t="shared" si="20"/>
        <v>17658524.236833494</v>
      </c>
      <c r="D270" s="39">
        <f t="shared" si="20"/>
        <v>19128226.939284652</v>
      </c>
      <c r="E270" s="39">
        <f t="shared" si="20"/>
        <v>12441506.004556682</v>
      </c>
      <c r="F270" s="39">
        <f t="shared" si="20"/>
        <v>8610736.3755706046</v>
      </c>
      <c r="G270" s="39">
        <f t="shared" si="20"/>
        <v>0</v>
      </c>
      <c r="H270" s="39">
        <f t="shared" si="21"/>
        <v>57838993.556245439</v>
      </c>
      <c r="I270" s="1"/>
    </row>
    <row r="271" spans="2:10" x14ac:dyDescent="0.2">
      <c r="B271" s="9" t="str">
        <f>$B$35</f>
        <v>Teacher Education</v>
      </c>
      <c r="C271" s="39">
        <f t="shared" si="20"/>
        <v>1021574.0802770115</v>
      </c>
      <c r="D271" s="39">
        <f t="shared" si="20"/>
        <v>7739753.6563081788</v>
      </c>
      <c r="E271" s="39">
        <f t="shared" si="20"/>
        <v>6120280.527182404</v>
      </c>
      <c r="F271" s="39">
        <f t="shared" si="20"/>
        <v>3675506.1066835951</v>
      </c>
      <c r="G271" s="39">
        <f t="shared" si="20"/>
        <v>0</v>
      </c>
      <c r="H271" s="39">
        <f t="shared" si="21"/>
        <v>18557114.37045119</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6856029.3825252308</v>
      </c>
      <c r="D273" s="39">
        <f t="shared" si="20"/>
        <v>16573372.984990686</v>
      </c>
      <c r="E273" s="39">
        <f t="shared" si="20"/>
        <v>9918276.9955130462</v>
      </c>
      <c r="F273" s="39">
        <f t="shared" si="20"/>
        <v>11594548.727830816</v>
      </c>
      <c r="G273" s="39">
        <f t="shared" si="20"/>
        <v>0</v>
      </c>
      <c r="H273" s="39">
        <f t="shared" si="21"/>
        <v>44942228.090859786</v>
      </c>
      <c r="I273" s="1"/>
    </row>
    <row r="274" spans="2:10" x14ac:dyDescent="0.2">
      <c r="B274" s="9" t="str">
        <f>$B$38</f>
        <v>Home Economics</v>
      </c>
      <c r="C274" s="39">
        <f t="shared" si="20"/>
        <v>471718.50359430071</v>
      </c>
      <c r="D274" s="39">
        <f t="shared" si="20"/>
        <v>427942.03041778225</v>
      </c>
      <c r="E274" s="39">
        <f t="shared" si="20"/>
        <v>182166.54238773562</v>
      </c>
      <c r="F274" s="39">
        <f t="shared" si="20"/>
        <v>2441.6518422418694</v>
      </c>
      <c r="G274" s="39">
        <f t="shared" si="20"/>
        <v>0</v>
      </c>
      <c r="H274" s="39">
        <f t="shared" si="21"/>
        <v>1084268.7282420604</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236725.1128341463</v>
      </c>
      <c r="D276" s="39">
        <f t="shared" si="20"/>
        <v>1119376.3293267502</v>
      </c>
      <c r="E276" s="39">
        <f t="shared" si="20"/>
        <v>116255.15447515936</v>
      </c>
      <c r="F276" s="39">
        <f t="shared" si="20"/>
        <v>0</v>
      </c>
      <c r="G276" s="39">
        <f t="shared" si="20"/>
        <v>0</v>
      </c>
      <c r="H276" s="39">
        <f t="shared" si="21"/>
        <v>1472356.596636056</v>
      </c>
      <c r="I276" s="1"/>
    </row>
    <row r="277" spans="2:10" x14ac:dyDescent="0.2">
      <c r="B277" s="9" t="str">
        <f>$B$41</f>
        <v>Library Science</v>
      </c>
      <c r="C277" s="39">
        <f t="shared" si="20"/>
        <v>4687.8913714648224</v>
      </c>
      <c r="D277" s="39">
        <f t="shared" si="20"/>
        <v>89436.308374262459</v>
      </c>
      <c r="E277" s="39">
        <f t="shared" si="20"/>
        <v>2636001.7295101304</v>
      </c>
      <c r="F277" s="39">
        <f t="shared" si="20"/>
        <v>17037.947922907893</v>
      </c>
      <c r="G277" s="39">
        <f t="shared" si="20"/>
        <v>0</v>
      </c>
      <c r="H277" s="39">
        <f t="shared" si="21"/>
        <v>2747163.8771787654</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2599.9181456922142</v>
      </c>
      <c r="D279" s="39">
        <f t="shared" si="20"/>
        <v>13883.410998796578</v>
      </c>
      <c r="E279" s="39">
        <f t="shared" si="20"/>
        <v>0</v>
      </c>
      <c r="F279" s="39">
        <f t="shared" si="20"/>
        <v>0</v>
      </c>
      <c r="G279" s="39">
        <f t="shared" si="20"/>
        <v>0</v>
      </c>
      <c r="H279" s="39">
        <f t="shared" si="21"/>
        <v>16483.329144488795</v>
      </c>
      <c r="I279" s="1"/>
    </row>
    <row r="280" spans="2:10" x14ac:dyDescent="0.2">
      <c r="B280" s="9" t="str">
        <f>$B$44</f>
        <v>Physical Training</v>
      </c>
      <c r="C280" s="39">
        <f t="shared" si="20"/>
        <v>401688.42529904842</v>
      </c>
      <c r="D280" s="39">
        <f t="shared" si="20"/>
        <v>0</v>
      </c>
      <c r="E280" s="39">
        <f t="shared" si="20"/>
        <v>0</v>
      </c>
      <c r="F280" s="39">
        <f t="shared" si="20"/>
        <v>0</v>
      </c>
      <c r="G280" s="39">
        <f t="shared" si="20"/>
        <v>0</v>
      </c>
      <c r="H280" s="39">
        <f t="shared" si="21"/>
        <v>401688.42529904842</v>
      </c>
      <c r="I280" s="1"/>
    </row>
    <row r="281" spans="2:10" x14ac:dyDescent="0.2">
      <c r="B281" s="9" t="str">
        <f>$B$45</f>
        <v>Health Services</v>
      </c>
      <c r="C281" s="39">
        <f t="shared" si="20"/>
        <v>2733820.5996058369</v>
      </c>
      <c r="D281" s="39">
        <f t="shared" si="20"/>
        <v>6381006.178160958</v>
      </c>
      <c r="E281" s="39">
        <f t="shared" si="20"/>
        <v>4603325.5426753722</v>
      </c>
      <c r="F281" s="39">
        <f t="shared" si="20"/>
        <v>150245.2084277957</v>
      </c>
      <c r="G281" s="39">
        <f t="shared" si="20"/>
        <v>1130058.7073729332</v>
      </c>
      <c r="H281" s="39">
        <f t="shared" si="21"/>
        <v>14998456.236242896</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9378182.7237292975</v>
      </c>
      <c r="D283" s="39">
        <f t="shared" si="20"/>
        <v>41150928.064180776</v>
      </c>
      <c r="E283" s="39">
        <f t="shared" si="20"/>
        <v>11805583.712226115</v>
      </c>
      <c r="F283" s="39">
        <f t="shared" si="20"/>
        <v>5382550.3981971871</v>
      </c>
      <c r="G283" s="39">
        <f t="shared" si="20"/>
        <v>0</v>
      </c>
      <c r="H283" s="39">
        <f t="shared" si="21"/>
        <v>67717244.898333371</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2574572.9710700149</v>
      </c>
      <c r="E285" s="39">
        <f t="shared" si="22"/>
        <v>0</v>
      </c>
      <c r="F285" s="39">
        <f t="shared" si="22"/>
        <v>0</v>
      </c>
      <c r="G285" s="39">
        <f t="shared" si="22"/>
        <v>0</v>
      </c>
      <c r="H285" s="39">
        <f t="shared" si="21"/>
        <v>2574572.9710700149</v>
      </c>
      <c r="I285" s="1"/>
    </row>
    <row r="286" spans="2:10" x14ac:dyDescent="0.2">
      <c r="B286" s="9" t="str">
        <f>$B$50</f>
        <v>Technology</v>
      </c>
      <c r="C286" s="39">
        <f t="shared" si="22"/>
        <v>833058.33002869983</v>
      </c>
      <c r="D286" s="39">
        <f t="shared" si="22"/>
        <v>4703890.6916848514</v>
      </c>
      <c r="E286" s="39">
        <f t="shared" si="22"/>
        <v>1166546.4405149089</v>
      </c>
      <c r="F286" s="39">
        <f t="shared" si="22"/>
        <v>46782.064985640885</v>
      </c>
      <c r="G286" s="39">
        <f t="shared" si="22"/>
        <v>0</v>
      </c>
      <c r="H286" s="39">
        <f t="shared" si="21"/>
        <v>6750277.5272141015</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113968929.0070527</v>
      </c>
      <c r="D288" s="38">
        <f>SUM(D268:D287)</f>
        <v>161947499.49390391</v>
      </c>
      <c r="E288" s="38">
        <f>SUM(E268:E287)</f>
        <v>82481929.66403462</v>
      </c>
      <c r="F288" s="38">
        <f>SUM(F268:F287)</f>
        <v>62108983.550170824</v>
      </c>
      <c r="G288" s="38">
        <f>SUM(G268:G287)</f>
        <v>1130058.7073729332</v>
      </c>
      <c r="H288" s="38">
        <f t="shared" si="21"/>
        <v>421637400.42253494</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204.1158530457715</v>
      </c>
      <c r="D293" s="36">
        <f t="shared" si="23"/>
        <v>371.52838919552676</v>
      </c>
      <c r="E293" s="36">
        <f t="shared" si="23"/>
        <v>988.07067213792777</v>
      </c>
      <c r="F293" s="36">
        <f t="shared" si="23"/>
        <v>2248.935999704297</v>
      </c>
      <c r="G293" s="37">
        <f t="shared" si="23"/>
        <v>0</v>
      </c>
      <c r="H293" s="38">
        <f t="shared" si="23"/>
        <v>339.13066312156781</v>
      </c>
      <c r="I293" s="1"/>
    </row>
    <row r="294" spans="2:10" x14ac:dyDescent="0.2">
      <c r="B294" s="9" t="str">
        <f>$B$33</f>
        <v>Science</v>
      </c>
      <c r="C294" s="69">
        <f t="shared" si="23"/>
        <v>302.74553570800043</v>
      </c>
      <c r="D294" s="69">
        <f t="shared" si="23"/>
        <v>502.90013063361624</v>
      </c>
      <c r="E294" s="69">
        <f t="shared" si="23"/>
        <v>930.67265084236794</v>
      </c>
      <c r="F294" s="69">
        <f t="shared" si="23"/>
        <v>3023.5932157715552</v>
      </c>
      <c r="G294" s="88">
        <f t="shared" si="23"/>
        <v>0</v>
      </c>
      <c r="H294" s="39">
        <f t="shared" si="23"/>
        <v>520.43936918716201</v>
      </c>
      <c r="I294" s="1"/>
    </row>
    <row r="295" spans="2:10" x14ac:dyDescent="0.2">
      <c r="B295" s="9" t="str">
        <f>$B$34</f>
        <v>Fine Arts</v>
      </c>
      <c r="C295" s="69">
        <f t="shared" si="23"/>
        <v>299.27165895828307</v>
      </c>
      <c r="D295" s="69">
        <f t="shared" si="23"/>
        <v>546.9426969171833</v>
      </c>
      <c r="E295" s="69">
        <f t="shared" si="23"/>
        <v>1551.8904832925884</v>
      </c>
      <c r="F295" s="69">
        <f t="shared" si="23"/>
        <v>1927.6329472958596</v>
      </c>
      <c r="G295" s="88">
        <f t="shared" si="23"/>
        <v>0</v>
      </c>
      <c r="H295" s="39">
        <f t="shared" si="23"/>
        <v>543.2829888246082</v>
      </c>
      <c r="I295" s="1"/>
    </row>
    <row r="296" spans="2:10" x14ac:dyDescent="0.2">
      <c r="B296" s="9" t="str">
        <f>$B$35</f>
        <v>Teacher Education</v>
      </c>
      <c r="C296" s="69">
        <f t="shared" si="23"/>
        <v>446.49216795323929</v>
      </c>
      <c r="D296" s="69">
        <f t="shared" si="23"/>
        <v>410.79314560310911</v>
      </c>
      <c r="E296" s="69">
        <f t="shared" si="23"/>
        <v>543.01131462890635</v>
      </c>
      <c r="F296" s="69">
        <f t="shared" si="23"/>
        <v>1270.4825809483564</v>
      </c>
      <c r="G296" s="88">
        <f t="shared" si="23"/>
        <v>0</v>
      </c>
      <c r="H296" s="39">
        <f t="shared" si="23"/>
        <v>525.80155754543932</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340.09769247111615</v>
      </c>
      <c r="D298" s="69">
        <f t="shared" si="23"/>
        <v>595.28655525989313</v>
      </c>
      <c r="E298" s="69">
        <f t="shared" si="23"/>
        <v>1559.9680710149491</v>
      </c>
      <c r="F298" s="69">
        <f t="shared" si="23"/>
        <v>4184.2471049551841</v>
      </c>
      <c r="G298" s="88">
        <f t="shared" si="23"/>
        <v>0</v>
      </c>
      <c r="H298" s="39">
        <f t="shared" si="23"/>
        <v>786.67976143219357</v>
      </c>
      <c r="I298" s="1"/>
    </row>
    <row r="299" spans="2:10" x14ac:dyDescent="0.2">
      <c r="B299" s="9" t="str">
        <f>$B$38</f>
        <v>Home Economics</v>
      </c>
      <c r="C299" s="69">
        <f t="shared" si="23"/>
        <v>173.55353333123645</v>
      </c>
      <c r="D299" s="69">
        <f t="shared" si="23"/>
        <v>245.09852830342626</v>
      </c>
      <c r="E299" s="69">
        <f t="shared" si="23"/>
        <v>2143.1357927968897</v>
      </c>
      <c r="F299" s="69">
        <f t="shared" si="23"/>
        <v>813.88394741395643</v>
      </c>
      <c r="G299" s="88">
        <f t="shared" si="23"/>
        <v>0</v>
      </c>
      <c r="H299" s="39">
        <f t="shared" si="23"/>
        <v>238.19611780361609</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143.20938465465596</v>
      </c>
      <c r="D301" s="69">
        <f t="shared" si="23"/>
        <v>294.96082459202904</v>
      </c>
      <c r="E301" s="69">
        <f t="shared" si="23"/>
        <v>121.86074892574356</v>
      </c>
      <c r="F301" s="69">
        <f t="shared" si="23"/>
        <v>0</v>
      </c>
      <c r="G301" s="88">
        <f t="shared" si="23"/>
        <v>0</v>
      </c>
      <c r="H301" s="39">
        <f t="shared" si="23"/>
        <v>229.98384827179882</v>
      </c>
      <c r="I301" s="1"/>
    </row>
    <row r="302" spans="2:10" x14ac:dyDescent="0.2">
      <c r="B302" s="9" t="str">
        <f>$B$41</f>
        <v>Library Science</v>
      </c>
      <c r="C302" s="69">
        <f t="shared" si="23"/>
        <v>520.87681905164698</v>
      </c>
      <c r="D302" s="69">
        <f t="shared" si="23"/>
        <v>432.05946074522927</v>
      </c>
      <c r="E302" s="69">
        <f t="shared" si="23"/>
        <v>515.54893986116372</v>
      </c>
      <c r="F302" s="69">
        <f t="shared" si="23"/>
        <v>631.03510825584794</v>
      </c>
      <c r="G302" s="88">
        <f t="shared" si="23"/>
        <v>0</v>
      </c>
      <c r="H302" s="39">
        <f t="shared" si="23"/>
        <v>512.9133452536903</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649.97953642305356</v>
      </c>
      <c r="D304" s="69">
        <f t="shared" si="23"/>
        <v>533.97734610756072</v>
      </c>
      <c r="E304" s="69">
        <f t="shared" si="23"/>
        <v>0</v>
      </c>
      <c r="F304" s="69">
        <f t="shared" si="23"/>
        <v>0</v>
      </c>
      <c r="G304" s="88">
        <f t="shared" si="23"/>
        <v>0</v>
      </c>
      <c r="H304" s="39">
        <f t="shared" si="23"/>
        <v>549.4443048162932</v>
      </c>
      <c r="I304" s="1"/>
    </row>
    <row r="305" spans="2:10" x14ac:dyDescent="0.2">
      <c r="B305" s="9" t="str">
        <f>$B$44</f>
        <v>Physical Training</v>
      </c>
      <c r="C305" s="69">
        <f t="shared" si="23"/>
        <v>668.36676422470623</v>
      </c>
      <c r="D305" s="69">
        <f t="shared" si="23"/>
        <v>0</v>
      </c>
      <c r="E305" s="69">
        <f t="shared" si="23"/>
        <v>0</v>
      </c>
      <c r="F305" s="69">
        <f t="shared" si="23"/>
        <v>0</v>
      </c>
      <c r="G305" s="88">
        <f t="shared" si="23"/>
        <v>0</v>
      </c>
      <c r="H305" s="39">
        <f t="shared" si="23"/>
        <v>668.36676422470623</v>
      </c>
      <c r="I305" s="1"/>
    </row>
    <row r="306" spans="2:10" x14ac:dyDescent="0.2">
      <c r="B306" s="9" t="str">
        <f>$B$45</f>
        <v>Health Services</v>
      </c>
      <c r="C306" s="69">
        <f t="shared" si="23"/>
        <v>156.59414592770287</v>
      </c>
      <c r="D306" s="69">
        <f t="shared" si="23"/>
        <v>295.89641447535166</v>
      </c>
      <c r="E306" s="69">
        <f t="shared" si="23"/>
        <v>792.03811814786172</v>
      </c>
      <c r="F306" s="69">
        <f t="shared" si="23"/>
        <v>1926.2206208691757</v>
      </c>
      <c r="G306" s="88">
        <f t="shared" si="23"/>
        <v>1148.4336457042004</v>
      </c>
      <c r="H306" s="39">
        <f t="shared" si="23"/>
        <v>326.78511092757469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243.14707606246557</v>
      </c>
      <c r="D308" s="69">
        <f t="shared" si="23"/>
        <v>378.47242285113242</v>
      </c>
      <c r="E308" s="69">
        <f t="shared" si="23"/>
        <v>670.96241615380029</v>
      </c>
      <c r="F308" s="69">
        <f t="shared" si="23"/>
        <v>3385.2518227655264</v>
      </c>
      <c r="G308" s="88">
        <f t="shared" si="23"/>
        <v>0</v>
      </c>
      <c r="H308" s="39">
        <f t="shared" si="23"/>
        <v>406.74926658617869</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1169.1975345458741</v>
      </c>
      <c r="E310" s="69">
        <f t="shared" si="24"/>
        <v>0</v>
      </c>
      <c r="F310" s="69">
        <f t="shared" si="24"/>
        <v>0</v>
      </c>
      <c r="G310" s="88">
        <f t="shared" si="24"/>
        <v>0</v>
      </c>
      <c r="H310" s="39">
        <f t="shared" si="24"/>
        <v>1169.1975345458741</v>
      </c>
      <c r="I310" s="1"/>
    </row>
    <row r="311" spans="2:10" x14ac:dyDescent="0.2">
      <c r="B311" s="9" t="str">
        <f>$B$50</f>
        <v>Technology</v>
      </c>
      <c r="C311" s="69">
        <f t="shared" si="24"/>
        <v>380.56570581484686</v>
      </c>
      <c r="D311" s="69">
        <f t="shared" si="24"/>
        <v>555.22789089764535</v>
      </c>
      <c r="E311" s="69">
        <f t="shared" si="24"/>
        <v>1114.1799813895977</v>
      </c>
      <c r="F311" s="69">
        <f t="shared" si="24"/>
        <v>3118.8043323760589</v>
      </c>
      <c r="G311" s="88">
        <f t="shared" si="24"/>
        <v>0</v>
      </c>
      <c r="H311" s="39">
        <f t="shared" si="24"/>
        <v>575.81485346874535</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242.04522171663794</v>
      </c>
      <c r="D313" s="38">
        <f t="shared" si="24"/>
        <v>420.97635657833843</v>
      </c>
      <c r="E313" s="38">
        <f t="shared" si="24"/>
        <v>908.10126351753979</v>
      </c>
      <c r="F313" s="38">
        <f t="shared" si="24"/>
        <v>2527.2210103422372</v>
      </c>
      <c r="G313" s="38">
        <f t="shared" si="24"/>
        <v>1148.4336457042004</v>
      </c>
      <c r="H313" s="38">
        <f t="shared" si="24"/>
        <v>433.80921950336023</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1.8201838987597607</v>
      </c>
      <c r="E318" s="55">
        <f t="shared" si="25"/>
        <v>4.8407345994647466</v>
      </c>
      <c r="F318" s="55">
        <f t="shared" si="25"/>
        <v>11.017938911388669</v>
      </c>
      <c r="G318" s="55">
        <f t="shared" si="25"/>
        <v>0</v>
      </c>
      <c r="H318" s="55">
        <f t="shared" si="25"/>
        <v>1.6614616555310882</v>
      </c>
      <c r="I318" s="1"/>
    </row>
    <row r="319" spans="2:10" x14ac:dyDescent="0.2">
      <c r="B319" s="9" t="str">
        <f>$B$33</f>
        <v>Science</v>
      </c>
      <c r="C319" s="55">
        <f t="shared" ref="C319:H334" si="26">IF($C$293=0,"",C294/$C$293)</f>
        <v>1.4832044213641356</v>
      </c>
      <c r="D319" s="55">
        <f t="shared" si="26"/>
        <v>2.463797510724679</v>
      </c>
      <c r="E319" s="55">
        <f t="shared" si="26"/>
        <v>4.5595314472397757</v>
      </c>
      <c r="F319" s="55">
        <f t="shared" si="26"/>
        <v>14.813122893955406</v>
      </c>
      <c r="G319" s="55">
        <f t="shared" si="26"/>
        <v>0</v>
      </c>
      <c r="H319" s="55">
        <f t="shared" si="26"/>
        <v>2.5497253712599055</v>
      </c>
      <c r="I319" s="1"/>
    </row>
    <row r="320" spans="2:10" x14ac:dyDescent="0.2">
      <c r="B320" s="9" t="str">
        <f>$B$34</f>
        <v>Fine Arts</v>
      </c>
      <c r="C320" s="55">
        <f t="shared" si="26"/>
        <v>1.4661852790590135</v>
      </c>
      <c r="D320" s="55">
        <f t="shared" si="26"/>
        <v>2.6795699048154549</v>
      </c>
      <c r="E320" s="55">
        <f t="shared" si="26"/>
        <v>7.6029884995977666</v>
      </c>
      <c r="F320" s="55">
        <f t="shared" si="26"/>
        <v>9.4438179030788056</v>
      </c>
      <c r="G320" s="55">
        <f t="shared" si="26"/>
        <v>0</v>
      </c>
      <c r="H320" s="55">
        <f t="shared" si="26"/>
        <v>2.6616403415896408</v>
      </c>
      <c r="I320" s="1"/>
    </row>
    <row r="321" spans="2:9" x14ac:dyDescent="0.2">
      <c r="B321" s="9" t="str">
        <f>$B$35</f>
        <v>Teacher Education</v>
      </c>
      <c r="C321" s="55">
        <f t="shared" si="26"/>
        <v>2.1874448323870106</v>
      </c>
      <c r="D321" s="55">
        <f t="shared" si="26"/>
        <v>2.0125489493997888</v>
      </c>
      <c r="E321" s="55">
        <f t="shared" si="26"/>
        <v>2.6603093612093911</v>
      </c>
      <c r="F321" s="55">
        <f t="shared" si="26"/>
        <v>6.2243209529808539</v>
      </c>
      <c r="G321" s="55">
        <f t="shared" si="26"/>
        <v>0</v>
      </c>
      <c r="H321" s="55">
        <f t="shared" si="26"/>
        <v>2.5759956892105391</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1.6661993049351815</v>
      </c>
      <c r="D323" s="55">
        <f t="shared" si="26"/>
        <v>2.9164150965109235</v>
      </c>
      <c r="E323" s="55">
        <f t="shared" si="26"/>
        <v>7.6425620437484474</v>
      </c>
      <c r="F323" s="55">
        <f t="shared" si="26"/>
        <v>20.499373480887332</v>
      </c>
      <c r="G323" s="55">
        <f t="shared" si="26"/>
        <v>0</v>
      </c>
      <c r="H323" s="55">
        <f t="shared" si="26"/>
        <v>3.8540845784074711</v>
      </c>
      <c r="I323" s="1"/>
    </row>
    <row r="324" spans="2:9" x14ac:dyDescent="0.2">
      <c r="B324" s="9" t="str">
        <f>$B$38</f>
        <v>Home Economics</v>
      </c>
      <c r="C324" s="55">
        <f t="shared" si="26"/>
        <v>0.85026974015741119</v>
      </c>
      <c r="D324" s="55">
        <f t="shared" si="26"/>
        <v>1.2007814417455596</v>
      </c>
      <c r="E324" s="55">
        <f t="shared" si="26"/>
        <v>10.49960481176495</v>
      </c>
      <c r="F324" s="55">
        <f t="shared" si="26"/>
        <v>3.9873627416457889</v>
      </c>
      <c r="G324" s="55">
        <f t="shared" si="26"/>
        <v>0</v>
      </c>
      <c r="H324" s="55">
        <f t="shared" si="26"/>
        <v>1.1669653005844791</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0.70160833917462695</v>
      </c>
      <c r="D326" s="55">
        <f t="shared" si="26"/>
        <v>1.4450657319884224</v>
      </c>
      <c r="E326" s="55">
        <f t="shared" si="26"/>
        <v>0.59701756187657395</v>
      </c>
      <c r="F326" s="55">
        <f t="shared" si="26"/>
        <v>0</v>
      </c>
      <c r="G326" s="55">
        <f t="shared" si="26"/>
        <v>0</v>
      </c>
      <c r="H326" s="55">
        <f t="shared" si="26"/>
        <v>1.1267319262077435</v>
      </c>
      <c r="I326" s="1"/>
    </row>
    <row r="327" spans="2:9" x14ac:dyDescent="0.2">
      <c r="B327" s="9" t="str">
        <f>$B$41</f>
        <v>Library Science</v>
      </c>
      <c r="C327" s="55">
        <f t="shared" si="26"/>
        <v>2.5518685162334949</v>
      </c>
      <c r="D327" s="55">
        <f t="shared" si="26"/>
        <v>2.1167364234484181</v>
      </c>
      <c r="E327" s="55">
        <f t="shared" si="26"/>
        <v>2.5257662850202802</v>
      </c>
      <c r="F327" s="55">
        <f t="shared" si="26"/>
        <v>3.0915536389735632</v>
      </c>
      <c r="G327" s="55">
        <f t="shared" si="26"/>
        <v>0</v>
      </c>
      <c r="H327" s="55">
        <f t="shared" si="26"/>
        <v>2.5128540365685033</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3.1843657742610536</v>
      </c>
      <c r="D329" s="55">
        <f t="shared" si="26"/>
        <v>2.6160503368046584</v>
      </c>
      <c r="E329" s="55">
        <f t="shared" si="26"/>
        <v>0</v>
      </c>
      <c r="F329" s="55">
        <f t="shared" si="26"/>
        <v>0</v>
      </c>
      <c r="G329" s="55">
        <f t="shared" si="26"/>
        <v>0</v>
      </c>
      <c r="H329" s="55">
        <f t="shared" si="26"/>
        <v>2.6918257284655116</v>
      </c>
      <c r="I329" s="1"/>
    </row>
    <row r="330" spans="2:9" x14ac:dyDescent="0.2">
      <c r="B330" s="9" t="str">
        <f>$B$44</f>
        <v>Physical Training</v>
      </c>
      <c r="C330" s="55">
        <f t="shared" si="26"/>
        <v>3.2744480854940248</v>
      </c>
      <c r="D330" s="55">
        <f t="shared" si="26"/>
        <v>0</v>
      </c>
      <c r="E330" s="55">
        <f t="shared" si="26"/>
        <v>0</v>
      </c>
      <c r="F330" s="55">
        <f t="shared" si="26"/>
        <v>0</v>
      </c>
      <c r="G330" s="55">
        <f t="shared" si="26"/>
        <v>0</v>
      </c>
      <c r="H330" s="55">
        <f t="shared" si="26"/>
        <v>3.2744480854940248</v>
      </c>
      <c r="I330" s="1"/>
    </row>
    <row r="331" spans="2:9" x14ac:dyDescent="0.2">
      <c r="B331" s="9" t="str">
        <f>$B$45</f>
        <v>Health Services</v>
      </c>
      <c r="C331" s="55">
        <f t="shared" si="26"/>
        <v>0.76718267391307315</v>
      </c>
      <c r="D331" s="55">
        <f t="shared" si="26"/>
        <v>1.449649353835339</v>
      </c>
      <c r="E331" s="55">
        <f t="shared" si="26"/>
        <v>3.8803361244569912</v>
      </c>
      <c r="F331" s="55">
        <f t="shared" si="26"/>
        <v>9.4368986638055734</v>
      </c>
      <c r="G331" s="55">
        <f t="shared" si="26"/>
        <v>5.6263814327379684</v>
      </c>
      <c r="H331" s="55">
        <f t="shared" si="26"/>
        <v>1.6009785915761061</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1.191220928870927</v>
      </c>
      <c r="D333" s="55">
        <f t="shared" si="26"/>
        <v>1.8542039591910713</v>
      </c>
      <c r="E333" s="55">
        <f t="shared" si="26"/>
        <v>3.287164647634409</v>
      </c>
      <c r="F333" s="55">
        <f t="shared" si="26"/>
        <v>16.58495296789323</v>
      </c>
      <c r="G333" s="55">
        <f t="shared" si="26"/>
        <v>0</v>
      </c>
      <c r="H333" s="55">
        <f t="shared" si="26"/>
        <v>1.9927372642386973</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5.728107430654541</v>
      </c>
      <c r="E335" s="55">
        <f t="shared" si="27"/>
        <v>0</v>
      </c>
      <c r="F335" s="55">
        <f t="shared" si="27"/>
        <v>0</v>
      </c>
      <c r="G335" s="55">
        <f t="shared" si="27"/>
        <v>0</v>
      </c>
      <c r="H335" s="55">
        <f t="shared" si="27"/>
        <v>5.728107430654541</v>
      </c>
      <c r="I335" s="1"/>
    </row>
    <row r="336" spans="2:9" x14ac:dyDescent="0.2">
      <c r="B336" s="9" t="str">
        <f>$B$50</f>
        <v>Technology</v>
      </c>
      <c r="C336" s="55">
        <f t="shared" si="27"/>
        <v>1.8644593260941265</v>
      </c>
      <c r="D336" s="55">
        <f t="shared" si="27"/>
        <v>2.7201605490835616</v>
      </c>
      <c r="E336" s="55">
        <f t="shared" si="27"/>
        <v>5.4585666167720497</v>
      </c>
      <c r="F336" s="55">
        <f t="shared" si="27"/>
        <v>15.279579149967786</v>
      </c>
      <c r="G336" s="55">
        <f t="shared" si="27"/>
        <v>0</v>
      </c>
      <c r="H336" s="55">
        <f t="shared" si="27"/>
        <v>2.821019753618172</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1.1858227477429744</v>
      </c>
      <c r="D338" s="55">
        <f t="shared" si="27"/>
        <v>2.0624383177329078</v>
      </c>
      <c r="E338" s="55">
        <f t="shared" si="27"/>
        <v>4.4489501916046894</v>
      </c>
      <c r="F338" s="55">
        <f t="shared" si="27"/>
        <v>12.381306854081178</v>
      </c>
      <c r="G338" s="55">
        <f t="shared" si="27"/>
        <v>5.6263814327379684</v>
      </c>
      <c r="H338" s="55">
        <f t="shared" si="27"/>
        <v>2.1253088039471471</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6123.4755913731451</v>
      </c>
      <c r="D343" s="38">
        <f t="shared" si="28"/>
        <v>11145.851675865802</v>
      </c>
      <c r="E343" s="38">
        <f>E293*24</f>
        <v>23713.696131310266</v>
      </c>
      <c r="F343" s="38">
        <f>F293*18</f>
        <v>40480.847994677344</v>
      </c>
      <c r="G343" s="38">
        <f>G293*24</f>
        <v>0</v>
      </c>
      <c r="H343" s="38">
        <f>IF((C32/30+D32/30+E32/24+F32/18+G32/24)=0,0,H268/(C32/30+D32/30+E32/24+F32/18+G32/24))</f>
        <v>9909.6988936369453</v>
      </c>
      <c r="I343" s="1"/>
    </row>
    <row r="344" spans="2:10" x14ac:dyDescent="0.2">
      <c r="B344" s="9" t="str">
        <f>$B$33</f>
        <v>Science</v>
      </c>
      <c r="C344" s="39">
        <f t="shared" si="28"/>
        <v>9082.3660712400124</v>
      </c>
      <c r="D344" s="39">
        <f t="shared" si="28"/>
        <v>15087.003919008488</v>
      </c>
      <c r="E344" s="39">
        <f>E294*24</f>
        <v>22336.14362021683</v>
      </c>
      <c r="F344" s="39">
        <f>F294*18</f>
        <v>54424.677883887991</v>
      </c>
      <c r="G344" s="39">
        <f>G294*24</f>
        <v>0</v>
      </c>
      <c r="H344" s="39">
        <f t="shared" ref="H344:H363" si="29">IF((C33/30+D33/30+E33/24+F33/18+G33/24)=0,0,H269/(C33/30+D33/30+E33/24+F33/18+G33/24))</f>
        <v>14862.582788288595</v>
      </c>
      <c r="I344" s="1"/>
    </row>
    <row r="345" spans="2:10" x14ac:dyDescent="0.2">
      <c r="B345" s="9" t="str">
        <f>$B$34</f>
        <v>Fine Arts</v>
      </c>
      <c r="C345" s="39">
        <f t="shared" si="28"/>
        <v>8978.1497687484916</v>
      </c>
      <c r="D345" s="39">
        <f t="shared" si="28"/>
        <v>16408.280907515498</v>
      </c>
      <c r="E345" s="39">
        <f t="shared" ref="E345:E363" si="30">E295*24</f>
        <v>37245.371599022124</v>
      </c>
      <c r="F345" s="39">
        <f t="shared" ref="F345:F363" si="31">F295*18</f>
        <v>34697.393051325475</v>
      </c>
      <c r="G345" s="39">
        <f t="shared" ref="G345:G363" si="32">G295*24</f>
        <v>0</v>
      </c>
      <c r="H345" s="39">
        <f t="shared" si="29"/>
        <v>15569.845969508193</v>
      </c>
      <c r="I345" s="1"/>
    </row>
    <row r="346" spans="2:10" x14ac:dyDescent="0.2">
      <c r="B346" s="9" t="str">
        <f>$B$35</f>
        <v>Teacher Education</v>
      </c>
      <c r="C346" s="39">
        <f t="shared" si="28"/>
        <v>13394.765038597179</v>
      </c>
      <c r="D346" s="39">
        <f t="shared" si="28"/>
        <v>12323.794368093273</v>
      </c>
      <c r="E346" s="39">
        <f t="shared" si="30"/>
        <v>13032.271551093752</v>
      </c>
      <c r="F346" s="39">
        <f t="shared" si="31"/>
        <v>22868.686457070413</v>
      </c>
      <c r="G346" s="39">
        <f t="shared" si="32"/>
        <v>0</v>
      </c>
      <c r="H346" s="39">
        <f t="shared" si="29"/>
        <v>13904.134412053183</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10202.930774133485</v>
      </c>
      <c r="D348" s="39">
        <f t="shared" si="28"/>
        <v>17858.596657796796</v>
      </c>
      <c r="E348" s="39">
        <f t="shared" si="30"/>
        <v>37439.233704358776</v>
      </c>
      <c r="F348" s="39">
        <f t="shared" si="31"/>
        <v>75316.44788919331</v>
      </c>
      <c r="G348" s="39">
        <f t="shared" si="32"/>
        <v>0</v>
      </c>
      <c r="H348" s="39">
        <f t="shared" si="29"/>
        <v>22261.178762379121</v>
      </c>
      <c r="I348" s="1"/>
    </row>
    <row r="349" spans="2:10" x14ac:dyDescent="0.2">
      <c r="B349" s="9" t="str">
        <f>$B$38</f>
        <v>Home Economics</v>
      </c>
      <c r="C349" s="39">
        <f t="shared" si="28"/>
        <v>5206.6059999370937</v>
      </c>
      <c r="D349" s="39">
        <f t="shared" si="28"/>
        <v>7352.9558491027883</v>
      </c>
      <c r="E349" s="39">
        <f t="shared" si="30"/>
        <v>51435.259027125358</v>
      </c>
      <c r="F349" s="39">
        <f t="shared" si="31"/>
        <v>14649.911053451217</v>
      </c>
      <c r="G349" s="39">
        <f t="shared" si="32"/>
        <v>0</v>
      </c>
      <c r="H349" s="39">
        <f t="shared" si="29"/>
        <v>7109.5703726051725</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4296.2815396396791</v>
      </c>
      <c r="D351" s="39">
        <f t="shared" si="28"/>
        <v>8848.8247377608714</v>
      </c>
      <c r="E351" s="39">
        <f t="shared" si="30"/>
        <v>2924.6579742178455</v>
      </c>
      <c r="F351" s="39">
        <f t="shared" si="31"/>
        <v>0</v>
      </c>
      <c r="G351" s="39">
        <f t="shared" si="32"/>
        <v>0</v>
      </c>
      <c r="H351" s="39">
        <f t="shared" si="29"/>
        <v>6651.7126570411383</v>
      </c>
      <c r="I351" s="1"/>
    </row>
    <row r="352" spans="2:10" x14ac:dyDescent="0.2">
      <c r="B352" s="9" t="str">
        <f>$B$41</f>
        <v>Library Science</v>
      </c>
      <c r="C352" s="39">
        <f t="shared" si="28"/>
        <v>15626.30457154941</v>
      </c>
      <c r="D352" s="39">
        <f t="shared" si="28"/>
        <v>12961.783822356878</v>
      </c>
      <c r="E352" s="39">
        <f t="shared" si="30"/>
        <v>12373.174556667929</v>
      </c>
      <c r="F352" s="39">
        <f t="shared" si="31"/>
        <v>11358.631948605263</v>
      </c>
      <c r="G352" s="39">
        <f t="shared" si="32"/>
        <v>0</v>
      </c>
      <c r="H352" s="39">
        <f t="shared" si="29"/>
        <v>12389.028721915587</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19499.386092691606</v>
      </c>
      <c r="D354" s="39">
        <f t="shared" si="28"/>
        <v>16019.320383226821</v>
      </c>
      <c r="E354" s="39">
        <f t="shared" si="30"/>
        <v>0</v>
      </c>
      <c r="F354" s="39">
        <f t="shared" si="31"/>
        <v>0</v>
      </c>
      <c r="G354" s="39">
        <f t="shared" si="32"/>
        <v>0</v>
      </c>
      <c r="H354" s="39">
        <f t="shared" si="29"/>
        <v>16483.329144488795</v>
      </c>
      <c r="I354" s="1"/>
    </row>
    <row r="355" spans="2:9" x14ac:dyDescent="0.2">
      <c r="B355" s="9" t="str">
        <f>$B$44</f>
        <v>Physical Training</v>
      </c>
      <c r="C355" s="39">
        <f t="shared" si="28"/>
        <v>20051.002926741188</v>
      </c>
      <c r="D355" s="39">
        <f t="shared" si="28"/>
        <v>0</v>
      </c>
      <c r="E355" s="39">
        <f t="shared" si="30"/>
        <v>0</v>
      </c>
      <c r="F355" s="39">
        <f t="shared" si="31"/>
        <v>0</v>
      </c>
      <c r="G355" s="39">
        <f t="shared" si="32"/>
        <v>0</v>
      </c>
      <c r="H355" s="39">
        <f t="shared" si="29"/>
        <v>20051.002926741185</v>
      </c>
      <c r="I355" s="1"/>
    </row>
    <row r="356" spans="2:9" x14ac:dyDescent="0.2">
      <c r="B356" s="9" t="str">
        <f>$B$45</f>
        <v>Health Services</v>
      </c>
      <c r="C356" s="39">
        <f t="shared" si="28"/>
        <v>4697.8243778310862</v>
      </c>
      <c r="D356" s="39">
        <f t="shared" si="28"/>
        <v>8876.8924342605496</v>
      </c>
      <c r="E356" s="39">
        <f t="shared" si="30"/>
        <v>19008.914835548683</v>
      </c>
      <c r="F356" s="39">
        <f t="shared" si="31"/>
        <v>34671.971175645165</v>
      </c>
      <c r="G356" s="39">
        <f t="shared" si="32"/>
        <v>27562.407496900811</v>
      </c>
      <c r="H356" s="39">
        <f t="shared" si="29"/>
        <v>9443.2859109991368</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7294.412281873967</v>
      </c>
      <c r="D358" s="39">
        <f t="shared" si="28"/>
        <v>11354.172685533973</v>
      </c>
      <c r="E358" s="39">
        <f t="shared" si="30"/>
        <v>16103.097987691206</v>
      </c>
      <c r="F358" s="39">
        <f t="shared" si="31"/>
        <v>60934.532809779477</v>
      </c>
      <c r="G358" s="39">
        <f t="shared" si="32"/>
        <v>0</v>
      </c>
      <c r="H358" s="39">
        <f t="shared" si="29"/>
        <v>11815.080001628456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35075.926036376222</v>
      </c>
      <c r="E360" s="39">
        <f t="shared" si="30"/>
        <v>0</v>
      </c>
      <c r="F360" s="39">
        <f t="shared" si="31"/>
        <v>0</v>
      </c>
      <c r="G360" s="39">
        <f t="shared" si="32"/>
        <v>0</v>
      </c>
      <c r="H360" s="39">
        <f t="shared" si="29"/>
        <v>35075.926036376222</v>
      </c>
      <c r="I360" s="1"/>
    </row>
    <row r="361" spans="2:9" x14ac:dyDescent="0.2">
      <c r="B361" s="9" t="str">
        <f>$B$50</f>
        <v>Technology</v>
      </c>
      <c r="C361" s="39">
        <f t="shared" si="33"/>
        <v>11416.971174445405</v>
      </c>
      <c r="D361" s="39">
        <f t="shared" si="33"/>
        <v>16656.836726929359</v>
      </c>
      <c r="E361" s="39">
        <f t="shared" si="30"/>
        <v>26740.319553350346</v>
      </c>
      <c r="F361" s="39">
        <f t="shared" si="31"/>
        <v>56138.477982769058</v>
      </c>
      <c r="G361" s="39">
        <f t="shared" si="32"/>
        <v>0</v>
      </c>
      <c r="H361" s="39">
        <f t="shared" si="29"/>
        <v>16883.080165607709</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7261.356651499138</v>
      </c>
      <c r="D363" s="38">
        <f t="shared" si="33"/>
        <v>12629.290697350152</v>
      </c>
      <c r="E363" s="38">
        <f t="shared" si="30"/>
        <v>21794.430324420955</v>
      </c>
      <c r="F363" s="38">
        <f t="shared" si="31"/>
        <v>45489.978186160268</v>
      </c>
      <c r="G363" s="38">
        <f t="shared" si="32"/>
        <v>27562.407496900811</v>
      </c>
      <c r="H363" s="38">
        <f t="shared" si="29"/>
        <v>12508.040694670684</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22" priority="6" stopIfTrue="1">
      <formula>C32=0</formula>
    </cfRule>
  </conditionalFormatting>
  <conditionalFormatting sqref="C91:G110">
    <cfRule type="expression" dxfId="121" priority="5" stopIfTrue="1">
      <formula>C32=0</formula>
    </cfRule>
  </conditionalFormatting>
  <conditionalFormatting sqref="C143:H162">
    <cfRule type="expression" dxfId="120" priority="3" stopIfTrue="1">
      <formula>C32=0</formula>
    </cfRule>
  </conditionalFormatting>
  <conditionalFormatting sqref="H143:H162">
    <cfRule type="expression" dxfId="119" priority="4" stopIfTrue="1">
      <formula>OR(AND(#REF!&gt;0,H143&gt;0,H61=0),AND(#REF!&gt;0,H143&gt;0,H32=0))</formula>
    </cfRule>
  </conditionalFormatting>
  <conditionalFormatting sqref="H143:H162">
    <cfRule type="expression" dxfId="118" priority="2" stopIfTrue="1">
      <formula>OR(AND(#REF!&gt;0,H143&gt;0,H61=0),AND(#REF!&gt;0,H143&gt;0,H32=0))</formula>
    </cfRule>
  </conditionalFormatting>
  <conditionalFormatting sqref="H143:H162">
    <cfRule type="expression" dxfId="117"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C000"/>
    <pageSetUpPr fitToPage="1"/>
  </sheetPr>
  <dimension ref="B1:W363"/>
  <sheetViews>
    <sheetView showGridLines="0" showZeros="0" zoomScale="70" zoomScaleNormal="70" workbookViewId="0">
      <selection activeCell="D21" sqref="D21:F21"/>
    </sheetView>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683</v>
      </c>
      <c r="C3" s="6"/>
      <c r="D3" s="6"/>
      <c r="E3" s="6"/>
      <c r="F3" s="6"/>
      <c r="G3" s="6"/>
      <c r="H3" s="6"/>
    </row>
    <row r="4" spans="2:8" x14ac:dyDescent="0.2">
      <c r="B4" s="83" t="s">
        <v>833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170"/>
      <c r="G12" s="338"/>
      <c r="H12" s="58" t="s">
        <v>18</v>
      </c>
    </row>
    <row r="13" spans="2:8" x14ac:dyDescent="0.2">
      <c r="B13" s="370" t="s">
        <v>13</v>
      </c>
      <c r="C13" s="370"/>
      <c r="D13" s="370"/>
      <c r="E13" s="370"/>
      <c r="F13" s="340"/>
      <c r="G13" s="339"/>
      <c r="H13" s="344">
        <f>Data!$G28</f>
        <v>17679732</v>
      </c>
    </row>
    <row r="14" spans="2:8" x14ac:dyDescent="0.2">
      <c r="B14" s="372" t="s">
        <v>14</v>
      </c>
      <c r="C14" s="372"/>
      <c r="D14" s="372"/>
      <c r="E14" s="372"/>
      <c r="F14" s="341"/>
      <c r="G14" s="339"/>
      <c r="H14" s="345">
        <f>Data!$H28</f>
        <v>41777</v>
      </c>
    </row>
    <row r="15" spans="2:8" x14ac:dyDescent="0.2">
      <c r="B15" s="372" t="s">
        <v>15</v>
      </c>
      <c r="C15" s="372"/>
      <c r="D15" s="372"/>
      <c r="E15" s="372"/>
      <c r="F15" s="341"/>
      <c r="G15" s="339"/>
      <c r="H15" s="345">
        <f>Data!$I28</f>
        <v>4803101</v>
      </c>
    </row>
    <row r="16" spans="2:8" x14ac:dyDescent="0.2">
      <c r="B16" s="372" t="s">
        <v>19</v>
      </c>
      <c r="C16" s="372"/>
      <c r="D16" s="372"/>
      <c r="E16" s="372"/>
      <c r="F16" s="341"/>
      <c r="G16" s="339"/>
      <c r="H16" s="345">
        <f>Data!$J28</f>
        <v>8230227</v>
      </c>
    </row>
    <row r="17" spans="2:23" x14ac:dyDescent="0.2">
      <c r="B17" s="372" t="s">
        <v>16</v>
      </c>
      <c r="C17" s="372"/>
      <c r="D17" s="372"/>
      <c r="E17" s="372"/>
      <c r="F17" s="341"/>
      <c r="G17" s="339"/>
      <c r="H17" s="345">
        <f>Data!$K28</f>
        <v>6473756</v>
      </c>
    </row>
    <row r="18" spans="2:23" x14ac:dyDescent="0.2">
      <c r="B18" s="372" t="s">
        <v>1</v>
      </c>
      <c r="C18" s="372"/>
      <c r="D18" s="372"/>
      <c r="E18" s="372"/>
      <c r="F18" s="342"/>
      <c r="G18" s="339"/>
      <c r="H18" s="343">
        <f>SUM(H13:H17)</f>
        <v>37228593</v>
      </c>
    </row>
    <row r="19" spans="2:23" ht="13.5" customHeight="1" x14ac:dyDescent="0.2">
      <c r="B19" s="27"/>
      <c r="D19" s="27"/>
      <c r="E19" s="27"/>
      <c r="F19" s="27"/>
      <c r="G19" s="27"/>
      <c r="H19" s="5"/>
    </row>
    <row r="20" spans="2:23" ht="13.5" customHeight="1" x14ac:dyDescent="0.2">
      <c r="B20" s="27"/>
      <c r="D20" s="374" t="s">
        <v>23</v>
      </c>
      <c r="E20" s="374"/>
      <c r="F20" s="374"/>
      <c r="G20" s="171" t="s">
        <v>24</v>
      </c>
      <c r="H20" s="171" t="s">
        <v>25</v>
      </c>
    </row>
    <row r="21" spans="2:23" ht="28.5" x14ac:dyDescent="0.2">
      <c r="B21" s="386" t="s">
        <v>22</v>
      </c>
      <c r="C21" s="387"/>
      <c r="D21" s="385" t="str">
        <f>Data!L28</f>
        <v>Victor Aimuyo</v>
      </c>
      <c r="E21" s="385"/>
      <c r="F21" s="385"/>
      <c r="G21" s="172" t="str">
        <f>Data!M28</f>
        <v>972-338-1405</v>
      </c>
      <c r="H21" s="78" t="str">
        <f>Data!N28</f>
        <v>victor.aimuyo@untsystem.edu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Data!O28</f>
        <v>822</v>
      </c>
      <c r="D25" s="80">
        <f>Data!P28</f>
        <v>2441</v>
      </c>
      <c r="E25" s="80">
        <f>Data!Q28</f>
        <v>398</v>
      </c>
      <c r="F25" s="80">
        <f>Data!R28</f>
        <v>0</v>
      </c>
      <c r="G25" s="80">
        <f>Data!S28</f>
        <v>379</v>
      </c>
      <c r="H25" s="68">
        <f>SUM(C25:G25)</f>
        <v>4040</v>
      </c>
    </row>
    <row r="26" spans="2:23" x14ac:dyDescent="0.2">
      <c r="C26" s="2"/>
      <c r="D26" s="2"/>
      <c r="E26" s="2"/>
      <c r="F26" s="2"/>
      <c r="G26" s="2"/>
      <c r="H26" s="2"/>
      <c r="I26" s="2"/>
    </row>
    <row r="27" spans="2:23" ht="13.5" customHeight="1" x14ac:dyDescent="0.2">
      <c r="B27" s="27"/>
      <c r="D27" s="374" t="s">
        <v>23</v>
      </c>
      <c r="E27" s="374"/>
      <c r="F27" s="374"/>
      <c r="G27" s="171" t="s">
        <v>24</v>
      </c>
      <c r="H27" s="171" t="s">
        <v>25</v>
      </c>
    </row>
    <row r="28" spans="2:23" ht="28.5" x14ac:dyDescent="0.2">
      <c r="B28" s="386" t="s">
        <v>39</v>
      </c>
      <c r="C28" s="387"/>
      <c r="D28" s="385" t="str">
        <f>Data!T28</f>
        <v>Du, Brody</v>
      </c>
      <c r="E28" s="385"/>
      <c r="F28" s="385"/>
      <c r="G28" s="172" t="str">
        <f>Data!U28</f>
        <v>(972) 780-3038</v>
      </c>
      <c r="H28" s="78" t="str">
        <f>Data!V28</f>
        <v>brody.du@untdallas.edu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Data!W28</f>
        <v>20701</v>
      </c>
      <c r="D32" s="81">
        <f>Data!AQ28</f>
        <v>18225</v>
      </c>
      <c r="E32" s="81">
        <f>Data!BK28</f>
        <v>2706</v>
      </c>
      <c r="F32" s="81">
        <f>Data!CE28</f>
        <v>0</v>
      </c>
      <c r="G32" s="81">
        <f>Data!CY28</f>
        <v>0</v>
      </c>
      <c r="H32" s="22">
        <f>SUM(C32:G32)</f>
        <v>41632</v>
      </c>
      <c r="I32" s="1"/>
      <c r="W32" s="18"/>
    </row>
    <row r="33" spans="2:23" x14ac:dyDescent="0.2">
      <c r="B33" s="7" t="s">
        <v>46</v>
      </c>
      <c r="C33" s="81">
        <f>Data!X28</f>
        <v>4477</v>
      </c>
      <c r="D33" s="81">
        <f>Data!AR28</f>
        <v>2403</v>
      </c>
      <c r="E33" s="81">
        <f>Data!BL28</f>
        <v>0</v>
      </c>
      <c r="F33" s="81">
        <f>Data!CF28</f>
        <v>0</v>
      </c>
      <c r="G33" s="81">
        <f>Data!CZ28</f>
        <v>0</v>
      </c>
      <c r="H33" s="22">
        <f t="shared" ref="H33:H52" si="0">SUM(C33:G33)</f>
        <v>6880</v>
      </c>
      <c r="I33" s="1"/>
      <c r="W33" s="18"/>
    </row>
    <row r="34" spans="2:23" x14ac:dyDescent="0.2">
      <c r="B34" s="7" t="s">
        <v>47</v>
      </c>
      <c r="C34" s="81">
        <f>Data!Y28</f>
        <v>1361</v>
      </c>
      <c r="D34" s="81">
        <f>Data!AS28</f>
        <v>0</v>
      </c>
      <c r="E34" s="81">
        <f>Data!BM28</f>
        <v>0</v>
      </c>
      <c r="F34" s="81">
        <f>Data!CG28</f>
        <v>0</v>
      </c>
      <c r="G34" s="81">
        <f>Data!DA28</f>
        <v>0</v>
      </c>
      <c r="H34" s="22">
        <f t="shared" si="0"/>
        <v>1361</v>
      </c>
      <c r="I34" s="1"/>
      <c r="W34" s="18"/>
    </row>
    <row r="35" spans="2:23" x14ac:dyDescent="0.2">
      <c r="B35" s="7" t="s">
        <v>48</v>
      </c>
      <c r="C35" s="81">
        <f>Data!Z28</f>
        <v>810</v>
      </c>
      <c r="D35" s="81">
        <f>Data!AT28</f>
        <v>4410</v>
      </c>
      <c r="E35" s="81">
        <f>Data!BN28</f>
        <v>2697</v>
      </c>
      <c r="F35" s="81">
        <f>Data!CH28</f>
        <v>0</v>
      </c>
      <c r="G35" s="81">
        <f>Data!DB28</f>
        <v>0</v>
      </c>
      <c r="H35" s="22">
        <f t="shared" si="0"/>
        <v>7917</v>
      </c>
      <c r="I35" s="1"/>
      <c r="W35" s="18"/>
    </row>
    <row r="36" spans="2:23" x14ac:dyDescent="0.2">
      <c r="B36" s="7" t="s">
        <v>49</v>
      </c>
      <c r="C36" s="81">
        <f>Data!AA28</f>
        <v>78</v>
      </c>
      <c r="D36" s="81">
        <f>Data!AU28</f>
        <v>507</v>
      </c>
      <c r="E36" s="81">
        <f>Data!BO28</f>
        <v>0</v>
      </c>
      <c r="F36" s="81">
        <f>Data!CI28</f>
        <v>0</v>
      </c>
      <c r="G36" s="81">
        <f>Data!DC28</f>
        <v>0</v>
      </c>
      <c r="H36" s="22">
        <f t="shared" si="0"/>
        <v>585</v>
      </c>
      <c r="I36" s="1"/>
      <c r="W36" s="18"/>
    </row>
    <row r="37" spans="2:23" x14ac:dyDescent="0.2">
      <c r="B37" s="7" t="s">
        <v>50</v>
      </c>
      <c r="C37" s="81">
        <f>Data!AB28</f>
        <v>540</v>
      </c>
      <c r="D37" s="81">
        <f>Data!AV28</f>
        <v>891</v>
      </c>
      <c r="E37" s="81">
        <f>Data!BP28</f>
        <v>0</v>
      </c>
      <c r="F37" s="81">
        <f>Data!CJ28</f>
        <v>0</v>
      </c>
      <c r="G37" s="81">
        <f>Data!DD28</f>
        <v>0</v>
      </c>
      <c r="H37" s="22">
        <f t="shared" si="0"/>
        <v>1431</v>
      </c>
      <c r="I37" s="1"/>
      <c r="W37" s="18"/>
    </row>
    <row r="38" spans="2:23" x14ac:dyDescent="0.2">
      <c r="B38" s="7" t="s">
        <v>51</v>
      </c>
      <c r="C38" s="81">
        <f>Data!AC28</f>
        <v>702</v>
      </c>
      <c r="D38" s="81">
        <f>Data!AW28</f>
        <v>1803</v>
      </c>
      <c r="E38" s="81">
        <f>Data!BQ28</f>
        <v>0</v>
      </c>
      <c r="F38" s="81">
        <f>Data!CK28</f>
        <v>0</v>
      </c>
      <c r="G38" s="81">
        <f>Data!DE28</f>
        <v>0</v>
      </c>
      <c r="H38" s="22">
        <f t="shared" si="0"/>
        <v>2505</v>
      </c>
      <c r="I38" s="1"/>
      <c r="W38" s="18"/>
    </row>
    <row r="39" spans="2:23" x14ac:dyDescent="0.2">
      <c r="B39" s="7" t="s">
        <v>52</v>
      </c>
      <c r="C39" s="81">
        <f>Data!AD28</f>
        <v>0</v>
      </c>
      <c r="D39" s="81">
        <f>Data!AX28</f>
        <v>0</v>
      </c>
      <c r="E39" s="81">
        <f>Data!BR28</f>
        <v>0</v>
      </c>
      <c r="F39" s="81">
        <f>Data!CL28</f>
        <v>0</v>
      </c>
      <c r="G39" s="81">
        <f>Data!DF28</f>
        <v>9909</v>
      </c>
      <c r="H39" s="22">
        <f t="shared" si="0"/>
        <v>9909</v>
      </c>
      <c r="I39" s="1"/>
      <c r="W39" s="18"/>
    </row>
    <row r="40" spans="2:23" x14ac:dyDescent="0.2">
      <c r="B40" s="7" t="s">
        <v>53</v>
      </c>
      <c r="C40" s="81">
        <f>Data!AE28</f>
        <v>57</v>
      </c>
      <c r="D40" s="81">
        <f>Data!AY28</f>
        <v>0</v>
      </c>
      <c r="E40" s="81">
        <f>Data!BS28</f>
        <v>0</v>
      </c>
      <c r="F40" s="81">
        <f>Data!CM28</f>
        <v>0</v>
      </c>
      <c r="G40" s="81">
        <f>Data!DG28</f>
        <v>0</v>
      </c>
      <c r="H40" s="22">
        <f t="shared" si="0"/>
        <v>57</v>
      </c>
      <c r="I40" s="1"/>
      <c r="W40" s="18"/>
    </row>
    <row r="41" spans="2:23" x14ac:dyDescent="0.2">
      <c r="B41" s="7" t="s">
        <v>54</v>
      </c>
      <c r="C41" s="81">
        <f>Data!AF28</f>
        <v>0</v>
      </c>
      <c r="D41" s="81">
        <f>Data!AZ28</f>
        <v>0</v>
      </c>
      <c r="E41" s="81">
        <f>Data!BT28</f>
        <v>0</v>
      </c>
      <c r="F41" s="81">
        <f>Data!CN28</f>
        <v>0</v>
      </c>
      <c r="G41" s="81">
        <f>Data!DH28</f>
        <v>0</v>
      </c>
      <c r="H41" s="22">
        <f t="shared" si="0"/>
        <v>0</v>
      </c>
      <c r="I41" s="1"/>
      <c r="W41" s="18"/>
    </row>
    <row r="42" spans="2:23" x14ac:dyDescent="0.2">
      <c r="B42" s="7" t="s">
        <v>55</v>
      </c>
      <c r="C42" s="81">
        <f>Data!AG28</f>
        <v>0</v>
      </c>
      <c r="D42" s="81">
        <f>Data!BA28</f>
        <v>0</v>
      </c>
      <c r="E42" s="81">
        <f>Data!BU28</f>
        <v>0</v>
      </c>
      <c r="F42" s="81">
        <f>Data!CO28</f>
        <v>0</v>
      </c>
      <c r="G42" s="81">
        <f>Data!DI28</f>
        <v>0</v>
      </c>
      <c r="H42" s="22">
        <f t="shared" si="0"/>
        <v>0</v>
      </c>
      <c r="I42" s="1"/>
      <c r="W42" s="18"/>
    </row>
    <row r="43" spans="2:23" x14ac:dyDescent="0.2">
      <c r="B43" s="7" t="s">
        <v>56</v>
      </c>
      <c r="C43" s="81">
        <f>Data!AH28</f>
        <v>0</v>
      </c>
      <c r="D43" s="81">
        <f>Data!BB28</f>
        <v>0</v>
      </c>
      <c r="E43" s="81">
        <f>Data!BV28</f>
        <v>0</v>
      </c>
      <c r="F43" s="81">
        <f>Data!CP28</f>
        <v>0</v>
      </c>
      <c r="G43" s="81">
        <f>Data!DJ28</f>
        <v>0</v>
      </c>
      <c r="H43" s="22">
        <f t="shared" si="0"/>
        <v>0</v>
      </c>
      <c r="I43" s="1"/>
      <c r="W43" s="18"/>
    </row>
    <row r="44" spans="2:23" x14ac:dyDescent="0.2">
      <c r="B44" s="7" t="s">
        <v>57</v>
      </c>
      <c r="C44" s="81">
        <f>Data!AI28</f>
        <v>0</v>
      </c>
      <c r="D44" s="81">
        <f>Data!BC28</f>
        <v>0</v>
      </c>
      <c r="E44" s="81">
        <f>Data!BW28</f>
        <v>0</v>
      </c>
      <c r="F44" s="81">
        <f>Data!CQ28</f>
        <v>0</v>
      </c>
      <c r="G44" s="81">
        <f>Data!DK28</f>
        <v>0</v>
      </c>
      <c r="H44" s="22">
        <f t="shared" si="0"/>
        <v>0</v>
      </c>
      <c r="I44" s="1"/>
      <c r="W44" s="18"/>
    </row>
    <row r="45" spans="2:23" x14ac:dyDescent="0.2">
      <c r="B45" s="7" t="s">
        <v>58</v>
      </c>
      <c r="C45" s="81">
        <f>Data!AJ28</f>
        <v>513</v>
      </c>
      <c r="D45" s="81">
        <f>Data!BD28</f>
        <v>1113</v>
      </c>
      <c r="E45" s="81">
        <f>Data!BX28</f>
        <v>15</v>
      </c>
      <c r="F45" s="81">
        <f>Data!CR28</f>
        <v>0</v>
      </c>
      <c r="G45" s="81">
        <f>Data!DL28</f>
        <v>0</v>
      </c>
      <c r="H45" s="22">
        <f t="shared" si="0"/>
        <v>1641</v>
      </c>
      <c r="I45" s="1"/>
      <c r="W45" s="18"/>
    </row>
    <row r="46" spans="2:23" x14ac:dyDescent="0.2">
      <c r="B46" s="7" t="s">
        <v>59</v>
      </c>
      <c r="C46" s="81">
        <f>Data!AK28</f>
        <v>0</v>
      </c>
      <c r="D46" s="81">
        <f>Data!BE28</f>
        <v>0</v>
      </c>
      <c r="E46" s="81">
        <f>Data!BY28</f>
        <v>0</v>
      </c>
      <c r="F46" s="81">
        <f>Data!CS28</f>
        <v>0</v>
      </c>
      <c r="G46" s="81">
        <f>Data!DM28</f>
        <v>0</v>
      </c>
      <c r="H46" s="22">
        <f t="shared" si="0"/>
        <v>0</v>
      </c>
      <c r="I46" s="1"/>
      <c r="W46" s="18"/>
    </row>
    <row r="47" spans="2:23" x14ac:dyDescent="0.2">
      <c r="B47" s="7" t="s">
        <v>60</v>
      </c>
      <c r="C47" s="81">
        <f>Data!AL28</f>
        <v>3807</v>
      </c>
      <c r="D47" s="81">
        <f>Data!BF28</f>
        <v>14313</v>
      </c>
      <c r="E47" s="81">
        <f>Data!BZ28</f>
        <v>1625</v>
      </c>
      <c r="F47" s="81">
        <f>Data!CT28</f>
        <v>0</v>
      </c>
      <c r="G47" s="81">
        <f>Data!DN28</f>
        <v>0</v>
      </c>
      <c r="H47" s="22">
        <f t="shared" si="0"/>
        <v>19745</v>
      </c>
      <c r="I47" s="1"/>
      <c r="W47" s="18"/>
    </row>
    <row r="48" spans="2:23" x14ac:dyDescent="0.2">
      <c r="B48" s="7" t="s">
        <v>61</v>
      </c>
      <c r="C48" s="81">
        <f>Data!AM28</f>
        <v>0</v>
      </c>
      <c r="D48" s="81">
        <f>Data!BG28</f>
        <v>0</v>
      </c>
      <c r="E48" s="81">
        <f>Data!CA28</f>
        <v>0</v>
      </c>
      <c r="F48" s="81">
        <f>Data!CU28</f>
        <v>0</v>
      </c>
      <c r="G48" s="81">
        <f>Data!DO28</f>
        <v>0</v>
      </c>
      <c r="H48" s="22">
        <f t="shared" si="0"/>
        <v>0</v>
      </c>
      <c r="I48" s="1"/>
      <c r="W48" s="18"/>
    </row>
    <row r="49" spans="2:23" x14ac:dyDescent="0.2">
      <c r="B49" s="7" t="s">
        <v>62</v>
      </c>
      <c r="C49" s="81">
        <f>Data!AN28</f>
        <v>0</v>
      </c>
      <c r="D49" s="81">
        <f>Data!BH28</f>
        <v>438</v>
      </c>
      <c r="E49" s="81">
        <f>Data!CB28</f>
        <v>0</v>
      </c>
      <c r="F49" s="81">
        <f>Data!CV28</f>
        <v>0</v>
      </c>
      <c r="G49" s="81">
        <f>Data!DP28</f>
        <v>0</v>
      </c>
      <c r="H49" s="22">
        <f t="shared" si="0"/>
        <v>438</v>
      </c>
      <c r="I49" s="1"/>
      <c r="W49" s="18"/>
    </row>
    <row r="50" spans="2:23" x14ac:dyDescent="0.2">
      <c r="B50" s="7" t="s">
        <v>63</v>
      </c>
      <c r="C50" s="81">
        <f>Data!AO28</f>
        <v>168</v>
      </c>
      <c r="D50" s="81">
        <f>Data!BI28</f>
        <v>822</v>
      </c>
      <c r="E50" s="81">
        <f>Data!CC28</f>
        <v>0</v>
      </c>
      <c r="F50" s="81">
        <f>Data!CW28</f>
        <v>0</v>
      </c>
      <c r="G50" s="81">
        <f>Data!DQ28</f>
        <v>0</v>
      </c>
      <c r="H50" s="22">
        <f t="shared" si="0"/>
        <v>990</v>
      </c>
      <c r="I50" s="1"/>
      <c r="W50" s="18"/>
    </row>
    <row r="51" spans="2:23" x14ac:dyDescent="0.2">
      <c r="B51" s="7" t="s">
        <v>0</v>
      </c>
      <c r="C51" s="81">
        <f>Data!AP28</f>
        <v>0</v>
      </c>
      <c r="D51" s="81">
        <f>Data!BJ28</f>
        <v>0</v>
      </c>
      <c r="E51" s="81">
        <f>Data!CD28</f>
        <v>0</v>
      </c>
      <c r="F51" s="81">
        <f>Data!CX28</f>
        <v>0</v>
      </c>
      <c r="G51" s="81">
        <f>Data!DR28</f>
        <v>0</v>
      </c>
      <c r="H51" s="22">
        <f t="shared" si="0"/>
        <v>0</v>
      </c>
      <c r="I51" s="1"/>
      <c r="W51" s="18"/>
    </row>
    <row r="52" spans="2:23" x14ac:dyDescent="0.2">
      <c r="B52" s="8" t="s">
        <v>34</v>
      </c>
      <c r="C52" s="22">
        <f>SUM(C32:C51)</f>
        <v>33214</v>
      </c>
      <c r="D52" s="22">
        <f>SUM(D32:D51)</f>
        <v>44925</v>
      </c>
      <c r="E52" s="22">
        <f>SUM(E32:E51)</f>
        <v>7043</v>
      </c>
      <c r="F52" s="22">
        <f>SUM(F32:F51)</f>
        <v>0</v>
      </c>
      <c r="G52" s="22">
        <f>SUM(G32:G51)</f>
        <v>9909</v>
      </c>
      <c r="H52" s="22">
        <f t="shared" si="0"/>
        <v>95091</v>
      </c>
      <c r="I52" s="1"/>
    </row>
    <row r="53" spans="2:23" x14ac:dyDescent="0.2">
      <c r="B53" s="14"/>
      <c r="C53" s="18"/>
      <c r="D53" s="18"/>
      <c r="E53" s="18"/>
      <c r="F53" s="18"/>
      <c r="G53" s="18"/>
      <c r="H53" s="18"/>
      <c r="I53" s="1"/>
    </row>
    <row r="54" spans="2:23" ht="13.5" customHeight="1" x14ac:dyDescent="0.2">
      <c r="B54" s="27"/>
      <c r="D54" s="374" t="s">
        <v>23</v>
      </c>
      <c r="E54" s="374"/>
      <c r="F54" s="374"/>
      <c r="G54" s="171" t="s">
        <v>24</v>
      </c>
      <c r="H54" s="171" t="s">
        <v>25</v>
      </c>
    </row>
    <row r="55" spans="2:23" ht="28.5" x14ac:dyDescent="0.2">
      <c r="B55" s="386" t="s">
        <v>40</v>
      </c>
      <c r="C55" s="387"/>
      <c r="D55" s="385" t="str">
        <f>Data!T28</f>
        <v>Du, Brody</v>
      </c>
      <c r="E55" s="385"/>
      <c r="F55" s="385"/>
      <c r="G55" s="172" t="str">
        <f>Data!U28</f>
        <v>(972) 780-3038</v>
      </c>
      <c r="H55" s="78" t="str">
        <f>Data!V28</f>
        <v>brody.du@untdallas.edu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Data!DS28</f>
        <v>1494045.19417973</v>
      </c>
      <c r="D61" s="82">
        <f>Data!EM28</f>
        <v>972842.09027156897</v>
      </c>
      <c r="E61" s="82">
        <f>Data!FG28</f>
        <v>336478.68921930302</v>
      </c>
      <c r="F61" s="82">
        <f>Data!GA28</f>
        <v>0</v>
      </c>
      <c r="G61" s="82">
        <f>Data!GU28</f>
        <v>0</v>
      </c>
      <c r="H61" s="21">
        <f>SUM(C61:G61)</f>
        <v>2803365.9736706018</v>
      </c>
      <c r="I61" s="1"/>
    </row>
    <row r="62" spans="2:23" x14ac:dyDescent="0.2">
      <c r="B62" s="9" t="str">
        <f>$B$33</f>
        <v>Science</v>
      </c>
      <c r="C62" s="82">
        <f>Data!DT28</f>
        <v>493472.32986111101</v>
      </c>
      <c r="D62" s="82">
        <f>Data!EN28</f>
        <v>220003.404587542</v>
      </c>
      <c r="E62" s="82">
        <f>Data!FH28</f>
        <v>0</v>
      </c>
      <c r="F62" s="82">
        <f>Data!GB28</f>
        <v>0</v>
      </c>
      <c r="G62" s="82">
        <f>Data!GV28</f>
        <v>0</v>
      </c>
      <c r="H62" s="22">
        <f t="shared" ref="H62:H81" si="1">SUM(C62:G62)</f>
        <v>713475.73444865295</v>
      </c>
      <c r="I62" s="1"/>
    </row>
    <row r="63" spans="2:23" x14ac:dyDescent="0.2">
      <c r="B63" s="9" t="str">
        <f>$B$34</f>
        <v>Fine Arts</v>
      </c>
      <c r="C63" s="82">
        <f>Data!DU28</f>
        <v>47786.461277389702</v>
      </c>
      <c r="D63" s="82">
        <f>Data!EO28</f>
        <v>0</v>
      </c>
      <c r="E63" s="82">
        <f>Data!FI28</f>
        <v>0</v>
      </c>
      <c r="F63" s="82">
        <f>Data!GC28</f>
        <v>0</v>
      </c>
      <c r="G63" s="82">
        <f>Data!GW28</f>
        <v>0</v>
      </c>
      <c r="H63" s="22">
        <f t="shared" si="1"/>
        <v>47786.461277389702</v>
      </c>
      <c r="I63" s="1"/>
    </row>
    <row r="64" spans="2:23" x14ac:dyDescent="0.2">
      <c r="B64" s="9" t="str">
        <f>$B$35</f>
        <v>Teacher Education</v>
      </c>
      <c r="C64" s="82">
        <f>Data!DV28</f>
        <v>14701.755450667601</v>
      </c>
      <c r="D64" s="82">
        <f>Data!EP28</f>
        <v>373837.18087542901</v>
      </c>
      <c r="E64" s="82">
        <f>Data!FJ28</f>
        <v>236792.07142857101</v>
      </c>
      <c r="F64" s="82">
        <f>Data!GD28</f>
        <v>0</v>
      </c>
      <c r="G64" s="82">
        <f>Data!GX28</f>
        <v>0</v>
      </c>
      <c r="H64" s="22">
        <f t="shared" si="1"/>
        <v>625331.00775466766</v>
      </c>
      <c r="I64" s="1"/>
    </row>
    <row r="65" spans="2:9" x14ac:dyDescent="0.2">
      <c r="B65" s="9" t="str">
        <f>$B$36</f>
        <v>Agriculture</v>
      </c>
      <c r="C65" s="82">
        <f>Data!DW28</f>
        <v>0</v>
      </c>
      <c r="D65" s="82">
        <f>Data!EQ28</f>
        <v>0</v>
      </c>
      <c r="E65" s="82">
        <f>Data!FK28</f>
        <v>0</v>
      </c>
      <c r="F65" s="82">
        <f>Data!GE28</f>
        <v>0</v>
      </c>
      <c r="G65" s="82">
        <f>Data!GY28</f>
        <v>0</v>
      </c>
      <c r="H65" s="22">
        <f t="shared" si="1"/>
        <v>0</v>
      </c>
      <c r="I65" s="1"/>
    </row>
    <row r="66" spans="2:9" x14ac:dyDescent="0.2">
      <c r="B66" s="9" t="str">
        <f>$B$37</f>
        <v>Engineering</v>
      </c>
      <c r="C66" s="82">
        <f>Data!DX28</f>
        <v>50814.920462387898</v>
      </c>
      <c r="D66" s="82">
        <f>Data!ER28</f>
        <v>108339.57953761199</v>
      </c>
      <c r="E66" s="82">
        <f>Data!FL28</f>
        <v>0</v>
      </c>
      <c r="F66" s="82">
        <f>Data!GF28</f>
        <v>0</v>
      </c>
      <c r="G66" s="82">
        <f>Data!GZ28</f>
        <v>0</v>
      </c>
      <c r="H66" s="22">
        <f t="shared" si="1"/>
        <v>159154.49999999988</v>
      </c>
      <c r="I66" s="1"/>
    </row>
    <row r="67" spans="2:9" x14ac:dyDescent="0.2">
      <c r="B67" s="9" t="str">
        <f>$B$38</f>
        <v>Home Economics</v>
      </c>
      <c r="C67" s="82">
        <f>Data!DY28</f>
        <v>32502.8733333333</v>
      </c>
      <c r="D67" s="82">
        <f>Data!ES28</f>
        <v>33111.6266666667</v>
      </c>
      <c r="E67" s="82">
        <f>Data!FM28</f>
        <v>0</v>
      </c>
      <c r="F67" s="82">
        <f>Data!GG28</f>
        <v>0</v>
      </c>
      <c r="G67" s="82">
        <f>Data!HA28</f>
        <v>0</v>
      </c>
      <c r="H67" s="22">
        <f t="shared" si="1"/>
        <v>65614.5</v>
      </c>
      <c r="I67" s="1"/>
    </row>
    <row r="68" spans="2:9" x14ac:dyDescent="0.2">
      <c r="B68" s="9" t="str">
        <f>$B$39</f>
        <v>Law</v>
      </c>
      <c r="C68" s="82">
        <f>Data!DZ28</f>
        <v>0</v>
      </c>
      <c r="D68" s="82">
        <f>Data!ET28</f>
        <v>0</v>
      </c>
      <c r="E68" s="82">
        <f>Data!FN28</f>
        <v>0</v>
      </c>
      <c r="F68" s="82">
        <f>Data!GH28</f>
        <v>0</v>
      </c>
      <c r="G68" s="82">
        <f>Data!HB28</f>
        <v>979596</v>
      </c>
      <c r="H68" s="22">
        <f t="shared" si="1"/>
        <v>979596</v>
      </c>
      <c r="I68" s="1"/>
    </row>
    <row r="69" spans="2:9" x14ac:dyDescent="0.2">
      <c r="B69" s="9" t="str">
        <f>$B$40</f>
        <v>Social Service</v>
      </c>
      <c r="C69" s="82">
        <f>Data!EA28</f>
        <v>0</v>
      </c>
      <c r="D69" s="82">
        <f>Data!EU28</f>
        <v>0</v>
      </c>
      <c r="E69" s="82">
        <f>Data!FO28</f>
        <v>0</v>
      </c>
      <c r="F69" s="82">
        <f>Data!GI28</f>
        <v>0</v>
      </c>
      <c r="G69" s="82">
        <f>Data!HC28</f>
        <v>0</v>
      </c>
      <c r="H69" s="22">
        <f t="shared" si="1"/>
        <v>0</v>
      </c>
      <c r="I69" s="1"/>
    </row>
    <row r="70" spans="2:9" x14ac:dyDescent="0.2">
      <c r="B70" s="9" t="str">
        <f>$B$41</f>
        <v>Library Science</v>
      </c>
      <c r="C70" s="82">
        <f>Data!EB28</f>
        <v>0</v>
      </c>
      <c r="D70" s="82">
        <f>Data!EV28</f>
        <v>0</v>
      </c>
      <c r="E70" s="82">
        <f>Data!FP28</f>
        <v>0</v>
      </c>
      <c r="F70" s="82">
        <f>Data!GJ28</f>
        <v>0</v>
      </c>
      <c r="G70" s="82">
        <f>Data!HD28</f>
        <v>0</v>
      </c>
      <c r="H70" s="22">
        <f t="shared" si="1"/>
        <v>0</v>
      </c>
      <c r="I70" s="1"/>
    </row>
    <row r="71" spans="2:9" x14ac:dyDescent="0.2">
      <c r="B71" s="9" t="str">
        <f>$B$42</f>
        <v>Veterinary Science</v>
      </c>
      <c r="C71" s="82">
        <f>Data!EC28</f>
        <v>0</v>
      </c>
      <c r="D71" s="82">
        <f>Data!EW28</f>
        <v>0</v>
      </c>
      <c r="E71" s="82">
        <f>Data!FQ28</f>
        <v>0</v>
      </c>
      <c r="F71" s="82">
        <f>Data!GK28</f>
        <v>0</v>
      </c>
      <c r="G71" s="82">
        <f>Data!HE28</f>
        <v>0</v>
      </c>
      <c r="H71" s="22">
        <f t="shared" si="1"/>
        <v>0</v>
      </c>
      <c r="I71" s="1"/>
    </row>
    <row r="72" spans="2:9" x14ac:dyDescent="0.2">
      <c r="B72" s="9" t="str">
        <f>$B$43</f>
        <v>Vocational Training</v>
      </c>
      <c r="C72" s="82">
        <f>Data!ED28</f>
        <v>0</v>
      </c>
      <c r="D72" s="82">
        <f>Data!EX28</f>
        <v>0</v>
      </c>
      <c r="E72" s="82">
        <f>Data!FR28</f>
        <v>0</v>
      </c>
      <c r="F72" s="82">
        <f>Data!GL28</f>
        <v>0</v>
      </c>
      <c r="G72" s="82">
        <f>Data!HF28</f>
        <v>0</v>
      </c>
      <c r="H72" s="22">
        <f t="shared" si="1"/>
        <v>0</v>
      </c>
      <c r="I72" s="1"/>
    </row>
    <row r="73" spans="2:9" x14ac:dyDescent="0.2">
      <c r="B73" s="9" t="str">
        <f>$B$44</f>
        <v>Physical Training</v>
      </c>
      <c r="C73" s="82">
        <f>Data!EE28</f>
        <v>0</v>
      </c>
      <c r="D73" s="82">
        <f>Data!EY28</f>
        <v>0</v>
      </c>
      <c r="E73" s="82">
        <f>Data!FS28</f>
        <v>0</v>
      </c>
      <c r="F73" s="82">
        <f>Data!GM28</f>
        <v>0</v>
      </c>
      <c r="G73" s="82">
        <f>Data!HG28</f>
        <v>0</v>
      </c>
      <c r="H73" s="22">
        <f t="shared" si="1"/>
        <v>0</v>
      </c>
      <c r="I73" s="1"/>
    </row>
    <row r="74" spans="2:9" x14ac:dyDescent="0.2">
      <c r="B74" s="9" t="str">
        <f>$B$45</f>
        <v>Health Services</v>
      </c>
      <c r="C74" s="82">
        <f>Data!EF28</f>
        <v>22915.7075825826</v>
      </c>
      <c r="D74" s="82">
        <f>Data!EZ28</f>
        <v>0</v>
      </c>
      <c r="E74" s="82">
        <f>Data!FT28</f>
        <v>0</v>
      </c>
      <c r="F74" s="82">
        <f>Data!GN28</f>
        <v>0</v>
      </c>
      <c r="G74" s="82">
        <f>Data!HH28</f>
        <v>0</v>
      </c>
      <c r="H74" s="22">
        <f t="shared" si="1"/>
        <v>22915.7075825826</v>
      </c>
      <c r="I74" s="1"/>
    </row>
    <row r="75" spans="2:9" x14ac:dyDescent="0.2">
      <c r="B75" s="9" t="str">
        <f>$B$46</f>
        <v>Pharmacy</v>
      </c>
      <c r="C75" s="82">
        <f>Data!EG28</f>
        <v>0</v>
      </c>
      <c r="D75" s="82">
        <f>Data!FA28</f>
        <v>0</v>
      </c>
      <c r="E75" s="82">
        <f>Data!FU28</f>
        <v>0</v>
      </c>
      <c r="F75" s="82">
        <f>Data!GO28</f>
        <v>0</v>
      </c>
      <c r="G75" s="82">
        <f>Data!HI28</f>
        <v>0</v>
      </c>
      <c r="H75" s="22">
        <f t="shared" si="1"/>
        <v>0</v>
      </c>
      <c r="I75" s="1"/>
    </row>
    <row r="76" spans="2:9" x14ac:dyDescent="0.2">
      <c r="B76" s="9" t="str">
        <f>$B$47</f>
        <v>Business Administration</v>
      </c>
      <c r="C76" s="82">
        <f>Data!EH28</f>
        <v>243656.10626119701</v>
      </c>
      <c r="D76" s="82">
        <f>Data!FB28</f>
        <v>1298939.0109169099</v>
      </c>
      <c r="E76" s="82">
        <f>Data!FV28</f>
        <v>160477.58730368601</v>
      </c>
      <c r="F76" s="82">
        <f>Data!GP28</f>
        <v>0</v>
      </c>
      <c r="G76" s="82">
        <f>Data!HJ28</f>
        <v>0</v>
      </c>
      <c r="H76" s="22">
        <f t="shared" si="1"/>
        <v>1703072.7044817929</v>
      </c>
      <c r="I76" s="1"/>
    </row>
    <row r="77" spans="2:9" x14ac:dyDescent="0.2">
      <c r="B77" s="9" t="str">
        <f>$B$48</f>
        <v>Optometry</v>
      </c>
      <c r="C77" s="82">
        <f>Data!EI28</f>
        <v>0</v>
      </c>
      <c r="D77" s="82">
        <f>Data!FC28</f>
        <v>0</v>
      </c>
      <c r="E77" s="82">
        <f>Data!FW28</f>
        <v>0</v>
      </c>
      <c r="F77" s="82">
        <f>Data!GQ28</f>
        <v>0</v>
      </c>
      <c r="G77" s="82">
        <f>Data!HK28</f>
        <v>0</v>
      </c>
      <c r="H77" s="22">
        <f t="shared" si="1"/>
        <v>0</v>
      </c>
      <c r="I77" s="1"/>
    </row>
    <row r="78" spans="2:9" x14ac:dyDescent="0.2">
      <c r="B78" s="9" t="str">
        <f>$B$49</f>
        <v>Teacher Ed-Practice Teaching</v>
      </c>
      <c r="C78" s="82">
        <f>Data!EJ28</f>
        <v>0</v>
      </c>
      <c r="D78" s="82">
        <f>Data!FD28</f>
        <v>0</v>
      </c>
      <c r="E78" s="82">
        <f>Data!FX28</f>
        <v>0</v>
      </c>
      <c r="F78" s="82">
        <f>Data!GR28</f>
        <v>0</v>
      </c>
      <c r="G78" s="82">
        <f>Data!HL28</f>
        <v>0</v>
      </c>
      <c r="H78" s="22">
        <f t="shared" si="1"/>
        <v>0</v>
      </c>
      <c r="I78" s="1"/>
    </row>
    <row r="79" spans="2:9" x14ac:dyDescent="0.2">
      <c r="B79" s="9" t="str">
        <f>$B$50</f>
        <v>Technology</v>
      </c>
      <c r="C79" s="82">
        <f>Data!EK28</f>
        <v>0</v>
      </c>
      <c r="D79" s="82">
        <f>Data!FE28</f>
        <v>0</v>
      </c>
      <c r="E79" s="82">
        <f>Data!FY28</f>
        <v>0</v>
      </c>
      <c r="F79" s="82">
        <f>Data!GS28</f>
        <v>0</v>
      </c>
      <c r="G79" s="82">
        <f>Data!HM28</f>
        <v>0</v>
      </c>
      <c r="H79" s="22">
        <f t="shared" si="1"/>
        <v>0</v>
      </c>
      <c r="I79" s="1"/>
    </row>
    <row r="80" spans="2:9" x14ac:dyDescent="0.2">
      <c r="B80" s="9" t="str">
        <f>$B$51</f>
        <v>Nursing</v>
      </c>
      <c r="C80" s="82">
        <f>Data!EL28</f>
        <v>0</v>
      </c>
      <c r="D80" s="82">
        <f>Data!FF28</f>
        <v>0</v>
      </c>
      <c r="E80" s="82">
        <f>Data!FZ28</f>
        <v>0</v>
      </c>
      <c r="F80" s="82">
        <f>Data!GT28</f>
        <v>0</v>
      </c>
      <c r="G80" s="82">
        <f>Data!HN28</f>
        <v>0</v>
      </c>
      <c r="H80" s="22">
        <f t="shared" si="1"/>
        <v>0</v>
      </c>
      <c r="I80" s="1"/>
    </row>
    <row r="81" spans="2:9" x14ac:dyDescent="0.2">
      <c r="B81" s="35" t="str">
        <f>$B$52</f>
        <v>Totals</v>
      </c>
      <c r="C81" s="21">
        <f>SUM(C61:C80)</f>
        <v>2399895.3484083996</v>
      </c>
      <c r="D81" s="21">
        <f>SUM(D61:D80)</f>
        <v>3007072.8928557285</v>
      </c>
      <c r="E81" s="21">
        <f>SUM(E61:E80)</f>
        <v>733748.34795156005</v>
      </c>
      <c r="F81" s="21">
        <f>SUM(F61:F80)</f>
        <v>0</v>
      </c>
      <c r="G81" s="21">
        <f>SUM(G61:G80)</f>
        <v>979596</v>
      </c>
      <c r="H81" s="21">
        <f t="shared" si="1"/>
        <v>7120312.5892156884</v>
      </c>
      <c r="I81" s="1"/>
    </row>
    <row r="82" spans="2:9" x14ac:dyDescent="0.2">
      <c r="B82" s="14"/>
      <c r="C82" s="15"/>
      <c r="D82" s="15"/>
      <c r="E82" s="15"/>
      <c r="F82" s="15"/>
      <c r="G82" s="15"/>
      <c r="H82" s="16"/>
      <c r="I82" s="1"/>
    </row>
    <row r="83" spans="2:9" ht="13.5" customHeight="1" x14ac:dyDescent="0.2">
      <c r="B83" s="27"/>
      <c r="D83" s="374" t="s">
        <v>23</v>
      </c>
      <c r="E83" s="374"/>
      <c r="F83" s="374"/>
      <c r="G83" s="171" t="s">
        <v>24</v>
      </c>
      <c r="H83" s="171" t="s">
        <v>25</v>
      </c>
    </row>
    <row r="84" spans="2:9" ht="28.5" x14ac:dyDescent="0.2">
      <c r="B84" s="386" t="s">
        <v>41</v>
      </c>
      <c r="C84" s="387"/>
      <c r="D84" s="385" t="str">
        <f>Data!T28</f>
        <v>Du, Brody</v>
      </c>
      <c r="E84" s="385"/>
      <c r="F84" s="385"/>
      <c r="G84" s="172" t="str">
        <f>Data!U28</f>
        <v>(972) 780-3038</v>
      </c>
      <c r="H84" s="78" t="str">
        <f>Data!V28</f>
        <v>brody.du@untdallas.edu</v>
      </c>
    </row>
    <row r="85" spans="2:9" ht="13.5" customHeight="1" x14ac:dyDescent="0.2">
      <c r="B85" s="27"/>
      <c r="C85" s="27"/>
      <c r="D85" s="27"/>
      <c r="E85" s="27"/>
      <c r="F85" s="27"/>
      <c r="G85" s="27"/>
      <c r="H85" s="5"/>
    </row>
    <row r="86" spans="2:9" x14ac:dyDescent="0.2">
      <c r="B86" s="169" t="s">
        <v>33</v>
      </c>
      <c r="C86" s="13"/>
      <c r="D86" s="13"/>
      <c r="E86" s="13"/>
      <c r="F86" s="13"/>
      <c r="G86" s="13"/>
      <c r="H86" s="17">
        <f>H13+H14</f>
        <v>17721509</v>
      </c>
    </row>
    <row r="87" spans="2:9" ht="42.75" customHeight="1" x14ac:dyDescent="0.2">
      <c r="B87" s="365" t="s">
        <v>8</v>
      </c>
      <c r="C87" s="365"/>
      <c r="D87" s="365"/>
      <c r="E87" s="365"/>
      <c r="F87" s="365"/>
      <c r="G87" s="365"/>
      <c r="H87" s="34"/>
    </row>
    <row r="88" spans="2:9" x14ac:dyDescent="0.2">
      <c r="B88" s="169"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Data!HR28</f>
        <v>0</v>
      </c>
      <c r="D91" s="159">
        <f>Data!IL28</f>
        <v>0</v>
      </c>
      <c r="E91" s="159">
        <f>Data!JF28</f>
        <v>0</v>
      </c>
      <c r="F91" s="159">
        <f>Data!JZ28</f>
        <v>0</v>
      </c>
      <c r="G91" s="159">
        <f>Data!KT28</f>
        <v>0</v>
      </c>
      <c r="H91" s="36">
        <f t="shared" ref="H91:H111" si="2">SUM(C91:G91)</f>
        <v>0</v>
      </c>
    </row>
    <row r="92" spans="2:9" x14ac:dyDescent="0.2">
      <c r="B92" s="9" t="str">
        <f>$B$33</f>
        <v>Science</v>
      </c>
      <c r="C92" s="159">
        <f>Data!HS28</f>
        <v>0</v>
      </c>
      <c r="D92" s="159">
        <f>Data!IM28</f>
        <v>0</v>
      </c>
      <c r="E92" s="159">
        <f>Data!JG28</f>
        <v>0</v>
      </c>
      <c r="F92" s="159">
        <f>Data!KA28</f>
        <v>0</v>
      </c>
      <c r="G92" s="159">
        <f>Data!KU28</f>
        <v>0</v>
      </c>
      <c r="H92" s="69">
        <f t="shared" si="2"/>
        <v>0</v>
      </c>
    </row>
    <row r="93" spans="2:9" x14ac:dyDescent="0.2">
      <c r="B93" s="9" t="str">
        <f>$B$34</f>
        <v>Fine Arts</v>
      </c>
      <c r="C93" s="159">
        <f>Data!HT28</f>
        <v>0</v>
      </c>
      <c r="D93" s="159">
        <f>Data!IN28</f>
        <v>0</v>
      </c>
      <c r="E93" s="159">
        <f>Data!JH28</f>
        <v>0</v>
      </c>
      <c r="F93" s="159">
        <f>Data!KB28</f>
        <v>0</v>
      </c>
      <c r="G93" s="159">
        <f>Data!KV28</f>
        <v>0</v>
      </c>
      <c r="H93" s="69">
        <f t="shared" si="2"/>
        <v>0</v>
      </c>
    </row>
    <row r="94" spans="2:9" x14ac:dyDescent="0.2">
      <c r="B94" s="9" t="str">
        <f>$B$35</f>
        <v>Teacher Education</v>
      </c>
      <c r="C94" s="159">
        <f>Data!HU28</f>
        <v>0</v>
      </c>
      <c r="D94" s="159">
        <f>Data!IO28</f>
        <v>0</v>
      </c>
      <c r="E94" s="159">
        <f>Data!JI28</f>
        <v>0</v>
      </c>
      <c r="F94" s="159">
        <f>Data!KC28</f>
        <v>0</v>
      </c>
      <c r="G94" s="159">
        <f>Data!KW28</f>
        <v>0</v>
      </c>
      <c r="H94" s="69">
        <f t="shared" si="2"/>
        <v>0</v>
      </c>
    </row>
    <row r="95" spans="2:9" x14ac:dyDescent="0.2">
      <c r="B95" s="9" t="str">
        <f>$B$36</f>
        <v>Agriculture</v>
      </c>
      <c r="C95" s="159">
        <f>Data!HV28</f>
        <v>0</v>
      </c>
      <c r="D95" s="159">
        <f>Data!IP28</f>
        <v>0</v>
      </c>
      <c r="E95" s="159">
        <f>Data!JJ28</f>
        <v>0</v>
      </c>
      <c r="F95" s="159">
        <f>Data!KD28</f>
        <v>0</v>
      </c>
      <c r="G95" s="159">
        <f>Data!KX28</f>
        <v>0</v>
      </c>
      <c r="H95" s="69">
        <f t="shared" si="2"/>
        <v>0</v>
      </c>
    </row>
    <row r="96" spans="2:9" x14ac:dyDescent="0.2">
      <c r="B96" s="9" t="str">
        <f>$B$37</f>
        <v>Engineering</v>
      </c>
      <c r="C96" s="159">
        <f>Data!HW28</f>
        <v>0</v>
      </c>
      <c r="D96" s="159">
        <f>Data!IQ28</f>
        <v>0</v>
      </c>
      <c r="E96" s="159">
        <f>Data!JK28</f>
        <v>0</v>
      </c>
      <c r="F96" s="159">
        <f>Data!KE28</f>
        <v>0</v>
      </c>
      <c r="G96" s="159">
        <f>Data!KY28</f>
        <v>0</v>
      </c>
      <c r="H96" s="69">
        <f t="shared" si="2"/>
        <v>0</v>
      </c>
    </row>
    <row r="97" spans="2:8" x14ac:dyDescent="0.2">
      <c r="B97" s="9" t="str">
        <f>$B$38</f>
        <v>Home Economics</v>
      </c>
      <c r="C97" s="159">
        <f>Data!HX28</f>
        <v>0</v>
      </c>
      <c r="D97" s="159">
        <f>Data!IR28</f>
        <v>0</v>
      </c>
      <c r="E97" s="159">
        <f>Data!JL28</f>
        <v>0</v>
      </c>
      <c r="F97" s="159">
        <f>Data!KF28</f>
        <v>0</v>
      </c>
      <c r="G97" s="159">
        <f>Data!KZ28</f>
        <v>0</v>
      </c>
      <c r="H97" s="69">
        <f t="shared" si="2"/>
        <v>0</v>
      </c>
    </row>
    <row r="98" spans="2:8" x14ac:dyDescent="0.2">
      <c r="B98" s="9" t="str">
        <f>$B$39</f>
        <v>Law</v>
      </c>
      <c r="C98" s="159">
        <f>Data!HY28</f>
        <v>0</v>
      </c>
      <c r="D98" s="159">
        <f>Data!IS28</f>
        <v>0</v>
      </c>
      <c r="E98" s="159">
        <f>Data!JM28</f>
        <v>0</v>
      </c>
      <c r="F98" s="159">
        <f>Data!KG28</f>
        <v>0</v>
      </c>
      <c r="G98" s="159">
        <f>Data!LA28</f>
        <v>11999.88</v>
      </c>
      <c r="H98" s="69">
        <f t="shared" si="2"/>
        <v>11999.88</v>
      </c>
    </row>
    <row r="99" spans="2:8" x14ac:dyDescent="0.2">
      <c r="B99" s="9" t="str">
        <f>$B$40</f>
        <v>Social Service</v>
      </c>
      <c r="C99" s="159">
        <f>Data!HZ28</f>
        <v>0</v>
      </c>
      <c r="D99" s="159">
        <f>Data!IT28</f>
        <v>0</v>
      </c>
      <c r="E99" s="159">
        <f>Data!JN28</f>
        <v>0</v>
      </c>
      <c r="F99" s="159">
        <f>Data!KH28</f>
        <v>0</v>
      </c>
      <c r="G99" s="159">
        <f>Data!LB28</f>
        <v>0</v>
      </c>
      <c r="H99" s="69">
        <f t="shared" si="2"/>
        <v>0</v>
      </c>
    </row>
    <row r="100" spans="2:8" x14ac:dyDescent="0.2">
      <c r="B100" s="9" t="str">
        <f>$B$41</f>
        <v>Library Science</v>
      </c>
      <c r="C100" s="159">
        <f>Data!IA28</f>
        <v>0</v>
      </c>
      <c r="D100" s="159">
        <f>Data!IU28</f>
        <v>0</v>
      </c>
      <c r="E100" s="159">
        <f>Data!JO28</f>
        <v>0</v>
      </c>
      <c r="F100" s="159">
        <f>Data!KI28</f>
        <v>0</v>
      </c>
      <c r="G100" s="159">
        <f>Data!LC28</f>
        <v>0</v>
      </c>
      <c r="H100" s="69">
        <f t="shared" si="2"/>
        <v>0</v>
      </c>
    </row>
    <row r="101" spans="2:8" x14ac:dyDescent="0.2">
      <c r="B101" s="9" t="str">
        <f>$B$42</f>
        <v>Veterinary Science</v>
      </c>
      <c r="C101" s="159">
        <f>Data!IB28</f>
        <v>0</v>
      </c>
      <c r="D101" s="159">
        <f>Data!IV28</f>
        <v>0</v>
      </c>
      <c r="E101" s="159">
        <f>Data!JP28</f>
        <v>0</v>
      </c>
      <c r="F101" s="159">
        <f>Data!KJ28</f>
        <v>0</v>
      </c>
      <c r="G101" s="159">
        <f>Data!LD28</f>
        <v>0</v>
      </c>
      <c r="H101" s="69">
        <f t="shared" si="2"/>
        <v>0</v>
      </c>
    </row>
    <row r="102" spans="2:8" x14ac:dyDescent="0.2">
      <c r="B102" s="9" t="str">
        <f>$B$43</f>
        <v>Vocational Training</v>
      </c>
      <c r="C102" s="159">
        <f>Data!IC28</f>
        <v>0</v>
      </c>
      <c r="D102" s="159">
        <f>Data!IW28</f>
        <v>0</v>
      </c>
      <c r="E102" s="159">
        <f>Data!JQ28</f>
        <v>0</v>
      </c>
      <c r="F102" s="159">
        <f>Data!KK28</f>
        <v>0</v>
      </c>
      <c r="G102" s="159">
        <f>Data!LE28</f>
        <v>0</v>
      </c>
      <c r="H102" s="69">
        <f t="shared" si="2"/>
        <v>0</v>
      </c>
    </row>
    <row r="103" spans="2:8" x14ac:dyDescent="0.2">
      <c r="B103" s="9" t="str">
        <f>$B$44</f>
        <v>Physical Training</v>
      </c>
      <c r="C103" s="159">
        <f>Data!ID28</f>
        <v>0</v>
      </c>
      <c r="D103" s="159">
        <f>Data!IX28</f>
        <v>0</v>
      </c>
      <c r="E103" s="159">
        <f>Data!JR28</f>
        <v>0</v>
      </c>
      <c r="F103" s="159">
        <f>Data!KL28</f>
        <v>0</v>
      </c>
      <c r="G103" s="159">
        <f>Data!LF28</f>
        <v>0</v>
      </c>
      <c r="H103" s="69">
        <f t="shared" si="2"/>
        <v>0</v>
      </c>
    </row>
    <row r="104" spans="2:8" x14ac:dyDescent="0.2">
      <c r="B104" s="9" t="str">
        <f>$B$45</f>
        <v>Health Services</v>
      </c>
      <c r="C104" s="159">
        <f>Data!IE28</f>
        <v>0</v>
      </c>
      <c r="D104" s="159">
        <f>Data!IY28</f>
        <v>0</v>
      </c>
      <c r="E104" s="159">
        <f>Data!JS28</f>
        <v>0</v>
      </c>
      <c r="F104" s="159">
        <f>Data!KM28</f>
        <v>0</v>
      </c>
      <c r="G104" s="159">
        <f>Data!LG28</f>
        <v>0</v>
      </c>
      <c r="H104" s="69">
        <f t="shared" si="2"/>
        <v>0</v>
      </c>
    </row>
    <row r="105" spans="2:8" x14ac:dyDescent="0.2">
      <c r="B105" s="9" t="str">
        <f>$B$46</f>
        <v>Pharmacy</v>
      </c>
      <c r="C105" s="159">
        <f>Data!IF28</f>
        <v>0</v>
      </c>
      <c r="D105" s="159">
        <f>Data!IZ28</f>
        <v>0</v>
      </c>
      <c r="E105" s="159">
        <f>Data!JT28</f>
        <v>0</v>
      </c>
      <c r="F105" s="159">
        <f>Data!KN28</f>
        <v>0</v>
      </c>
      <c r="G105" s="159">
        <f>Data!LH28</f>
        <v>0</v>
      </c>
      <c r="H105" s="69">
        <f t="shared" si="2"/>
        <v>0</v>
      </c>
    </row>
    <row r="106" spans="2:8" x14ac:dyDescent="0.2">
      <c r="B106" s="9" t="str">
        <f>$B$47</f>
        <v>Business Administration</v>
      </c>
      <c r="C106" s="159">
        <f>Data!IG28</f>
        <v>0</v>
      </c>
      <c r="D106" s="159">
        <f>Data!JA28</f>
        <v>0</v>
      </c>
      <c r="E106" s="159">
        <f>Data!JU28</f>
        <v>0</v>
      </c>
      <c r="F106" s="159">
        <f>Data!KO28</f>
        <v>0</v>
      </c>
      <c r="G106" s="159">
        <f>Data!LI28</f>
        <v>0</v>
      </c>
      <c r="H106" s="69">
        <f t="shared" si="2"/>
        <v>0</v>
      </c>
    </row>
    <row r="107" spans="2:8" x14ac:dyDescent="0.2">
      <c r="B107" s="9" t="str">
        <f>$B$48</f>
        <v>Optometry</v>
      </c>
      <c r="C107" s="159">
        <f>Data!IH28</f>
        <v>0</v>
      </c>
      <c r="D107" s="159">
        <f>Data!JB28</f>
        <v>0</v>
      </c>
      <c r="E107" s="159">
        <f>Data!JV28</f>
        <v>0</v>
      </c>
      <c r="F107" s="159">
        <f>Data!KP28</f>
        <v>0</v>
      </c>
      <c r="G107" s="159">
        <f>Data!LJ28</f>
        <v>0</v>
      </c>
      <c r="H107" s="69">
        <f t="shared" si="2"/>
        <v>0</v>
      </c>
    </row>
    <row r="108" spans="2:8" x14ac:dyDescent="0.2">
      <c r="B108" s="9" t="str">
        <f>$B$49</f>
        <v>Teacher Ed-Practice Teaching</v>
      </c>
      <c r="C108" s="159">
        <f>Data!II28</f>
        <v>0</v>
      </c>
      <c r="D108" s="159">
        <f>Data!JC28</f>
        <v>0</v>
      </c>
      <c r="E108" s="159">
        <f>Data!JW28</f>
        <v>0</v>
      </c>
      <c r="F108" s="159">
        <f>Data!KQ28</f>
        <v>0</v>
      </c>
      <c r="G108" s="159">
        <f>Data!LK28</f>
        <v>0</v>
      </c>
      <c r="H108" s="69">
        <f t="shared" si="2"/>
        <v>0</v>
      </c>
    </row>
    <row r="109" spans="2:8" x14ac:dyDescent="0.2">
      <c r="B109" s="9" t="str">
        <f>$B$50</f>
        <v>Technology</v>
      </c>
      <c r="C109" s="159">
        <f>Data!IJ28</f>
        <v>0</v>
      </c>
      <c r="D109" s="159">
        <f>Data!JD28</f>
        <v>0</v>
      </c>
      <c r="E109" s="159">
        <f>Data!JX28</f>
        <v>0</v>
      </c>
      <c r="F109" s="159">
        <f>Data!KR28</f>
        <v>0</v>
      </c>
      <c r="G109" s="159">
        <f>Data!LL28</f>
        <v>0</v>
      </c>
      <c r="H109" s="69">
        <f t="shared" si="2"/>
        <v>0</v>
      </c>
    </row>
    <row r="110" spans="2:8" x14ac:dyDescent="0.2">
      <c r="B110" s="9" t="str">
        <f>$B$51</f>
        <v>Nursing</v>
      </c>
      <c r="C110" s="159">
        <f>Data!IK28</f>
        <v>0</v>
      </c>
      <c r="D110" s="159">
        <f>Data!JE28</f>
        <v>0</v>
      </c>
      <c r="E110" s="159">
        <f>Data!JY28</f>
        <v>0</v>
      </c>
      <c r="F110" s="159">
        <f>Data!KS28</f>
        <v>0</v>
      </c>
      <c r="G110" s="159">
        <f>Data!HPM28</f>
        <v>0</v>
      </c>
      <c r="H110" s="69">
        <f t="shared" si="2"/>
        <v>0</v>
      </c>
    </row>
    <row r="111" spans="2:8" x14ac:dyDescent="0.2">
      <c r="B111" s="35" t="str">
        <f>$B$52</f>
        <v>Totals</v>
      </c>
      <c r="C111" s="36">
        <f>SUM(C91:C110)</f>
        <v>0</v>
      </c>
      <c r="D111" s="36">
        <f>SUM(D91:D110)</f>
        <v>0</v>
      </c>
      <c r="E111" s="36">
        <f>SUM(E91:E110)</f>
        <v>0</v>
      </c>
      <c r="F111" s="36">
        <f>SUM(F91:F110)</f>
        <v>0</v>
      </c>
      <c r="G111" s="36">
        <f>SUM(G91:G110)</f>
        <v>11999.88</v>
      </c>
      <c r="H111" s="36">
        <f t="shared" si="2"/>
        <v>11999.88</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1494045.19417973</v>
      </c>
      <c r="D116" s="21">
        <f t="shared" si="3"/>
        <v>972842.09027156897</v>
      </c>
      <c r="E116" s="21">
        <f t="shared" si="3"/>
        <v>336478.68921930302</v>
      </c>
      <c r="F116" s="21">
        <f t="shared" si="3"/>
        <v>0</v>
      </c>
      <c r="G116" s="21">
        <f t="shared" si="3"/>
        <v>0</v>
      </c>
      <c r="H116" s="36">
        <f t="shared" ref="H116:H136" si="4">SUM(C116:G116)</f>
        <v>2803365.9736706018</v>
      </c>
      <c r="I116" s="1"/>
    </row>
    <row r="117" spans="2:9" x14ac:dyDescent="0.2">
      <c r="B117" s="9" t="str">
        <f>$B$33</f>
        <v>Science</v>
      </c>
      <c r="C117" s="22">
        <f t="shared" si="3"/>
        <v>493472.32986111101</v>
      </c>
      <c r="D117" s="22">
        <f t="shared" si="3"/>
        <v>220003.404587542</v>
      </c>
      <c r="E117" s="22">
        <f t="shared" si="3"/>
        <v>0</v>
      </c>
      <c r="F117" s="22">
        <f t="shared" si="3"/>
        <v>0</v>
      </c>
      <c r="G117" s="22">
        <f t="shared" si="3"/>
        <v>0</v>
      </c>
      <c r="H117" s="69">
        <f t="shared" si="4"/>
        <v>713475.73444865295</v>
      </c>
      <c r="I117" s="1"/>
    </row>
    <row r="118" spans="2:9" x14ac:dyDescent="0.2">
      <c r="B118" s="9" t="str">
        <f>$B$34</f>
        <v>Fine Arts</v>
      </c>
      <c r="C118" s="22">
        <f t="shared" si="3"/>
        <v>47786.461277389702</v>
      </c>
      <c r="D118" s="22">
        <f t="shared" si="3"/>
        <v>0</v>
      </c>
      <c r="E118" s="22">
        <f t="shared" si="3"/>
        <v>0</v>
      </c>
      <c r="F118" s="22">
        <f t="shared" si="3"/>
        <v>0</v>
      </c>
      <c r="G118" s="22">
        <f t="shared" si="3"/>
        <v>0</v>
      </c>
      <c r="H118" s="69">
        <f t="shared" si="4"/>
        <v>47786.461277389702</v>
      </c>
      <c r="I118" s="1"/>
    </row>
    <row r="119" spans="2:9" x14ac:dyDescent="0.2">
      <c r="B119" s="9" t="str">
        <f>$B$35</f>
        <v>Teacher Education</v>
      </c>
      <c r="C119" s="22">
        <f t="shared" si="3"/>
        <v>14701.755450667601</v>
      </c>
      <c r="D119" s="22">
        <f t="shared" si="3"/>
        <v>373837.18087542901</v>
      </c>
      <c r="E119" s="22">
        <f t="shared" si="3"/>
        <v>236792.07142857101</v>
      </c>
      <c r="F119" s="22">
        <f t="shared" si="3"/>
        <v>0</v>
      </c>
      <c r="G119" s="22">
        <f t="shared" si="3"/>
        <v>0</v>
      </c>
      <c r="H119" s="69">
        <f t="shared" si="4"/>
        <v>625331.00775466766</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50814.920462387898</v>
      </c>
      <c r="D121" s="22">
        <f t="shared" si="3"/>
        <v>108339.57953761199</v>
      </c>
      <c r="E121" s="22">
        <f t="shared" si="3"/>
        <v>0</v>
      </c>
      <c r="F121" s="22">
        <f t="shared" si="3"/>
        <v>0</v>
      </c>
      <c r="G121" s="22">
        <f t="shared" si="3"/>
        <v>0</v>
      </c>
      <c r="H121" s="69">
        <f t="shared" si="4"/>
        <v>159154.49999999988</v>
      </c>
      <c r="I121" s="1"/>
    </row>
    <row r="122" spans="2:9" x14ac:dyDescent="0.2">
      <c r="B122" s="9" t="str">
        <f>$B$38</f>
        <v>Home Economics</v>
      </c>
      <c r="C122" s="22">
        <f t="shared" si="3"/>
        <v>32502.8733333333</v>
      </c>
      <c r="D122" s="22">
        <f t="shared" si="3"/>
        <v>33111.6266666667</v>
      </c>
      <c r="E122" s="22">
        <f t="shared" si="3"/>
        <v>0</v>
      </c>
      <c r="F122" s="22">
        <f t="shared" si="3"/>
        <v>0</v>
      </c>
      <c r="G122" s="22">
        <f t="shared" si="3"/>
        <v>0</v>
      </c>
      <c r="H122" s="69">
        <f t="shared" si="4"/>
        <v>65614.5</v>
      </c>
      <c r="I122" s="1"/>
    </row>
    <row r="123" spans="2:9" x14ac:dyDescent="0.2">
      <c r="B123" s="9" t="str">
        <f>$B$39</f>
        <v>Law</v>
      </c>
      <c r="C123" s="22">
        <f t="shared" si="3"/>
        <v>0</v>
      </c>
      <c r="D123" s="22">
        <f t="shared" si="3"/>
        <v>0</v>
      </c>
      <c r="E123" s="22">
        <f t="shared" si="3"/>
        <v>0</v>
      </c>
      <c r="F123" s="22">
        <f t="shared" si="3"/>
        <v>0</v>
      </c>
      <c r="G123" s="22">
        <f t="shared" si="3"/>
        <v>991595.88</v>
      </c>
      <c r="H123" s="69">
        <f t="shared" si="4"/>
        <v>991595.88</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22915.7075825826</v>
      </c>
      <c r="D129" s="22">
        <f t="shared" si="3"/>
        <v>0</v>
      </c>
      <c r="E129" s="22">
        <f t="shared" si="3"/>
        <v>0</v>
      </c>
      <c r="F129" s="22">
        <f t="shared" si="3"/>
        <v>0</v>
      </c>
      <c r="G129" s="22">
        <f t="shared" si="3"/>
        <v>0</v>
      </c>
      <c r="H129" s="69">
        <f t="shared" si="4"/>
        <v>22915.7075825826</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243656.10626119701</v>
      </c>
      <c r="D131" s="22">
        <f t="shared" si="3"/>
        <v>1298939.0109169099</v>
      </c>
      <c r="E131" s="22">
        <f t="shared" si="3"/>
        <v>160477.58730368601</v>
      </c>
      <c r="F131" s="22">
        <f t="shared" si="3"/>
        <v>0</v>
      </c>
      <c r="G131" s="22">
        <f t="shared" si="3"/>
        <v>0</v>
      </c>
      <c r="H131" s="69">
        <f t="shared" si="4"/>
        <v>1703072.7044817929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2" x14ac:dyDescent="0.2">
      <c r="B134" s="9" t="str">
        <f>$B$50</f>
        <v>Technology</v>
      </c>
      <c r="C134" s="22">
        <f t="shared" si="5"/>
        <v>0</v>
      </c>
      <c r="D134" s="22">
        <f t="shared" si="5"/>
        <v>0</v>
      </c>
      <c r="E134" s="22">
        <f t="shared" si="5"/>
        <v>0</v>
      </c>
      <c r="F134" s="22">
        <f t="shared" si="5"/>
        <v>0</v>
      </c>
      <c r="G134" s="22">
        <f t="shared" si="5"/>
        <v>0</v>
      </c>
      <c r="H134" s="69">
        <f t="shared" si="4"/>
        <v>0</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2399895.3484083996</v>
      </c>
      <c r="D136" s="36">
        <f>SUM(D116:D135)</f>
        <v>3007072.8928557285</v>
      </c>
      <c r="E136" s="36">
        <f>SUM(E116:E135)</f>
        <v>733748.34795156005</v>
      </c>
      <c r="F136" s="36">
        <f>SUM(F116:F135)</f>
        <v>0</v>
      </c>
      <c r="G136" s="36">
        <f>SUM(G116:G135)</f>
        <v>991595.88</v>
      </c>
      <c r="H136" s="36">
        <f t="shared" si="4"/>
        <v>7132312.4692156883</v>
      </c>
      <c r="I136" s="1"/>
    </row>
    <row r="137" spans="2:12" x14ac:dyDescent="0.2">
      <c r="B137" s="46"/>
      <c r="C137" s="47"/>
      <c r="D137" s="47"/>
      <c r="E137" s="47"/>
      <c r="F137" s="47"/>
      <c r="G137" s="47"/>
      <c r="H137" s="48"/>
      <c r="I137" s="1"/>
    </row>
    <row r="138" spans="2:12" x14ac:dyDescent="0.2">
      <c r="B138" s="169" t="s">
        <v>4</v>
      </c>
      <c r="C138" s="12"/>
      <c r="D138" s="12"/>
      <c r="E138" s="12"/>
      <c r="F138" s="12"/>
      <c r="G138" s="12"/>
      <c r="H138" s="17">
        <f>H86-H81-H111</f>
        <v>10589196.530784311</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Data!LN28</f>
        <v>0</v>
      </c>
      <c r="D143" s="159">
        <f>Data!MH28</f>
        <v>0</v>
      </c>
      <c r="E143" s="159">
        <f>Data!NB28</f>
        <v>0</v>
      </c>
      <c r="F143" s="159">
        <f>Data!NV28</f>
        <v>0</v>
      </c>
      <c r="G143" s="159">
        <f>Data!OP28</f>
        <v>0</v>
      </c>
      <c r="H143" s="160">
        <f>Data!PJ28</f>
        <v>4169113.7672624853</v>
      </c>
      <c r="I143" s="70">
        <f t="shared" ref="I143:I162" si="6">SUM(C143:H143)</f>
        <v>4169113.7672624853</v>
      </c>
    </row>
    <row r="144" spans="2:12" x14ac:dyDescent="0.2">
      <c r="B144" s="9" t="str">
        <f>$B$33</f>
        <v>Science</v>
      </c>
      <c r="C144" s="159">
        <f>Data!LO28</f>
        <v>0</v>
      </c>
      <c r="D144" s="159">
        <f>Data!MI28</f>
        <v>0</v>
      </c>
      <c r="E144" s="159">
        <f>Data!NC28</f>
        <v>0</v>
      </c>
      <c r="F144" s="159">
        <f>Data!NW28</f>
        <v>0</v>
      </c>
      <c r="G144" s="159">
        <f>Data!OQ28</f>
        <v>0</v>
      </c>
      <c r="H144" s="160">
        <f>Data!PK28</f>
        <v>1061067.8502324955</v>
      </c>
      <c r="I144" s="70">
        <f t="shared" si="6"/>
        <v>1061067.8502324955</v>
      </c>
    </row>
    <row r="145" spans="2:9" x14ac:dyDescent="0.2">
      <c r="B145" s="9" t="str">
        <f>$B$34</f>
        <v>Fine Arts</v>
      </c>
      <c r="C145" s="159">
        <f>Data!LP28</f>
        <v>0</v>
      </c>
      <c r="D145" s="159">
        <f>Data!MJ28</f>
        <v>0</v>
      </c>
      <c r="E145" s="159">
        <f>Data!ND28</f>
        <v>0</v>
      </c>
      <c r="F145" s="159">
        <f>Data!NX28</f>
        <v>0</v>
      </c>
      <c r="G145" s="159">
        <f>Data!OR28</f>
        <v>0</v>
      </c>
      <c r="H145" s="160">
        <f>Data!PL28</f>
        <v>71067.136960167176</v>
      </c>
      <c r="I145" s="70">
        <f t="shared" si="6"/>
        <v>71067.136960167176</v>
      </c>
    </row>
    <row r="146" spans="2:9" x14ac:dyDescent="0.2">
      <c r="B146" s="9" t="str">
        <f>$B$35</f>
        <v>Teacher Education</v>
      </c>
      <c r="C146" s="159">
        <f>Data!LQ28</f>
        <v>0</v>
      </c>
      <c r="D146" s="159">
        <f>Data!MK28</f>
        <v>0</v>
      </c>
      <c r="E146" s="159">
        <f>Data!NE28</f>
        <v>0</v>
      </c>
      <c r="F146" s="159">
        <f>Data!NY28</f>
        <v>0</v>
      </c>
      <c r="G146" s="159">
        <f>Data!OS28</f>
        <v>0</v>
      </c>
      <c r="H146" s="160">
        <f>Data!PN28</f>
        <v>929980.65112152311</v>
      </c>
      <c r="I146" s="70">
        <f t="shared" si="6"/>
        <v>929980.65112152311</v>
      </c>
    </row>
    <row r="147" spans="2:9" x14ac:dyDescent="0.2">
      <c r="B147" s="9" t="str">
        <f>$B$36</f>
        <v>Agriculture</v>
      </c>
      <c r="C147" s="159">
        <f>Data!LR28</f>
        <v>0</v>
      </c>
      <c r="D147" s="159">
        <f>Data!ML28</f>
        <v>0</v>
      </c>
      <c r="E147" s="159">
        <f>Data!NF28</f>
        <v>0</v>
      </c>
      <c r="F147" s="159">
        <f>Data!NZ28</f>
        <v>0</v>
      </c>
      <c r="G147" s="159">
        <f>Data!OT28</f>
        <v>0</v>
      </c>
      <c r="H147" s="160">
        <f>Data!PM28</f>
        <v>0</v>
      </c>
      <c r="I147" s="70">
        <f t="shared" si="6"/>
        <v>0</v>
      </c>
    </row>
    <row r="148" spans="2:9" x14ac:dyDescent="0.2">
      <c r="B148" s="9" t="str">
        <f>$B$37</f>
        <v>Engineering</v>
      </c>
      <c r="C148" s="159">
        <f>Data!LS28</f>
        <v>0</v>
      </c>
      <c r="D148" s="159">
        <f>Data!MM28</f>
        <v>0</v>
      </c>
      <c r="E148" s="159">
        <f>Data!NG28</f>
        <v>0</v>
      </c>
      <c r="F148" s="159">
        <f>Data!OA28</f>
        <v>0</v>
      </c>
      <c r="G148" s="159">
        <f>Data!OU28</f>
        <v>0</v>
      </c>
      <c r="H148" s="160">
        <f>Data!PO28</f>
        <v>236691.61404672969</v>
      </c>
      <c r="I148" s="70">
        <f t="shared" si="6"/>
        <v>236691.61404672969</v>
      </c>
    </row>
    <row r="149" spans="2:9" x14ac:dyDescent="0.2">
      <c r="B149" s="9" t="str">
        <f>$B$38</f>
        <v>Home Economics</v>
      </c>
      <c r="C149" s="159">
        <f>Data!LT28</f>
        <v>0</v>
      </c>
      <c r="D149" s="159">
        <f>Data!MN28</f>
        <v>0</v>
      </c>
      <c r="E149" s="159">
        <f>Data!NH28</f>
        <v>0</v>
      </c>
      <c r="F149" s="159">
        <f>Data!OB28</f>
        <v>0</v>
      </c>
      <c r="G149" s="159">
        <f>Data!OV28</f>
        <v>0</v>
      </c>
      <c r="H149" s="160">
        <f>Data!PP28</f>
        <v>97580.66476203411</v>
      </c>
      <c r="I149" s="70">
        <f t="shared" si="6"/>
        <v>97580.66476203411</v>
      </c>
    </row>
    <row r="150" spans="2:9" x14ac:dyDescent="0.2">
      <c r="B150" s="9" t="str">
        <f>$B$39</f>
        <v>Law</v>
      </c>
      <c r="C150" s="159">
        <f>Data!LU28</f>
        <v>0</v>
      </c>
      <c r="D150" s="159">
        <f>Data!MO28</f>
        <v>0</v>
      </c>
      <c r="E150" s="159">
        <f>Data!NI28</f>
        <v>0</v>
      </c>
      <c r="F150" s="159">
        <f>Data!OC28</f>
        <v>0</v>
      </c>
      <c r="G150" s="159">
        <f>Data!OW28</f>
        <v>0</v>
      </c>
      <c r="H150" s="160">
        <f>Data!PQ28</f>
        <v>1456836.9625346465</v>
      </c>
      <c r="I150" s="70">
        <f t="shared" si="6"/>
        <v>1456836.9625346465</v>
      </c>
    </row>
    <row r="151" spans="2:9" x14ac:dyDescent="0.2">
      <c r="B151" s="9" t="str">
        <f>$B$40</f>
        <v>Social Service</v>
      </c>
      <c r="C151" s="159">
        <f>Data!LV28</f>
        <v>0</v>
      </c>
      <c r="D151" s="159">
        <f>Data!MP28</f>
        <v>0</v>
      </c>
      <c r="E151" s="159">
        <f>Data!NJ28</f>
        <v>0</v>
      </c>
      <c r="F151" s="159">
        <f>Data!OD28</f>
        <v>0</v>
      </c>
      <c r="G151" s="159">
        <f>Data!OX28</f>
        <v>0</v>
      </c>
      <c r="H151" s="160">
        <f>Data!PR28</f>
        <v>0</v>
      </c>
      <c r="I151" s="70">
        <f t="shared" si="6"/>
        <v>0</v>
      </c>
    </row>
    <row r="152" spans="2:9" x14ac:dyDescent="0.2">
      <c r="B152" s="9" t="str">
        <f>$B$41</f>
        <v>Library Science</v>
      </c>
      <c r="C152" s="159">
        <f>Data!LW28</f>
        <v>0</v>
      </c>
      <c r="D152" s="159">
        <f>Data!MQ28</f>
        <v>0</v>
      </c>
      <c r="E152" s="159">
        <f>Data!NK28</f>
        <v>0</v>
      </c>
      <c r="F152" s="159">
        <f>Data!OE28</f>
        <v>0</v>
      </c>
      <c r="G152" s="159">
        <f>Data!OY28</f>
        <v>0</v>
      </c>
      <c r="H152" s="160">
        <f>Data!PS28</f>
        <v>0</v>
      </c>
      <c r="I152" s="70">
        <f t="shared" si="6"/>
        <v>0</v>
      </c>
    </row>
    <row r="153" spans="2:9" x14ac:dyDescent="0.2">
      <c r="B153" s="9" t="str">
        <f>$B$42</f>
        <v>Veterinary Science</v>
      </c>
      <c r="C153" s="159">
        <f>Data!LX28</f>
        <v>0</v>
      </c>
      <c r="D153" s="159">
        <f>Data!MR28</f>
        <v>0</v>
      </c>
      <c r="E153" s="159">
        <f>Data!NL28</f>
        <v>0</v>
      </c>
      <c r="F153" s="159">
        <f>Data!OF28</f>
        <v>0</v>
      </c>
      <c r="G153" s="159">
        <f>Data!OZ28</f>
        <v>0</v>
      </c>
      <c r="H153" s="160">
        <f>Data!PT28</f>
        <v>0</v>
      </c>
      <c r="I153" s="70">
        <f t="shared" si="6"/>
        <v>0</v>
      </c>
    </row>
    <row r="154" spans="2:9" x14ac:dyDescent="0.2">
      <c r="B154" s="9" t="str">
        <f>$B$43</f>
        <v>Vocational Training</v>
      </c>
      <c r="C154" s="159">
        <f>Data!LY28</f>
        <v>0</v>
      </c>
      <c r="D154" s="159">
        <f>Data!MS28</f>
        <v>0</v>
      </c>
      <c r="E154" s="159">
        <f>Data!NM28</f>
        <v>0</v>
      </c>
      <c r="F154" s="159">
        <f>Data!OG28</f>
        <v>0</v>
      </c>
      <c r="G154" s="159">
        <f>Data!PA28</f>
        <v>0</v>
      </c>
      <c r="H154" s="160">
        <f>Data!PU28</f>
        <v>0</v>
      </c>
      <c r="I154" s="70">
        <f t="shared" si="6"/>
        <v>0</v>
      </c>
    </row>
    <row r="155" spans="2:9" x14ac:dyDescent="0.2">
      <c r="B155" s="9" t="str">
        <f>$B$44</f>
        <v>Physical Training</v>
      </c>
      <c r="C155" s="159">
        <f>Data!LZ28</f>
        <v>0</v>
      </c>
      <c r="D155" s="159">
        <f>Data!MT28</f>
        <v>0</v>
      </c>
      <c r="E155" s="159">
        <f>Data!NN28</f>
        <v>0</v>
      </c>
      <c r="F155" s="159">
        <f>Data!OH28</f>
        <v>0</v>
      </c>
      <c r="G155" s="159">
        <f>Data!PB28</f>
        <v>0</v>
      </c>
      <c r="H155" s="160">
        <f>Data!PV28</f>
        <v>0</v>
      </c>
      <c r="I155" s="70">
        <f t="shared" si="6"/>
        <v>0</v>
      </c>
    </row>
    <row r="156" spans="2:9" x14ac:dyDescent="0.2">
      <c r="B156" s="9" t="str">
        <f>$B$45</f>
        <v>Health Services</v>
      </c>
      <c r="C156" s="159">
        <f>Data!MA28</f>
        <v>0</v>
      </c>
      <c r="D156" s="159">
        <f>Data!MU28</f>
        <v>0</v>
      </c>
      <c r="E156" s="159">
        <f>Data!NO28</f>
        <v>0</v>
      </c>
      <c r="F156" s="159">
        <f>Data!OI28</f>
        <v>0</v>
      </c>
      <c r="G156" s="159">
        <f>Data!PC28</f>
        <v>0</v>
      </c>
      <c r="H156" s="160">
        <f>Data!PW28</f>
        <v>34079.814361167053</v>
      </c>
      <c r="I156" s="70">
        <f t="shared" si="6"/>
        <v>34079.814361167053</v>
      </c>
    </row>
    <row r="157" spans="2:9" x14ac:dyDescent="0.2">
      <c r="B157" s="9" t="str">
        <f>$B$46</f>
        <v>Pharmacy</v>
      </c>
      <c r="C157" s="159">
        <f>Data!MB28</f>
        <v>0</v>
      </c>
      <c r="D157" s="159">
        <f>Data!MV28</f>
        <v>0</v>
      </c>
      <c r="E157" s="159">
        <f>Data!NP28</f>
        <v>0</v>
      </c>
      <c r="F157" s="159">
        <f>Data!OJ28</f>
        <v>0</v>
      </c>
      <c r="G157" s="159">
        <f>Data!PD28</f>
        <v>0</v>
      </c>
      <c r="H157" s="160">
        <f>Data!PX28</f>
        <v>0</v>
      </c>
      <c r="I157" s="70">
        <f t="shared" si="6"/>
        <v>0</v>
      </c>
    </row>
    <row r="158" spans="2:9" x14ac:dyDescent="0.2">
      <c r="B158" s="9" t="str">
        <f>$B$47</f>
        <v>Business Administration</v>
      </c>
      <c r="C158" s="159">
        <f>Data!MC28</f>
        <v>0</v>
      </c>
      <c r="D158" s="159">
        <f>Data!MW28</f>
        <v>0</v>
      </c>
      <c r="E158" s="159">
        <f>Data!NQ28</f>
        <v>0</v>
      </c>
      <c r="F158" s="159">
        <f>Data!OK28</f>
        <v>0</v>
      </c>
      <c r="G158" s="159">
        <f>Data!PE28</f>
        <v>0</v>
      </c>
      <c r="H158" s="160">
        <f>Data!PY28</f>
        <v>2532778.069503061</v>
      </c>
      <c r="I158" s="70">
        <f t="shared" si="6"/>
        <v>2532778.069503061</v>
      </c>
    </row>
    <row r="159" spans="2:9" x14ac:dyDescent="0.2">
      <c r="B159" s="9" t="str">
        <f>$B$48</f>
        <v>Optometry</v>
      </c>
      <c r="C159" s="159">
        <f>Data!MD28</f>
        <v>0</v>
      </c>
      <c r="D159" s="159">
        <f>Data!MX28</f>
        <v>0</v>
      </c>
      <c r="E159" s="159">
        <f>Data!NR28</f>
        <v>0</v>
      </c>
      <c r="F159" s="159">
        <f>Data!OL28</f>
        <v>0</v>
      </c>
      <c r="G159" s="159">
        <f>Data!PF28</f>
        <v>0</v>
      </c>
      <c r="H159" s="160">
        <f>Data!PZ28</f>
        <v>0</v>
      </c>
      <c r="I159" s="70">
        <f t="shared" si="6"/>
        <v>0</v>
      </c>
    </row>
    <row r="160" spans="2:9" x14ac:dyDescent="0.2">
      <c r="B160" s="9" t="str">
        <f>$B$49</f>
        <v>Teacher Ed-Practice Teaching</v>
      </c>
      <c r="C160" s="159">
        <f>Data!ME28</f>
        <v>0</v>
      </c>
      <c r="D160" s="159">
        <f>Data!MY28</f>
        <v>0</v>
      </c>
      <c r="E160" s="159">
        <f>Data!NS28</f>
        <v>0</v>
      </c>
      <c r="F160" s="159">
        <f>Data!OM28</f>
        <v>0</v>
      </c>
      <c r="G160" s="159">
        <f>Data!PG28</f>
        <v>0</v>
      </c>
      <c r="H160" s="160">
        <f>Data!QA28</f>
        <v>0</v>
      </c>
      <c r="I160" s="70">
        <f t="shared" si="6"/>
        <v>0</v>
      </c>
    </row>
    <row r="161" spans="2:10" x14ac:dyDescent="0.2">
      <c r="B161" s="9" t="str">
        <f>$B$50</f>
        <v>Technology</v>
      </c>
      <c r="C161" s="159">
        <f>Data!MF28</f>
        <v>0</v>
      </c>
      <c r="D161" s="159">
        <f>Data!MZ28</f>
        <v>0</v>
      </c>
      <c r="E161" s="159">
        <f>Data!NT28</f>
        <v>0</v>
      </c>
      <c r="F161" s="159">
        <f>Data!ON28</f>
        <v>0</v>
      </c>
      <c r="G161" s="159">
        <f>Data!PH28</f>
        <v>0</v>
      </c>
      <c r="H161" s="160">
        <f>Data!QB28</f>
        <v>0</v>
      </c>
      <c r="I161" s="70">
        <f t="shared" si="6"/>
        <v>0</v>
      </c>
    </row>
    <row r="162" spans="2:10" x14ac:dyDescent="0.2">
      <c r="B162" s="9" t="str">
        <f>$B$51</f>
        <v>Nursing</v>
      </c>
      <c r="C162" s="159">
        <f>Data!MG28</f>
        <v>0</v>
      </c>
      <c r="D162" s="159">
        <f>Data!NA28</f>
        <v>0</v>
      </c>
      <c r="E162" s="159">
        <f>Data!NU28</f>
        <v>0</v>
      </c>
      <c r="F162" s="159">
        <f>Data!OO28</f>
        <v>0</v>
      </c>
      <c r="G162" s="159">
        <f>Data!PI28</f>
        <v>0</v>
      </c>
      <c r="H162" s="160">
        <f>Data!QC28</f>
        <v>0</v>
      </c>
      <c r="I162" s="70">
        <f t="shared" si="6"/>
        <v>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10589196.530784311</v>
      </c>
      <c r="I163" s="70">
        <f>SUM(I143:I162)</f>
        <v>10589196.530784311</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2221916.2415713049</v>
      </c>
      <c r="D168" s="21">
        <f t="shared" si="8"/>
        <v>1446792.6735277493</v>
      </c>
      <c r="E168" s="21">
        <f t="shared" si="8"/>
        <v>500404.85216343135</v>
      </c>
      <c r="F168" s="21">
        <f t="shared" si="8"/>
        <v>0</v>
      </c>
      <c r="G168" s="21">
        <f t="shared" si="8"/>
        <v>0</v>
      </c>
      <c r="H168" s="36">
        <f t="shared" ref="H168:H188" si="9">SUM(C168:G168)</f>
        <v>4169113.7672624853</v>
      </c>
      <c r="I168" s="52"/>
      <c r="J168" s="53"/>
    </row>
    <row r="169" spans="2:10" x14ac:dyDescent="0.2">
      <c r="B169" s="9" t="str">
        <f>$B$33</f>
        <v>Science</v>
      </c>
      <c r="C169" s="22">
        <f t="shared" si="8"/>
        <v>733882.87633856828</v>
      </c>
      <c r="D169" s="22">
        <f t="shared" si="8"/>
        <v>327184.97389392729</v>
      </c>
      <c r="E169" s="22">
        <f t="shared" si="8"/>
        <v>0</v>
      </c>
      <c r="F169" s="22">
        <f t="shared" si="8"/>
        <v>0</v>
      </c>
      <c r="G169" s="22">
        <f t="shared" si="8"/>
        <v>0</v>
      </c>
      <c r="H169" s="69">
        <f t="shared" si="9"/>
        <v>1061067.8502324955</v>
      </c>
      <c r="I169" s="52"/>
      <c r="J169" s="53"/>
    </row>
    <row r="170" spans="2:10" x14ac:dyDescent="0.2">
      <c r="B170" s="9" t="str">
        <f>$B$34</f>
        <v>Fine Arts</v>
      </c>
      <c r="C170" s="22">
        <f t="shared" si="8"/>
        <v>71067.136960167176</v>
      </c>
      <c r="D170" s="22">
        <f t="shared" si="8"/>
        <v>0</v>
      </c>
      <c r="E170" s="22">
        <f t="shared" si="8"/>
        <v>0</v>
      </c>
      <c r="F170" s="22">
        <f t="shared" si="8"/>
        <v>0</v>
      </c>
      <c r="G170" s="22">
        <f t="shared" si="8"/>
        <v>0</v>
      </c>
      <c r="H170" s="69">
        <f t="shared" si="9"/>
        <v>71067.136960167176</v>
      </c>
      <c r="I170" s="52"/>
      <c r="J170" s="53"/>
    </row>
    <row r="171" spans="2:10" x14ac:dyDescent="0.2">
      <c r="B171" s="9" t="str">
        <f>$B$35</f>
        <v>Teacher Education</v>
      </c>
      <c r="C171" s="22">
        <f t="shared" si="8"/>
        <v>21864.177430979475</v>
      </c>
      <c r="D171" s="22">
        <f t="shared" si="8"/>
        <v>555963.70653726149</v>
      </c>
      <c r="E171" s="22">
        <f t="shared" si="8"/>
        <v>352152.76715328201</v>
      </c>
      <c r="F171" s="22">
        <f t="shared" si="8"/>
        <v>0</v>
      </c>
      <c r="G171" s="22">
        <f t="shared" si="8"/>
        <v>0</v>
      </c>
      <c r="H171" s="69">
        <f t="shared" si="9"/>
        <v>929980.651121523</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75571.005167298383</v>
      </c>
      <c r="D173" s="22">
        <f t="shared" si="8"/>
        <v>161120.60887943133</v>
      </c>
      <c r="E173" s="22">
        <f t="shared" si="8"/>
        <v>0</v>
      </c>
      <c r="F173" s="22">
        <f t="shared" si="8"/>
        <v>0</v>
      </c>
      <c r="G173" s="22">
        <f t="shared" si="8"/>
        <v>0</v>
      </c>
      <c r="H173" s="69">
        <f t="shared" si="9"/>
        <v>236691.61404672969</v>
      </c>
      <c r="I173" s="52"/>
      <c r="J173" s="53"/>
    </row>
    <row r="174" spans="2:10" x14ac:dyDescent="0.2">
      <c r="B174" s="9" t="str">
        <f>$B$38</f>
        <v>Home Economics</v>
      </c>
      <c r="C174" s="22">
        <f t="shared" si="8"/>
        <v>48337.669060083594</v>
      </c>
      <c r="D174" s="22">
        <f t="shared" si="8"/>
        <v>49242.995701950524</v>
      </c>
      <c r="E174" s="22">
        <f t="shared" si="8"/>
        <v>0</v>
      </c>
      <c r="F174" s="22">
        <f t="shared" si="8"/>
        <v>0</v>
      </c>
      <c r="G174" s="22">
        <f t="shared" si="8"/>
        <v>0</v>
      </c>
      <c r="H174" s="69">
        <f t="shared" si="9"/>
        <v>97580.66476203411</v>
      </c>
      <c r="I174" s="52"/>
      <c r="J174" s="53"/>
    </row>
    <row r="175" spans="2:10" x14ac:dyDescent="0.2">
      <c r="B175" s="9" t="str">
        <f>$B$39</f>
        <v>Law</v>
      </c>
      <c r="C175" s="22">
        <f t="shared" si="8"/>
        <v>0</v>
      </c>
      <c r="D175" s="22">
        <f t="shared" si="8"/>
        <v>0</v>
      </c>
      <c r="E175" s="22">
        <f t="shared" si="8"/>
        <v>0</v>
      </c>
      <c r="F175" s="22">
        <f t="shared" si="8"/>
        <v>0</v>
      </c>
      <c r="G175" s="22">
        <f t="shared" si="8"/>
        <v>1456836.9625346465</v>
      </c>
      <c r="H175" s="69">
        <f t="shared" si="9"/>
        <v>1456836.9625346465</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34079.814361167053</v>
      </c>
      <c r="D181" s="22">
        <f t="shared" si="8"/>
        <v>0</v>
      </c>
      <c r="E181" s="22">
        <f t="shared" si="8"/>
        <v>0</v>
      </c>
      <c r="F181" s="22">
        <f t="shared" si="8"/>
        <v>0</v>
      </c>
      <c r="G181" s="22">
        <f t="shared" si="8"/>
        <v>0</v>
      </c>
      <c r="H181" s="69">
        <f t="shared" si="9"/>
        <v>34079.814361167053</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362360.83216814004</v>
      </c>
      <c r="D183" s="22">
        <f t="shared" si="8"/>
        <v>1931757.9524436083</v>
      </c>
      <c r="E183" s="22">
        <f t="shared" si="8"/>
        <v>238659.28489131283</v>
      </c>
      <c r="F183" s="22">
        <f t="shared" si="8"/>
        <v>0</v>
      </c>
      <c r="G183" s="22">
        <f t="shared" si="8"/>
        <v>0</v>
      </c>
      <c r="H183" s="69">
        <f t="shared" si="9"/>
        <v>2532778.0695030615</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0" x14ac:dyDescent="0.2">
      <c r="B186" s="9" t="str">
        <f>$B$50</f>
        <v>Technology</v>
      </c>
      <c r="C186" s="22">
        <f t="shared" si="10"/>
        <v>0</v>
      </c>
      <c r="D186" s="22">
        <f t="shared" si="10"/>
        <v>0</v>
      </c>
      <c r="E186" s="22">
        <f t="shared" si="10"/>
        <v>0</v>
      </c>
      <c r="F186" s="22">
        <f t="shared" si="10"/>
        <v>0</v>
      </c>
      <c r="G186" s="22">
        <f t="shared" si="10"/>
        <v>0</v>
      </c>
      <c r="H186" s="69">
        <f t="shared" si="9"/>
        <v>0</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3569079.7530577085</v>
      </c>
      <c r="D188" s="36">
        <f>SUM(D168:D187)</f>
        <v>4472062.9109839285</v>
      </c>
      <c r="E188" s="36">
        <f>SUM(E168:E187)</f>
        <v>1091216.9042080264</v>
      </c>
      <c r="F188" s="36">
        <f>SUM(F168:F187)</f>
        <v>0</v>
      </c>
      <c r="G188" s="36">
        <f>SUM(G168:G187)</f>
        <v>1456836.9625346465</v>
      </c>
      <c r="H188" s="36">
        <f t="shared" si="9"/>
        <v>10589196.530784309</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4803101</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1006132.3024170556</v>
      </c>
      <c r="D193" s="38">
        <f t="shared" si="11"/>
        <v>655139.38667065953</v>
      </c>
      <c r="E193" s="38">
        <f t="shared" si="11"/>
        <v>226594.26877937163</v>
      </c>
      <c r="F193" s="38">
        <f t="shared" si="11"/>
        <v>0</v>
      </c>
      <c r="G193" s="38">
        <f t="shared" si="11"/>
        <v>0</v>
      </c>
      <c r="H193" s="38">
        <f>SUM(C193:G193)</f>
        <v>1887865.9578670866</v>
      </c>
      <c r="I193" s="1"/>
    </row>
    <row r="194" spans="2:9" x14ac:dyDescent="0.2">
      <c r="B194" s="9" t="str">
        <f>$B$33</f>
        <v>Science</v>
      </c>
      <c r="C194" s="39">
        <f t="shared" si="11"/>
        <v>332318.22796020505</v>
      </c>
      <c r="D194" s="39">
        <f t="shared" si="11"/>
        <v>148156.51685743214</v>
      </c>
      <c r="E194" s="39">
        <f t="shared" si="11"/>
        <v>0</v>
      </c>
      <c r="F194" s="39">
        <f t="shared" si="11"/>
        <v>0</v>
      </c>
      <c r="G194" s="39">
        <f t="shared" si="11"/>
        <v>0</v>
      </c>
      <c r="H194" s="39">
        <f t="shared" ref="H194:H213" si="12">SUM(C194:G194)</f>
        <v>480474.7448176372</v>
      </c>
      <c r="I194" s="1"/>
    </row>
    <row r="195" spans="2:9" x14ac:dyDescent="0.2">
      <c r="B195" s="9" t="str">
        <f>$B$34</f>
        <v>Fine Arts</v>
      </c>
      <c r="C195" s="39">
        <f t="shared" si="11"/>
        <v>32180.754970923408</v>
      </c>
      <c r="D195" s="39">
        <f t="shared" si="11"/>
        <v>0</v>
      </c>
      <c r="E195" s="39">
        <f t="shared" si="11"/>
        <v>0</v>
      </c>
      <c r="F195" s="39">
        <f t="shared" si="11"/>
        <v>0</v>
      </c>
      <c r="G195" s="39">
        <f t="shared" si="11"/>
        <v>0</v>
      </c>
      <c r="H195" s="39">
        <f t="shared" si="12"/>
        <v>32180.754970923408</v>
      </c>
      <c r="I195" s="1"/>
    </row>
    <row r="196" spans="2:9" x14ac:dyDescent="0.2">
      <c r="B196" s="9" t="str">
        <f>$B$35</f>
        <v>Teacher Education</v>
      </c>
      <c r="C196" s="39">
        <f t="shared" si="11"/>
        <v>9900.5780539817188</v>
      </c>
      <c r="D196" s="39">
        <f t="shared" si="11"/>
        <v>251752.53398529332</v>
      </c>
      <c r="E196" s="39">
        <f t="shared" si="11"/>
        <v>159462.48008336476</v>
      </c>
      <c r="F196" s="39">
        <f t="shared" si="11"/>
        <v>0</v>
      </c>
      <c r="G196" s="39">
        <f t="shared" si="11"/>
        <v>0</v>
      </c>
      <c r="H196" s="39">
        <f t="shared" si="12"/>
        <v>421115.59212263976</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34220.205065504524</v>
      </c>
      <c r="D198" s="39">
        <f t="shared" si="11"/>
        <v>72958.937940909687</v>
      </c>
      <c r="E198" s="39">
        <f t="shared" si="11"/>
        <v>0</v>
      </c>
      <c r="F198" s="39">
        <f t="shared" si="11"/>
        <v>0</v>
      </c>
      <c r="G198" s="39">
        <f t="shared" si="11"/>
        <v>0</v>
      </c>
      <c r="H198" s="39">
        <f t="shared" si="12"/>
        <v>107179.1430064142</v>
      </c>
      <c r="I198" s="1"/>
    </row>
    <row r="199" spans="2:9" x14ac:dyDescent="0.2">
      <c r="B199" s="9" t="str">
        <f>$B$38</f>
        <v>Home Economics</v>
      </c>
      <c r="C199" s="39">
        <f t="shared" si="11"/>
        <v>21888.354455027657</v>
      </c>
      <c r="D199" s="39">
        <f t="shared" si="11"/>
        <v>22298.306172189106</v>
      </c>
      <c r="E199" s="39">
        <f t="shared" si="11"/>
        <v>0</v>
      </c>
      <c r="F199" s="39">
        <f t="shared" si="11"/>
        <v>0</v>
      </c>
      <c r="G199" s="39">
        <f t="shared" si="11"/>
        <v>0</v>
      </c>
      <c r="H199" s="39">
        <f t="shared" si="12"/>
        <v>44186.660627216763</v>
      </c>
      <c r="I199" s="1"/>
    </row>
    <row r="200" spans="2:9" x14ac:dyDescent="0.2">
      <c r="B200" s="9" t="str">
        <f>$B$39</f>
        <v>Law</v>
      </c>
      <c r="C200" s="39">
        <f t="shared" si="11"/>
        <v>0</v>
      </c>
      <c r="D200" s="39">
        <f t="shared" si="11"/>
        <v>0</v>
      </c>
      <c r="E200" s="39">
        <f t="shared" si="11"/>
        <v>0</v>
      </c>
      <c r="F200" s="39">
        <f t="shared" si="11"/>
        <v>0</v>
      </c>
      <c r="G200" s="39">
        <f t="shared" si="11"/>
        <v>667768.71924508084</v>
      </c>
      <c r="H200" s="39">
        <f t="shared" si="12"/>
        <v>667768.71924508084</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15432.085803962769</v>
      </c>
      <c r="D206" s="39">
        <f t="shared" si="11"/>
        <v>0</v>
      </c>
      <c r="E206" s="39">
        <f t="shared" si="11"/>
        <v>0</v>
      </c>
      <c r="F206" s="39">
        <f t="shared" si="11"/>
        <v>0</v>
      </c>
      <c r="G206" s="39">
        <f t="shared" si="11"/>
        <v>0</v>
      </c>
      <c r="H206" s="39">
        <f t="shared" si="12"/>
        <v>15432.085803962769</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164084.91533293063</v>
      </c>
      <c r="D208" s="39">
        <f t="shared" si="11"/>
        <v>874742.27877737547</v>
      </c>
      <c r="E208" s="39">
        <f t="shared" si="11"/>
        <v>108070.1474287318</v>
      </c>
      <c r="F208" s="39">
        <f t="shared" si="11"/>
        <v>0</v>
      </c>
      <c r="G208" s="39">
        <f t="shared" si="11"/>
        <v>0</v>
      </c>
      <c r="H208" s="39">
        <f t="shared" si="12"/>
        <v>1146897.3415390379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0</v>
      </c>
      <c r="D211" s="39">
        <f t="shared" si="13"/>
        <v>0</v>
      </c>
      <c r="E211" s="39">
        <f t="shared" si="13"/>
        <v>0</v>
      </c>
      <c r="F211" s="39">
        <f t="shared" si="13"/>
        <v>0</v>
      </c>
      <c r="G211" s="39">
        <f t="shared" si="13"/>
        <v>0</v>
      </c>
      <c r="H211" s="39">
        <f t="shared" si="12"/>
        <v>0</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1616157.4240595913</v>
      </c>
      <c r="D213" s="38">
        <f>SUM(D193:D212)</f>
        <v>2025047.9604038591</v>
      </c>
      <c r="E213" s="38">
        <f>SUM(E193:E212)</f>
        <v>494126.89629146818</v>
      </c>
      <c r="F213" s="38">
        <f>SUM(F193:F212)</f>
        <v>0</v>
      </c>
      <c r="G213" s="38">
        <f>SUM(G193:G212)</f>
        <v>667768.71924508084</v>
      </c>
      <c r="H213" s="38">
        <f t="shared" si="12"/>
        <v>4803101</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6473756</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820950.40792943689</v>
      </c>
      <c r="D218" s="38">
        <f t="shared" si="14"/>
        <v>1586800.0009206764</v>
      </c>
      <c r="E218" s="38">
        <f t="shared" si="14"/>
        <v>245035.00867120366</v>
      </c>
      <c r="F218" s="38">
        <f t="shared" si="14"/>
        <v>0</v>
      </c>
      <c r="G218" s="38">
        <f t="shared" si="14"/>
        <v>0</v>
      </c>
      <c r="H218" s="38">
        <f>SUM(C218:G218)</f>
        <v>2652785.417521317</v>
      </c>
      <c r="I218" s="1"/>
    </row>
    <row r="219" spans="2:9" x14ac:dyDescent="0.2">
      <c r="B219" s="9" t="str">
        <f>$B$33</f>
        <v>Science</v>
      </c>
      <c r="C219" s="39">
        <f t="shared" si="14"/>
        <v>177546.73572774691</v>
      </c>
      <c r="D219" s="39">
        <f t="shared" si="14"/>
        <v>209222.5186399114</v>
      </c>
      <c r="E219" s="39">
        <f t="shared" si="14"/>
        <v>0</v>
      </c>
      <c r="F219" s="39">
        <f t="shared" si="14"/>
        <v>0</v>
      </c>
      <c r="G219" s="39">
        <f t="shared" si="14"/>
        <v>0</v>
      </c>
      <c r="H219" s="39">
        <f t="shared" ref="H219:H238" si="15">SUM(C219:G219)</f>
        <v>386769.25436765829</v>
      </c>
      <c r="I219" s="1"/>
    </row>
    <row r="220" spans="2:9" x14ac:dyDescent="0.2">
      <c r="B220" s="9" t="str">
        <f>$B$34</f>
        <v>Fine Arts</v>
      </c>
      <c r="C220" s="39">
        <f t="shared" si="14"/>
        <v>53973.890401041674</v>
      </c>
      <c r="D220" s="39">
        <f t="shared" si="14"/>
        <v>0</v>
      </c>
      <c r="E220" s="39">
        <f t="shared" si="14"/>
        <v>0</v>
      </c>
      <c r="F220" s="39">
        <f t="shared" si="14"/>
        <v>0</v>
      </c>
      <c r="G220" s="39">
        <f t="shared" si="14"/>
        <v>0</v>
      </c>
      <c r="H220" s="39">
        <f t="shared" si="15"/>
        <v>53973.890401041674</v>
      </c>
      <c r="I220" s="1"/>
    </row>
    <row r="221" spans="2:9" x14ac:dyDescent="0.2">
      <c r="B221" s="9" t="str">
        <f>$B$35</f>
        <v>Teacher Education</v>
      </c>
      <c r="C221" s="39">
        <f t="shared" si="14"/>
        <v>32122.5945810755</v>
      </c>
      <c r="D221" s="39">
        <f t="shared" si="14"/>
        <v>383966.41997586738</v>
      </c>
      <c r="E221" s="39">
        <f t="shared" si="14"/>
        <v>244220.03635854996</v>
      </c>
      <c r="F221" s="39">
        <f t="shared" si="14"/>
        <v>0</v>
      </c>
      <c r="G221" s="39">
        <f t="shared" si="14"/>
        <v>0</v>
      </c>
      <c r="H221" s="39">
        <f t="shared" si="15"/>
        <v>660309.05091549281</v>
      </c>
      <c r="I221" s="1"/>
    </row>
    <row r="222" spans="2:9" x14ac:dyDescent="0.2">
      <c r="B222" s="9" t="str">
        <f>$B$36</f>
        <v>Agriculture</v>
      </c>
      <c r="C222" s="39">
        <f t="shared" si="14"/>
        <v>3093.2868855850479</v>
      </c>
      <c r="D222" s="39">
        <f t="shared" si="14"/>
        <v>44143.078214912646</v>
      </c>
      <c r="E222" s="39">
        <f t="shared" si="14"/>
        <v>0</v>
      </c>
      <c r="F222" s="39">
        <f t="shared" si="14"/>
        <v>0</v>
      </c>
      <c r="G222" s="39">
        <f t="shared" si="14"/>
        <v>0</v>
      </c>
      <c r="H222" s="39">
        <f t="shared" si="15"/>
        <v>47236.365100497693</v>
      </c>
      <c r="I222" s="1"/>
    </row>
    <row r="223" spans="2:9" x14ac:dyDescent="0.2">
      <c r="B223" s="9" t="str">
        <f>$B$37</f>
        <v>Engineering</v>
      </c>
      <c r="C223" s="39">
        <f t="shared" si="14"/>
        <v>21415.06305405033</v>
      </c>
      <c r="D223" s="39">
        <f t="shared" si="14"/>
        <v>77576.88893389974</v>
      </c>
      <c r="E223" s="39">
        <f t="shared" si="14"/>
        <v>0</v>
      </c>
      <c r="F223" s="39">
        <f t="shared" si="14"/>
        <v>0</v>
      </c>
      <c r="G223" s="39">
        <f t="shared" si="14"/>
        <v>0</v>
      </c>
      <c r="H223" s="39">
        <f t="shared" si="15"/>
        <v>98991.951987950073</v>
      </c>
      <c r="I223" s="1"/>
    </row>
    <row r="224" spans="2:9" x14ac:dyDescent="0.2">
      <c r="B224" s="9" t="str">
        <f>$B$38</f>
        <v>Home Economics</v>
      </c>
      <c r="C224" s="39">
        <f t="shared" si="14"/>
        <v>27839.581970265433</v>
      </c>
      <c r="D224" s="39">
        <f t="shared" si="14"/>
        <v>156982.18939149406</v>
      </c>
      <c r="E224" s="39">
        <f t="shared" si="14"/>
        <v>0</v>
      </c>
      <c r="F224" s="39">
        <f t="shared" si="14"/>
        <v>0</v>
      </c>
      <c r="G224" s="39">
        <f t="shared" si="14"/>
        <v>0</v>
      </c>
      <c r="H224" s="39">
        <f t="shared" si="15"/>
        <v>184821.77136175949</v>
      </c>
      <c r="I224" s="1"/>
    </row>
    <row r="225" spans="2:10" x14ac:dyDescent="0.2">
      <c r="B225" s="9" t="str">
        <f>$B$39</f>
        <v>Law</v>
      </c>
      <c r="C225" s="39">
        <f t="shared" si="14"/>
        <v>0</v>
      </c>
      <c r="D225" s="39">
        <f t="shared" si="14"/>
        <v>0</v>
      </c>
      <c r="E225" s="39">
        <f t="shared" si="14"/>
        <v>0</v>
      </c>
      <c r="F225" s="39">
        <f t="shared" si="14"/>
        <v>0</v>
      </c>
      <c r="G225" s="39">
        <f t="shared" si="14"/>
        <v>607315.22871287132</v>
      </c>
      <c r="H225" s="39">
        <f t="shared" si="15"/>
        <v>607315.22871287132</v>
      </c>
      <c r="I225" s="1"/>
    </row>
    <row r="226" spans="2:10" x14ac:dyDescent="0.2">
      <c r="B226" s="9" t="str">
        <f>$B$40</f>
        <v>Social Service</v>
      </c>
      <c r="C226" s="39">
        <f t="shared" si="14"/>
        <v>2260.478877927535</v>
      </c>
      <c r="D226" s="39">
        <f t="shared" si="14"/>
        <v>0</v>
      </c>
      <c r="E226" s="39">
        <f t="shared" si="14"/>
        <v>0</v>
      </c>
      <c r="F226" s="39">
        <f t="shared" si="14"/>
        <v>0</v>
      </c>
      <c r="G226" s="39">
        <f t="shared" si="14"/>
        <v>0</v>
      </c>
      <c r="H226" s="39">
        <f t="shared" si="15"/>
        <v>2260.478877927535</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20344.309901347817</v>
      </c>
      <c r="D231" s="39">
        <f t="shared" si="14"/>
        <v>96905.810755814149</v>
      </c>
      <c r="E231" s="39">
        <f t="shared" si="14"/>
        <v>1358.2871877561179</v>
      </c>
      <c r="F231" s="39">
        <f t="shared" si="14"/>
        <v>0</v>
      </c>
      <c r="G231" s="39">
        <f t="shared" si="14"/>
        <v>0</v>
      </c>
      <c r="H231" s="39">
        <f t="shared" si="15"/>
        <v>118608.40784491808</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150976.19453105485</v>
      </c>
      <c r="D233" s="39">
        <f t="shared" si="14"/>
        <v>1246193.0542209954</v>
      </c>
      <c r="E233" s="39">
        <f t="shared" si="14"/>
        <v>147147.77867357942</v>
      </c>
      <c r="F233" s="39">
        <f t="shared" si="14"/>
        <v>0</v>
      </c>
      <c r="G233" s="39">
        <f t="shared" si="14"/>
        <v>0</v>
      </c>
      <c r="H233" s="39">
        <f t="shared" si="15"/>
        <v>1544317.0274256298</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38135.440351344652</v>
      </c>
      <c r="E235" s="39">
        <f t="shared" si="16"/>
        <v>0</v>
      </c>
      <c r="F235" s="39">
        <f t="shared" si="16"/>
        <v>0</v>
      </c>
      <c r="G235" s="39">
        <f t="shared" si="16"/>
        <v>0</v>
      </c>
      <c r="H235" s="39">
        <f t="shared" si="15"/>
        <v>38135.440351344652</v>
      </c>
      <c r="I235" s="1"/>
    </row>
    <row r="236" spans="2:10" x14ac:dyDescent="0.2">
      <c r="B236" s="9" t="str">
        <f>$B$50</f>
        <v>Technology</v>
      </c>
      <c r="C236" s="39">
        <f t="shared" si="16"/>
        <v>6662.4640612601033</v>
      </c>
      <c r="D236" s="39">
        <f t="shared" si="16"/>
        <v>71569.251070331753</v>
      </c>
      <c r="E236" s="39">
        <f t="shared" si="16"/>
        <v>0</v>
      </c>
      <c r="F236" s="39">
        <f t="shared" si="16"/>
        <v>0</v>
      </c>
      <c r="G236" s="39">
        <f t="shared" si="16"/>
        <v>0</v>
      </c>
      <c r="H236" s="39">
        <f t="shared" si="15"/>
        <v>78231.71513159186</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1317185.0079207919</v>
      </c>
      <c r="D238" s="38">
        <f>SUM(D218:D237)</f>
        <v>3911494.6524752476</v>
      </c>
      <c r="E238" s="38">
        <f>SUM(E218:E237)</f>
        <v>637761.11089108908</v>
      </c>
      <c r="F238" s="38">
        <f>SUM(F218:F237)</f>
        <v>0</v>
      </c>
      <c r="G238" s="38">
        <f>SUM(G218:G237)</f>
        <v>607315.22871287132</v>
      </c>
      <c r="H238" s="38">
        <f t="shared" si="15"/>
        <v>6473756</v>
      </c>
      <c r="I238" s="1"/>
    </row>
    <row r="239" spans="2:10" x14ac:dyDescent="0.2">
      <c r="B239" s="40"/>
      <c r="C239" s="41"/>
      <c r="D239" s="41"/>
      <c r="E239" s="41"/>
      <c r="F239" s="41"/>
      <c r="G239" s="41"/>
      <c r="H239" s="41"/>
      <c r="I239" s="1"/>
    </row>
    <row r="240" spans="2:10" x14ac:dyDescent="0.2">
      <c r="B240" s="169" t="s">
        <v>12</v>
      </c>
      <c r="C240" s="11"/>
      <c r="D240" s="11"/>
      <c r="E240" s="11"/>
      <c r="F240" s="11"/>
      <c r="G240" s="11"/>
      <c r="H240" s="17">
        <f>H16</f>
        <v>8230227</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1043692.1337476829</v>
      </c>
      <c r="D243" s="38">
        <f t="shared" si="17"/>
        <v>2017333.4013789482</v>
      </c>
      <c r="E243" s="38">
        <f t="shared" si="17"/>
        <v>311518.34334055439</v>
      </c>
      <c r="F243" s="38">
        <f t="shared" si="17"/>
        <v>0</v>
      </c>
      <c r="G243" s="38">
        <f t="shared" si="17"/>
        <v>0</v>
      </c>
      <c r="H243" s="38">
        <f>SUM(C243:G243)</f>
        <v>3372543.8784671854</v>
      </c>
      <c r="I243" s="1"/>
    </row>
    <row r="244" spans="2:9" x14ac:dyDescent="0.2">
      <c r="B244" s="9" t="str">
        <f>$B$33</f>
        <v>Science</v>
      </c>
      <c r="C244" s="39">
        <f t="shared" si="17"/>
        <v>225719.03206552227</v>
      </c>
      <c r="D244" s="39">
        <f t="shared" si="17"/>
        <v>265989.14477440948</v>
      </c>
      <c r="E244" s="39">
        <f t="shared" si="17"/>
        <v>0</v>
      </c>
      <c r="F244" s="39">
        <f t="shared" si="17"/>
        <v>0</v>
      </c>
      <c r="G244" s="39">
        <f t="shared" si="17"/>
        <v>0</v>
      </c>
      <c r="H244" s="39">
        <f t="shared" ref="H244:H263" si="18">SUM(C244:G244)</f>
        <v>491708.17683993175</v>
      </c>
      <c r="I244" s="1"/>
    </row>
    <row r="245" spans="2:9" x14ac:dyDescent="0.2">
      <c r="B245" s="9" t="str">
        <f>$B$34</f>
        <v>Fine Arts</v>
      </c>
      <c r="C245" s="39">
        <f t="shared" si="17"/>
        <v>68618.182408125052</v>
      </c>
      <c r="D245" s="39">
        <f t="shared" si="17"/>
        <v>0</v>
      </c>
      <c r="E245" s="39">
        <f t="shared" si="17"/>
        <v>0</v>
      </c>
      <c r="F245" s="39">
        <f t="shared" si="17"/>
        <v>0</v>
      </c>
      <c r="G245" s="39">
        <f t="shared" si="17"/>
        <v>0</v>
      </c>
      <c r="H245" s="39">
        <f t="shared" si="18"/>
        <v>68618.182408125052</v>
      </c>
      <c r="I245" s="1"/>
    </row>
    <row r="246" spans="2:9" x14ac:dyDescent="0.2">
      <c r="B246" s="9" t="str">
        <f>$B$35</f>
        <v>Teacher Education</v>
      </c>
      <c r="C246" s="39">
        <f t="shared" si="17"/>
        <v>40838.15411504871</v>
      </c>
      <c r="D246" s="39">
        <f t="shared" si="17"/>
        <v>488144.87243243691</v>
      </c>
      <c r="E246" s="39">
        <f t="shared" si="17"/>
        <v>310482.25128953264</v>
      </c>
      <c r="F246" s="39">
        <f t="shared" si="17"/>
        <v>0</v>
      </c>
      <c r="G246" s="39">
        <f t="shared" si="17"/>
        <v>0</v>
      </c>
      <c r="H246" s="39">
        <f t="shared" si="18"/>
        <v>839465.27783701825</v>
      </c>
      <c r="I246" s="1"/>
    </row>
    <row r="247" spans="2:9" x14ac:dyDescent="0.2">
      <c r="B247" s="9" t="str">
        <f>$B$36</f>
        <v>Agriculture</v>
      </c>
      <c r="C247" s="39">
        <f t="shared" si="17"/>
        <v>3932.5629888565418</v>
      </c>
      <c r="D247" s="39">
        <f t="shared" si="17"/>
        <v>56120.056762640699</v>
      </c>
      <c r="E247" s="39">
        <f t="shared" si="17"/>
        <v>0</v>
      </c>
      <c r="F247" s="39">
        <f t="shared" si="17"/>
        <v>0</v>
      </c>
      <c r="G247" s="39">
        <f t="shared" si="17"/>
        <v>0</v>
      </c>
      <c r="H247" s="39">
        <f t="shared" si="18"/>
        <v>60052.619751497245</v>
      </c>
      <c r="I247" s="1"/>
    </row>
    <row r="248" spans="2:9" x14ac:dyDescent="0.2">
      <c r="B248" s="9" t="str">
        <f>$B$37</f>
        <v>Engineering</v>
      </c>
      <c r="C248" s="39">
        <f t="shared" si="17"/>
        <v>27225.436076699134</v>
      </c>
      <c r="D248" s="39">
        <f t="shared" si="17"/>
        <v>98625.188511859698</v>
      </c>
      <c r="E248" s="39">
        <f t="shared" si="17"/>
        <v>0</v>
      </c>
      <c r="F248" s="39">
        <f t="shared" si="17"/>
        <v>0</v>
      </c>
      <c r="G248" s="39">
        <f t="shared" si="17"/>
        <v>0</v>
      </c>
      <c r="H248" s="39">
        <f t="shared" si="18"/>
        <v>125850.62458855883</v>
      </c>
      <c r="I248" s="1"/>
    </row>
    <row r="249" spans="2:9" x14ac:dyDescent="0.2">
      <c r="B249" s="9" t="str">
        <f>$B$38</f>
        <v>Home Economics</v>
      </c>
      <c r="C249" s="39">
        <f t="shared" si="17"/>
        <v>35393.06689970888</v>
      </c>
      <c r="D249" s="39">
        <f t="shared" si="17"/>
        <v>199574.87641625479</v>
      </c>
      <c r="E249" s="39">
        <f t="shared" si="17"/>
        <v>0</v>
      </c>
      <c r="F249" s="39">
        <f t="shared" si="17"/>
        <v>0</v>
      </c>
      <c r="G249" s="39">
        <f t="shared" si="17"/>
        <v>0</v>
      </c>
      <c r="H249" s="39">
        <f t="shared" si="18"/>
        <v>234967.94331596367</v>
      </c>
      <c r="I249" s="1"/>
    </row>
    <row r="250" spans="2:9" x14ac:dyDescent="0.2">
      <c r="B250" s="9" t="str">
        <f>$B$39</f>
        <v>Law</v>
      </c>
      <c r="C250" s="39">
        <f t="shared" si="17"/>
        <v>0</v>
      </c>
      <c r="D250" s="39">
        <f t="shared" si="17"/>
        <v>0</v>
      </c>
      <c r="E250" s="39">
        <f t="shared" si="17"/>
        <v>0</v>
      </c>
      <c r="F250" s="39">
        <f t="shared" si="17"/>
        <v>0</v>
      </c>
      <c r="G250" s="39">
        <f t="shared" si="17"/>
        <v>772093.07747524756</v>
      </c>
      <c r="H250" s="39">
        <f t="shared" si="18"/>
        <v>772093.07747524756</v>
      </c>
      <c r="I250" s="1"/>
    </row>
    <row r="251" spans="2:9" x14ac:dyDescent="0.2">
      <c r="B251" s="9" t="str">
        <f>$B$40</f>
        <v>Social Service</v>
      </c>
      <c r="C251" s="39">
        <f t="shared" si="17"/>
        <v>2873.7960303182426</v>
      </c>
      <c r="D251" s="39">
        <f t="shared" si="17"/>
        <v>0</v>
      </c>
      <c r="E251" s="39">
        <f t="shared" si="17"/>
        <v>0</v>
      </c>
      <c r="F251" s="39">
        <f t="shared" si="17"/>
        <v>0</v>
      </c>
      <c r="G251" s="39">
        <f t="shared" si="17"/>
        <v>0</v>
      </c>
      <c r="H251" s="39">
        <f t="shared" si="18"/>
        <v>2873.7960303182426</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25864.164272864182</v>
      </c>
      <c r="D256" s="39">
        <f t="shared" si="17"/>
        <v>123198.46780437692</v>
      </c>
      <c r="E256" s="39">
        <f t="shared" si="17"/>
        <v>1726.8200850363328</v>
      </c>
      <c r="F256" s="39">
        <f t="shared" si="17"/>
        <v>0</v>
      </c>
      <c r="G256" s="39">
        <f t="shared" si="17"/>
        <v>0</v>
      </c>
      <c r="H256" s="39">
        <f t="shared" si="18"/>
        <v>150789.45216227745</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191939.32434072893</v>
      </c>
      <c r="D258" s="39">
        <f t="shared" si="17"/>
        <v>1584312.3716837799</v>
      </c>
      <c r="E258" s="39">
        <f t="shared" si="17"/>
        <v>187072.17587893605</v>
      </c>
      <c r="F258" s="39">
        <f t="shared" si="17"/>
        <v>0</v>
      </c>
      <c r="G258" s="39">
        <f t="shared" si="17"/>
        <v>0</v>
      </c>
      <c r="H258" s="39">
        <f t="shared" si="18"/>
        <v>1963323.8719034446</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48482.415901452914</v>
      </c>
      <c r="E260" s="39">
        <f t="shared" si="19"/>
        <v>0</v>
      </c>
      <c r="F260" s="39">
        <f t="shared" si="19"/>
        <v>0</v>
      </c>
      <c r="G260" s="39">
        <f t="shared" si="19"/>
        <v>0</v>
      </c>
      <c r="H260" s="39">
        <f t="shared" si="18"/>
        <v>48482.415901452914</v>
      </c>
      <c r="I260" s="1"/>
    </row>
    <row r="261" spans="2:10" x14ac:dyDescent="0.2">
      <c r="B261" s="9" t="str">
        <f>$B$50</f>
        <v>Technology</v>
      </c>
      <c r="C261" s="39">
        <f t="shared" si="19"/>
        <v>8470.1356683063987</v>
      </c>
      <c r="D261" s="39">
        <f t="shared" si="19"/>
        <v>90987.547650671913</v>
      </c>
      <c r="E261" s="39">
        <f t="shared" si="19"/>
        <v>0</v>
      </c>
      <c r="F261" s="39">
        <f t="shared" si="19"/>
        <v>0</v>
      </c>
      <c r="G261" s="39">
        <f t="shared" si="19"/>
        <v>0</v>
      </c>
      <c r="H261" s="39">
        <f t="shared" si="18"/>
        <v>99457.683318978306</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1674565.9886138614</v>
      </c>
      <c r="D263" s="38">
        <f>SUM(D243:D262)</f>
        <v>4972768.3433168316</v>
      </c>
      <c r="E263" s="38">
        <f>SUM(E243:E262)</f>
        <v>810799.59059405944</v>
      </c>
      <c r="F263" s="38">
        <f>SUM(F243:F262)</f>
        <v>0</v>
      </c>
      <c r="G263" s="38">
        <f>SUM(G243:G262)</f>
        <v>772093.07747524756</v>
      </c>
      <c r="H263" s="38">
        <f t="shared" si="18"/>
        <v>8230227.0000000009</v>
      </c>
      <c r="I263" s="50"/>
    </row>
    <row r="264" spans="2:10" x14ac:dyDescent="0.2">
      <c r="B264" s="375"/>
      <c r="C264" s="375"/>
      <c r="D264" s="375"/>
      <c r="E264" s="375"/>
      <c r="F264" s="375"/>
      <c r="G264" s="375"/>
      <c r="H264" s="376"/>
      <c r="I264" s="49"/>
    </row>
    <row r="265" spans="2:10" x14ac:dyDescent="0.2">
      <c r="B265" s="169"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6586736.2798452098</v>
      </c>
      <c r="D268" s="38">
        <f t="shared" si="20"/>
        <v>6678907.5527696023</v>
      </c>
      <c r="E268" s="38">
        <f t="shared" si="20"/>
        <v>1620031.162173864</v>
      </c>
      <c r="F268" s="38">
        <f t="shared" si="20"/>
        <v>0</v>
      </c>
      <c r="G268" s="38">
        <f t="shared" si="20"/>
        <v>0</v>
      </c>
      <c r="H268" s="38">
        <f>SUM(C268:G268)</f>
        <v>14885674.994788677</v>
      </c>
      <c r="I268" s="1"/>
    </row>
    <row r="269" spans="2:10" x14ac:dyDescent="0.2">
      <c r="B269" s="9" t="str">
        <f>$B$33</f>
        <v>Science</v>
      </c>
      <c r="C269" s="39">
        <f t="shared" si="20"/>
        <v>1962939.2019531536</v>
      </c>
      <c r="D269" s="39">
        <f t="shared" si="20"/>
        <v>1170556.5587532225</v>
      </c>
      <c r="E269" s="39">
        <f t="shared" si="20"/>
        <v>0</v>
      </c>
      <c r="F269" s="39">
        <f t="shared" si="20"/>
        <v>0</v>
      </c>
      <c r="G269" s="39">
        <f t="shared" si="20"/>
        <v>0</v>
      </c>
      <c r="H269" s="39">
        <f t="shared" ref="H269:H288" si="21">SUM(C269:G269)</f>
        <v>3133495.7607063763</v>
      </c>
      <c r="I269" s="1"/>
    </row>
    <row r="270" spans="2:10" x14ac:dyDescent="0.2">
      <c r="B270" s="9" t="str">
        <f>$B$34</f>
        <v>Fine Arts</v>
      </c>
      <c r="C270" s="39">
        <f t="shared" si="20"/>
        <v>273626.42601764703</v>
      </c>
      <c r="D270" s="39">
        <f t="shared" si="20"/>
        <v>0</v>
      </c>
      <c r="E270" s="39">
        <f t="shared" si="20"/>
        <v>0</v>
      </c>
      <c r="F270" s="39">
        <f t="shared" si="20"/>
        <v>0</v>
      </c>
      <c r="G270" s="39">
        <f t="shared" si="20"/>
        <v>0</v>
      </c>
      <c r="H270" s="39">
        <f t="shared" si="21"/>
        <v>273626.42601764703</v>
      </c>
      <c r="I270" s="1"/>
    </row>
    <row r="271" spans="2:10" x14ac:dyDescent="0.2">
      <c r="B271" s="9" t="str">
        <f>$B$35</f>
        <v>Teacher Education</v>
      </c>
      <c r="C271" s="39">
        <f t="shared" si="20"/>
        <v>119427.259631753</v>
      </c>
      <c r="D271" s="39">
        <f t="shared" si="20"/>
        <v>2053664.7138062879</v>
      </c>
      <c r="E271" s="39">
        <f t="shared" si="20"/>
        <v>1303109.6063133003</v>
      </c>
      <c r="F271" s="39">
        <f t="shared" si="20"/>
        <v>0</v>
      </c>
      <c r="G271" s="39">
        <f t="shared" si="20"/>
        <v>0</v>
      </c>
      <c r="H271" s="39">
        <f t="shared" si="21"/>
        <v>3476201.5797513411</v>
      </c>
      <c r="I271" s="1"/>
    </row>
    <row r="272" spans="2:10" x14ac:dyDescent="0.2">
      <c r="B272" s="9" t="str">
        <f>$B$36</f>
        <v>Agriculture</v>
      </c>
      <c r="C272" s="39">
        <f t="shared" si="20"/>
        <v>7025.8498744415901</v>
      </c>
      <c r="D272" s="39">
        <f t="shared" si="20"/>
        <v>100263.13497755335</v>
      </c>
      <c r="E272" s="39">
        <f t="shared" si="20"/>
        <v>0</v>
      </c>
      <c r="F272" s="39">
        <f t="shared" si="20"/>
        <v>0</v>
      </c>
      <c r="G272" s="39">
        <f t="shared" si="20"/>
        <v>0</v>
      </c>
      <c r="H272" s="39">
        <f t="shared" si="21"/>
        <v>107288.98485199493</v>
      </c>
      <c r="I272" s="1"/>
    </row>
    <row r="273" spans="2:10" x14ac:dyDescent="0.2">
      <c r="B273" s="9" t="str">
        <f>$B$37</f>
        <v>Engineering</v>
      </c>
      <c r="C273" s="39">
        <f t="shared" si="20"/>
        <v>209246.6298259403</v>
      </c>
      <c r="D273" s="39">
        <f t="shared" si="20"/>
        <v>518621.20380371244</v>
      </c>
      <c r="E273" s="39">
        <f t="shared" si="20"/>
        <v>0</v>
      </c>
      <c r="F273" s="39">
        <f t="shared" si="20"/>
        <v>0</v>
      </c>
      <c r="G273" s="39">
        <f t="shared" si="20"/>
        <v>0</v>
      </c>
      <c r="H273" s="39">
        <f t="shared" si="21"/>
        <v>727867.83362965274</v>
      </c>
      <c r="I273" s="1"/>
    </row>
    <row r="274" spans="2:10" x14ac:dyDescent="0.2">
      <c r="B274" s="9" t="str">
        <f>$B$38</f>
        <v>Home Economics</v>
      </c>
      <c r="C274" s="39">
        <f t="shared" si="20"/>
        <v>165961.54571841887</v>
      </c>
      <c r="D274" s="39">
        <f t="shared" si="20"/>
        <v>461209.99434855516</v>
      </c>
      <c r="E274" s="39">
        <f t="shared" si="20"/>
        <v>0</v>
      </c>
      <c r="F274" s="39">
        <f t="shared" si="20"/>
        <v>0</v>
      </c>
      <c r="G274" s="39">
        <f t="shared" si="20"/>
        <v>0</v>
      </c>
      <c r="H274" s="39">
        <f t="shared" si="21"/>
        <v>627171.540066974</v>
      </c>
      <c r="I274" s="1"/>
    </row>
    <row r="275" spans="2:10" x14ac:dyDescent="0.2">
      <c r="B275" s="9" t="str">
        <f>$B$39</f>
        <v>Law</v>
      </c>
      <c r="C275" s="39">
        <f t="shared" si="20"/>
        <v>0</v>
      </c>
      <c r="D275" s="39">
        <f t="shared" si="20"/>
        <v>0</v>
      </c>
      <c r="E275" s="39">
        <f t="shared" si="20"/>
        <v>0</v>
      </c>
      <c r="F275" s="39">
        <f t="shared" si="20"/>
        <v>0</v>
      </c>
      <c r="G275" s="39">
        <f t="shared" si="20"/>
        <v>4495609.8679678459</v>
      </c>
      <c r="H275" s="39">
        <f t="shared" si="21"/>
        <v>4495609.8679678459</v>
      </c>
      <c r="I275" s="1"/>
    </row>
    <row r="276" spans="2:10" x14ac:dyDescent="0.2">
      <c r="B276" s="9" t="str">
        <f>$B$40</f>
        <v>Social Service</v>
      </c>
      <c r="C276" s="39">
        <f t="shared" si="20"/>
        <v>5134.2749082457776</v>
      </c>
      <c r="D276" s="39">
        <f t="shared" si="20"/>
        <v>0</v>
      </c>
      <c r="E276" s="39">
        <f t="shared" si="20"/>
        <v>0</v>
      </c>
      <c r="F276" s="39">
        <f t="shared" si="20"/>
        <v>0</v>
      </c>
      <c r="G276" s="39">
        <f t="shared" si="20"/>
        <v>0</v>
      </c>
      <c r="H276" s="39">
        <f t="shared" si="21"/>
        <v>5134.2749082457776</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118636.08192192443</v>
      </c>
      <c r="D281" s="39">
        <f t="shared" si="20"/>
        <v>220104.27856019107</v>
      </c>
      <c r="E281" s="39">
        <f t="shared" si="20"/>
        <v>3085.1072727924507</v>
      </c>
      <c r="F281" s="39">
        <f t="shared" si="20"/>
        <v>0</v>
      </c>
      <c r="G281" s="39">
        <f t="shared" si="20"/>
        <v>0</v>
      </c>
      <c r="H281" s="39">
        <f t="shared" si="21"/>
        <v>341825.46775490796</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1113017.3726340514</v>
      </c>
      <c r="D283" s="39">
        <f t="shared" si="20"/>
        <v>6935944.6680426691</v>
      </c>
      <c r="E283" s="39">
        <f t="shared" si="20"/>
        <v>841426.97417624597</v>
      </c>
      <c r="F283" s="39">
        <f t="shared" si="20"/>
        <v>0</v>
      </c>
      <c r="G283" s="39">
        <f t="shared" si="20"/>
        <v>0</v>
      </c>
      <c r="H283" s="39">
        <f t="shared" si="21"/>
        <v>8890389.0148529671</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86617.856252797559</v>
      </c>
      <c r="E285" s="39">
        <f t="shared" si="22"/>
        <v>0</v>
      </c>
      <c r="F285" s="39">
        <f t="shared" si="22"/>
        <v>0</v>
      </c>
      <c r="G285" s="39">
        <f t="shared" si="22"/>
        <v>0</v>
      </c>
      <c r="H285" s="39">
        <f t="shared" si="21"/>
        <v>86617.856252797559</v>
      </c>
      <c r="I285" s="1"/>
    </row>
    <row r="286" spans="2:10" x14ac:dyDescent="0.2">
      <c r="B286" s="9" t="str">
        <f>$B$50</f>
        <v>Technology</v>
      </c>
      <c r="C286" s="39">
        <f t="shared" si="22"/>
        <v>15132.599729566502</v>
      </c>
      <c r="D286" s="39">
        <f t="shared" si="22"/>
        <v>162556.79872100367</v>
      </c>
      <c r="E286" s="39">
        <f t="shared" si="22"/>
        <v>0</v>
      </c>
      <c r="F286" s="39">
        <f t="shared" si="22"/>
        <v>0</v>
      </c>
      <c r="G286" s="39">
        <f t="shared" si="22"/>
        <v>0</v>
      </c>
      <c r="H286" s="39">
        <f t="shared" si="21"/>
        <v>177689.39845057018</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10576883.522060353</v>
      </c>
      <c r="D288" s="38">
        <f>SUM(D268:D287)</f>
        <v>18388446.760035593</v>
      </c>
      <c r="E288" s="38">
        <f>SUM(E268:E287)</f>
        <v>3767652.8499362031</v>
      </c>
      <c r="F288" s="38">
        <f>SUM(F268:F287)</f>
        <v>0</v>
      </c>
      <c r="G288" s="38">
        <f>SUM(G268:G287)</f>
        <v>4495609.8679678459</v>
      </c>
      <c r="H288" s="38">
        <f t="shared" si="21"/>
        <v>37228592.999999993</v>
      </c>
      <c r="I288" s="85"/>
      <c r="J288" s="54"/>
    </row>
    <row r="289" spans="2:10" x14ac:dyDescent="0.2">
      <c r="H289" s="54"/>
    </row>
    <row r="290" spans="2:10" x14ac:dyDescent="0.2">
      <c r="B290" s="169"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318.18444905295445</v>
      </c>
      <c r="D293" s="36">
        <f t="shared" si="23"/>
        <v>366.46955022055431</v>
      </c>
      <c r="E293" s="36">
        <f t="shared" si="23"/>
        <v>598.68113901473168</v>
      </c>
      <c r="F293" s="36">
        <f t="shared" si="23"/>
        <v>0</v>
      </c>
      <c r="G293" s="37">
        <f t="shared" si="23"/>
        <v>0</v>
      </c>
      <c r="H293" s="38">
        <f t="shared" si="23"/>
        <v>357.55368454046589</v>
      </c>
      <c r="I293" s="1"/>
    </row>
    <row r="294" spans="2:10" x14ac:dyDescent="0.2">
      <c r="B294" s="9" t="str">
        <f>$B$33</f>
        <v>Science</v>
      </c>
      <c r="C294" s="69">
        <f t="shared" si="23"/>
        <v>438.44967655866731</v>
      </c>
      <c r="D294" s="69">
        <f t="shared" si="23"/>
        <v>487.12299573583954</v>
      </c>
      <c r="E294" s="69">
        <f t="shared" si="23"/>
        <v>0</v>
      </c>
      <c r="F294" s="69">
        <f t="shared" si="23"/>
        <v>0</v>
      </c>
      <c r="G294" s="88">
        <f t="shared" si="23"/>
        <v>0</v>
      </c>
      <c r="H294" s="39">
        <f t="shared" si="23"/>
        <v>455.44996521895007</v>
      </c>
      <c r="I294" s="1"/>
    </row>
    <row r="295" spans="2:10" x14ac:dyDescent="0.2">
      <c r="B295" s="9" t="str">
        <f>$B$34</f>
        <v>Fine Arts</v>
      </c>
      <c r="C295" s="69">
        <f t="shared" si="23"/>
        <v>201.04807201884427</v>
      </c>
      <c r="D295" s="69">
        <f t="shared" si="23"/>
        <v>0</v>
      </c>
      <c r="E295" s="69">
        <f t="shared" si="23"/>
        <v>0</v>
      </c>
      <c r="F295" s="69">
        <f t="shared" si="23"/>
        <v>0</v>
      </c>
      <c r="G295" s="88">
        <f t="shared" si="23"/>
        <v>0</v>
      </c>
      <c r="H295" s="39">
        <f t="shared" si="23"/>
        <v>201.04807201884427</v>
      </c>
      <c r="I295" s="1"/>
    </row>
    <row r="296" spans="2:10" x14ac:dyDescent="0.2">
      <c r="B296" s="9" t="str">
        <f>$B$35</f>
        <v>Teacher Education</v>
      </c>
      <c r="C296" s="69">
        <f t="shared" si="23"/>
        <v>147.44106127376912</v>
      </c>
      <c r="D296" s="69">
        <f t="shared" si="23"/>
        <v>465.68360857285438</v>
      </c>
      <c r="E296" s="69">
        <f t="shared" si="23"/>
        <v>483.17004312691893</v>
      </c>
      <c r="F296" s="69">
        <f t="shared" si="23"/>
        <v>0</v>
      </c>
      <c r="G296" s="88">
        <f t="shared" si="23"/>
        <v>0</v>
      </c>
      <c r="H296" s="39">
        <f t="shared" si="23"/>
        <v>439.08065930925113</v>
      </c>
      <c r="I296" s="1"/>
    </row>
    <row r="297" spans="2:10" x14ac:dyDescent="0.2">
      <c r="B297" s="9" t="str">
        <f>$B$36</f>
        <v>Agriculture</v>
      </c>
      <c r="C297" s="69">
        <f t="shared" si="23"/>
        <v>90.074998390276804</v>
      </c>
      <c r="D297" s="69">
        <f t="shared" si="23"/>
        <v>197.75766267762</v>
      </c>
      <c r="E297" s="69">
        <f t="shared" si="23"/>
        <v>0</v>
      </c>
      <c r="F297" s="69">
        <f t="shared" si="23"/>
        <v>0</v>
      </c>
      <c r="G297" s="88">
        <f t="shared" si="23"/>
        <v>0</v>
      </c>
      <c r="H297" s="39">
        <f t="shared" si="23"/>
        <v>183.39997410597425</v>
      </c>
      <c r="I297" s="1"/>
    </row>
    <row r="298" spans="2:10" x14ac:dyDescent="0.2">
      <c r="B298" s="9" t="str">
        <f>$B$37</f>
        <v>Engineering</v>
      </c>
      <c r="C298" s="69">
        <f t="shared" si="23"/>
        <v>387.4937589369265</v>
      </c>
      <c r="D298" s="69">
        <f t="shared" si="23"/>
        <v>582.06644646881307</v>
      </c>
      <c r="E298" s="69">
        <f t="shared" si="23"/>
        <v>0</v>
      </c>
      <c r="F298" s="69">
        <f t="shared" si="23"/>
        <v>0</v>
      </c>
      <c r="G298" s="88">
        <f t="shared" si="23"/>
        <v>0</v>
      </c>
      <c r="H298" s="39">
        <f t="shared" si="23"/>
        <v>508.64279079640301</v>
      </c>
      <c r="I298" s="1"/>
    </row>
    <row r="299" spans="2:10" x14ac:dyDescent="0.2">
      <c r="B299" s="9" t="str">
        <f>$B$38</f>
        <v>Home Economics</v>
      </c>
      <c r="C299" s="69">
        <f t="shared" si="23"/>
        <v>236.41245828834596</v>
      </c>
      <c r="D299" s="69">
        <f t="shared" si="23"/>
        <v>255.80143890657524</v>
      </c>
      <c r="E299" s="69">
        <f t="shared" si="23"/>
        <v>0</v>
      </c>
      <c r="F299" s="69">
        <f t="shared" si="23"/>
        <v>0</v>
      </c>
      <c r="G299" s="88">
        <f t="shared" si="23"/>
        <v>0</v>
      </c>
      <c r="H299" s="39">
        <f t="shared" si="23"/>
        <v>250.36788026625709</v>
      </c>
      <c r="I299" s="1"/>
    </row>
    <row r="300" spans="2:10" x14ac:dyDescent="0.2">
      <c r="B300" s="9" t="str">
        <f>$B$39</f>
        <v>Law</v>
      </c>
      <c r="C300" s="69">
        <f t="shared" si="23"/>
        <v>0</v>
      </c>
      <c r="D300" s="69">
        <f t="shared" si="23"/>
        <v>0</v>
      </c>
      <c r="E300" s="69">
        <f t="shared" si="23"/>
        <v>0</v>
      </c>
      <c r="F300" s="69">
        <f t="shared" si="23"/>
        <v>0</v>
      </c>
      <c r="G300" s="88">
        <f t="shared" si="23"/>
        <v>453.68956180924874</v>
      </c>
      <c r="H300" s="39">
        <f t="shared" si="23"/>
        <v>453.68956180924874</v>
      </c>
      <c r="I300" s="1"/>
    </row>
    <row r="301" spans="2:10" x14ac:dyDescent="0.2">
      <c r="B301" s="9" t="str">
        <f>$B$40</f>
        <v>Social Service</v>
      </c>
      <c r="C301" s="69">
        <f t="shared" si="23"/>
        <v>90.074998390276804</v>
      </c>
      <c r="D301" s="69">
        <f t="shared" si="23"/>
        <v>0</v>
      </c>
      <c r="E301" s="69">
        <f t="shared" si="23"/>
        <v>0</v>
      </c>
      <c r="F301" s="69">
        <f t="shared" si="23"/>
        <v>0</v>
      </c>
      <c r="G301" s="88">
        <f t="shared" si="23"/>
        <v>0</v>
      </c>
      <c r="H301" s="39">
        <f t="shared" si="23"/>
        <v>90.074998390276804</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231.25941895111976</v>
      </c>
      <c r="D306" s="69">
        <f t="shared" si="23"/>
        <v>197.75766267762</v>
      </c>
      <c r="E306" s="69">
        <f t="shared" si="23"/>
        <v>205.67381818616337</v>
      </c>
      <c r="F306" s="69">
        <f t="shared" si="23"/>
        <v>0</v>
      </c>
      <c r="G306" s="88">
        <f t="shared" si="23"/>
        <v>0</v>
      </c>
      <c r="H306" s="39">
        <f t="shared" si="23"/>
        <v>208.30314914985252</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292.36074931285827</v>
      </c>
      <c r="D308" s="69">
        <f t="shared" si="23"/>
        <v>484.59055879568706</v>
      </c>
      <c r="E308" s="69">
        <f t="shared" si="23"/>
        <v>517.80121487768986</v>
      </c>
      <c r="F308" s="69">
        <f t="shared" si="23"/>
        <v>0</v>
      </c>
      <c r="G308" s="88">
        <f t="shared" si="23"/>
        <v>0</v>
      </c>
      <c r="H308" s="39">
        <f t="shared" si="23"/>
        <v>450.2602691746248</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197.75766267762</v>
      </c>
      <c r="E310" s="69">
        <f t="shared" si="24"/>
        <v>0</v>
      </c>
      <c r="F310" s="69">
        <f t="shared" si="24"/>
        <v>0</v>
      </c>
      <c r="G310" s="88">
        <f t="shared" si="24"/>
        <v>0</v>
      </c>
      <c r="H310" s="39">
        <f t="shared" si="24"/>
        <v>197.75766267762</v>
      </c>
      <c r="I310" s="1"/>
    </row>
    <row r="311" spans="2:10" x14ac:dyDescent="0.2">
      <c r="B311" s="9" t="str">
        <f>$B$50</f>
        <v>Technology</v>
      </c>
      <c r="C311" s="69">
        <f t="shared" si="24"/>
        <v>90.074998390276804</v>
      </c>
      <c r="D311" s="69">
        <f t="shared" si="24"/>
        <v>197.75766267762003</v>
      </c>
      <c r="E311" s="69">
        <f t="shared" si="24"/>
        <v>0</v>
      </c>
      <c r="F311" s="69">
        <f t="shared" si="24"/>
        <v>0</v>
      </c>
      <c r="G311" s="88">
        <f t="shared" si="24"/>
        <v>0</v>
      </c>
      <c r="H311" s="39">
        <f t="shared" si="24"/>
        <v>179.48424085916179</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318.44654429037013</v>
      </c>
      <c r="D313" s="38">
        <f t="shared" si="24"/>
        <v>409.31434079099819</v>
      </c>
      <c r="E313" s="38">
        <f t="shared" si="24"/>
        <v>534.94999999094182</v>
      </c>
      <c r="F313" s="38">
        <f t="shared" si="24"/>
        <v>0</v>
      </c>
      <c r="G313" s="38">
        <f t="shared" si="24"/>
        <v>453.68956180924874</v>
      </c>
      <c r="H313" s="38">
        <f t="shared" si="24"/>
        <v>391.50490582704981</v>
      </c>
      <c r="I313" s="50"/>
    </row>
    <row r="315" spans="2:10" x14ac:dyDescent="0.2">
      <c r="B315" s="169"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33" si="25">IF($C$293=0,"",C293/$C$293)</f>
        <v>1</v>
      </c>
      <c r="D318" s="55">
        <f t="shared" si="25"/>
        <v>1.15175192034468</v>
      </c>
      <c r="E318" s="55">
        <f t="shared" si="25"/>
        <v>1.8815537365092756</v>
      </c>
      <c r="F318" s="55">
        <f t="shared" si="25"/>
        <v>0</v>
      </c>
      <c r="G318" s="55">
        <f t="shared" si="25"/>
        <v>0</v>
      </c>
      <c r="H318" s="55">
        <f t="shared" si="25"/>
        <v>1.1237308598980567</v>
      </c>
      <c r="I318" s="1"/>
    </row>
    <row r="319" spans="2:10" x14ac:dyDescent="0.2">
      <c r="B319" s="9" t="str">
        <f>$B$33</f>
        <v>Science</v>
      </c>
      <c r="C319" s="55">
        <f t="shared" si="25"/>
        <v>1.3779733040494933</v>
      </c>
      <c r="D319" s="55">
        <f t="shared" si="25"/>
        <v>1.530945328050175</v>
      </c>
      <c r="E319" s="55">
        <f t="shared" si="25"/>
        <v>0</v>
      </c>
      <c r="F319" s="55">
        <f t="shared" si="25"/>
        <v>0</v>
      </c>
      <c r="G319" s="55">
        <f t="shared" si="25"/>
        <v>0</v>
      </c>
      <c r="H319" s="55">
        <f t="shared" si="25"/>
        <v>1.4314023409206618</v>
      </c>
      <c r="I319" s="1"/>
    </row>
    <row r="320" spans="2:10" x14ac:dyDescent="0.2">
      <c r="B320" s="9" t="str">
        <f>$B$34</f>
        <v>Fine Arts</v>
      </c>
      <c r="C320" s="55">
        <f t="shared" si="25"/>
        <v>0.63186014469671481</v>
      </c>
      <c r="D320" s="55">
        <f t="shared" si="25"/>
        <v>0</v>
      </c>
      <c r="E320" s="55">
        <f t="shared" si="25"/>
        <v>0</v>
      </c>
      <c r="F320" s="55">
        <f t="shared" si="25"/>
        <v>0</v>
      </c>
      <c r="G320" s="55">
        <f t="shared" si="25"/>
        <v>0</v>
      </c>
      <c r="H320" s="55">
        <f t="shared" si="25"/>
        <v>0.63186014469671481</v>
      </c>
      <c r="I320" s="1"/>
    </row>
    <row r="321" spans="2:9" x14ac:dyDescent="0.2">
      <c r="B321" s="9" t="str">
        <f>$B$35</f>
        <v>Teacher Education</v>
      </c>
      <c r="C321" s="55">
        <f t="shared" si="25"/>
        <v>0.46338236111982634</v>
      </c>
      <c r="D321" s="55">
        <f t="shared" si="25"/>
        <v>1.4635649540979048</v>
      </c>
      <c r="E321" s="55">
        <f t="shared" si="25"/>
        <v>1.5185218654306591</v>
      </c>
      <c r="F321" s="55">
        <f t="shared" si="25"/>
        <v>0</v>
      </c>
      <c r="G321" s="55">
        <f t="shared" si="25"/>
        <v>0</v>
      </c>
      <c r="H321" s="55">
        <f t="shared" si="25"/>
        <v>1.3799563762972473</v>
      </c>
      <c r="I321" s="1"/>
    </row>
    <row r="322" spans="2:9" x14ac:dyDescent="0.2">
      <c r="B322" s="9" t="str">
        <f>$B$36</f>
        <v>Agriculture</v>
      </c>
      <c r="C322" s="55">
        <f t="shared" si="25"/>
        <v>0.28309051136338187</v>
      </c>
      <c r="D322" s="55">
        <f t="shared" si="25"/>
        <v>0.62151894370144978</v>
      </c>
      <c r="E322" s="55">
        <f t="shared" si="25"/>
        <v>0</v>
      </c>
      <c r="F322" s="55">
        <f t="shared" si="25"/>
        <v>0</v>
      </c>
      <c r="G322" s="55">
        <f t="shared" si="25"/>
        <v>0</v>
      </c>
      <c r="H322" s="55">
        <f t="shared" si="25"/>
        <v>0.57639515272304076</v>
      </c>
      <c r="I322" s="1"/>
    </row>
    <row r="323" spans="2:9" x14ac:dyDescent="0.2">
      <c r="B323" s="9" t="str">
        <f>$B$37</f>
        <v>Engineering</v>
      </c>
      <c r="C323" s="55">
        <f t="shared" si="25"/>
        <v>1.2178274585394244</v>
      </c>
      <c r="D323" s="55">
        <f t="shared" si="25"/>
        <v>1.8293365631201592</v>
      </c>
      <c r="E323" s="55">
        <f t="shared" si="25"/>
        <v>0</v>
      </c>
      <c r="F323" s="55">
        <f t="shared" si="25"/>
        <v>0</v>
      </c>
      <c r="G323" s="55">
        <f t="shared" si="25"/>
        <v>0</v>
      </c>
      <c r="H323" s="55">
        <f t="shared" si="25"/>
        <v>1.5985784104481837</v>
      </c>
      <c r="I323" s="1"/>
    </row>
    <row r="324" spans="2:9" x14ac:dyDescent="0.2">
      <c r="B324" s="9" t="str">
        <f>$B$38</f>
        <v>Home Economics</v>
      </c>
      <c r="C324" s="55">
        <f t="shared" si="25"/>
        <v>0.74300443969529317</v>
      </c>
      <c r="D324" s="55">
        <f t="shared" si="25"/>
        <v>0.80394073207519645</v>
      </c>
      <c r="E324" s="55">
        <f t="shared" si="25"/>
        <v>0</v>
      </c>
      <c r="F324" s="55">
        <f t="shared" si="25"/>
        <v>0</v>
      </c>
      <c r="G324" s="55">
        <f t="shared" si="25"/>
        <v>0</v>
      </c>
      <c r="H324" s="55">
        <f t="shared" si="25"/>
        <v>0.7868639746896906</v>
      </c>
      <c r="I324" s="1"/>
    </row>
    <row r="325" spans="2:9" x14ac:dyDescent="0.2">
      <c r="B325" s="9" t="str">
        <f>$B$39</f>
        <v>Law</v>
      </c>
      <c r="C325" s="55">
        <f t="shared" si="25"/>
        <v>0</v>
      </c>
      <c r="D325" s="55">
        <f t="shared" si="25"/>
        <v>0</v>
      </c>
      <c r="E325" s="55">
        <f t="shared" si="25"/>
        <v>0</v>
      </c>
      <c r="F325" s="55">
        <f t="shared" si="25"/>
        <v>0</v>
      </c>
      <c r="G325" s="55">
        <f t="shared" si="25"/>
        <v>1.4258696902366295</v>
      </c>
      <c r="H325" s="55">
        <f t="shared" si="25"/>
        <v>1.4258696902366295</v>
      </c>
      <c r="I325" s="1"/>
    </row>
    <row r="326" spans="2:9" x14ac:dyDescent="0.2">
      <c r="B326" s="9" t="str">
        <f>$B$40</f>
        <v>Social Service</v>
      </c>
      <c r="C326" s="55">
        <f t="shared" si="25"/>
        <v>0.28309051136338187</v>
      </c>
      <c r="D326" s="55">
        <f t="shared" si="25"/>
        <v>0</v>
      </c>
      <c r="E326" s="55">
        <f t="shared" si="25"/>
        <v>0</v>
      </c>
      <c r="F326" s="55">
        <f t="shared" si="25"/>
        <v>0</v>
      </c>
      <c r="G326" s="55">
        <f t="shared" si="25"/>
        <v>0</v>
      </c>
      <c r="H326" s="55">
        <f t="shared" si="25"/>
        <v>0.28309051136338187</v>
      </c>
      <c r="I326" s="1"/>
    </row>
    <row r="327" spans="2:9" x14ac:dyDescent="0.2">
      <c r="B327" s="9" t="str">
        <f>$B$41</f>
        <v>Library Science</v>
      </c>
      <c r="C327" s="55">
        <f t="shared" si="25"/>
        <v>0</v>
      </c>
      <c r="D327" s="55">
        <f t="shared" si="25"/>
        <v>0</v>
      </c>
      <c r="E327" s="55">
        <f t="shared" si="25"/>
        <v>0</v>
      </c>
      <c r="F327" s="55">
        <f t="shared" si="25"/>
        <v>0</v>
      </c>
      <c r="G327" s="55">
        <f t="shared" si="25"/>
        <v>0</v>
      </c>
      <c r="H327" s="55">
        <f t="shared" si="25"/>
        <v>0</v>
      </c>
      <c r="I327" s="1"/>
    </row>
    <row r="328" spans="2:9" x14ac:dyDescent="0.2">
      <c r="B328" s="9" t="str">
        <f>$B$42</f>
        <v>Veterinary Science</v>
      </c>
      <c r="C328" s="55">
        <f t="shared" si="25"/>
        <v>0</v>
      </c>
      <c r="D328" s="55">
        <f t="shared" si="25"/>
        <v>0</v>
      </c>
      <c r="E328" s="55">
        <f t="shared" si="25"/>
        <v>0</v>
      </c>
      <c r="F328" s="55">
        <f t="shared" si="25"/>
        <v>0</v>
      </c>
      <c r="G328" s="55">
        <f t="shared" si="25"/>
        <v>0</v>
      </c>
      <c r="H328" s="55">
        <f t="shared" si="25"/>
        <v>0</v>
      </c>
      <c r="I328" s="1"/>
    </row>
    <row r="329" spans="2:9" x14ac:dyDescent="0.2">
      <c r="B329" s="9" t="str">
        <f>$B$43</f>
        <v>Vocational Training</v>
      </c>
      <c r="C329" s="55">
        <f t="shared" si="25"/>
        <v>0</v>
      </c>
      <c r="D329" s="55">
        <f t="shared" si="25"/>
        <v>0</v>
      </c>
      <c r="E329" s="55">
        <f t="shared" si="25"/>
        <v>0</v>
      </c>
      <c r="F329" s="55">
        <f t="shared" si="25"/>
        <v>0</v>
      </c>
      <c r="G329" s="55">
        <f t="shared" si="25"/>
        <v>0</v>
      </c>
      <c r="H329" s="55">
        <f t="shared" si="25"/>
        <v>0</v>
      </c>
      <c r="I329" s="1"/>
    </row>
    <row r="330" spans="2:9" x14ac:dyDescent="0.2">
      <c r="B330" s="9" t="str">
        <f>$B$44</f>
        <v>Physical Training</v>
      </c>
      <c r="C330" s="55">
        <f t="shared" si="25"/>
        <v>0</v>
      </c>
      <c r="D330" s="55">
        <f t="shared" si="25"/>
        <v>0</v>
      </c>
      <c r="E330" s="55">
        <f t="shared" si="25"/>
        <v>0</v>
      </c>
      <c r="F330" s="55">
        <f t="shared" si="25"/>
        <v>0</v>
      </c>
      <c r="G330" s="55">
        <f t="shared" si="25"/>
        <v>0</v>
      </c>
      <c r="H330" s="55">
        <f t="shared" si="25"/>
        <v>0</v>
      </c>
      <c r="I330" s="1"/>
    </row>
    <row r="331" spans="2:9" x14ac:dyDescent="0.2">
      <c r="B331" s="9" t="str">
        <f>$B$45</f>
        <v>Health Services</v>
      </c>
      <c r="C331" s="55">
        <f t="shared" si="25"/>
        <v>0.72680930711554659</v>
      </c>
      <c r="D331" s="55">
        <f t="shared" si="25"/>
        <v>0.62151894370144978</v>
      </c>
      <c r="E331" s="55">
        <f t="shared" si="25"/>
        <v>0.64639808387346331</v>
      </c>
      <c r="F331" s="55">
        <f t="shared" si="25"/>
        <v>0</v>
      </c>
      <c r="G331" s="55">
        <f t="shared" si="25"/>
        <v>0</v>
      </c>
      <c r="H331" s="55">
        <f t="shared" si="25"/>
        <v>0.65466162714691711</v>
      </c>
      <c r="I331" s="1"/>
    </row>
    <row r="332" spans="2:9" x14ac:dyDescent="0.2">
      <c r="B332" s="9" t="str">
        <f>$B$46</f>
        <v>Pharmacy</v>
      </c>
      <c r="C332" s="55">
        <f t="shared" si="25"/>
        <v>0</v>
      </c>
      <c r="D332" s="55">
        <f t="shared" si="25"/>
        <v>0</v>
      </c>
      <c r="E332" s="55">
        <f t="shared" si="25"/>
        <v>0</v>
      </c>
      <c r="F332" s="55">
        <f t="shared" si="25"/>
        <v>0</v>
      </c>
      <c r="G332" s="55">
        <f t="shared" si="25"/>
        <v>0</v>
      </c>
      <c r="H332" s="55">
        <f t="shared" si="25"/>
        <v>0</v>
      </c>
      <c r="I332" s="1"/>
    </row>
    <row r="333" spans="2:9" x14ac:dyDescent="0.2">
      <c r="B333" s="9" t="str">
        <f>$B$47</f>
        <v>Business Administration</v>
      </c>
      <c r="C333" s="55">
        <f t="shared" si="25"/>
        <v>0.91884047188051476</v>
      </c>
      <c r="D333" s="55">
        <f t="shared" si="25"/>
        <v>1.5229863063327715</v>
      </c>
      <c r="E333" s="55">
        <f t="shared" si="25"/>
        <v>1.6273617909953664</v>
      </c>
      <c r="F333" s="55">
        <f t="shared" si="25"/>
        <v>0</v>
      </c>
      <c r="G333" s="55">
        <f t="shared" si="25"/>
        <v>0</v>
      </c>
      <c r="H333" s="55">
        <f t="shared" si="25"/>
        <v>1.4150920024997493</v>
      </c>
      <c r="I333" s="1"/>
    </row>
    <row r="334" spans="2:9" x14ac:dyDescent="0.2">
      <c r="B334" s="9" t="str">
        <f>$B$48</f>
        <v>Optometry</v>
      </c>
      <c r="C334" s="55">
        <f t="shared" ref="C334:H338" si="26">IF($C$293=0,"",C309/$C$293)</f>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si="26"/>
        <v>0</v>
      </c>
      <c r="D335" s="55">
        <f t="shared" si="26"/>
        <v>0.62151894370144978</v>
      </c>
      <c r="E335" s="55">
        <f t="shared" si="26"/>
        <v>0</v>
      </c>
      <c r="F335" s="55">
        <f t="shared" si="26"/>
        <v>0</v>
      </c>
      <c r="G335" s="55">
        <f t="shared" si="26"/>
        <v>0</v>
      </c>
      <c r="H335" s="55">
        <f t="shared" si="26"/>
        <v>0.62151894370144978</v>
      </c>
      <c r="I335" s="1"/>
    </row>
    <row r="336" spans="2:9" x14ac:dyDescent="0.2">
      <c r="B336" s="9" t="str">
        <f>$B$50</f>
        <v>Technology</v>
      </c>
      <c r="C336" s="55">
        <f t="shared" si="26"/>
        <v>0.28309051136338187</v>
      </c>
      <c r="D336" s="55">
        <f t="shared" si="26"/>
        <v>0.62151894370144989</v>
      </c>
      <c r="E336" s="55">
        <f t="shared" si="26"/>
        <v>0</v>
      </c>
      <c r="F336" s="55">
        <f t="shared" si="26"/>
        <v>0</v>
      </c>
      <c r="G336" s="55">
        <f t="shared" si="26"/>
        <v>0</v>
      </c>
      <c r="H336" s="55">
        <f t="shared" si="26"/>
        <v>0.56408866427438376</v>
      </c>
      <c r="I336" s="1"/>
    </row>
    <row r="337" spans="2:10" x14ac:dyDescent="0.2">
      <c r="B337" s="9" t="str">
        <f>$B$51</f>
        <v>Nursing</v>
      </c>
      <c r="C337" s="55">
        <f t="shared" si="26"/>
        <v>0</v>
      </c>
      <c r="D337" s="55">
        <f t="shared" si="26"/>
        <v>0</v>
      </c>
      <c r="E337" s="55">
        <f t="shared" si="26"/>
        <v>0</v>
      </c>
      <c r="F337" s="55">
        <f t="shared" si="26"/>
        <v>0</v>
      </c>
      <c r="G337" s="55">
        <f t="shared" si="26"/>
        <v>0</v>
      </c>
      <c r="H337" s="55">
        <f t="shared" si="26"/>
        <v>0</v>
      </c>
      <c r="I337" s="1"/>
    </row>
    <row r="338" spans="2:10" x14ac:dyDescent="0.2">
      <c r="B338" s="35" t="str">
        <f>$B$52</f>
        <v>Totals</v>
      </c>
      <c r="C338" s="55">
        <f t="shared" si="26"/>
        <v>1.0008237210781223</v>
      </c>
      <c r="D338" s="55">
        <f t="shared" si="26"/>
        <v>1.2864058630435369</v>
      </c>
      <c r="E338" s="55">
        <f t="shared" si="26"/>
        <v>1.6812575271455574</v>
      </c>
      <c r="F338" s="55">
        <f t="shared" si="26"/>
        <v>0</v>
      </c>
      <c r="G338" s="55">
        <f t="shared" si="26"/>
        <v>1.4258696902366295</v>
      </c>
      <c r="H338" s="55">
        <f t="shared" si="26"/>
        <v>1.2304338159590347</v>
      </c>
      <c r="I338" s="50"/>
    </row>
    <row r="340" spans="2:10" x14ac:dyDescent="0.2">
      <c r="B340" s="169"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7">C293*30</f>
        <v>9545.5334715886329</v>
      </c>
      <c r="D343" s="38">
        <f t="shared" si="27"/>
        <v>10994.08650661663</v>
      </c>
      <c r="E343" s="38">
        <f>E293*24</f>
        <v>14368.34733635356</v>
      </c>
      <c r="F343" s="38">
        <f>F293*18</f>
        <v>0</v>
      </c>
      <c r="G343" s="38">
        <f>G293*24</f>
        <v>0</v>
      </c>
      <c r="H343" s="38">
        <f>IF((C32/30+D32/30+E32/24+F32/18+G32/24)=0,0,H268/(C32/30+D32/30+E32/24+F32/18+G32/24))</f>
        <v>10555.095308121543</v>
      </c>
      <c r="I343" s="1"/>
    </row>
    <row r="344" spans="2:10" x14ac:dyDescent="0.2">
      <c r="B344" s="9" t="str">
        <f>$B$33</f>
        <v>Science</v>
      </c>
      <c r="C344" s="39">
        <f t="shared" si="27"/>
        <v>13153.490296760019</v>
      </c>
      <c r="D344" s="39">
        <f t="shared" si="27"/>
        <v>14613.689872075187</v>
      </c>
      <c r="E344" s="39">
        <f>E294*24</f>
        <v>0</v>
      </c>
      <c r="F344" s="39">
        <f>F294*18</f>
        <v>0</v>
      </c>
      <c r="G344" s="39">
        <f>G294*24</f>
        <v>0</v>
      </c>
      <c r="H344" s="39">
        <f t="shared" ref="H344:H363" si="28">IF((C33/30+D33/30+E33/24+F33/18+G33/24)=0,0,H269/(C33/30+D33/30+E33/24+F33/18+G33/24))</f>
        <v>13663.498956568503</v>
      </c>
      <c r="I344" s="1"/>
    </row>
    <row r="345" spans="2:10" x14ac:dyDescent="0.2">
      <c r="B345" s="9" t="str">
        <f>$B$34</f>
        <v>Fine Arts</v>
      </c>
      <c r="C345" s="39">
        <f t="shared" si="27"/>
        <v>6031.4421605653279</v>
      </c>
      <c r="D345" s="39">
        <f t="shared" si="27"/>
        <v>0</v>
      </c>
      <c r="E345" s="39">
        <f t="shared" ref="E345:E363" si="29">E295*24</f>
        <v>0</v>
      </c>
      <c r="F345" s="39">
        <f t="shared" ref="F345:F363" si="30">F295*18</f>
        <v>0</v>
      </c>
      <c r="G345" s="39">
        <f t="shared" ref="G345:G363" si="31">G295*24</f>
        <v>0</v>
      </c>
      <c r="H345" s="39">
        <f t="shared" si="28"/>
        <v>6031.4421605653279</v>
      </c>
      <c r="I345" s="1"/>
    </row>
    <row r="346" spans="2:10" x14ac:dyDescent="0.2">
      <c r="B346" s="9" t="str">
        <f>$B$35</f>
        <v>Teacher Education</v>
      </c>
      <c r="C346" s="39">
        <f t="shared" si="27"/>
        <v>4423.2318382130734</v>
      </c>
      <c r="D346" s="39">
        <f t="shared" si="27"/>
        <v>13970.508257185631</v>
      </c>
      <c r="E346" s="39">
        <f t="shared" si="29"/>
        <v>11596.081035046054</v>
      </c>
      <c r="F346" s="39">
        <f t="shared" si="30"/>
        <v>0</v>
      </c>
      <c r="G346" s="39">
        <f t="shared" si="31"/>
        <v>0</v>
      </c>
      <c r="H346" s="39">
        <f t="shared" si="28"/>
        <v>12138.634935840562</v>
      </c>
      <c r="I346" s="1"/>
    </row>
    <row r="347" spans="2:10" x14ac:dyDescent="0.2">
      <c r="B347" s="9" t="str">
        <f>$B$36</f>
        <v>Agriculture</v>
      </c>
      <c r="C347" s="39">
        <f t="shared" si="27"/>
        <v>2702.2499517083043</v>
      </c>
      <c r="D347" s="39">
        <f t="shared" si="27"/>
        <v>5932.7298803286003</v>
      </c>
      <c r="E347" s="39">
        <f t="shared" si="29"/>
        <v>0</v>
      </c>
      <c r="F347" s="39">
        <f t="shared" si="30"/>
        <v>0</v>
      </c>
      <c r="G347" s="39">
        <f t="shared" si="31"/>
        <v>0</v>
      </c>
      <c r="H347" s="39">
        <f t="shared" si="28"/>
        <v>5501.9992231792276</v>
      </c>
      <c r="I347" s="1"/>
    </row>
    <row r="348" spans="2:10" x14ac:dyDescent="0.2">
      <c r="B348" s="9" t="str">
        <f>$B$37</f>
        <v>Engineering</v>
      </c>
      <c r="C348" s="39">
        <f t="shared" si="27"/>
        <v>11624.812768107795</v>
      </c>
      <c r="D348" s="39">
        <f t="shared" si="27"/>
        <v>17461.993394064393</v>
      </c>
      <c r="E348" s="39">
        <f t="shared" si="29"/>
        <v>0</v>
      </c>
      <c r="F348" s="39">
        <f t="shared" si="30"/>
        <v>0</v>
      </c>
      <c r="G348" s="39">
        <f t="shared" si="31"/>
        <v>0</v>
      </c>
      <c r="H348" s="39">
        <f t="shared" si="28"/>
        <v>15259.283723892089</v>
      </c>
      <c r="I348" s="1"/>
    </row>
    <row r="349" spans="2:10" x14ac:dyDescent="0.2">
      <c r="B349" s="9" t="str">
        <f>$B$38</f>
        <v>Home Economics</v>
      </c>
      <c r="C349" s="39">
        <f t="shared" si="27"/>
        <v>7092.3737486503787</v>
      </c>
      <c r="D349" s="39">
        <f t="shared" si="27"/>
        <v>7674.0431671972574</v>
      </c>
      <c r="E349" s="39">
        <f t="shared" si="29"/>
        <v>0</v>
      </c>
      <c r="F349" s="39">
        <f t="shared" si="30"/>
        <v>0</v>
      </c>
      <c r="G349" s="39">
        <f t="shared" si="31"/>
        <v>0</v>
      </c>
      <c r="H349" s="39">
        <f t="shared" si="28"/>
        <v>7511.0364079877127</v>
      </c>
      <c r="I349" s="1"/>
    </row>
    <row r="350" spans="2:10" x14ac:dyDescent="0.2">
      <c r="B350" s="9" t="str">
        <f>$B$39</f>
        <v>Law</v>
      </c>
      <c r="C350" s="39">
        <f t="shared" si="27"/>
        <v>0</v>
      </c>
      <c r="D350" s="39">
        <f t="shared" si="27"/>
        <v>0</v>
      </c>
      <c r="E350" s="39">
        <f t="shared" si="29"/>
        <v>0</v>
      </c>
      <c r="F350" s="39">
        <f t="shared" si="30"/>
        <v>0</v>
      </c>
      <c r="G350" s="39">
        <f t="shared" si="31"/>
        <v>10888.54948342197</v>
      </c>
      <c r="H350" s="39">
        <f t="shared" si="28"/>
        <v>10888.54948342197</v>
      </c>
      <c r="I350" s="1"/>
    </row>
    <row r="351" spans="2:10" x14ac:dyDescent="0.2">
      <c r="B351" s="9" t="str">
        <f>$B$40</f>
        <v>Social Service</v>
      </c>
      <c r="C351" s="39">
        <f t="shared" si="27"/>
        <v>2702.2499517083043</v>
      </c>
      <c r="D351" s="39">
        <f t="shared" si="27"/>
        <v>0</v>
      </c>
      <c r="E351" s="39">
        <f t="shared" si="29"/>
        <v>0</v>
      </c>
      <c r="F351" s="39">
        <f t="shared" si="30"/>
        <v>0</v>
      </c>
      <c r="G351" s="39">
        <f t="shared" si="31"/>
        <v>0</v>
      </c>
      <c r="H351" s="39">
        <f t="shared" si="28"/>
        <v>2702.2499517083043</v>
      </c>
      <c r="I351" s="1"/>
    </row>
    <row r="352" spans="2:10" x14ac:dyDescent="0.2">
      <c r="B352" s="9" t="str">
        <f>$B$41</f>
        <v>Library Science</v>
      </c>
      <c r="C352" s="39">
        <f t="shared" si="27"/>
        <v>0</v>
      </c>
      <c r="D352" s="39">
        <f t="shared" si="27"/>
        <v>0</v>
      </c>
      <c r="E352" s="39">
        <f t="shared" si="29"/>
        <v>0</v>
      </c>
      <c r="F352" s="39">
        <f t="shared" si="30"/>
        <v>0</v>
      </c>
      <c r="G352" s="39">
        <f t="shared" si="31"/>
        <v>0</v>
      </c>
      <c r="H352" s="39">
        <f t="shared" si="28"/>
        <v>0</v>
      </c>
      <c r="I352" s="1"/>
    </row>
    <row r="353" spans="2:9" x14ac:dyDescent="0.2">
      <c r="B353" s="9" t="str">
        <f>$B$42</f>
        <v>Veterinary Science</v>
      </c>
      <c r="C353" s="39">
        <f t="shared" si="27"/>
        <v>0</v>
      </c>
      <c r="D353" s="39">
        <f t="shared" si="27"/>
        <v>0</v>
      </c>
      <c r="E353" s="39">
        <f t="shared" si="29"/>
        <v>0</v>
      </c>
      <c r="F353" s="39">
        <f t="shared" si="30"/>
        <v>0</v>
      </c>
      <c r="G353" s="39">
        <f t="shared" si="31"/>
        <v>0</v>
      </c>
      <c r="H353" s="39">
        <f t="shared" si="28"/>
        <v>0</v>
      </c>
      <c r="I353" s="1"/>
    </row>
    <row r="354" spans="2:9" x14ac:dyDescent="0.2">
      <c r="B354" s="9" t="str">
        <f>$B$43</f>
        <v>Vocational Training</v>
      </c>
      <c r="C354" s="39">
        <f t="shared" si="27"/>
        <v>0</v>
      </c>
      <c r="D354" s="39">
        <f t="shared" si="27"/>
        <v>0</v>
      </c>
      <c r="E354" s="39">
        <f t="shared" si="29"/>
        <v>0</v>
      </c>
      <c r="F354" s="39">
        <f t="shared" si="30"/>
        <v>0</v>
      </c>
      <c r="G354" s="39">
        <f t="shared" si="31"/>
        <v>0</v>
      </c>
      <c r="H354" s="39">
        <f t="shared" si="28"/>
        <v>0</v>
      </c>
      <c r="I354" s="1"/>
    </row>
    <row r="355" spans="2:9" x14ac:dyDescent="0.2">
      <c r="B355" s="9" t="str">
        <f>$B$44</f>
        <v>Physical Training</v>
      </c>
      <c r="C355" s="39">
        <f t="shared" si="27"/>
        <v>0</v>
      </c>
      <c r="D355" s="39">
        <f t="shared" si="27"/>
        <v>0</v>
      </c>
      <c r="E355" s="39">
        <f t="shared" si="29"/>
        <v>0</v>
      </c>
      <c r="F355" s="39">
        <f t="shared" si="30"/>
        <v>0</v>
      </c>
      <c r="G355" s="39">
        <f t="shared" si="31"/>
        <v>0</v>
      </c>
      <c r="H355" s="39">
        <f t="shared" si="28"/>
        <v>0</v>
      </c>
      <c r="I355" s="1"/>
    </row>
    <row r="356" spans="2:9" x14ac:dyDescent="0.2">
      <c r="B356" s="9" t="str">
        <f>$B$45</f>
        <v>Health Services</v>
      </c>
      <c r="C356" s="39">
        <f t="shared" si="27"/>
        <v>6937.7825685335929</v>
      </c>
      <c r="D356" s="39">
        <f t="shared" si="27"/>
        <v>5932.7298803286003</v>
      </c>
      <c r="E356" s="39">
        <f t="shared" si="29"/>
        <v>4936.1716364679214</v>
      </c>
      <c r="F356" s="39">
        <f t="shared" si="30"/>
        <v>0</v>
      </c>
      <c r="G356" s="39">
        <f t="shared" si="31"/>
        <v>0</v>
      </c>
      <c r="H356" s="39">
        <f t="shared" si="28"/>
        <v>6234.8466530762962</v>
      </c>
      <c r="I356" s="1"/>
    </row>
    <row r="357" spans="2:9" x14ac:dyDescent="0.2">
      <c r="B357" s="9" t="str">
        <f>$B$46</f>
        <v>Pharmacy</v>
      </c>
      <c r="C357" s="39">
        <f t="shared" si="27"/>
        <v>0</v>
      </c>
      <c r="D357" s="39">
        <f t="shared" si="27"/>
        <v>0</v>
      </c>
      <c r="E357" s="39">
        <f t="shared" si="29"/>
        <v>0</v>
      </c>
      <c r="F357" s="39">
        <f t="shared" si="30"/>
        <v>0</v>
      </c>
      <c r="G357" s="39">
        <f t="shared" si="31"/>
        <v>0</v>
      </c>
      <c r="H357" s="39">
        <f t="shared" si="28"/>
        <v>0</v>
      </c>
      <c r="I357" s="1"/>
    </row>
    <row r="358" spans="2:9" x14ac:dyDescent="0.2">
      <c r="B358" s="9" t="str">
        <f>$B$47</f>
        <v>Business Administration</v>
      </c>
      <c r="C358" s="39">
        <f t="shared" si="27"/>
        <v>8770.822479385748</v>
      </c>
      <c r="D358" s="39">
        <f t="shared" si="27"/>
        <v>14537.716763870612</v>
      </c>
      <c r="E358" s="39">
        <f t="shared" si="29"/>
        <v>12427.229157064558</v>
      </c>
      <c r="F358" s="39">
        <f t="shared" si="30"/>
        <v>0</v>
      </c>
      <c r="G358" s="39">
        <f t="shared" si="31"/>
        <v>0</v>
      </c>
      <c r="H358" s="39">
        <f t="shared" si="28"/>
        <v>13235.490128185051</v>
      </c>
      <c r="I358" s="1"/>
    </row>
    <row r="359" spans="2:9" x14ac:dyDescent="0.2">
      <c r="B359" s="9" t="str">
        <f>$B$48</f>
        <v>Optometry</v>
      </c>
      <c r="C359" s="39">
        <f t="shared" ref="C359:D363" si="32">C309*30</f>
        <v>0</v>
      </c>
      <c r="D359" s="39">
        <f t="shared" si="32"/>
        <v>0</v>
      </c>
      <c r="E359" s="39">
        <f t="shared" si="29"/>
        <v>0</v>
      </c>
      <c r="F359" s="39">
        <f t="shared" si="30"/>
        <v>0</v>
      </c>
      <c r="G359" s="39">
        <f t="shared" si="31"/>
        <v>0</v>
      </c>
      <c r="H359" s="39">
        <f t="shared" si="28"/>
        <v>0</v>
      </c>
      <c r="I359" s="1"/>
    </row>
    <row r="360" spans="2:9" x14ac:dyDescent="0.2">
      <c r="B360" s="9" t="str">
        <f>$B$49</f>
        <v>Teacher Ed-Practice Teaching</v>
      </c>
      <c r="C360" s="39">
        <f t="shared" si="32"/>
        <v>0</v>
      </c>
      <c r="D360" s="39">
        <f t="shared" si="32"/>
        <v>5932.7298803286003</v>
      </c>
      <c r="E360" s="39">
        <f t="shared" si="29"/>
        <v>0</v>
      </c>
      <c r="F360" s="39">
        <f t="shared" si="30"/>
        <v>0</v>
      </c>
      <c r="G360" s="39">
        <f t="shared" si="31"/>
        <v>0</v>
      </c>
      <c r="H360" s="39">
        <f t="shared" si="28"/>
        <v>5932.7298803286003</v>
      </c>
      <c r="I360" s="1"/>
    </row>
    <row r="361" spans="2:9" x14ac:dyDescent="0.2">
      <c r="B361" s="9" t="str">
        <f>$B$50</f>
        <v>Technology</v>
      </c>
      <c r="C361" s="39">
        <f t="shared" si="32"/>
        <v>2702.2499517083043</v>
      </c>
      <c r="D361" s="39">
        <f t="shared" si="32"/>
        <v>5932.7298803286012</v>
      </c>
      <c r="E361" s="39">
        <f t="shared" si="29"/>
        <v>0</v>
      </c>
      <c r="F361" s="39">
        <f t="shared" si="30"/>
        <v>0</v>
      </c>
      <c r="G361" s="39">
        <f t="shared" si="31"/>
        <v>0</v>
      </c>
      <c r="H361" s="39">
        <f t="shared" si="28"/>
        <v>5384.5272257748538</v>
      </c>
      <c r="I361" s="1"/>
    </row>
    <row r="362" spans="2:9" x14ac:dyDescent="0.2">
      <c r="B362" s="9" t="str">
        <f>$B$51</f>
        <v>Nursing</v>
      </c>
      <c r="C362" s="39">
        <f t="shared" si="32"/>
        <v>0</v>
      </c>
      <c r="D362" s="39">
        <f t="shared" si="32"/>
        <v>0</v>
      </c>
      <c r="E362" s="39">
        <f t="shared" si="29"/>
        <v>0</v>
      </c>
      <c r="F362" s="39">
        <f t="shared" si="30"/>
        <v>0</v>
      </c>
      <c r="G362" s="39">
        <f t="shared" si="31"/>
        <v>0</v>
      </c>
      <c r="H362" s="39">
        <f t="shared" si="28"/>
        <v>0</v>
      </c>
      <c r="I362" s="1"/>
    </row>
    <row r="363" spans="2:9" x14ac:dyDescent="0.2">
      <c r="B363" s="35" t="str">
        <f>$B$52</f>
        <v>Totals</v>
      </c>
      <c r="C363" s="38">
        <f t="shared" si="32"/>
        <v>9553.3963287111037</v>
      </c>
      <c r="D363" s="38">
        <f t="shared" si="32"/>
        <v>12279.430223729945</v>
      </c>
      <c r="E363" s="38">
        <f t="shared" si="29"/>
        <v>12838.799999782605</v>
      </c>
      <c r="F363" s="38">
        <f t="shared" si="30"/>
        <v>0</v>
      </c>
      <c r="G363" s="38">
        <f t="shared" si="31"/>
        <v>10888.54948342197</v>
      </c>
      <c r="H363" s="38">
        <f t="shared" si="28"/>
        <v>11244.02530982895</v>
      </c>
      <c r="I363" s="50"/>
    </row>
  </sheetData>
  <mergeCells count="45">
    <mergeCell ref="B17:E17"/>
    <mergeCell ref="B1:H1"/>
    <mergeCell ref="B2:H2"/>
    <mergeCell ref="B8:H8"/>
    <mergeCell ref="B9:G9"/>
    <mergeCell ref="B10:G10"/>
    <mergeCell ref="B11:H11"/>
    <mergeCell ref="B12:E12"/>
    <mergeCell ref="B13:E13"/>
    <mergeCell ref="B14:E14"/>
    <mergeCell ref="B15:E15"/>
    <mergeCell ref="B16:E16"/>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87:G87"/>
    <mergeCell ref="B89:G89"/>
    <mergeCell ref="B113:H113"/>
    <mergeCell ref="B114:G114"/>
    <mergeCell ref="B139:G139"/>
    <mergeCell ref="I140:I141"/>
    <mergeCell ref="B165:G165"/>
    <mergeCell ref="B166:G166"/>
    <mergeCell ref="B190:G190"/>
    <mergeCell ref="B316:H316"/>
    <mergeCell ref="B191:H191"/>
    <mergeCell ref="B140:F141"/>
    <mergeCell ref="B341:H341"/>
    <mergeCell ref="B215:G215"/>
    <mergeCell ref="B216:H216"/>
    <mergeCell ref="B241:G241"/>
    <mergeCell ref="B264:H264"/>
    <mergeCell ref="B266:H266"/>
    <mergeCell ref="B291:H291"/>
  </mergeCells>
  <conditionalFormatting sqref="C61:G80">
    <cfRule type="expression" dxfId="116" priority="6" stopIfTrue="1">
      <formula>C32=0</formula>
    </cfRule>
  </conditionalFormatting>
  <conditionalFormatting sqref="C91:G110">
    <cfRule type="expression" dxfId="115" priority="5" stopIfTrue="1">
      <formula>C32=0</formula>
    </cfRule>
  </conditionalFormatting>
  <conditionalFormatting sqref="C143:H162">
    <cfRule type="expression" dxfId="114" priority="3" stopIfTrue="1">
      <formula>C32=0</formula>
    </cfRule>
  </conditionalFormatting>
  <conditionalFormatting sqref="H143:H162">
    <cfRule type="expression" dxfId="113" priority="4" stopIfTrue="1">
      <formula>OR(AND(#REF!&gt;0,H143&gt;0,H61=0),AND(#REF!&gt;0,H143&gt;0,H32=0))</formula>
    </cfRule>
  </conditionalFormatting>
  <conditionalFormatting sqref="H143:H162">
    <cfRule type="expression" dxfId="112" priority="2" stopIfTrue="1">
      <formula>OR(AND(#REF!&gt;0,H143&gt;0,H61=0),AND(#REF!&gt;0,H143&gt;0,H32=0))</formula>
    </cfRule>
  </conditionalFormatting>
  <conditionalFormatting sqref="H143:H162">
    <cfRule type="expression" dxfId="111"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C000"/>
    <pageSetUpPr fitToPage="1"/>
  </sheetPr>
  <dimension ref="B1:W363"/>
  <sheetViews>
    <sheetView showGridLines="0" showZeros="0" topLeftCell="A52"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102</v>
      </c>
      <c r="C3" s="6"/>
      <c r="D3" s="6"/>
      <c r="E3" s="6"/>
      <c r="F3" s="6"/>
      <c r="G3" s="6"/>
      <c r="H3" s="6"/>
    </row>
    <row r="4" spans="2:8" x14ac:dyDescent="0.2">
      <c r="B4" s="83" t="s">
        <v>158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Data!$G29</f>
        <v>77958817</v>
      </c>
    </row>
    <row r="14" spans="2:8" x14ac:dyDescent="0.2">
      <c r="B14" s="372" t="s">
        <v>14</v>
      </c>
      <c r="C14" s="372"/>
      <c r="D14" s="372"/>
      <c r="E14" s="372"/>
      <c r="F14" s="341"/>
      <c r="G14" s="339"/>
      <c r="H14" s="345">
        <f>Data!$H29</f>
        <v>3136136</v>
      </c>
    </row>
    <row r="15" spans="2:8" x14ac:dyDescent="0.2">
      <c r="B15" s="372" t="s">
        <v>15</v>
      </c>
      <c r="C15" s="372"/>
      <c r="D15" s="372"/>
      <c r="E15" s="372"/>
      <c r="F15" s="341"/>
      <c r="G15" s="339"/>
      <c r="H15" s="345">
        <f>Data!$I29</f>
        <v>21024873</v>
      </c>
    </row>
    <row r="16" spans="2:8" x14ac:dyDescent="0.2">
      <c r="B16" s="372" t="s">
        <v>19</v>
      </c>
      <c r="C16" s="372"/>
      <c r="D16" s="372"/>
      <c r="E16" s="372"/>
      <c r="F16" s="341"/>
      <c r="G16" s="339"/>
      <c r="H16" s="345">
        <f>Data!$J29</f>
        <v>13304605</v>
      </c>
    </row>
    <row r="17" spans="2:23" x14ac:dyDescent="0.2">
      <c r="B17" s="372" t="s">
        <v>16</v>
      </c>
      <c r="C17" s="372"/>
      <c r="D17" s="372"/>
      <c r="E17" s="372"/>
      <c r="F17" s="341"/>
      <c r="G17" s="339"/>
      <c r="H17" s="345">
        <f>Data!$K29</f>
        <v>35023035</v>
      </c>
    </row>
    <row r="18" spans="2:23" x14ac:dyDescent="0.2">
      <c r="B18" s="372" t="s">
        <v>1</v>
      </c>
      <c r="C18" s="372"/>
      <c r="D18" s="372"/>
      <c r="E18" s="372"/>
      <c r="F18" s="342"/>
      <c r="G18" s="339"/>
      <c r="H18" s="343">
        <f>SUM(H13:H17)</f>
        <v>150447466</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Data!L29</f>
        <v>Dannette Sales</v>
      </c>
      <c r="E21" s="385"/>
      <c r="F21" s="385"/>
      <c r="G21" s="87" t="str">
        <f>Data!M29</f>
        <v>936-468-2354</v>
      </c>
      <c r="H21" s="78" t="str">
        <f>Data!N29</f>
        <v>salesdl@sfasu.edu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Data!O29</f>
        <v>5903</v>
      </c>
      <c r="D25" s="80">
        <f>Data!P29</f>
        <v>5626</v>
      </c>
      <c r="E25" s="80">
        <f>Data!Q29</f>
        <v>1274</v>
      </c>
      <c r="F25" s="80">
        <f>Data!R29</f>
        <v>59</v>
      </c>
      <c r="G25" s="80">
        <f>Data!S29</f>
        <v>0</v>
      </c>
      <c r="H25" s="68">
        <f>SUM(C25:G25)</f>
        <v>12862</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x14ac:dyDescent="0.2">
      <c r="B28" s="386" t="s">
        <v>39</v>
      </c>
      <c r="C28" s="387"/>
      <c r="D28" s="385" t="str">
        <f>Data!T29</f>
        <v>Hall, Karyn</v>
      </c>
      <c r="E28" s="385"/>
      <c r="F28" s="385"/>
      <c r="G28" s="87" t="str">
        <f>Data!U29</f>
        <v>(936) 468-3806</v>
      </c>
      <c r="H28" s="78" t="str">
        <f>Data!V29</f>
        <v>khall@sfasu.edu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Data!W29</f>
        <v>86881</v>
      </c>
      <c r="D32" s="81">
        <f>Data!AQ29</f>
        <v>18243</v>
      </c>
      <c r="E32" s="81">
        <f>Data!BK29</f>
        <v>2913</v>
      </c>
      <c r="F32" s="81">
        <f>Data!CE29</f>
        <v>342</v>
      </c>
      <c r="G32" s="81">
        <f>Data!CY29</f>
        <v>0</v>
      </c>
      <c r="H32" s="22">
        <f>SUM(C32:G32)</f>
        <v>108379</v>
      </c>
      <c r="I32" s="1"/>
      <c r="W32" s="18"/>
    </row>
    <row r="33" spans="2:23" x14ac:dyDescent="0.2">
      <c r="B33" s="7" t="s">
        <v>46</v>
      </c>
      <c r="C33" s="81">
        <f>Data!X29</f>
        <v>28258</v>
      </c>
      <c r="D33" s="81">
        <f>Data!AR29</f>
        <v>6849</v>
      </c>
      <c r="E33" s="81">
        <f>Data!BL29</f>
        <v>1892</v>
      </c>
      <c r="F33" s="81">
        <f>Data!CF29</f>
        <v>0</v>
      </c>
      <c r="G33" s="81">
        <f>Data!CZ29</f>
        <v>0</v>
      </c>
      <c r="H33" s="22">
        <f t="shared" ref="H33:H52" si="0">SUM(C33:G33)</f>
        <v>36999</v>
      </c>
      <c r="I33" s="1"/>
      <c r="W33" s="18"/>
    </row>
    <row r="34" spans="2:23" x14ac:dyDescent="0.2">
      <c r="B34" s="7" t="s">
        <v>47</v>
      </c>
      <c r="C34" s="81">
        <f>Data!Y29</f>
        <v>19713</v>
      </c>
      <c r="D34" s="81">
        <f>Data!AS29</f>
        <v>9770</v>
      </c>
      <c r="E34" s="81">
        <f>Data!BM29</f>
        <v>978</v>
      </c>
      <c r="F34" s="81">
        <f>Data!CG29</f>
        <v>0</v>
      </c>
      <c r="G34" s="81">
        <f>Data!DA29</f>
        <v>0</v>
      </c>
      <c r="H34" s="22">
        <f t="shared" si="0"/>
        <v>30461</v>
      </c>
      <c r="I34" s="1"/>
      <c r="W34" s="18"/>
    </row>
    <row r="35" spans="2:23" x14ac:dyDescent="0.2">
      <c r="B35" s="7" t="s">
        <v>48</v>
      </c>
      <c r="C35" s="81">
        <f>Data!Z29</f>
        <v>5126</v>
      </c>
      <c r="D35" s="81">
        <f>Data!AT29</f>
        <v>13288</v>
      </c>
      <c r="E35" s="81">
        <f>Data!BN29</f>
        <v>8379</v>
      </c>
      <c r="F35" s="81">
        <f>Data!CH29</f>
        <v>452</v>
      </c>
      <c r="G35" s="81">
        <f>Data!DB29</f>
        <v>0</v>
      </c>
      <c r="H35" s="22">
        <f t="shared" si="0"/>
        <v>27245</v>
      </c>
      <c r="I35" s="1"/>
      <c r="W35" s="18"/>
    </row>
    <row r="36" spans="2:23" x14ac:dyDescent="0.2">
      <c r="B36" s="7" t="s">
        <v>49</v>
      </c>
      <c r="C36" s="81">
        <f>Data!AA29</f>
        <v>5166</v>
      </c>
      <c r="D36" s="81">
        <f>Data!AU29</f>
        <v>5000</v>
      </c>
      <c r="E36" s="81">
        <f>Data!BO29</f>
        <v>481</v>
      </c>
      <c r="F36" s="81">
        <f>Data!CI29</f>
        <v>78</v>
      </c>
      <c r="G36" s="81">
        <f>Data!DC29</f>
        <v>0</v>
      </c>
      <c r="H36" s="22">
        <f t="shared" si="0"/>
        <v>10725</v>
      </c>
      <c r="I36" s="1"/>
      <c r="W36" s="18"/>
    </row>
    <row r="37" spans="2:23" x14ac:dyDescent="0.2">
      <c r="B37" s="7" t="s">
        <v>50</v>
      </c>
      <c r="C37" s="81">
        <f>Data!AB29</f>
        <v>2491</v>
      </c>
      <c r="D37" s="81">
        <f>Data!AV29</f>
        <v>1964</v>
      </c>
      <c r="E37" s="81">
        <f>Data!BP29</f>
        <v>51</v>
      </c>
      <c r="F37" s="81">
        <f>Data!CJ29</f>
        <v>0</v>
      </c>
      <c r="G37" s="81">
        <f>Data!DD29</f>
        <v>0</v>
      </c>
      <c r="H37" s="22">
        <f t="shared" si="0"/>
        <v>4506</v>
      </c>
      <c r="I37" s="1"/>
      <c r="W37" s="18"/>
    </row>
    <row r="38" spans="2:23" x14ac:dyDescent="0.2">
      <c r="B38" s="7" t="s">
        <v>51</v>
      </c>
      <c r="C38" s="81">
        <f>Data!AC29</f>
        <v>8909</v>
      </c>
      <c r="D38" s="81">
        <f>Data!AW29</f>
        <v>5482</v>
      </c>
      <c r="E38" s="81">
        <f>Data!BQ29</f>
        <v>783</v>
      </c>
      <c r="F38" s="81">
        <f>Data!CK29</f>
        <v>0</v>
      </c>
      <c r="G38" s="81">
        <f>Data!DE29</f>
        <v>0</v>
      </c>
      <c r="H38" s="22">
        <f t="shared" si="0"/>
        <v>15174</v>
      </c>
      <c r="I38" s="1"/>
      <c r="W38" s="18"/>
    </row>
    <row r="39" spans="2:23" x14ac:dyDescent="0.2">
      <c r="B39" s="7" t="s">
        <v>52</v>
      </c>
      <c r="C39" s="81">
        <f>Data!AD29</f>
        <v>0</v>
      </c>
      <c r="D39" s="81">
        <f>Data!AX29</f>
        <v>0</v>
      </c>
      <c r="E39" s="81">
        <f>Data!BR29</f>
        <v>0</v>
      </c>
      <c r="F39" s="81">
        <f>Data!CL29</f>
        <v>0</v>
      </c>
      <c r="G39" s="81">
        <f>Data!DF29</f>
        <v>0</v>
      </c>
      <c r="H39" s="22">
        <f t="shared" si="0"/>
        <v>0</v>
      </c>
      <c r="I39" s="1"/>
      <c r="W39" s="18"/>
    </row>
    <row r="40" spans="2:23" x14ac:dyDescent="0.2">
      <c r="B40" s="7" t="s">
        <v>53</v>
      </c>
      <c r="C40" s="81">
        <f>Data!AE29</f>
        <v>786</v>
      </c>
      <c r="D40" s="81">
        <f>Data!AY29</f>
        <v>3327</v>
      </c>
      <c r="E40" s="81">
        <f>Data!BS29</f>
        <v>2739</v>
      </c>
      <c r="F40" s="81">
        <f>Data!CM29</f>
        <v>0</v>
      </c>
      <c r="G40" s="81">
        <f>Data!DG29</f>
        <v>0</v>
      </c>
      <c r="H40" s="22">
        <f t="shared" si="0"/>
        <v>6852</v>
      </c>
      <c r="I40" s="1"/>
      <c r="W40" s="18"/>
    </row>
    <row r="41" spans="2:23" x14ac:dyDescent="0.2">
      <c r="B41" s="7" t="s">
        <v>54</v>
      </c>
      <c r="C41" s="81">
        <f>Data!AF29</f>
        <v>0</v>
      </c>
      <c r="D41" s="81">
        <f>Data!AZ29</f>
        <v>0</v>
      </c>
      <c r="E41" s="81">
        <f>Data!BT29</f>
        <v>0</v>
      </c>
      <c r="F41" s="81">
        <f>Data!CN29</f>
        <v>0</v>
      </c>
      <c r="G41" s="81">
        <f>Data!DH29</f>
        <v>0</v>
      </c>
      <c r="H41" s="22">
        <f t="shared" si="0"/>
        <v>0</v>
      </c>
      <c r="I41" s="1"/>
      <c r="W41" s="18"/>
    </row>
    <row r="42" spans="2:23" x14ac:dyDescent="0.2">
      <c r="B42" s="7" t="s">
        <v>55</v>
      </c>
      <c r="C42" s="81">
        <f>Data!AG29</f>
        <v>0</v>
      </c>
      <c r="D42" s="81">
        <f>Data!BA29</f>
        <v>0</v>
      </c>
      <c r="E42" s="81">
        <f>Data!BU29</f>
        <v>0</v>
      </c>
      <c r="F42" s="81">
        <f>Data!CO29</f>
        <v>0</v>
      </c>
      <c r="G42" s="81">
        <f>Data!DI29</f>
        <v>0</v>
      </c>
      <c r="H42" s="22">
        <f t="shared" si="0"/>
        <v>0</v>
      </c>
      <c r="I42" s="1"/>
      <c r="W42" s="18"/>
    </row>
    <row r="43" spans="2:23" x14ac:dyDescent="0.2">
      <c r="B43" s="7" t="s">
        <v>56</v>
      </c>
      <c r="C43" s="81">
        <f>Data!AH29</f>
        <v>33</v>
      </c>
      <c r="D43" s="81">
        <f>Data!BB29</f>
        <v>0</v>
      </c>
      <c r="E43" s="81">
        <f>Data!BV29</f>
        <v>0</v>
      </c>
      <c r="F43" s="81">
        <f>Data!CP29</f>
        <v>0</v>
      </c>
      <c r="G43" s="81">
        <f>Data!DJ29</f>
        <v>0</v>
      </c>
      <c r="H43" s="22">
        <f t="shared" si="0"/>
        <v>33</v>
      </c>
      <c r="I43" s="1"/>
      <c r="W43" s="18"/>
    </row>
    <row r="44" spans="2:23" x14ac:dyDescent="0.2">
      <c r="B44" s="7" t="s">
        <v>57</v>
      </c>
      <c r="C44" s="81">
        <f>Data!AI29</f>
        <v>3358</v>
      </c>
      <c r="D44" s="81">
        <f>Data!BC29</f>
        <v>2848</v>
      </c>
      <c r="E44" s="81">
        <f>Data!BW29</f>
        <v>0</v>
      </c>
      <c r="F44" s="81">
        <f>Data!CQ29</f>
        <v>0</v>
      </c>
      <c r="G44" s="81">
        <f>Data!DK29</f>
        <v>0</v>
      </c>
      <c r="H44" s="22">
        <f t="shared" si="0"/>
        <v>6206</v>
      </c>
      <c r="I44" s="1"/>
      <c r="W44" s="18"/>
    </row>
    <row r="45" spans="2:23" x14ac:dyDescent="0.2">
      <c r="B45" s="7" t="s">
        <v>58</v>
      </c>
      <c r="C45" s="81">
        <f>Data!AJ29</f>
        <v>4723</v>
      </c>
      <c r="D45" s="81">
        <f>Data!BD29</f>
        <v>6817</v>
      </c>
      <c r="E45" s="81">
        <f>Data!BX29</f>
        <v>3320</v>
      </c>
      <c r="F45" s="81">
        <f>Data!CR29</f>
        <v>0</v>
      </c>
      <c r="G45" s="81">
        <f>Data!DL29</f>
        <v>0</v>
      </c>
      <c r="H45" s="22">
        <f t="shared" si="0"/>
        <v>14860</v>
      </c>
      <c r="I45" s="1"/>
      <c r="W45" s="18"/>
    </row>
    <row r="46" spans="2:23" x14ac:dyDescent="0.2">
      <c r="B46" s="7" t="s">
        <v>59</v>
      </c>
      <c r="C46" s="81">
        <f>Data!AK29</f>
        <v>0</v>
      </c>
      <c r="D46" s="81">
        <f>Data!BE29</f>
        <v>0</v>
      </c>
      <c r="E46" s="81">
        <f>Data!BY29</f>
        <v>0</v>
      </c>
      <c r="F46" s="81">
        <f>Data!CS29</f>
        <v>0</v>
      </c>
      <c r="G46" s="81">
        <f>Data!DM29</f>
        <v>0</v>
      </c>
      <c r="H46" s="22">
        <f t="shared" si="0"/>
        <v>0</v>
      </c>
      <c r="I46" s="1"/>
      <c r="W46" s="18"/>
    </row>
    <row r="47" spans="2:23" x14ac:dyDescent="0.2">
      <c r="B47" s="7" t="s">
        <v>60</v>
      </c>
      <c r="C47" s="81">
        <f>Data!AL29</f>
        <v>12115</v>
      </c>
      <c r="D47" s="81">
        <f>Data!BF29</f>
        <v>23266</v>
      </c>
      <c r="E47" s="81">
        <f>Data!BZ29</f>
        <v>2655</v>
      </c>
      <c r="F47" s="81">
        <f>Data!CT29</f>
        <v>0</v>
      </c>
      <c r="G47" s="81">
        <f>Data!DN29</f>
        <v>0</v>
      </c>
      <c r="H47" s="22">
        <f t="shared" si="0"/>
        <v>38036</v>
      </c>
      <c r="I47" s="1"/>
      <c r="W47" s="18"/>
    </row>
    <row r="48" spans="2:23" x14ac:dyDescent="0.2">
      <c r="B48" s="7" t="s">
        <v>61</v>
      </c>
      <c r="C48" s="81">
        <f>Data!AM29</f>
        <v>0</v>
      </c>
      <c r="D48" s="81">
        <f>Data!BG29</f>
        <v>0</v>
      </c>
      <c r="E48" s="81">
        <f>Data!CA29</f>
        <v>0</v>
      </c>
      <c r="F48" s="81">
        <f>Data!CU29</f>
        <v>0</v>
      </c>
      <c r="G48" s="81">
        <f>Data!DO29</f>
        <v>0</v>
      </c>
      <c r="H48" s="22">
        <f t="shared" si="0"/>
        <v>0</v>
      </c>
      <c r="I48" s="1"/>
      <c r="W48" s="18"/>
    </row>
    <row r="49" spans="2:23" x14ac:dyDescent="0.2">
      <c r="B49" s="7" t="s">
        <v>62</v>
      </c>
      <c r="C49" s="81">
        <f>Data!AN29</f>
        <v>0</v>
      </c>
      <c r="D49" s="81">
        <f>Data!BH29</f>
        <v>2667</v>
      </c>
      <c r="E49" s="81">
        <f>Data!CB29</f>
        <v>0</v>
      </c>
      <c r="F49" s="81">
        <f>Data!CV29</f>
        <v>0</v>
      </c>
      <c r="G49" s="81">
        <f>Data!DP29</f>
        <v>0</v>
      </c>
      <c r="H49" s="22">
        <f t="shared" si="0"/>
        <v>2667</v>
      </c>
      <c r="I49" s="1"/>
      <c r="W49" s="18"/>
    </row>
    <row r="50" spans="2:23" x14ac:dyDescent="0.2">
      <c r="B50" s="7" t="s">
        <v>63</v>
      </c>
      <c r="C50" s="81">
        <f>Data!AO29</f>
        <v>505</v>
      </c>
      <c r="D50" s="81">
        <f>Data!BI29</f>
        <v>455</v>
      </c>
      <c r="E50" s="81">
        <f>Data!CC29</f>
        <v>0</v>
      </c>
      <c r="F50" s="81">
        <f>Data!CW29</f>
        <v>0</v>
      </c>
      <c r="G50" s="81">
        <f>Data!DQ29</f>
        <v>0</v>
      </c>
      <c r="H50" s="22">
        <f t="shared" si="0"/>
        <v>960</v>
      </c>
      <c r="I50" s="1"/>
      <c r="W50" s="18"/>
    </row>
    <row r="51" spans="2:23" x14ac:dyDescent="0.2">
      <c r="B51" s="7" t="s">
        <v>0</v>
      </c>
      <c r="C51" s="81">
        <f>Data!AP29</f>
        <v>453</v>
      </c>
      <c r="D51" s="81">
        <f>Data!BJ29</f>
        <v>8248</v>
      </c>
      <c r="E51" s="81">
        <f>Data!CD29</f>
        <v>555</v>
      </c>
      <c r="F51" s="81">
        <f>Data!CX29</f>
        <v>0</v>
      </c>
      <c r="G51" s="81">
        <f>Data!DR29</f>
        <v>0</v>
      </c>
      <c r="H51" s="22">
        <f t="shared" si="0"/>
        <v>9256</v>
      </c>
      <c r="I51" s="1"/>
      <c r="W51" s="18"/>
    </row>
    <row r="52" spans="2:23" x14ac:dyDescent="0.2">
      <c r="B52" s="8" t="s">
        <v>34</v>
      </c>
      <c r="C52" s="22">
        <f>SUM(C32:C51)</f>
        <v>178517</v>
      </c>
      <c r="D52" s="22">
        <f>SUM(D32:D51)</f>
        <v>108224</v>
      </c>
      <c r="E52" s="22">
        <f>SUM(E32:E51)</f>
        <v>24746</v>
      </c>
      <c r="F52" s="22">
        <f>SUM(F32:F51)</f>
        <v>872</v>
      </c>
      <c r="G52" s="22">
        <f>SUM(G32:G51)</f>
        <v>0</v>
      </c>
      <c r="H52" s="22">
        <f t="shared" si="0"/>
        <v>312359</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x14ac:dyDescent="0.2">
      <c r="B55" s="386" t="s">
        <v>40</v>
      </c>
      <c r="C55" s="387"/>
      <c r="D55" s="385" t="str">
        <f>Data!T29</f>
        <v>Hall, Karyn</v>
      </c>
      <c r="E55" s="385"/>
      <c r="F55" s="385"/>
      <c r="G55" s="87" t="str">
        <f>Data!U29</f>
        <v>(936) 468-3806</v>
      </c>
      <c r="H55" s="78" t="str">
        <f>Data!V29</f>
        <v>khall@sfasu.edu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Data!DS29</f>
        <v>8148218.1114335796</v>
      </c>
      <c r="D61" s="82">
        <f>Data!EM29</f>
        <v>2809739.83696303</v>
      </c>
      <c r="E61" s="82">
        <f>Data!FG29</f>
        <v>1417252.6917155201</v>
      </c>
      <c r="F61" s="82">
        <f>Data!GA29</f>
        <v>222102.08348522999</v>
      </c>
      <c r="G61" s="82">
        <f>Data!GU29</f>
        <v>0</v>
      </c>
      <c r="H61" s="21">
        <f>SUM(C61:G61)</f>
        <v>12597312.723597361</v>
      </c>
      <c r="I61" s="1"/>
    </row>
    <row r="62" spans="2:23" x14ac:dyDescent="0.2">
      <c r="B62" s="9" t="str">
        <f>$B$33</f>
        <v>Science</v>
      </c>
      <c r="C62" s="82">
        <f>Data!DT29</f>
        <v>2315124.6827943102</v>
      </c>
      <c r="D62" s="82">
        <f>Data!EN29</f>
        <v>1569855.0775744701</v>
      </c>
      <c r="E62" s="82">
        <f>Data!FH29</f>
        <v>1027615.8897435101</v>
      </c>
      <c r="F62" s="82">
        <f>Data!GB29</f>
        <v>0</v>
      </c>
      <c r="G62" s="82">
        <f>Data!GV29</f>
        <v>0</v>
      </c>
      <c r="H62" s="22">
        <f t="shared" ref="H62:H81" si="1">SUM(C62:G62)</f>
        <v>4912595.6501122899</v>
      </c>
      <c r="I62" s="1"/>
    </row>
    <row r="63" spans="2:23" x14ac:dyDescent="0.2">
      <c r="B63" s="9" t="str">
        <f>$B$34</f>
        <v>Fine Arts</v>
      </c>
      <c r="C63" s="82">
        <f>Data!DU29</f>
        <v>2777485.77290123</v>
      </c>
      <c r="D63" s="82">
        <f>Data!EO29</f>
        <v>2154590.6306904899</v>
      </c>
      <c r="E63" s="82">
        <f>Data!FI29</f>
        <v>645878.23910034704</v>
      </c>
      <c r="F63" s="82">
        <f>Data!GC29</f>
        <v>0</v>
      </c>
      <c r="G63" s="82">
        <f>Data!GW29</f>
        <v>0</v>
      </c>
      <c r="H63" s="22">
        <f t="shared" si="1"/>
        <v>5577954.6426920677</v>
      </c>
      <c r="I63" s="1"/>
    </row>
    <row r="64" spans="2:23" x14ac:dyDescent="0.2">
      <c r="B64" s="9" t="str">
        <f>$B$35</f>
        <v>Teacher Education</v>
      </c>
      <c r="C64" s="82">
        <f>Data!DV29</f>
        <v>412694.76137129898</v>
      </c>
      <c r="D64" s="82">
        <f>Data!EP29</f>
        <v>1611898.7809834001</v>
      </c>
      <c r="E64" s="82">
        <f>Data!FJ29</f>
        <v>1706204.76404496</v>
      </c>
      <c r="F64" s="82">
        <f>Data!GD29</f>
        <v>175778.866445183</v>
      </c>
      <c r="G64" s="82">
        <f>Data!GX29</f>
        <v>0</v>
      </c>
      <c r="H64" s="22">
        <f t="shared" si="1"/>
        <v>3906577.1728448421</v>
      </c>
      <c r="I64" s="1"/>
    </row>
    <row r="65" spans="2:9" x14ac:dyDescent="0.2">
      <c r="B65" s="9" t="str">
        <f>$B$36</f>
        <v>Agriculture</v>
      </c>
      <c r="C65" s="82">
        <f>Data!DW29</f>
        <v>681944.91228086501</v>
      </c>
      <c r="D65" s="82">
        <f>Data!EQ29</f>
        <v>899716.59784371895</v>
      </c>
      <c r="E65" s="82">
        <f>Data!FK29</f>
        <v>222039.284043047</v>
      </c>
      <c r="F65" s="82">
        <f>Data!GE29</f>
        <v>42854.189653314599</v>
      </c>
      <c r="G65" s="82">
        <f>Data!GY29</f>
        <v>0</v>
      </c>
      <c r="H65" s="22">
        <f t="shared" si="1"/>
        <v>1846554.9838209455</v>
      </c>
      <c r="I65" s="1"/>
    </row>
    <row r="66" spans="2:9" x14ac:dyDescent="0.2">
      <c r="B66" s="9" t="str">
        <f>$B$37</f>
        <v>Engineering</v>
      </c>
      <c r="C66" s="82">
        <f>Data!DX29</f>
        <v>394658.58471142501</v>
      </c>
      <c r="D66" s="82">
        <f>Data!ER29</f>
        <v>371822.39579485502</v>
      </c>
      <c r="E66" s="82">
        <f>Data!FL29</f>
        <v>54814.856710229004</v>
      </c>
      <c r="F66" s="82">
        <f>Data!GF29</f>
        <v>0</v>
      </c>
      <c r="G66" s="82">
        <f>Data!GZ29</f>
        <v>0</v>
      </c>
      <c r="H66" s="22">
        <f t="shared" si="1"/>
        <v>821295.83721650892</v>
      </c>
      <c r="I66" s="1"/>
    </row>
    <row r="67" spans="2:9" x14ac:dyDescent="0.2">
      <c r="B67" s="9" t="str">
        <f>$B$38</f>
        <v>Home Economics</v>
      </c>
      <c r="C67" s="82">
        <f>Data!DY29</f>
        <v>455142.476751849</v>
      </c>
      <c r="D67" s="82">
        <f>Data!ES29</f>
        <v>331803.01289154601</v>
      </c>
      <c r="E67" s="82">
        <f>Data!FM29</f>
        <v>160821.03357136101</v>
      </c>
      <c r="F67" s="82">
        <f>Data!GG29</f>
        <v>0</v>
      </c>
      <c r="G67" s="82">
        <f>Data!HA29</f>
        <v>0</v>
      </c>
      <c r="H67" s="22">
        <f t="shared" si="1"/>
        <v>947766.52321475593</v>
      </c>
      <c r="I67" s="1"/>
    </row>
    <row r="68" spans="2:9" x14ac:dyDescent="0.2">
      <c r="B68" s="9" t="str">
        <f>$B$39</f>
        <v>Law</v>
      </c>
      <c r="C68" s="82">
        <f>Data!DZ29</f>
        <v>0</v>
      </c>
      <c r="D68" s="82">
        <f>Data!ET29</f>
        <v>0</v>
      </c>
      <c r="E68" s="82">
        <f>Data!FN29</f>
        <v>0</v>
      </c>
      <c r="F68" s="82">
        <f>Data!GH29</f>
        <v>0</v>
      </c>
      <c r="G68" s="82">
        <f>Data!HB29</f>
        <v>0</v>
      </c>
      <c r="H68" s="22">
        <f t="shared" si="1"/>
        <v>0</v>
      </c>
      <c r="I68" s="1"/>
    </row>
    <row r="69" spans="2:9" x14ac:dyDescent="0.2">
      <c r="B69" s="9" t="str">
        <f>$B$40</f>
        <v>Social Service</v>
      </c>
      <c r="C69" s="82">
        <f>Data!EA29</f>
        <v>79736.633810747895</v>
      </c>
      <c r="D69" s="82">
        <f>Data!EU29</f>
        <v>474702.57517917303</v>
      </c>
      <c r="E69" s="82">
        <f>Data!FO29</f>
        <v>565585.86329989496</v>
      </c>
      <c r="F69" s="82">
        <f>Data!GI29</f>
        <v>0</v>
      </c>
      <c r="G69" s="82">
        <f>Data!HC29</f>
        <v>0</v>
      </c>
      <c r="H69" s="22">
        <f t="shared" si="1"/>
        <v>1120025.0722898159</v>
      </c>
      <c r="I69" s="1"/>
    </row>
    <row r="70" spans="2:9" x14ac:dyDescent="0.2">
      <c r="B70" s="9" t="str">
        <f>$B$41</f>
        <v>Library Science</v>
      </c>
      <c r="C70" s="82">
        <f>Data!EB29</f>
        <v>0</v>
      </c>
      <c r="D70" s="82">
        <f>Data!EV29</f>
        <v>0</v>
      </c>
      <c r="E70" s="82">
        <f>Data!FP29</f>
        <v>0</v>
      </c>
      <c r="F70" s="82">
        <f>Data!GJ29</f>
        <v>0</v>
      </c>
      <c r="G70" s="82">
        <f>Data!HD29</f>
        <v>0</v>
      </c>
      <c r="H70" s="22">
        <f t="shared" si="1"/>
        <v>0</v>
      </c>
      <c r="I70" s="1"/>
    </row>
    <row r="71" spans="2:9" x14ac:dyDescent="0.2">
      <c r="B71" s="9" t="str">
        <f>$B$42</f>
        <v>Veterinary Science</v>
      </c>
      <c r="C71" s="82">
        <f>Data!EC29</f>
        <v>0</v>
      </c>
      <c r="D71" s="82">
        <f>Data!EW29</f>
        <v>0</v>
      </c>
      <c r="E71" s="82">
        <f>Data!FQ29</f>
        <v>0</v>
      </c>
      <c r="F71" s="82">
        <f>Data!GK29</f>
        <v>0</v>
      </c>
      <c r="G71" s="82">
        <f>Data!HE29</f>
        <v>0</v>
      </c>
      <c r="H71" s="22">
        <f t="shared" si="1"/>
        <v>0</v>
      </c>
      <c r="I71" s="1"/>
    </row>
    <row r="72" spans="2:9" x14ac:dyDescent="0.2">
      <c r="B72" s="9" t="str">
        <f>$B$43</f>
        <v>Vocational Training</v>
      </c>
      <c r="C72" s="82">
        <f>Data!ED29</f>
        <v>10956.5454545455</v>
      </c>
      <c r="D72" s="82">
        <f>Data!EX29</f>
        <v>0</v>
      </c>
      <c r="E72" s="82">
        <f>Data!FR29</f>
        <v>0</v>
      </c>
      <c r="F72" s="82">
        <f>Data!GL29</f>
        <v>0</v>
      </c>
      <c r="G72" s="82">
        <f>Data!HF29</f>
        <v>0</v>
      </c>
      <c r="H72" s="22">
        <f t="shared" si="1"/>
        <v>10956.5454545455</v>
      </c>
      <c r="I72" s="1"/>
    </row>
    <row r="73" spans="2:9" x14ac:dyDescent="0.2">
      <c r="B73" s="9" t="str">
        <f>$B$44</f>
        <v>Physical Training</v>
      </c>
      <c r="C73" s="82">
        <f>Data!EE29</f>
        <v>216824.24787445599</v>
      </c>
      <c r="D73" s="82">
        <f>Data!EY29</f>
        <v>201985.66154928401</v>
      </c>
      <c r="E73" s="82">
        <f>Data!FS29</f>
        <v>0</v>
      </c>
      <c r="F73" s="82">
        <f>Data!GM29</f>
        <v>0</v>
      </c>
      <c r="G73" s="82">
        <f>Data!HG29</f>
        <v>0</v>
      </c>
      <c r="H73" s="22">
        <f t="shared" si="1"/>
        <v>418809.90942374</v>
      </c>
      <c r="I73" s="1"/>
    </row>
    <row r="74" spans="2:9" x14ac:dyDescent="0.2">
      <c r="B74" s="9" t="str">
        <f>$B$45</f>
        <v>Health Services</v>
      </c>
      <c r="C74" s="82">
        <f>Data!EF29</f>
        <v>286715.029337254</v>
      </c>
      <c r="D74" s="82">
        <f>Data!EZ29</f>
        <v>644356.52380511595</v>
      </c>
      <c r="E74" s="82">
        <f>Data!FT29</f>
        <v>684194.00426600699</v>
      </c>
      <c r="F74" s="82">
        <f>Data!GN29</f>
        <v>0</v>
      </c>
      <c r="G74" s="82">
        <f>Data!HH29</f>
        <v>0</v>
      </c>
      <c r="H74" s="22">
        <f t="shared" si="1"/>
        <v>1615265.5574083771</v>
      </c>
      <c r="I74" s="1"/>
    </row>
    <row r="75" spans="2:9" x14ac:dyDescent="0.2">
      <c r="B75" s="9" t="str">
        <f>$B$46</f>
        <v>Pharmacy</v>
      </c>
      <c r="C75" s="82">
        <f>Data!EG29</f>
        <v>0</v>
      </c>
      <c r="D75" s="82">
        <f>Data!FA29</f>
        <v>0</v>
      </c>
      <c r="E75" s="82">
        <f>Data!FU29</f>
        <v>0</v>
      </c>
      <c r="F75" s="82">
        <f>Data!GO29</f>
        <v>0</v>
      </c>
      <c r="G75" s="82">
        <f>Data!HI29</f>
        <v>0</v>
      </c>
      <c r="H75" s="22">
        <f t="shared" si="1"/>
        <v>0</v>
      </c>
      <c r="I75" s="1"/>
    </row>
    <row r="76" spans="2:9" x14ac:dyDescent="0.2">
      <c r="B76" s="9" t="str">
        <f>$B$47</f>
        <v>Business Administration</v>
      </c>
      <c r="C76" s="82">
        <f>Data!EH29</f>
        <v>1092208.52743257</v>
      </c>
      <c r="D76" s="82">
        <f>Data!FB29</f>
        <v>3587181.6773651</v>
      </c>
      <c r="E76" s="82">
        <f>Data!FV29</f>
        <v>779197.69995022996</v>
      </c>
      <c r="F76" s="82">
        <f>Data!GP29</f>
        <v>0</v>
      </c>
      <c r="G76" s="82">
        <f>Data!HJ29</f>
        <v>0</v>
      </c>
      <c r="H76" s="22">
        <f t="shared" si="1"/>
        <v>5458587.9047479006</v>
      </c>
      <c r="I76" s="1"/>
    </row>
    <row r="77" spans="2:9" x14ac:dyDescent="0.2">
      <c r="B77" s="9" t="str">
        <f>$B$48</f>
        <v>Optometry</v>
      </c>
      <c r="C77" s="82">
        <f>Data!EI29</f>
        <v>0</v>
      </c>
      <c r="D77" s="82">
        <f>Data!FC29</f>
        <v>0</v>
      </c>
      <c r="E77" s="82">
        <f>Data!FW29</f>
        <v>0</v>
      </c>
      <c r="F77" s="82">
        <f>Data!GQ29</f>
        <v>0</v>
      </c>
      <c r="G77" s="82">
        <f>Data!HK29</f>
        <v>0</v>
      </c>
      <c r="H77" s="22">
        <f t="shared" si="1"/>
        <v>0</v>
      </c>
      <c r="I77" s="1"/>
    </row>
    <row r="78" spans="2:9" x14ac:dyDescent="0.2">
      <c r="B78" s="9" t="str">
        <f>$B$49</f>
        <v>Teacher Ed-Practice Teaching</v>
      </c>
      <c r="C78" s="82">
        <f>Data!EJ29</f>
        <v>0</v>
      </c>
      <c r="D78" s="82">
        <f>Data!FD29</f>
        <v>234529.684101719</v>
      </c>
      <c r="E78" s="82">
        <f>Data!FX29</f>
        <v>0</v>
      </c>
      <c r="F78" s="82">
        <f>Data!GR29</f>
        <v>0</v>
      </c>
      <c r="G78" s="82">
        <f>Data!HL29</f>
        <v>0</v>
      </c>
      <c r="H78" s="22">
        <f t="shared" si="1"/>
        <v>234529.684101719</v>
      </c>
      <c r="I78" s="1"/>
    </row>
    <row r="79" spans="2:9" x14ac:dyDescent="0.2">
      <c r="B79" s="9" t="str">
        <f>$B$50</f>
        <v>Technology</v>
      </c>
      <c r="C79" s="82">
        <f>Data!EK29</f>
        <v>88377.261287356596</v>
      </c>
      <c r="D79" s="82">
        <f>Data!FE29</f>
        <v>108979.404970494</v>
      </c>
      <c r="E79" s="82">
        <f>Data!FY29</f>
        <v>0</v>
      </c>
      <c r="F79" s="82">
        <f>Data!GS29</f>
        <v>0</v>
      </c>
      <c r="G79" s="82">
        <f>Data!HM29</f>
        <v>0</v>
      </c>
      <c r="H79" s="22">
        <f t="shared" si="1"/>
        <v>197356.66625785059</v>
      </c>
      <c r="I79" s="1"/>
    </row>
    <row r="80" spans="2:9" x14ac:dyDescent="0.2">
      <c r="B80" s="9" t="str">
        <f>$B$51</f>
        <v>Nursing</v>
      </c>
      <c r="C80" s="82">
        <f>Data!EL29</f>
        <v>46274.923964441303</v>
      </c>
      <c r="D80" s="82">
        <f>Data!FF29</f>
        <v>2110171.5913217999</v>
      </c>
      <c r="E80" s="82">
        <f>Data!FZ29</f>
        <v>429625.82238830801</v>
      </c>
      <c r="F80" s="82">
        <f>Data!GT29</f>
        <v>0</v>
      </c>
      <c r="G80" s="82">
        <f>Data!HN29</f>
        <v>0</v>
      </c>
      <c r="H80" s="22">
        <f t="shared" si="1"/>
        <v>2586072.3376745493</v>
      </c>
      <c r="I80" s="1"/>
    </row>
    <row r="81" spans="2:9" x14ac:dyDescent="0.2">
      <c r="B81" s="35" t="str">
        <f>$B$52</f>
        <v>Totals</v>
      </c>
      <c r="C81" s="21">
        <f>SUM(C61:C80)</f>
        <v>17006362.471405927</v>
      </c>
      <c r="D81" s="21">
        <f>SUM(D61:D80)</f>
        <v>17111333.451034196</v>
      </c>
      <c r="E81" s="21">
        <f>SUM(E61:E80)</f>
        <v>7693230.1488334136</v>
      </c>
      <c r="F81" s="21">
        <f>SUM(F61:F80)</f>
        <v>440735.13958372758</v>
      </c>
      <c r="G81" s="21">
        <f>SUM(G61:G80)</f>
        <v>0</v>
      </c>
      <c r="H81" s="21">
        <f t="shared" si="1"/>
        <v>42251661.210857272</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Data!T29</f>
        <v>Hall, Karyn</v>
      </c>
      <c r="E84" s="385"/>
      <c r="F84" s="385"/>
      <c r="G84" s="87" t="str">
        <f>Data!U29</f>
        <v>(936) 468-3806</v>
      </c>
      <c r="H84" s="78" t="str">
        <f>Data!V29</f>
        <v>khall@sfasu.edu</v>
      </c>
    </row>
    <row r="85" spans="2:9" ht="13.5" customHeight="1" x14ac:dyDescent="0.2">
      <c r="B85" s="27"/>
      <c r="C85" s="27"/>
      <c r="D85" s="27"/>
      <c r="E85" s="27"/>
      <c r="F85" s="27"/>
      <c r="G85" s="27"/>
      <c r="H85" s="5"/>
    </row>
    <row r="86" spans="2:9" x14ac:dyDescent="0.2">
      <c r="B86" s="28" t="s">
        <v>33</v>
      </c>
      <c r="C86" s="13"/>
      <c r="D86" s="13"/>
      <c r="E86" s="13"/>
      <c r="F86" s="13"/>
      <c r="G86" s="13"/>
      <c r="H86" s="17">
        <f>H13+H14</f>
        <v>81094953</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Data!HR29</f>
        <v>341738.5</v>
      </c>
      <c r="D91" s="159">
        <f>Data!IL29</f>
        <v>70354.736198277795</v>
      </c>
      <c r="E91" s="159">
        <f>Data!JF29</f>
        <v>6294.7032341804352</v>
      </c>
      <c r="F91" s="159">
        <f>Data!JZ29</f>
        <v>0</v>
      </c>
      <c r="G91" s="159">
        <f>Data!KT29</f>
        <v>0</v>
      </c>
      <c r="H91" s="36">
        <f>SUM(C91:G91)</f>
        <v>418387.93943245825</v>
      </c>
    </row>
    <row r="92" spans="2:9" x14ac:dyDescent="0.2">
      <c r="B92" s="9" t="str">
        <f>$B$33</f>
        <v>Science</v>
      </c>
      <c r="C92" s="159">
        <f>Data!HS29</f>
        <v>437645.66303010739</v>
      </c>
      <c r="D92" s="159">
        <f>Data!IM29</f>
        <v>92757.352764432115</v>
      </c>
      <c r="E92" s="159">
        <f>Data!JG29</f>
        <v>22445.048596618784</v>
      </c>
      <c r="F92" s="159">
        <f>Data!KA29</f>
        <v>0</v>
      </c>
      <c r="G92" s="159">
        <f>Data!KU29</f>
        <v>0</v>
      </c>
      <c r="H92" s="69">
        <f t="shared" ref="H92:H110" si="2">SUM(C92:G92)</f>
        <v>552848.06439115829</v>
      </c>
    </row>
    <row r="93" spans="2:9" x14ac:dyDescent="0.2">
      <c r="B93" s="9" t="str">
        <f>$B$34</f>
        <v>Fine Arts</v>
      </c>
      <c r="C93" s="159">
        <f>Data!HT29</f>
        <v>39282.463153631492</v>
      </c>
      <c r="D93" s="159">
        <f>Data!IN29</f>
        <v>29168.059395745473</v>
      </c>
      <c r="E93" s="159">
        <f>Data!JH29</f>
        <v>2518.0735895541925</v>
      </c>
      <c r="F93" s="159">
        <f>Data!KB29</f>
        <v>0</v>
      </c>
      <c r="G93" s="159">
        <f>Data!KV29</f>
        <v>0</v>
      </c>
      <c r="H93" s="69">
        <f t="shared" si="2"/>
        <v>70968.596138931156</v>
      </c>
    </row>
    <row r="94" spans="2:9" x14ac:dyDescent="0.2">
      <c r="B94" s="9" t="str">
        <f>$B$35</f>
        <v>Teacher Education</v>
      </c>
      <c r="C94" s="159">
        <f>Data!HU29</f>
        <v>2139.0129745314753</v>
      </c>
      <c r="D94" s="159">
        <f>Data!IO29</f>
        <v>145195.0461519963</v>
      </c>
      <c r="E94" s="159">
        <f>Data!JI29</f>
        <v>28578.210222842128</v>
      </c>
      <c r="F94" s="159">
        <f>Data!KC29</f>
        <v>0</v>
      </c>
      <c r="G94" s="159">
        <f>Data!KW29</f>
        <v>0</v>
      </c>
      <c r="H94" s="69">
        <f t="shared" si="2"/>
        <v>175912.26934936992</v>
      </c>
    </row>
    <row r="95" spans="2:9" x14ac:dyDescent="0.2">
      <c r="B95" s="9" t="str">
        <f>$B$36</f>
        <v>Agriculture</v>
      </c>
      <c r="C95" s="159">
        <f>Data!HV29</f>
        <v>13033.122154782703</v>
      </c>
      <c r="D95" s="159">
        <f>Data!IP29</f>
        <v>17654.277082199238</v>
      </c>
      <c r="E95" s="159">
        <f>Data!JJ29</f>
        <v>830.097441480675</v>
      </c>
      <c r="F95" s="159">
        <f>Data!KD29</f>
        <v>0</v>
      </c>
      <c r="G95" s="159">
        <f>Data!KX29</f>
        <v>0</v>
      </c>
      <c r="H95" s="69">
        <f t="shared" si="2"/>
        <v>31517.496678462612</v>
      </c>
    </row>
    <row r="96" spans="2:9" x14ac:dyDescent="0.2">
      <c r="B96" s="9" t="str">
        <f>$B$37</f>
        <v>Engineering</v>
      </c>
      <c r="C96" s="159">
        <f>Data!HW29</f>
        <v>67538.108637420286</v>
      </c>
      <c r="D96" s="159">
        <f>Data!IQ29</f>
        <v>56009.850418946357</v>
      </c>
      <c r="E96" s="159">
        <f>Data!JK29</f>
        <v>2130.7791636096845</v>
      </c>
      <c r="F96" s="159">
        <f>Data!KE29</f>
        <v>0</v>
      </c>
      <c r="G96" s="159">
        <f>Data!KY29</f>
        <v>0</v>
      </c>
      <c r="H96" s="69">
        <f t="shared" si="2"/>
        <v>125678.73821997632</v>
      </c>
    </row>
    <row r="97" spans="2:8" x14ac:dyDescent="0.2">
      <c r="B97" s="9" t="str">
        <f>$B$38</f>
        <v>Home Economics</v>
      </c>
      <c r="C97" s="159">
        <f>Data!HX29</f>
        <v>42943.64242796394</v>
      </c>
      <c r="D97" s="159">
        <f>Data!IR29</f>
        <v>38909.60604897634</v>
      </c>
      <c r="E97" s="159">
        <f>Data!JL29</f>
        <v>3542.7243462953861</v>
      </c>
      <c r="F97" s="159">
        <f>Data!KF29</f>
        <v>0</v>
      </c>
      <c r="G97" s="159">
        <f>Data!KZ29</f>
        <v>0</v>
      </c>
      <c r="H97" s="69">
        <f t="shared" si="2"/>
        <v>85395.972823235672</v>
      </c>
    </row>
    <row r="98" spans="2:8" x14ac:dyDescent="0.2">
      <c r="B98" s="9" t="str">
        <f>$B$39</f>
        <v>Law</v>
      </c>
      <c r="C98" s="159">
        <f>Data!HY29</f>
        <v>0</v>
      </c>
      <c r="D98" s="159">
        <f>Data!IS29</f>
        <v>0</v>
      </c>
      <c r="E98" s="159">
        <f>Data!JM29</f>
        <v>0</v>
      </c>
      <c r="F98" s="159">
        <f>Data!KG29</f>
        <v>0</v>
      </c>
      <c r="G98" s="159">
        <f>Data!LA29</f>
        <v>0</v>
      </c>
      <c r="H98" s="69">
        <f t="shared" si="2"/>
        <v>0</v>
      </c>
    </row>
    <row r="99" spans="2:8" x14ac:dyDescent="0.2">
      <c r="B99" s="9" t="str">
        <f>$B$40</f>
        <v>Social Service</v>
      </c>
      <c r="C99" s="159">
        <f>Data!HZ29</f>
        <v>3591.3341195810076</v>
      </c>
      <c r="D99" s="159">
        <f>Data!IT29</f>
        <v>27656.687212325101</v>
      </c>
      <c r="E99" s="159">
        <f>Data!JN29</f>
        <v>19705.723946784921</v>
      </c>
      <c r="F99" s="159">
        <f>Data!KH29</f>
        <v>0</v>
      </c>
      <c r="G99" s="159">
        <f>Data!LB29</f>
        <v>0</v>
      </c>
      <c r="H99" s="69">
        <f t="shared" si="2"/>
        <v>50953.745278691029</v>
      </c>
    </row>
    <row r="100" spans="2:8" x14ac:dyDescent="0.2">
      <c r="B100" s="9" t="str">
        <f>$B$41</f>
        <v>Library Science</v>
      </c>
      <c r="C100" s="159">
        <f>Data!IA29</f>
        <v>0</v>
      </c>
      <c r="D100" s="159">
        <f>Data!IU29</f>
        <v>0</v>
      </c>
      <c r="E100" s="159">
        <f>Data!JO29</f>
        <v>88.510498983969285</v>
      </c>
      <c r="F100" s="159">
        <f>Data!KI29</f>
        <v>0</v>
      </c>
      <c r="G100" s="159">
        <f>Data!LC29</f>
        <v>0</v>
      </c>
      <c r="H100" s="69">
        <f t="shared" si="2"/>
        <v>88.510498983969285</v>
      </c>
    </row>
    <row r="101" spans="2:8" x14ac:dyDescent="0.2">
      <c r="B101" s="9" t="str">
        <f>$B$42</f>
        <v>Veterinary Science</v>
      </c>
      <c r="C101" s="159">
        <f>Data!IB29</f>
        <v>0</v>
      </c>
      <c r="D101" s="159">
        <f>Data!IV29</f>
        <v>0</v>
      </c>
      <c r="E101" s="159">
        <f>Data!JP29</f>
        <v>220.69181483261249</v>
      </c>
      <c r="F101" s="159">
        <f>Data!KJ29</f>
        <v>0</v>
      </c>
      <c r="G101" s="159">
        <f>Data!LD29</f>
        <v>0</v>
      </c>
      <c r="H101" s="69">
        <f t="shared" si="2"/>
        <v>220.69181483261249</v>
      </c>
    </row>
    <row r="102" spans="2:8" x14ac:dyDescent="0.2">
      <c r="B102" s="9" t="str">
        <f>$B$43</f>
        <v>Vocational Training</v>
      </c>
      <c r="C102" s="159">
        <f>Data!IC29</f>
        <v>411.78062057702778</v>
      </c>
      <c r="D102" s="159">
        <f>Data!IW29</f>
        <v>0</v>
      </c>
      <c r="E102" s="159">
        <f>Data!JQ29</f>
        <v>0</v>
      </c>
      <c r="F102" s="159">
        <f>Data!KK29</f>
        <v>0</v>
      </c>
      <c r="G102" s="159">
        <f>Data!LE29</f>
        <v>0</v>
      </c>
      <c r="H102" s="69">
        <f t="shared" si="2"/>
        <v>411.78062057702778</v>
      </c>
    </row>
    <row r="103" spans="2:8" x14ac:dyDescent="0.2">
      <c r="B103" s="9" t="str">
        <f>$B$44</f>
        <v>Physical Training</v>
      </c>
      <c r="C103" s="159">
        <f>Data!ID29</f>
        <v>12652.997383736452</v>
      </c>
      <c r="D103" s="159">
        <f>Data!IX29</f>
        <v>26635.804420951466</v>
      </c>
      <c r="E103" s="159">
        <f>Data!JR29</f>
        <v>0</v>
      </c>
      <c r="F103" s="159">
        <f>Data!KL29</f>
        <v>0</v>
      </c>
      <c r="G103" s="159">
        <f>Data!LF29</f>
        <v>0</v>
      </c>
      <c r="H103" s="69">
        <f t="shared" si="2"/>
        <v>39288.801804687915</v>
      </c>
    </row>
    <row r="104" spans="2:8" x14ac:dyDescent="0.2">
      <c r="B104" s="9" t="str">
        <f>$B$45</f>
        <v>Health Services</v>
      </c>
      <c r="C104" s="159">
        <f>Data!IE29</f>
        <v>14769.375300336376</v>
      </c>
      <c r="D104" s="159">
        <f>Data!IY29</f>
        <v>25241.836793835522</v>
      </c>
      <c r="E104" s="159">
        <f>Data!JS29</f>
        <v>2420.9135281283902</v>
      </c>
      <c r="F104" s="159">
        <f>Data!KM29</f>
        <v>0</v>
      </c>
      <c r="G104" s="159">
        <f>Data!LG29</f>
        <v>0</v>
      </c>
      <c r="H104" s="69">
        <f t="shared" si="2"/>
        <v>42432.125622300286</v>
      </c>
    </row>
    <row r="105" spans="2:8" x14ac:dyDescent="0.2">
      <c r="B105" s="9" t="str">
        <f>$B$46</f>
        <v>Pharmacy</v>
      </c>
      <c r="C105" s="159">
        <f>Data!IF29</f>
        <v>0</v>
      </c>
      <c r="D105" s="159">
        <f>Data!IZ29</f>
        <v>0</v>
      </c>
      <c r="E105" s="159">
        <f>Data!JT29</f>
        <v>0</v>
      </c>
      <c r="F105" s="159">
        <f>Data!KN29</f>
        <v>0</v>
      </c>
      <c r="G105" s="159">
        <f>Data!LH29</f>
        <v>0</v>
      </c>
      <c r="H105" s="69">
        <f t="shared" si="2"/>
        <v>0</v>
      </c>
    </row>
    <row r="106" spans="2:8" x14ac:dyDescent="0.2">
      <c r="B106" s="9" t="str">
        <f>$B$47</f>
        <v>Business Administration</v>
      </c>
      <c r="C106" s="159">
        <f>Data!IG29</f>
        <v>35556.714224321331</v>
      </c>
      <c r="D106" s="159">
        <f>Data!JA29</f>
        <v>79975.134930828775</v>
      </c>
      <c r="E106" s="159">
        <f>Data!JU29</f>
        <v>10739.221454130635</v>
      </c>
      <c r="F106" s="159">
        <f>Data!KO29</f>
        <v>0</v>
      </c>
      <c r="G106" s="159">
        <f>Data!LI29</f>
        <v>0</v>
      </c>
      <c r="H106" s="69">
        <f t="shared" si="2"/>
        <v>126271.07060928074</v>
      </c>
    </row>
    <row r="107" spans="2:8" x14ac:dyDescent="0.2">
      <c r="B107" s="9" t="str">
        <f>$B$48</f>
        <v>Optometry</v>
      </c>
      <c r="C107" s="159">
        <f>Data!IH29</f>
        <v>0</v>
      </c>
      <c r="D107" s="159">
        <f>Data!JB29</f>
        <v>0</v>
      </c>
      <c r="E107" s="159">
        <f>Data!JV29</f>
        <v>0</v>
      </c>
      <c r="F107" s="159">
        <f>Data!KP29</f>
        <v>0</v>
      </c>
      <c r="G107" s="159">
        <f>Data!LJ29</f>
        <v>0</v>
      </c>
      <c r="H107" s="69">
        <f t="shared" si="2"/>
        <v>0</v>
      </c>
    </row>
    <row r="108" spans="2:8" x14ac:dyDescent="0.2">
      <c r="B108" s="9" t="str">
        <f>$B$49</f>
        <v>Teacher Ed-Practice Teaching</v>
      </c>
      <c r="C108" s="159">
        <f>Data!II29</f>
        <v>29569.906212873018</v>
      </c>
      <c r="D108" s="159">
        <f>Data!JC29</f>
        <v>367.39315781302514</v>
      </c>
      <c r="E108" s="159">
        <f>Data!JW29</f>
        <v>0</v>
      </c>
      <c r="F108" s="159">
        <f>Data!KQ29</f>
        <v>0</v>
      </c>
      <c r="G108" s="159">
        <f>Data!LK29</f>
        <v>0</v>
      </c>
      <c r="H108" s="69">
        <f t="shared" si="2"/>
        <v>29937.299370686043</v>
      </c>
    </row>
    <row r="109" spans="2:8" x14ac:dyDescent="0.2">
      <c r="B109" s="9" t="str">
        <f>$B$50</f>
        <v>Technology</v>
      </c>
      <c r="C109" s="159">
        <f>Data!IJ29</f>
        <v>7647.9501515511802</v>
      </c>
      <c r="D109" s="159">
        <f>Data!JD29</f>
        <v>4939.6961492184482</v>
      </c>
      <c r="E109" s="159">
        <f>Data!JX29</f>
        <v>0</v>
      </c>
      <c r="F109" s="159">
        <f>Data!KR29</f>
        <v>0</v>
      </c>
      <c r="G109" s="159">
        <f>Data!LL29</f>
        <v>0</v>
      </c>
      <c r="H109" s="69">
        <f t="shared" si="2"/>
        <v>12587.646300769629</v>
      </c>
    </row>
    <row r="110" spans="2:8" x14ac:dyDescent="0.2">
      <c r="B110" s="9" t="str">
        <f>$B$51</f>
        <v>Nursing</v>
      </c>
      <c r="C110" s="159">
        <f>Data!IK29</f>
        <v>0</v>
      </c>
      <c r="D110" s="159">
        <f>Data!JE29</f>
        <v>3604.4373284537969</v>
      </c>
      <c r="E110" s="159">
        <f>Data!JY29</f>
        <v>195.56267154620309</v>
      </c>
      <c r="F110" s="159">
        <f>Data!KS29</f>
        <v>0</v>
      </c>
      <c r="G110" s="159">
        <f>Data!HPM29</f>
        <v>0</v>
      </c>
      <c r="H110" s="69">
        <f t="shared" si="2"/>
        <v>3800</v>
      </c>
    </row>
    <row r="111" spans="2:8" x14ac:dyDescent="0.2">
      <c r="B111" s="35" t="str">
        <f>$B$52</f>
        <v>Totals</v>
      </c>
      <c r="C111" s="36">
        <f>SUM(C91:C110)</f>
        <v>1048520.5703914139</v>
      </c>
      <c r="D111" s="36">
        <f>SUM(D91:D110)</f>
        <v>618469.91805399978</v>
      </c>
      <c r="E111" s="36">
        <f>SUM(E91:E110)</f>
        <v>99710.260508988024</v>
      </c>
      <c r="F111" s="36">
        <f>SUM(F91:F110)</f>
        <v>0</v>
      </c>
      <c r="G111" s="36">
        <f>SUM(G91:G110)</f>
        <v>0</v>
      </c>
      <c r="H111" s="36">
        <f>SUM(C111:G111)</f>
        <v>1766700.7489544018</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8489956.6114335805</v>
      </c>
      <c r="D116" s="21">
        <f t="shared" si="3"/>
        <v>2880094.5731613077</v>
      </c>
      <c r="E116" s="21">
        <f t="shared" si="3"/>
        <v>1423547.3949497005</v>
      </c>
      <c r="F116" s="21">
        <f t="shared" si="3"/>
        <v>222102.08348522999</v>
      </c>
      <c r="G116" s="21">
        <f t="shared" si="3"/>
        <v>0</v>
      </c>
      <c r="H116" s="36">
        <f t="shared" ref="H116:H136" si="4">SUM(C116:G116)</f>
        <v>13015700.66302982</v>
      </c>
      <c r="I116" s="1"/>
    </row>
    <row r="117" spans="2:9" x14ac:dyDescent="0.2">
      <c r="B117" s="9" t="str">
        <f>$B$33</f>
        <v>Science</v>
      </c>
      <c r="C117" s="22">
        <f t="shared" si="3"/>
        <v>2752770.3458244177</v>
      </c>
      <c r="D117" s="22">
        <f t="shared" si="3"/>
        <v>1662612.4303389022</v>
      </c>
      <c r="E117" s="22">
        <f t="shared" si="3"/>
        <v>1050060.9383401289</v>
      </c>
      <c r="F117" s="22">
        <f t="shared" si="3"/>
        <v>0</v>
      </c>
      <c r="G117" s="22">
        <f t="shared" si="3"/>
        <v>0</v>
      </c>
      <c r="H117" s="69">
        <f t="shared" si="4"/>
        <v>5465443.7145034485</v>
      </c>
      <c r="I117" s="1"/>
    </row>
    <row r="118" spans="2:9" x14ac:dyDescent="0.2">
      <c r="B118" s="9" t="str">
        <f>$B$34</f>
        <v>Fine Arts</v>
      </c>
      <c r="C118" s="22">
        <f t="shared" si="3"/>
        <v>2816768.2360548615</v>
      </c>
      <c r="D118" s="22">
        <f t="shared" si="3"/>
        <v>2183758.6900862353</v>
      </c>
      <c r="E118" s="22">
        <f t="shared" si="3"/>
        <v>648396.31268990121</v>
      </c>
      <c r="F118" s="22">
        <f t="shared" si="3"/>
        <v>0</v>
      </c>
      <c r="G118" s="22">
        <f t="shared" si="3"/>
        <v>0</v>
      </c>
      <c r="H118" s="69">
        <f t="shared" si="4"/>
        <v>5648923.2388309976</v>
      </c>
      <c r="I118" s="1"/>
    </row>
    <row r="119" spans="2:9" x14ac:dyDescent="0.2">
      <c r="B119" s="9" t="str">
        <f>$B$35</f>
        <v>Teacher Education</v>
      </c>
      <c r="C119" s="22">
        <f t="shared" si="3"/>
        <v>414833.77434583043</v>
      </c>
      <c r="D119" s="22">
        <f t="shared" si="3"/>
        <v>1757093.8271353964</v>
      </c>
      <c r="E119" s="22">
        <f t="shared" si="3"/>
        <v>1734782.9742678022</v>
      </c>
      <c r="F119" s="22">
        <f t="shared" si="3"/>
        <v>175778.866445183</v>
      </c>
      <c r="G119" s="22">
        <f t="shared" si="3"/>
        <v>0</v>
      </c>
      <c r="H119" s="69">
        <f t="shared" si="4"/>
        <v>4082489.4421942118</v>
      </c>
      <c r="I119" s="1"/>
    </row>
    <row r="120" spans="2:9" x14ac:dyDescent="0.2">
      <c r="B120" s="9" t="str">
        <f>$B$36</f>
        <v>Agriculture</v>
      </c>
      <c r="C120" s="22">
        <f t="shared" si="3"/>
        <v>694978.03443564777</v>
      </c>
      <c r="D120" s="22">
        <f t="shared" si="3"/>
        <v>917370.87492591818</v>
      </c>
      <c r="E120" s="22">
        <f t="shared" si="3"/>
        <v>222869.38148452766</v>
      </c>
      <c r="F120" s="22">
        <f t="shared" si="3"/>
        <v>42854.189653314599</v>
      </c>
      <c r="G120" s="22">
        <f t="shared" si="3"/>
        <v>0</v>
      </c>
      <c r="H120" s="69">
        <f t="shared" si="4"/>
        <v>1878072.4804994082</v>
      </c>
      <c r="I120" s="1"/>
    </row>
    <row r="121" spans="2:9" x14ac:dyDescent="0.2">
      <c r="B121" s="9" t="str">
        <f>$B$37</f>
        <v>Engineering</v>
      </c>
      <c r="C121" s="22">
        <f t="shared" si="3"/>
        <v>462196.69334884529</v>
      </c>
      <c r="D121" s="22">
        <f t="shared" si="3"/>
        <v>427832.24621380138</v>
      </c>
      <c r="E121" s="22">
        <f t="shared" si="3"/>
        <v>56945.635873838692</v>
      </c>
      <c r="F121" s="22">
        <f t="shared" si="3"/>
        <v>0</v>
      </c>
      <c r="G121" s="22">
        <f t="shared" si="3"/>
        <v>0</v>
      </c>
      <c r="H121" s="69">
        <f t="shared" si="4"/>
        <v>946974.57543648535</v>
      </c>
      <c r="I121" s="1"/>
    </row>
    <row r="122" spans="2:9" x14ac:dyDescent="0.2">
      <c r="B122" s="9" t="str">
        <f>$B$38</f>
        <v>Home Economics</v>
      </c>
      <c r="C122" s="22">
        <f t="shared" si="3"/>
        <v>498086.11917981296</v>
      </c>
      <c r="D122" s="22">
        <f t="shared" si="3"/>
        <v>370712.61894052237</v>
      </c>
      <c r="E122" s="22">
        <f t="shared" si="3"/>
        <v>164363.75791765639</v>
      </c>
      <c r="F122" s="22">
        <f t="shared" si="3"/>
        <v>0</v>
      </c>
      <c r="G122" s="22">
        <f t="shared" si="3"/>
        <v>0</v>
      </c>
      <c r="H122" s="69">
        <f t="shared" si="4"/>
        <v>1033162.4960379917</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83327.967930328901</v>
      </c>
      <c r="D124" s="22">
        <f t="shared" si="3"/>
        <v>502359.26239149814</v>
      </c>
      <c r="E124" s="22">
        <f t="shared" si="3"/>
        <v>585291.58724667993</v>
      </c>
      <c r="F124" s="22">
        <f t="shared" si="3"/>
        <v>0</v>
      </c>
      <c r="G124" s="22">
        <f t="shared" si="3"/>
        <v>0</v>
      </c>
      <c r="H124" s="69">
        <f t="shared" si="4"/>
        <v>1170978.817568507</v>
      </c>
      <c r="I124" s="1"/>
    </row>
    <row r="125" spans="2:9" x14ac:dyDescent="0.2">
      <c r="B125" s="9" t="str">
        <f>$B$41</f>
        <v>Library Science</v>
      </c>
      <c r="C125" s="22">
        <f t="shared" si="3"/>
        <v>0</v>
      </c>
      <c r="D125" s="22">
        <f t="shared" si="3"/>
        <v>0</v>
      </c>
      <c r="E125" s="22">
        <f t="shared" si="3"/>
        <v>88.510498983969285</v>
      </c>
      <c r="F125" s="22">
        <f t="shared" si="3"/>
        <v>0</v>
      </c>
      <c r="G125" s="22">
        <f t="shared" si="3"/>
        <v>0</v>
      </c>
      <c r="H125" s="69">
        <f t="shared" si="4"/>
        <v>88.510498983969285</v>
      </c>
      <c r="I125" s="1"/>
    </row>
    <row r="126" spans="2:9" x14ac:dyDescent="0.2">
      <c r="B126" s="9" t="str">
        <f>$B$42</f>
        <v>Veterinary Science</v>
      </c>
      <c r="C126" s="22">
        <f t="shared" si="3"/>
        <v>0</v>
      </c>
      <c r="D126" s="22">
        <f t="shared" si="3"/>
        <v>0</v>
      </c>
      <c r="E126" s="22">
        <f t="shared" si="3"/>
        <v>220.69181483261249</v>
      </c>
      <c r="F126" s="22">
        <f t="shared" si="3"/>
        <v>0</v>
      </c>
      <c r="G126" s="22">
        <f t="shared" si="3"/>
        <v>0</v>
      </c>
      <c r="H126" s="69">
        <f t="shared" si="4"/>
        <v>220.69181483261249</v>
      </c>
      <c r="I126" s="1"/>
    </row>
    <row r="127" spans="2:9" x14ac:dyDescent="0.2">
      <c r="B127" s="9" t="str">
        <f>$B$43</f>
        <v>Vocational Training</v>
      </c>
      <c r="C127" s="22">
        <f t="shared" si="3"/>
        <v>11368.326075122528</v>
      </c>
      <c r="D127" s="22">
        <f t="shared" si="3"/>
        <v>0</v>
      </c>
      <c r="E127" s="22">
        <f t="shared" si="3"/>
        <v>0</v>
      </c>
      <c r="F127" s="22">
        <f t="shared" si="3"/>
        <v>0</v>
      </c>
      <c r="G127" s="22">
        <f t="shared" si="3"/>
        <v>0</v>
      </c>
      <c r="H127" s="69">
        <f t="shared" si="4"/>
        <v>11368.326075122528</v>
      </c>
      <c r="I127" s="1"/>
    </row>
    <row r="128" spans="2:9" x14ac:dyDescent="0.2">
      <c r="B128" s="9" t="str">
        <f>$B$44</f>
        <v>Physical Training</v>
      </c>
      <c r="C128" s="22">
        <f t="shared" si="3"/>
        <v>229477.24525819244</v>
      </c>
      <c r="D128" s="22">
        <f t="shared" si="3"/>
        <v>228621.46597023547</v>
      </c>
      <c r="E128" s="22">
        <f t="shared" si="3"/>
        <v>0</v>
      </c>
      <c r="F128" s="22">
        <f t="shared" si="3"/>
        <v>0</v>
      </c>
      <c r="G128" s="22">
        <f t="shared" si="3"/>
        <v>0</v>
      </c>
      <c r="H128" s="69">
        <f t="shared" si="4"/>
        <v>458098.71122842794</v>
      </c>
      <c r="I128" s="1"/>
    </row>
    <row r="129" spans="2:12" x14ac:dyDescent="0.2">
      <c r="B129" s="9" t="str">
        <f>$B$45</f>
        <v>Health Services</v>
      </c>
      <c r="C129" s="22">
        <f t="shared" si="3"/>
        <v>301484.4046375904</v>
      </c>
      <c r="D129" s="22">
        <f t="shared" si="3"/>
        <v>669598.36059895146</v>
      </c>
      <c r="E129" s="22">
        <f t="shared" si="3"/>
        <v>686614.9177941354</v>
      </c>
      <c r="F129" s="22">
        <f t="shared" si="3"/>
        <v>0</v>
      </c>
      <c r="G129" s="22">
        <f t="shared" si="3"/>
        <v>0</v>
      </c>
      <c r="H129" s="69">
        <f t="shared" si="4"/>
        <v>1657697.6830306773</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1127765.2416568913</v>
      </c>
      <c r="D131" s="22">
        <f t="shared" si="3"/>
        <v>3667156.8122959286</v>
      </c>
      <c r="E131" s="22">
        <f t="shared" si="3"/>
        <v>789936.92140436056</v>
      </c>
      <c r="F131" s="22">
        <f t="shared" si="3"/>
        <v>0</v>
      </c>
      <c r="G131" s="22">
        <f t="shared" si="3"/>
        <v>0</v>
      </c>
      <c r="H131" s="69">
        <f t="shared" si="4"/>
        <v>5584858.9753571805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29569.906212873018</v>
      </c>
      <c r="D133" s="22">
        <f t="shared" si="5"/>
        <v>234897.07725953203</v>
      </c>
      <c r="E133" s="22">
        <f t="shared" si="5"/>
        <v>0</v>
      </c>
      <c r="F133" s="22">
        <f t="shared" si="5"/>
        <v>0</v>
      </c>
      <c r="G133" s="22">
        <f t="shared" si="5"/>
        <v>0</v>
      </c>
      <c r="H133" s="69">
        <f t="shared" si="4"/>
        <v>264466.98347240506</v>
      </c>
      <c r="I133" s="1"/>
    </row>
    <row r="134" spans="2:12" x14ac:dyDescent="0.2">
      <c r="B134" s="9" t="str">
        <f>$B$50</f>
        <v>Technology</v>
      </c>
      <c r="C134" s="22">
        <f t="shared" si="5"/>
        <v>96025.211438907776</v>
      </c>
      <c r="D134" s="22">
        <f t="shared" si="5"/>
        <v>113919.10111971245</v>
      </c>
      <c r="E134" s="22">
        <f t="shared" si="5"/>
        <v>0</v>
      </c>
      <c r="F134" s="22">
        <f t="shared" si="5"/>
        <v>0</v>
      </c>
      <c r="G134" s="22">
        <f t="shared" si="5"/>
        <v>0</v>
      </c>
      <c r="H134" s="69">
        <f t="shared" si="4"/>
        <v>209944.31255862024</v>
      </c>
      <c r="I134" s="1"/>
    </row>
    <row r="135" spans="2:12" x14ac:dyDescent="0.2">
      <c r="B135" s="9" t="str">
        <f>$B$51</f>
        <v>Nursing</v>
      </c>
      <c r="C135" s="22">
        <f t="shared" si="5"/>
        <v>46274.923964441303</v>
      </c>
      <c r="D135" s="22">
        <f t="shared" si="5"/>
        <v>2113776.0286502535</v>
      </c>
      <c r="E135" s="22">
        <f t="shared" si="5"/>
        <v>429821.38505985419</v>
      </c>
      <c r="F135" s="22">
        <f t="shared" si="5"/>
        <v>0</v>
      </c>
      <c r="G135" s="22">
        <f t="shared" si="5"/>
        <v>0</v>
      </c>
      <c r="H135" s="69">
        <f t="shared" si="4"/>
        <v>2589872.3376745488</v>
      </c>
      <c r="I135" s="1"/>
    </row>
    <row r="136" spans="2:12" x14ac:dyDescent="0.2">
      <c r="B136" s="35" t="str">
        <f>$B$52</f>
        <v>Totals</v>
      </c>
      <c r="C136" s="36">
        <f>SUM(C116:C135)</f>
        <v>18054883.041797344</v>
      </c>
      <c r="D136" s="36">
        <f>SUM(D116:D135)</f>
        <v>17729803.369088195</v>
      </c>
      <c r="E136" s="36">
        <f>SUM(E116:E135)</f>
        <v>7792940.4093424017</v>
      </c>
      <c r="F136" s="36">
        <f>SUM(F116:F135)</f>
        <v>440735.13958372758</v>
      </c>
      <c r="G136" s="36">
        <f>SUM(G116:G135)</f>
        <v>0</v>
      </c>
      <c r="H136" s="36">
        <f t="shared" si="4"/>
        <v>44018361.959811673</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37076591.040188327</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Data!LN29</f>
        <v>50805</v>
      </c>
      <c r="D143" s="159">
        <f>Data!MH29</f>
        <v>10459.383936098655</v>
      </c>
      <c r="E143" s="159">
        <f>Data!NB29</f>
        <v>935.81074207349161</v>
      </c>
      <c r="F143" s="159">
        <f>Data!NV29</f>
        <v>0</v>
      </c>
      <c r="G143" s="159">
        <f>Data!OP29</f>
        <v>0</v>
      </c>
      <c r="H143" s="160">
        <f>Data!PJ29</f>
        <v>8654326.293780867</v>
      </c>
      <c r="I143" s="70">
        <f t="shared" ref="I143:I162" si="6">SUM(C143:H143)</f>
        <v>8716526.4884590395</v>
      </c>
    </row>
    <row r="144" spans="2:12" x14ac:dyDescent="0.2">
      <c r="B144" s="9" t="str">
        <f>$B$33</f>
        <v>Science</v>
      </c>
      <c r="C144" s="159">
        <f>Data!LO29</f>
        <v>65049</v>
      </c>
      <c r="D144" s="159">
        <f>Data!MI29</f>
        <v>13786.983188198445</v>
      </c>
      <c r="E144" s="159">
        <f>Data!NC29</f>
        <v>3336.1183608350984</v>
      </c>
      <c r="F144" s="159">
        <f>Data!NW29</f>
        <v>0</v>
      </c>
      <c r="G144" s="159">
        <f>Data!OQ29</f>
        <v>0</v>
      </c>
      <c r="H144" s="160">
        <f>Data!PK29</f>
        <v>6654177.4091506209</v>
      </c>
      <c r="I144" s="70">
        <f t="shared" si="6"/>
        <v>6736349.510699654</v>
      </c>
    </row>
    <row r="145" spans="2:9" x14ac:dyDescent="0.2">
      <c r="B145" s="9" t="str">
        <f>$B$34</f>
        <v>Fine Arts</v>
      </c>
      <c r="C145" s="159">
        <f>Data!LP29</f>
        <v>5838.5</v>
      </c>
      <c r="D145" s="159">
        <f>Data!MJ29</f>
        <v>4335.3926404389276</v>
      </c>
      <c r="E145" s="159">
        <f>Data!ND29</f>
        <v>374.27370673241421</v>
      </c>
      <c r="F145" s="159">
        <f>Data!NX29</f>
        <v>0</v>
      </c>
      <c r="G145" s="159">
        <f>Data!OR29</f>
        <v>0</v>
      </c>
      <c r="H145" s="160">
        <f>Data!PL29</f>
        <v>3479089.2921669628</v>
      </c>
      <c r="I145" s="70">
        <f t="shared" si="6"/>
        <v>3489637.4585141339</v>
      </c>
    </row>
    <row r="146" spans="2:9" x14ac:dyDescent="0.2">
      <c r="B146" s="9" t="str">
        <f>$B$35</f>
        <v>Teacher Education</v>
      </c>
      <c r="C146" s="159">
        <f>Data!LQ29</f>
        <v>317.93205649258203</v>
      </c>
      <c r="D146" s="159">
        <f>Data!MK29</f>
        <v>21581.056386883676</v>
      </c>
      <c r="E146" s="159">
        <f>Data!NE29</f>
        <v>4247.7204463968674</v>
      </c>
      <c r="F146" s="159">
        <f>Data!NY29</f>
        <v>0</v>
      </c>
      <c r="G146" s="159">
        <f>Data!OS29</f>
        <v>0</v>
      </c>
      <c r="H146" s="160">
        <f>Data!PN29</f>
        <v>5488453.0654631481</v>
      </c>
      <c r="I146" s="70">
        <f t="shared" si="6"/>
        <v>5514599.7743529212</v>
      </c>
    </row>
    <row r="147" spans="2:9" x14ac:dyDescent="0.2">
      <c r="B147" s="9" t="str">
        <f>$B$36</f>
        <v>Agriculture</v>
      </c>
      <c r="C147" s="159">
        <f>Data!LR29</f>
        <v>1950.7417795713477</v>
      </c>
      <c r="D147" s="159">
        <f>Data!ML29</f>
        <v>2642.4164128421912</v>
      </c>
      <c r="E147" s="159">
        <f>Data!NF29</f>
        <v>124.24542185522336</v>
      </c>
      <c r="F147" s="159">
        <f>Data!NZ29</f>
        <v>0</v>
      </c>
      <c r="G147" s="159">
        <f>Data!OT29</f>
        <v>0</v>
      </c>
      <c r="H147" s="160">
        <f>Data!PM29</f>
        <v>2415533.7015141034</v>
      </c>
      <c r="I147" s="70">
        <f t="shared" si="6"/>
        <v>2420251.1051283721</v>
      </c>
    </row>
    <row r="148" spans="2:9" x14ac:dyDescent="0.2">
      <c r="B148" s="9" t="str">
        <f>$B$37</f>
        <v>Engineering</v>
      </c>
      <c r="C148" s="159">
        <f>Data!LS29</f>
        <v>10038.522452355739</v>
      </c>
      <c r="D148" s="159">
        <f>Data!MM29</f>
        <v>8325.0205302929517</v>
      </c>
      <c r="E148" s="159">
        <f>Data!NG29</f>
        <v>316.70822453349382</v>
      </c>
      <c r="F148" s="159">
        <f>Data!OA29</f>
        <v>0</v>
      </c>
      <c r="G148" s="159">
        <f>Data!OU29</f>
        <v>0</v>
      </c>
      <c r="H148" s="160">
        <f>Data!PO29</f>
        <v>790580.78745371127</v>
      </c>
      <c r="I148" s="70">
        <f t="shared" si="6"/>
        <v>809261.03866089345</v>
      </c>
    </row>
    <row r="149" spans="2:9" x14ac:dyDescent="0.2">
      <c r="B149" s="9" t="str">
        <f>$B$38</f>
        <v>Home Economics</v>
      </c>
      <c r="C149" s="159">
        <f>Data!LT29</f>
        <v>6382.9255422797205</v>
      </c>
      <c r="D149" s="159">
        <f>Data!MN29</f>
        <v>5783.3268034182402</v>
      </c>
      <c r="E149" s="159">
        <f>Data!NH29</f>
        <v>526.57260634463557</v>
      </c>
      <c r="F149" s="159">
        <f>Data!OB29</f>
        <v>0</v>
      </c>
      <c r="G149" s="159">
        <f>Data!OV29</f>
        <v>0</v>
      </c>
      <c r="H149" s="160">
        <f>Data!PP29</f>
        <v>1288462.7448459785</v>
      </c>
      <c r="I149" s="70">
        <f t="shared" si="6"/>
        <v>1301155.5697980211</v>
      </c>
    </row>
    <row r="150" spans="2:9" x14ac:dyDescent="0.2">
      <c r="B150" s="9" t="str">
        <f>$B$39</f>
        <v>Law</v>
      </c>
      <c r="C150" s="159">
        <f>Data!LU29</f>
        <v>0</v>
      </c>
      <c r="D150" s="159">
        <f>Data!MO29</f>
        <v>0</v>
      </c>
      <c r="E150" s="159">
        <f>Data!NI29</f>
        <v>0</v>
      </c>
      <c r="F150" s="159">
        <f>Data!OC29</f>
        <v>0</v>
      </c>
      <c r="G150" s="159">
        <f>Data!OW29</f>
        <v>0</v>
      </c>
      <c r="H150" s="160">
        <f>Data!PQ29</f>
        <v>0</v>
      </c>
      <c r="I150" s="70">
        <f t="shared" si="6"/>
        <v>0</v>
      </c>
    </row>
    <row r="151" spans="2:9" x14ac:dyDescent="0.2">
      <c r="B151" s="9" t="str">
        <f>$B$40</f>
        <v>Social Service</v>
      </c>
      <c r="C151" s="159">
        <f>Data!LV29</f>
        <v>533.79771688409869</v>
      </c>
      <c r="D151" s="159">
        <f>Data!MP29</f>
        <v>4110.7499327406385</v>
      </c>
      <c r="E151" s="159">
        <f>Data!NJ29</f>
        <v>2928.9590169263652</v>
      </c>
      <c r="F151" s="159">
        <f>Data!OD29</f>
        <v>0</v>
      </c>
      <c r="G151" s="159">
        <f>Data!OX29</f>
        <v>0</v>
      </c>
      <c r="H151" s="160">
        <f>Data!PR29</f>
        <v>1341710.1273735652</v>
      </c>
      <c r="I151" s="70">
        <f t="shared" si="6"/>
        <v>1349283.6340401163</v>
      </c>
    </row>
    <row r="152" spans="2:9" x14ac:dyDescent="0.2">
      <c r="B152" s="9" t="str">
        <f>$B$41</f>
        <v>Library Science</v>
      </c>
      <c r="C152" s="159">
        <f>Data!LW29</f>
        <v>0</v>
      </c>
      <c r="D152" s="159">
        <f>Data!MQ29</f>
        <v>0</v>
      </c>
      <c r="E152" s="159">
        <f>Data!NK29</f>
        <v>0</v>
      </c>
      <c r="F152" s="159">
        <f>Data!OE29</f>
        <v>0</v>
      </c>
      <c r="G152" s="159">
        <f>Data!OY29</f>
        <v>0</v>
      </c>
      <c r="H152" s="160">
        <f>Data!PS29</f>
        <v>0</v>
      </c>
      <c r="I152" s="70">
        <f t="shared" si="6"/>
        <v>0</v>
      </c>
    </row>
    <row r="153" spans="2:9" x14ac:dyDescent="0.2">
      <c r="B153" s="9" t="str">
        <f>$B$42</f>
        <v>Veterinary Science</v>
      </c>
      <c r="C153" s="159">
        <f>Data!LX29</f>
        <v>0</v>
      </c>
      <c r="D153" s="159">
        <f>Data!MR29</f>
        <v>0</v>
      </c>
      <c r="E153" s="159">
        <f>Data!NL29</f>
        <v>0</v>
      </c>
      <c r="F153" s="159">
        <f>Data!OF29</f>
        <v>0</v>
      </c>
      <c r="G153" s="159">
        <f>Data!OZ29</f>
        <v>0</v>
      </c>
      <c r="H153" s="160">
        <f>Data!PT29</f>
        <v>0</v>
      </c>
      <c r="I153" s="70">
        <f t="shared" si="6"/>
        <v>0</v>
      </c>
    </row>
    <row r="154" spans="2:9" x14ac:dyDescent="0.2">
      <c r="B154" s="9" t="str">
        <f>$B$43</f>
        <v>Vocational Training</v>
      </c>
      <c r="C154" s="159">
        <f>Data!LY29</f>
        <v>61.204986170091907</v>
      </c>
      <c r="D154" s="159">
        <f>Data!MS29</f>
        <v>0</v>
      </c>
      <c r="E154" s="159">
        <f>Data!NM29</f>
        <v>0</v>
      </c>
      <c r="F154" s="159">
        <f>Data!OG29</f>
        <v>0</v>
      </c>
      <c r="G154" s="159">
        <f>Data!PA29</f>
        <v>0</v>
      </c>
      <c r="H154" s="160">
        <f>Data!PU29</f>
        <v>12407.45567347884</v>
      </c>
      <c r="I154" s="70">
        <f t="shared" si="6"/>
        <v>12468.660659648933</v>
      </c>
    </row>
    <row r="155" spans="2:9" x14ac:dyDescent="0.2">
      <c r="B155" s="9" t="str">
        <f>$B$44</f>
        <v>Physical Training</v>
      </c>
      <c r="C155" s="159">
        <f>Data!LZ29</f>
        <v>1880.6774558661732</v>
      </c>
      <c r="D155" s="159">
        <f>Data!MT29</f>
        <v>3959.0110844195337</v>
      </c>
      <c r="E155" s="159">
        <f>Data!NN29</f>
        <v>0</v>
      </c>
      <c r="F155" s="159">
        <f>Data!OH29</f>
        <v>0</v>
      </c>
      <c r="G155" s="159">
        <f>Data!PB29</f>
        <v>0</v>
      </c>
      <c r="H155" s="160">
        <f>Data!PV29</f>
        <v>610285.99191390094</v>
      </c>
      <c r="I155" s="70">
        <f t="shared" si="6"/>
        <v>616125.68045418663</v>
      </c>
    </row>
    <row r="156" spans="2:9" x14ac:dyDescent="0.2">
      <c r="B156" s="9" t="str">
        <f>$B$45</f>
        <v>Health Services</v>
      </c>
      <c r="C156" s="159">
        <f>Data!MA29</f>
        <v>2195.2451519725901</v>
      </c>
      <c r="D156" s="159">
        <f>Data!MU29</f>
        <v>3751.8187954292662</v>
      </c>
      <c r="E156" s="159">
        <f>Data!NO29</f>
        <v>359.83232722427113</v>
      </c>
      <c r="F156" s="159">
        <f>Data!OI29</f>
        <v>0</v>
      </c>
      <c r="G156" s="159">
        <f>Data!PC29</f>
        <v>0</v>
      </c>
      <c r="H156" s="160">
        <f>Data!PW29</f>
        <v>1189089.6154698653</v>
      </c>
      <c r="I156" s="70">
        <f t="shared" si="6"/>
        <v>1195396.5117444913</v>
      </c>
    </row>
    <row r="157" spans="2:9" x14ac:dyDescent="0.2">
      <c r="B157" s="9" t="str">
        <f>$B$46</f>
        <v>Pharmacy</v>
      </c>
      <c r="C157" s="159">
        <f>Data!MB29</f>
        <v>0</v>
      </c>
      <c r="D157" s="159">
        <f>Data!MV29</f>
        <v>0</v>
      </c>
      <c r="E157" s="159">
        <f>Data!NP29</f>
        <v>0</v>
      </c>
      <c r="F157" s="159">
        <f>Data!OJ29</f>
        <v>0</v>
      </c>
      <c r="G157" s="159">
        <f>Data!PD29</f>
        <v>0</v>
      </c>
      <c r="H157" s="160">
        <f>Data!PX29</f>
        <v>0</v>
      </c>
      <c r="I157" s="70">
        <f t="shared" si="6"/>
        <v>0</v>
      </c>
    </row>
    <row r="158" spans="2:9" x14ac:dyDescent="0.2">
      <c r="B158" s="9" t="str">
        <f>$B$47</f>
        <v>Business Administration</v>
      </c>
      <c r="C158" s="159">
        <f>Data!MC29</f>
        <v>5284.9699417712336</v>
      </c>
      <c r="D158" s="159">
        <f>Data!MW29</f>
        <v>11887.099059041249</v>
      </c>
      <c r="E158" s="159">
        <f>Data!NQ29</f>
        <v>1596.2234931225137</v>
      </c>
      <c r="F158" s="159">
        <f>Data!OK29</f>
        <v>0</v>
      </c>
      <c r="G158" s="159">
        <f>Data!PE29</f>
        <v>0</v>
      </c>
      <c r="H158" s="160">
        <f>Data!PY29</f>
        <v>2653830.4117950676</v>
      </c>
      <c r="I158" s="70">
        <f t="shared" si="6"/>
        <v>2672598.7042890028</v>
      </c>
    </row>
    <row r="159" spans="2:9" x14ac:dyDescent="0.2">
      <c r="B159" s="9" t="str">
        <f>$B$48</f>
        <v>Optometry</v>
      </c>
      <c r="C159" s="159">
        <f>Data!MD29</f>
        <v>0</v>
      </c>
      <c r="D159" s="159">
        <f>Data!MX29</f>
        <v>0</v>
      </c>
      <c r="E159" s="159">
        <f>Data!NR29</f>
        <v>0</v>
      </c>
      <c r="F159" s="159">
        <f>Data!OL29</f>
        <v>0</v>
      </c>
      <c r="G159" s="159">
        <f>Data!PF29</f>
        <v>0</v>
      </c>
      <c r="H159" s="160">
        <f>Data!PZ29</f>
        <v>0</v>
      </c>
      <c r="I159" s="70">
        <f t="shared" si="6"/>
        <v>0</v>
      </c>
    </row>
    <row r="160" spans="2:9" x14ac:dyDescent="0.2">
      <c r="B160" s="9" t="str">
        <f>$B$49</f>
        <v>Teacher Ed-Practice Teaching</v>
      </c>
      <c r="C160" s="159">
        <f>Data!ME29</f>
        <v>4395.1211163694416</v>
      </c>
      <c r="D160" s="159">
        <f>Data!MY29</f>
        <v>54.607458484623628</v>
      </c>
      <c r="E160" s="159">
        <f>Data!NS29</f>
        <v>0</v>
      </c>
      <c r="F160" s="159">
        <f>Data!OM29</f>
        <v>0</v>
      </c>
      <c r="G160" s="159">
        <f>Data!PG29</f>
        <v>0</v>
      </c>
      <c r="H160" s="160">
        <f>Data!QA29</f>
        <v>810894.46820467187</v>
      </c>
      <c r="I160" s="70">
        <f t="shared" si="6"/>
        <v>815344.19677952596</v>
      </c>
    </row>
    <row r="161" spans="2:10" x14ac:dyDescent="0.2">
      <c r="B161" s="9" t="str">
        <f>$B$50</f>
        <v>Technology</v>
      </c>
      <c r="C161" s="159">
        <f>Data!MF29</f>
        <v>1136.7525810207012</v>
      </c>
      <c r="D161" s="159">
        <f>Data!MZ29</f>
        <v>734.21142081361438</v>
      </c>
      <c r="E161" s="159">
        <f>Data!NT29</f>
        <v>0</v>
      </c>
      <c r="F161" s="159">
        <f>Data!ON29</f>
        <v>0</v>
      </c>
      <c r="G161" s="159">
        <f>Data!PH29</f>
        <v>0</v>
      </c>
      <c r="H161" s="160">
        <f>Data!QB29</f>
        <v>247482.55856702229</v>
      </c>
      <c r="I161" s="70">
        <f t="shared" si="6"/>
        <v>249353.5225688566</v>
      </c>
    </row>
    <row r="162" spans="2:10" x14ac:dyDescent="0.2">
      <c r="B162" s="9" t="str">
        <f>$B$51</f>
        <v>Nursing</v>
      </c>
      <c r="C162" s="159">
        <f>Data!MG29</f>
        <v>0</v>
      </c>
      <c r="D162" s="159">
        <f>Data!NA29</f>
        <v>535.74531149581003</v>
      </c>
      <c r="E162" s="159">
        <f>Data!NU29</f>
        <v>29.067445161938085</v>
      </c>
      <c r="F162" s="159">
        <f>Data!OO29</f>
        <v>0</v>
      </c>
      <c r="G162" s="159">
        <f>Data!PI29</f>
        <v>0</v>
      </c>
      <c r="H162" s="160">
        <f>Data!QC29</f>
        <v>1177674.7885547155</v>
      </c>
      <c r="I162" s="70">
        <f t="shared" si="6"/>
        <v>1178239.6013113733</v>
      </c>
    </row>
    <row r="163" spans="2:10" ht="15" thickBot="1" x14ac:dyDescent="0.25">
      <c r="B163" s="35" t="str">
        <f>$B$52</f>
        <v>Totals</v>
      </c>
      <c r="C163" s="36">
        <f t="shared" ref="C163:H163" si="7">SUM(C143:C162)</f>
        <v>155870.39078075372</v>
      </c>
      <c r="D163" s="36">
        <f t="shared" si="7"/>
        <v>91946.822960597812</v>
      </c>
      <c r="E163" s="36">
        <f t="shared" si="7"/>
        <v>14775.531791206311</v>
      </c>
      <c r="F163" s="36">
        <f t="shared" si="7"/>
        <v>0</v>
      </c>
      <c r="G163" s="37">
        <f t="shared" si="7"/>
        <v>0</v>
      </c>
      <c r="H163" s="71">
        <f t="shared" si="7"/>
        <v>36813998.711927675</v>
      </c>
      <c r="I163" s="70">
        <f>SUM(I143:I162)</f>
        <v>37076591.45746024</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5695899.0781150945</v>
      </c>
      <c r="D168" s="21">
        <f t="shared" si="8"/>
        <v>1925475.6276550391</v>
      </c>
      <c r="E168" s="21">
        <f t="shared" si="8"/>
        <v>947472.91769553139</v>
      </c>
      <c r="F168" s="21">
        <f t="shared" si="8"/>
        <v>147678.86499337322</v>
      </c>
      <c r="G168" s="21">
        <f t="shared" si="8"/>
        <v>0</v>
      </c>
      <c r="H168" s="36">
        <f t="shared" ref="H168:H188" si="9">SUM(C168:G168)</f>
        <v>8716526.4884590376</v>
      </c>
      <c r="I168" s="52"/>
      <c r="J168" s="53"/>
    </row>
    <row r="169" spans="2:10" x14ac:dyDescent="0.2">
      <c r="B169" s="9" t="str">
        <f>$B$33</f>
        <v>Science</v>
      </c>
      <c r="C169" s="22">
        <f t="shared" si="8"/>
        <v>3416546.7382634655</v>
      </c>
      <c r="D169" s="22">
        <f t="shared" si="8"/>
        <v>2038017.5218315311</v>
      </c>
      <c r="E169" s="22">
        <f t="shared" si="8"/>
        <v>1281785.2506046579</v>
      </c>
      <c r="F169" s="22">
        <f t="shared" si="8"/>
        <v>0</v>
      </c>
      <c r="G169" s="22">
        <f t="shared" si="8"/>
        <v>0</v>
      </c>
      <c r="H169" s="69">
        <f t="shared" si="9"/>
        <v>6736349.510699654</v>
      </c>
      <c r="I169" s="52"/>
      <c r="J169" s="53"/>
    </row>
    <row r="170" spans="2:10" x14ac:dyDescent="0.2">
      <c r="B170" s="9" t="str">
        <f>$B$34</f>
        <v>Fine Arts</v>
      </c>
      <c r="C170" s="22">
        <f t="shared" si="8"/>
        <v>1740644.9036718057</v>
      </c>
      <c r="D170" s="22">
        <f t="shared" si="8"/>
        <v>1349280.4652040056</v>
      </c>
      <c r="E170" s="22">
        <f t="shared" si="8"/>
        <v>399712.08963832294</v>
      </c>
      <c r="F170" s="22">
        <f t="shared" si="8"/>
        <v>0</v>
      </c>
      <c r="G170" s="22">
        <f t="shared" si="8"/>
        <v>0</v>
      </c>
      <c r="H170" s="69">
        <f t="shared" si="9"/>
        <v>3489637.4585141344</v>
      </c>
      <c r="I170" s="52"/>
      <c r="J170" s="53"/>
    </row>
    <row r="171" spans="2:10" x14ac:dyDescent="0.2">
      <c r="B171" s="9" t="str">
        <f>$B$35</f>
        <v>Teacher Education</v>
      </c>
      <c r="C171" s="22">
        <f t="shared" si="8"/>
        <v>558015.81044765224</v>
      </c>
      <c r="D171" s="22">
        <f t="shared" si="8"/>
        <v>2383798.3109315606</v>
      </c>
      <c r="E171" s="22">
        <f t="shared" si="8"/>
        <v>2336470.5143689224</v>
      </c>
      <c r="F171" s="22">
        <f t="shared" si="8"/>
        <v>236315.13860478631</v>
      </c>
      <c r="G171" s="22">
        <f t="shared" si="8"/>
        <v>0</v>
      </c>
      <c r="H171" s="69">
        <f t="shared" si="9"/>
        <v>5514599.7743529212</v>
      </c>
      <c r="I171" s="52"/>
      <c r="J171" s="53"/>
    </row>
    <row r="172" spans="2:10" x14ac:dyDescent="0.2">
      <c r="B172" s="9" t="str">
        <f>$B$36</f>
        <v>Agriculture</v>
      </c>
      <c r="C172" s="22">
        <f t="shared" si="8"/>
        <v>895815.53210168565</v>
      </c>
      <c r="D172" s="22">
        <f t="shared" si="8"/>
        <v>1182543.7717544541</v>
      </c>
      <c r="E172" s="22">
        <f t="shared" si="8"/>
        <v>286773.72652618663</v>
      </c>
      <c r="F172" s="22">
        <f t="shared" si="8"/>
        <v>55118.074746045997</v>
      </c>
      <c r="G172" s="22">
        <f t="shared" si="8"/>
        <v>0</v>
      </c>
      <c r="H172" s="69">
        <f t="shared" si="9"/>
        <v>2420251.1051283726</v>
      </c>
      <c r="I172" s="52"/>
      <c r="J172" s="53"/>
    </row>
    <row r="173" spans="2:10" x14ac:dyDescent="0.2">
      <c r="B173" s="9" t="str">
        <f>$B$37</f>
        <v>Engineering</v>
      </c>
      <c r="C173" s="22">
        <f t="shared" si="8"/>
        <v>395902.97463979427</v>
      </c>
      <c r="D173" s="22">
        <f t="shared" si="8"/>
        <v>365500.34802405949</v>
      </c>
      <c r="E173" s="22">
        <f t="shared" si="8"/>
        <v>47857.71599703969</v>
      </c>
      <c r="F173" s="22">
        <f t="shared" si="8"/>
        <v>0</v>
      </c>
      <c r="G173" s="22">
        <f t="shared" si="8"/>
        <v>0</v>
      </c>
      <c r="H173" s="69">
        <f t="shared" si="9"/>
        <v>809261.03866089345</v>
      </c>
      <c r="I173" s="52"/>
      <c r="J173" s="53"/>
    </row>
    <row r="174" spans="2:10" x14ac:dyDescent="0.2">
      <c r="B174" s="9" t="str">
        <f>$B$38</f>
        <v>Home Economics</v>
      </c>
      <c r="C174" s="22">
        <f t="shared" si="8"/>
        <v>627548.91903233354</v>
      </c>
      <c r="D174" s="22">
        <f t="shared" si="8"/>
        <v>468101.11358028406</v>
      </c>
      <c r="E174" s="22">
        <f t="shared" si="8"/>
        <v>205505.53718540343</v>
      </c>
      <c r="F174" s="22">
        <f t="shared" si="8"/>
        <v>0</v>
      </c>
      <c r="G174" s="22">
        <f t="shared" si="8"/>
        <v>0</v>
      </c>
      <c r="H174" s="69">
        <f t="shared" si="9"/>
        <v>1301155.5697980211</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96011.168262095598</v>
      </c>
      <c r="D176" s="22">
        <f t="shared" si="8"/>
        <v>579715.10743099591</v>
      </c>
      <c r="E176" s="22">
        <f t="shared" si="8"/>
        <v>673557.35834702465</v>
      </c>
      <c r="F176" s="22">
        <f t="shared" si="8"/>
        <v>0</v>
      </c>
      <c r="G176" s="22">
        <f t="shared" si="8"/>
        <v>0</v>
      </c>
      <c r="H176" s="69">
        <f t="shared" si="9"/>
        <v>1349283.6340401163</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12468.660659648933</v>
      </c>
      <c r="D179" s="22">
        <f t="shared" si="8"/>
        <v>0</v>
      </c>
      <c r="E179" s="22">
        <f t="shared" si="8"/>
        <v>0</v>
      </c>
      <c r="F179" s="22">
        <f t="shared" si="8"/>
        <v>0</v>
      </c>
      <c r="G179" s="22">
        <f t="shared" si="8"/>
        <v>0</v>
      </c>
      <c r="H179" s="69">
        <f t="shared" si="9"/>
        <v>12468.660659648933</v>
      </c>
      <c r="I179" s="52"/>
      <c r="J179" s="53"/>
    </row>
    <row r="180" spans="2:10" x14ac:dyDescent="0.2">
      <c r="B180" s="9" t="str">
        <f>$B$44</f>
        <v>Physical Training</v>
      </c>
      <c r="C180" s="22">
        <f t="shared" si="8"/>
        <v>307593.714431061</v>
      </c>
      <c r="D180" s="22">
        <f t="shared" si="8"/>
        <v>308531.96602312557</v>
      </c>
      <c r="E180" s="22">
        <f t="shared" si="8"/>
        <v>0</v>
      </c>
      <c r="F180" s="22">
        <f t="shared" si="8"/>
        <v>0</v>
      </c>
      <c r="G180" s="22">
        <f t="shared" si="8"/>
        <v>0</v>
      </c>
      <c r="H180" s="69">
        <f t="shared" si="9"/>
        <v>616125.68045418663</v>
      </c>
      <c r="I180" s="52"/>
      <c r="J180" s="53"/>
    </row>
    <row r="181" spans="2:10" x14ac:dyDescent="0.2">
      <c r="B181" s="9" t="str">
        <f>$B$45</f>
        <v>Health Services</v>
      </c>
      <c r="C181" s="22">
        <f t="shared" si="8"/>
        <v>218454.20385743605</v>
      </c>
      <c r="D181" s="22">
        <f t="shared" si="8"/>
        <v>484064.04054396186</v>
      </c>
      <c r="E181" s="22">
        <f t="shared" si="8"/>
        <v>492878.26734309352</v>
      </c>
      <c r="F181" s="22">
        <f t="shared" si="8"/>
        <v>0</v>
      </c>
      <c r="G181" s="22">
        <f t="shared" si="8"/>
        <v>0</v>
      </c>
      <c r="H181" s="69">
        <f t="shared" si="9"/>
        <v>1195396.5117444913</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541179.91534333536</v>
      </c>
      <c r="D183" s="22">
        <f t="shared" si="8"/>
        <v>1754457.9170929883</v>
      </c>
      <c r="E183" s="22">
        <f t="shared" si="8"/>
        <v>376960.87185267918</v>
      </c>
      <c r="F183" s="22">
        <f t="shared" si="8"/>
        <v>0</v>
      </c>
      <c r="G183" s="22">
        <f t="shared" si="8"/>
        <v>0</v>
      </c>
      <c r="H183" s="69">
        <f t="shared" si="9"/>
        <v>2672598.7042890028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95060.780241458691</v>
      </c>
      <c r="D185" s="22">
        <f t="shared" si="10"/>
        <v>720283.41653806716</v>
      </c>
      <c r="E185" s="22">
        <f t="shared" si="10"/>
        <v>0</v>
      </c>
      <c r="F185" s="22">
        <f t="shared" si="10"/>
        <v>0</v>
      </c>
      <c r="G185" s="22">
        <f t="shared" si="10"/>
        <v>0</v>
      </c>
      <c r="H185" s="69">
        <f t="shared" si="9"/>
        <v>815344.19677952584</v>
      </c>
      <c r="I185" s="52"/>
      <c r="J185" s="53"/>
    </row>
    <row r="186" spans="2:10" x14ac:dyDescent="0.2">
      <c r="B186" s="9" t="str">
        <f>$B$50</f>
        <v>Technology</v>
      </c>
      <c r="C186" s="22">
        <f t="shared" si="10"/>
        <v>114331.36463894295</v>
      </c>
      <c r="D186" s="22">
        <f t="shared" si="10"/>
        <v>135022.15792991364</v>
      </c>
      <c r="E186" s="22">
        <f t="shared" si="10"/>
        <v>0</v>
      </c>
      <c r="F186" s="22">
        <f t="shared" si="10"/>
        <v>0</v>
      </c>
      <c r="G186" s="22">
        <f t="shared" si="10"/>
        <v>0</v>
      </c>
      <c r="H186" s="69">
        <f t="shared" si="9"/>
        <v>249353.5225688566</v>
      </c>
      <c r="I186" s="52"/>
      <c r="J186" s="53"/>
    </row>
    <row r="187" spans="2:10" x14ac:dyDescent="0.2">
      <c r="B187" s="9" t="str">
        <f>$B$51</f>
        <v>Nursing</v>
      </c>
      <c r="C187" s="22">
        <f t="shared" si="10"/>
        <v>21042.27706611274</v>
      </c>
      <c r="D187" s="22">
        <f t="shared" si="10"/>
        <v>961718.54238631111</v>
      </c>
      <c r="E187" s="22">
        <f t="shared" si="10"/>
        <v>195478.7818589494</v>
      </c>
      <c r="F187" s="22">
        <f t="shared" si="10"/>
        <v>0</v>
      </c>
      <c r="G187" s="22">
        <f t="shared" si="10"/>
        <v>0</v>
      </c>
      <c r="H187" s="69">
        <f t="shared" si="9"/>
        <v>1178239.6013113733</v>
      </c>
      <c r="I187" s="52"/>
      <c r="J187" s="53"/>
    </row>
    <row r="188" spans="2:10" x14ac:dyDescent="0.2">
      <c r="B188" s="35" t="str">
        <f>$B$52</f>
        <v>Totals</v>
      </c>
      <c r="C188" s="36">
        <f>SUM(C168:C187)</f>
        <v>14736516.040771922</v>
      </c>
      <c r="D188" s="36">
        <f>SUM(D168:D187)</f>
        <v>14656510.306926299</v>
      </c>
      <c r="E188" s="36">
        <f>SUM(E168:E187)</f>
        <v>7244453.0314178113</v>
      </c>
      <c r="F188" s="36">
        <f>SUM(F168:F187)</f>
        <v>439112.07834420551</v>
      </c>
      <c r="G188" s="36">
        <f>SUM(G168:G187)</f>
        <v>0</v>
      </c>
      <c r="H188" s="36">
        <f t="shared" si="9"/>
        <v>37076591.457460232</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21024873</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4055131.8037202372</v>
      </c>
      <c r="D193" s="38">
        <f t="shared" si="11"/>
        <v>1375644.6158535059</v>
      </c>
      <c r="E193" s="38">
        <f t="shared" si="11"/>
        <v>679941.32120645465</v>
      </c>
      <c r="F193" s="38">
        <f t="shared" si="11"/>
        <v>106084.54950176743</v>
      </c>
      <c r="G193" s="38">
        <f t="shared" si="11"/>
        <v>0</v>
      </c>
      <c r="H193" s="38">
        <f>SUM(C193:G193)</f>
        <v>6216802.2902819645</v>
      </c>
      <c r="I193" s="1"/>
    </row>
    <row r="194" spans="2:9" x14ac:dyDescent="0.2">
      <c r="B194" s="9" t="str">
        <f>$B$33</f>
        <v>Science</v>
      </c>
      <c r="C194" s="39">
        <f t="shared" si="11"/>
        <v>1314829.6379580246</v>
      </c>
      <c r="D194" s="39">
        <f t="shared" si="11"/>
        <v>794128.03293342551</v>
      </c>
      <c r="E194" s="39">
        <f t="shared" si="11"/>
        <v>501549.73715329263</v>
      </c>
      <c r="F194" s="39">
        <f t="shared" si="11"/>
        <v>0</v>
      </c>
      <c r="G194" s="39">
        <f t="shared" si="11"/>
        <v>0</v>
      </c>
      <c r="H194" s="39">
        <f t="shared" ref="H194:H213" si="12">SUM(C194:G194)</f>
        <v>2610507.4080447429</v>
      </c>
      <c r="I194" s="1"/>
    </row>
    <row r="195" spans="2:9" x14ac:dyDescent="0.2">
      <c r="B195" s="9" t="str">
        <f>$B$34</f>
        <v>Fine Arts</v>
      </c>
      <c r="C195" s="39">
        <f t="shared" si="11"/>
        <v>1345397.5067849357</v>
      </c>
      <c r="D195" s="39">
        <f t="shared" si="11"/>
        <v>1043047.6527869847</v>
      </c>
      <c r="E195" s="39">
        <f t="shared" si="11"/>
        <v>309699.16918807093</v>
      </c>
      <c r="F195" s="39">
        <f t="shared" si="11"/>
        <v>0</v>
      </c>
      <c r="G195" s="39">
        <f t="shared" si="11"/>
        <v>0</v>
      </c>
      <c r="H195" s="39">
        <f t="shared" si="12"/>
        <v>2698144.3287599916</v>
      </c>
      <c r="I195" s="1"/>
    </row>
    <row r="196" spans="2:9" x14ac:dyDescent="0.2">
      <c r="B196" s="9" t="str">
        <f>$B$35</f>
        <v>Teacher Education</v>
      </c>
      <c r="C196" s="39">
        <f t="shared" si="11"/>
        <v>198140.66297366278</v>
      </c>
      <c r="D196" s="39">
        <f t="shared" si="11"/>
        <v>839256.00408152305</v>
      </c>
      <c r="E196" s="39">
        <f t="shared" si="11"/>
        <v>828599.47741451254</v>
      </c>
      <c r="F196" s="39">
        <f t="shared" si="11"/>
        <v>83958.788527117329</v>
      </c>
      <c r="G196" s="39">
        <f t="shared" si="11"/>
        <v>0</v>
      </c>
      <c r="H196" s="39">
        <f t="shared" si="12"/>
        <v>1949954.9329968158</v>
      </c>
      <c r="I196" s="1"/>
    </row>
    <row r="197" spans="2:9" x14ac:dyDescent="0.2">
      <c r="B197" s="9" t="str">
        <f>$B$36</f>
        <v>Agriculture</v>
      </c>
      <c r="C197" s="39">
        <f t="shared" si="11"/>
        <v>331948.40201322286</v>
      </c>
      <c r="D197" s="39">
        <f t="shared" si="11"/>
        <v>438171.82831168739</v>
      </c>
      <c r="E197" s="39">
        <f t="shared" si="11"/>
        <v>106451.04071748137</v>
      </c>
      <c r="F197" s="39">
        <f t="shared" si="11"/>
        <v>20468.819257778403</v>
      </c>
      <c r="G197" s="39">
        <f t="shared" si="11"/>
        <v>0</v>
      </c>
      <c r="H197" s="39">
        <f t="shared" si="12"/>
        <v>897040.09030017001</v>
      </c>
      <c r="I197" s="1"/>
    </row>
    <row r="198" spans="2:9" x14ac:dyDescent="0.2">
      <c r="B198" s="9" t="str">
        <f>$B$37</f>
        <v>Engineering</v>
      </c>
      <c r="C198" s="39">
        <f t="shared" si="11"/>
        <v>220763.02583797902</v>
      </c>
      <c r="D198" s="39">
        <f t="shared" si="11"/>
        <v>204349.23612474173</v>
      </c>
      <c r="E198" s="39">
        <f t="shared" si="11"/>
        <v>27199.439253209886</v>
      </c>
      <c r="F198" s="39">
        <f t="shared" si="11"/>
        <v>0</v>
      </c>
      <c r="G198" s="39">
        <f t="shared" si="11"/>
        <v>0</v>
      </c>
      <c r="H198" s="39">
        <f t="shared" si="12"/>
        <v>452311.70121593063</v>
      </c>
      <c r="I198" s="1"/>
    </row>
    <row r="199" spans="2:9" x14ac:dyDescent="0.2">
      <c r="B199" s="9" t="str">
        <f>$B$38</f>
        <v>Home Economics</v>
      </c>
      <c r="C199" s="39">
        <f t="shared" si="11"/>
        <v>237905.20438673851</v>
      </c>
      <c r="D199" s="39">
        <f t="shared" si="11"/>
        <v>177066.6918464138</v>
      </c>
      <c r="E199" s="39">
        <f t="shared" si="11"/>
        <v>78506.490977027148</v>
      </c>
      <c r="F199" s="39">
        <f t="shared" si="11"/>
        <v>0</v>
      </c>
      <c r="G199" s="39">
        <f t="shared" si="11"/>
        <v>0</v>
      </c>
      <c r="H199" s="39">
        <f t="shared" si="12"/>
        <v>493478.38721017947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39800.661930190865</v>
      </c>
      <c r="D201" s="39">
        <f t="shared" si="11"/>
        <v>239946.22293755415</v>
      </c>
      <c r="E201" s="39">
        <f t="shared" si="11"/>
        <v>279557.91042530909</v>
      </c>
      <c r="F201" s="39">
        <f t="shared" si="11"/>
        <v>0</v>
      </c>
      <c r="G201" s="39">
        <f t="shared" si="11"/>
        <v>0</v>
      </c>
      <c r="H201" s="39">
        <f t="shared" si="12"/>
        <v>559304.79529305408</v>
      </c>
      <c r="I201" s="1"/>
    </row>
    <row r="202" spans="2:9" x14ac:dyDescent="0.2">
      <c r="B202" s="9" t="str">
        <f>$B$41</f>
        <v>Library Science</v>
      </c>
      <c r="C202" s="39">
        <f t="shared" si="11"/>
        <v>0</v>
      </c>
      <c r="D202" s="39">
        <f t="shared" si="11"/>
        <v>0</v>
      </c>
      <c r="E202" s="39">
        <f t="shared" si="11"/>
        <v>42.276039303861118</v>
      </c>
      <c r="F202" s="39">
        <f t="shared" si="11"/>
        <v>0</v>
      </c>
      <c r="G202" s="39">
        <f t="shared" si="11"/>
        <v>0</v>
      </c>
      <c r="H202" s="39">
        <f t="shared" si="12"/>
        <v>42.276039303861118</v>
      </c>
      <c r="I202" s="1"/>
    </row>
    <row r="203" spans="2:9" x14ac:dyDescent="0.2">
      <c r="B203" s="9" t="str">
        <f>$B$42</f>
        <v>Veterinary Science</v>
      </c>
      <c r="C203" s="39">
        <f t="shared" si="11"/>
        <v>0</v>
      </c>
      <c r="D203" s="39">
        <f t="shared" si="11"/>
        <v>0</v>
      </c>
      <c r="E203" s="39">
        <f t="shared" si="11"/>
        <v>105.41095062173108</v>
      </c>
      <c r="F203" s="39">
        <f t="shared" si="11"/>
        <v>0</v>
      </c>
      <c r="G203" s="39">
        <f t="shared" si="11"/>
        <v>0</v>
      </c>
      <c r="H203" s="39">
        <f t="shared" si="12"/>
        <v>105.41095062173108</v>
      </c>
      <c r="I203" s="1"/>
    </row>
    <row r="204" spans="2:9" x14ac:dyDescent="0.2">
      <c r="B204" s="9" t="str">
        <f>$B$43</f>
        <v>Vocational Training</v>
      </c>
      <c r="C204" s="39">
        <f t="shared" si="11"/>
        <v>5429.952440535164</v>
      </c>
      <c r="D204" s="39">
        <f t="shared" si="11"/>
        <v>0</v>
      </c>
      <c r="E204" s="39">
        <f t="shared" si="11"/>
        <v>0</v>
      </c>
      <c r="F204" s="39">
        <f t="shared" si="11"/>
        <v>0</v>
      </c>
      <c r="G204" s="39">
        <f t="shared" si="11"/>
        <v>0</v>
      </c>
      <c r="H204" s="39">
        <f t="shared" si="12"/>
        <v>5429.952440535164</v>
      </c>
      <c r="I204" s="1"/>
    </row>
    <row r="205" spans="2:9" x14ac:dyDescent="0.2">
      <c r="B205" s="9" t="str">
        <f>$B$44</f>
        <v>Physical Training</v>
      </c>
      <c r="C205" s="39">
        <f t="shared" si="11"/>
        <v>109607.21215269843</v>
      </c>
      <c r="D205" s="39">
        <f t="shared" si="11"/>
        <v>109198.45884966201</v>
      </c>
      <c r="E205" s="39">
        <f t="shared" si="11"/>
        <v>0</v>
      </c>
      <c r="F205" s="39">
        <f t="shared" si="11"/>
        <v>0</v>
      </c>
      <c r="G205" s="39">
        <f t="shared" si="11"/>
        <v>0</v>
      </c>
      <c r="H205" s="39">
        <f t="shared" si="12"/>
        <v>218805.67100236044</v>
      </c>
      <c r="I205" s="1"/>
    </row>
    <row r="206" spans="2:9" x14ac:dyDescent="0.2">
      <c r="B206" s="9" t="str">
        <f>$B$45</f>
        <v>Health Services</v>
      </c>
      <c r="C206" s="39">
        <f t="shared" si="11"/>
        <v>144000.6178506391</v>
      </c>
      <c r="D206" s="39">
        <f t="shared" si="11"/>
        <v>319826.08770072891</v>
      </c>
      <c r="E206" s="39">
        <f t="shared" si="11"/>
        <v>327953.85388731764</v>
      </c>
      <c r="F206" s="39">
        <f t="shared" si="11"/>
        <v>0</v>
      </c>
      <c r="G206" s="39">
        <f t="shared" si="11"/>
        <v>0</v>
      </c>
      <c r="H206" s="39">
        <f t="shared" si="12"/>
        <v>791780.55943868565</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538664.31925155385</v>
      </c>
      <c r="D208" s="39">
        <f t="shared" si="11"/>
        <v>1751575.9973076612</v>
      </c>
      <c r="E208" s="39">
        <f t="shared" si="11"/>
        <v>377304.4409444608</v>
      </c>
      <c r="F208" s="39">
        <f t="shared" si="11"/>
        <v>0</v>
      </c>
      <c r="G208" s="39">
        <f t="shared" si="11"/>
        <v>0</v>
      </c>
      <c r="H208" s="39">
        <f t="shared" si="12"/>
        <v>2667544.7575036758</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14123.731439965333</v>
      </c>
      <c r="D210" s="39">
        <f t="shared" si="13"/>
        <v>112195.93364155204</v>
      </c>
      <c r="E210" s="39">
        <f t="shared" si="13"/>
        <v>0</v>
      </c>
      <c r="F210" s="39">
        <f t="shared" si="13"/>
        <v>0</v>
      </c>
      <c r="G210" s="39">
        <f t="shared" si="13"/>
        <v>0</v>
      </c>
      <c r="H210" s="39">
        <f t="shared" si="12"/>
        <v>126319.66508151736</v>
      </c>
      <c r="I210" s="1"/>
    </row>
    <row r="211" spans="2:9" x14ac:dyDescent="0.2">
      <c r="B211" s="9" t="str">
        <f>$B$50</f>
        <v>Technology</v>
      </c>
      <c r="C211" s="39">
        <f t="shared" si="13"/>
        <v>45865.356760536321</v>
      </c>
      <c r="D211" s="39">
        <f t="shared" si="13"/>
        <v>54412.170891384965</v>
      </c>
      <c r="E211" s="39">
        <f t="shared" si="13"/>
        <v>0</v>
      </c>
      <c r="F211" s="39">
        <f t="shared" si="13"/>
        <v>0</v>
      </c>
      <c r="G211" s="39">
        <f t="shared" si="13"/>
        <v>0</v>
      </c>
      <c r="H211" s="39">
        <f t="shared" si="12"/>
        <v>100277.52765192129</v>
      </c>
      <c r="I211" s="1"/>
    </row>
    <row r="212" spans="2:9" x14ac:dyDescent="0.2">
      <c r="B212" s="9" t="str">
        <f>$B$51</f>
        <v>Nursing</v>
      </c>
      <c r="C212" s="39">
        <f t="shared" si="13"/>
        <v>22102.694332999152</v>
      </c>
      <c r="D212" s="39">
        <f t="shared" si="13"/>
        <v>1009621.2256464912</v>
      </c>
      <c r="E212" s="39">
        <f t="shared" si="13"/>
        <v>205299.32580903781</v>
      </c>
      <c r="F212" s="39">
        <f t="shared" si="13"/>
        <v>0</v>
      </c>
      <c r="G212" s="39">
        <f t="shared" si="13"/>
        <v>0</v>
      </c>
      <c r="H212" s="39">
        <f t="shared" si="12"/>
        <v>1237023.2457885281</v>
      </c>
      <c r="I212" s="1"/>
    </row>
    <row r="213" spans="2:9" x14ac:dyDescent="0.2">
      <c r="B213" s="35" t="str">
        <f>$B$52</f>
        <v>Totals</v>
      </c>
      <c r="C213" s="38">
        <f>SUM(C193:C212)</f>
        <v>8623710.7898339145</v>
      </c>
      <c r="D213" s="38">
        <f>SUM(D193:D212)</f>
        <v>8468440.1589133162</v>
      </c>
      <c r="E213" s="38">
        <f>SUM(E193:E212)</f>
        <v>3722209.8939660997</v>
      </c>
      <c r="F213" s="38">
        <f>SUM(F193:F212)</f>
        <v>210512.15728666316</v>
      </c>
      <c r="G213" s="38">
        <f>SUM(G193:G212)</f>
        <v>0</v>
      </c>
      <c r="H213" s="38">
        <f t="shared" si="12"/>
        <v>21024872.999999996</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35023035</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7822819.0965989139</v>
      </c>
      <c r="D218" s="38">
        <f t="shared" si="14"/>
        <v>2582365.2996385596</v>
      </c>
      <c r="E218" s="38">
        <f t="shared" si="14"/>
        <v>408366.56491741189</v>
      </c>
      <c r="F218" s="38">
        <f t="shared" si="14"/>
        <v>63009.626557107993</v>
      </c>
      <c r="G218" s="38">
        <f t="shared" si="14"/>
        <v>0</v>
      </c>
      <c r="H218" s="38">
        <f>SUM(C218:G218)</f>
        <v>10876560.587711994</v>
      </c>
      <c r="I218" s="1"/>
    </row>
    <row r="219" spans="2:9" x14ac:dyDescent="0.2">
      <c r="B219" s="9" t="str">
        <f>$B$33</f>
        <v>Science</v>
      </c>
      <c r="C219" s="39">
        <f t="shared" si="14"/>
        <v>2544367.8368307468</v>
      </c>
      <c r="D219" s="39">
        <f t="shared" si="14"/>
        <v>969501.72324861563</v>
      </c>
      <c r="E219" s="39">
        <f t="shared" si="14"/>
        <v>265234.99513345119</v>
      </c>
      <c r="F219" s="39">
        <f t="shared" si="14"/>
        <v>0</v>
      </c>
      <c r="G219" s="39">
        <f t="shared" si="14"/>
        <v>0</v>
      </c>
      <c r="H219" s="39">
        <f t="shared" ref="H219:H238" si="15">SUM(C219:G219)</f>
        <v>3779104.5552128134</v>
      </c>
      <c r="I219" s="1"/>
    </row>
    <row r="220" spans="2:9" x14ac:dyDescent="0.2">
      <c r="B220" s="9" t="str">
        <f>$B$34</f>
        <v>Fine Arts</v>
      </c>
      <c r="C220" s="39">
        <f t="shared" si="14"/>
        <v>1774970.7398770086</v>
      </c>
      <c r="D220" s="39">
        <f t="shared" si="14"/>
        <v>1382980.265168488</v>
      </c>
      <c r="E220" s="39">
        <f t="shared" si="14"/>
        <v>137103.5017127459</v>
      </c>
      <c r="F220" s="39">
        <f t="shared" si="14"/>
        <v>0</v>
      </c>
      <c r="G220" s="39">
        <f t="shared" si="14"/>
        <v>0</v>
      </c>
      <c r="H220" s="39">
        <f t="shared" si="15"/>
        <v>3295054.5067582428</v>
      </c>
      <c r="I220" s="1"/>
    </row>
    <row r="221" spans="2:9" x14ac:dyDescent="0.2">
      <c r="B221" s="9" t="str">
        <f>$B$35</f>
        <v>Teacher Education</v>
      </c>
      <c r="C221" s="39">
        <f t="shared" si="14"/>
        <v>461548.21755235357</v>
      </c>
      <c r="D221" s="39">
        <f t="shared" si="14"/>
        <v>1880966.4036395976</v>
      </c>
      <c r="E221" s="39">
        <f t="shared" si="14"/>
        <v>1174632.148109507</v>
      </c>
      <c r="F221" s="39">
        <f t="shared" si="14"/>
        <v>83275.880712902959</v>
      </c>
      <c r="G221" s="39">
        <f t="shared" si="14"/>
        <v>0</v>
      </c>
      <c r="H221" s="39">
        <f t="shared" si="15"/>
        <v>3600422.6500143614</v>
      </c>
      <c r="I221" s="1"/>
    </row>
    <row r="222" spans="2:9" x14ac:dyDescent="0.2">
      <c r="B222" s="9" t="str">
        <f>$B$36</f>
        <v>Agriculture</v>
      </c>
      <c r="C222" s="39">
        <f t="shared" si="14"/>
        <v>465149.84234792402</v>
      </c>
      <c r="D222" s="39">
        <f t="shared" si="14"/>
        <v>707768.81533699494</v>
      </c>
      <c r="E222" s="39">
        <f t="shared" si="14"/>
        <v>67430.249819867866</v>
      </c>
      <c r="F222" s="39">
        <f t="shared" si="14"/>
        <v>14370.61658320007</v>
      </c>
      <c r="G222" s="39">
        <f t="shared" si="14"/>
        <v>0</v>
      </c>
      <c r="H222" s="39">
        <f t="shared" si="15"/>
        <v>1254719.5240879869</v>
      </c>
      <c r="I222" s="1"/>
    </row>
    <row r="223" spans="2:9" x14ac:dyDescent="0.2">
      <c r="B223" s="9" t="str">
        <f>$B$37</f>
        <v>Engineering</v>
      </c>
      <c r="C223" s="39">
        <f t="shared" si="14"/>
        <v>224291.18414415</v>
      </c>
      <c r="D223" s="39">
        <f t="shared" si="14"/>
        <v>278011.59066437162</v>
      </c>
      <c r="E223" s="39">
        <f t="shared" si="14"/>
        <v>7149.569107719878</v>
      </c>
      <c r="F223" s="39">
        <f t="shared" si="14"/>
        <v>0</v>
      </c>
      <c r="G223" s="39">
        <f t="shared" si="14"/>
        <v>0</v>
      </c>
      <c r="H223" s="39">
        <f t="shared" si="15"/>
        <v>509452.34391624149</v>
      </c>
      <c r="I223" s="1"/>
    </row>
    <row r="224" spans="2:9" x14ac:dyDescent="0.2">
      <c r="B224" s="9" t="str">
        <f>$B$38</f>
        <v>Home Economics</v>
      </c>
      <c r="C224" s="39">
        <f t="shared" si="14"/>
        <v>802171.88259342918</v>
      </c>
      <c r="D224" s="39">
        <f t="shared" si="14"/>
        <v>775997.72913548118</v>
      </c>
      <c r="E224" s="39">
        <f t="shared" si="14"/>
        <v>109766.91394793462</v>
      </c>
      <c r="F224" s="39">
        <f t="shared" si="14"/>
        <v>0</v>
      </c>
      <c r="G224" s="39">
        <f t="shared" si="14"/>
        <v>0</v>
      </c>
      <c r="H224" s="39">
        <f t="shared" si="15"/>
        <v>1687936.5256768449</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70771.92723295941</v>
      </c>
      <c r="D226" s="39">
        <f t="shared" si="14"/>
        <v>470949.36972523638</v>
      </c>
      <c r="E226" s="39">
        <f t="shared" si="14"/>
        <v>383973.91737342643</v>
      </c>
      <c r="F226" s="39">
        <f t="shared" si="14"/>
        <v>0</v>
      </c>
      <c r="G226" s="39">
        <f t="shared" si="14"/>
        <v>0</v>
      </c>
      <c r="H226" s="39">
        <f t="shared" si="15"/>
        <v>925695.21433162224</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2971.3404563456243</v>
      </c>
      <c r="D229" s="39">
        <f t="shared" si="14"/>
        <v>0</v>
      </c>
      <c r="E229" s="39">
        <f t="shared" si="14"/>
        <v>0</v>
      </c>
      <c r="F229" s="39">
        <f t="shared" si="14"/>
        <v>0</v>
      </c>
      <c r="G229" s="39">
        <f t="shared" si="14"/>
        <v>0</v>
      </c>
      <c r="H229" s="39">
        <f t="shared" si="15"/>
        <v>2971.3404563456243</v>
      </c>
      <c r="I229" s="1"/>
    </row>
    <row r="230" spans="2:10" x14ac:dyDescent="0.2">
      <c r="B230" s="9" t="str">
        <f>$B$44</f>
        <v>Physical Training</v>
      </c>
      <c r="C230" s="39">
        <f t="shared" si="14"/>
        <v>302356.40158813959</v>
      </c>
      <c r="D230" s="39">
        <f t="shared" si="14"/>
        <v>403145.11721595225</v>
      </c>
      <c r="E230" s="39">
        <f t="shared" si="14"/>
        <v>0</v>
      </c>
      <c r="F230" s="39">
        <f t="shared" si="14"/>
        <v>0</v>
      </c>
      <c r="G230" s="39">
        <f t="shared" si="14"/>
        <v>0</v>
      </c>
      <c r="H230" s="39">
        <f t="shared" si="15"/>
        <v>705501.51880409184</v>
      </c>
      <c r="I230" s="1"/>
    </row>
    <row r="231" spans="2:10" x14ac:dyDescent="0.2">
      <c r="B231" s="9" t="str">
        <f>$B$45</f>
        <v>Health Services</v>
      </c>
      <c r="C231" s="39">
        <f t="shared" si="14"/>
        <v>425261.84773698129</v>
      </c>
      <c r="D231" s="39">
        <f t="shared" si="14"/>
        <v>964972.00283045892</v>
      </c>
      <c r="E231" s="39">
        <f t="shared" si="14"/>
        <v>465422.93014960777</v>
      </c>
      <c r="F231" s="39">
        <f t="shared" si="14"/>
        <v>0</v>
      </c>
      <c r="G231" s="39">
        <f t="shared" si="14"/>
        <v>0</v>
      </c>
      <c r="H231" s="39">
        <f t="shared" si="15"/>
        <v>1855656.7807170481</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1090842.1099584009</v>
      </c>
      <c r="D233" s="39">
        <f t="shared" si="14"/>
        <v>3293389.8515261044</v>
      </c>
      <c r="E233" s="39">
        <f t="shared" si="14"/>
        <v>372198.15649012307</v>
      </c>
      <c r="F233" s="39">
        <f t="shared" si="14"/>
        <v>0</v>
      </c>
      <c r="G233" s="39">
        <f t="shared" si="14"/>
        <v>0</v>
      </c>
      <c r="H233" s="39">
        <f t="shared" si="15"/>
        <v>4756430.1179746278</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377523.88610075304</v>
      </c>
      <c r="E235" s="39">
        <f t="shared" si="16"/>
        <v>0</v>
      </c>
      <c r="F235" s="39">
        <f t="shared" si="16"/>
        <v>0</v>
      </c>
      <c r="G235" s="39">
        <f t="shared" si="16"/>
        <v>0</v>
      </c>
      <c r="H235" s="39">
        <f t="shared" si="15"/>
        <v>377523.88610075304</v>
      </c>
      <c r="I235" s="1"/>
    </row>
    <row r="236" spans="2:10" x14ac:dyDescent="0.2">
      <c r="B236" s="9" t="str">
        <f>$B$50</f>
        <v>Technology</v>
      </c>
      <c r="C236" s="39">
        <f t="shared" si="16"/>
        <v>45470.513044076972</v>
      </c>
      <c r="D236" s="39">
        <f t="shared" si="16"/>
        <v>64406.962195666536</v>
      </c>
      <c r="E236" s="39">
        <f t="shared" si="16"/>
        <v>0</v>
      </c>
      <c r="F236" s="39">
        <f t="shared" si="16"/>
        <v>0</v>
      </c>
      <c r="G236" s="39">
        <f t="shared" si="16"/>
        <v>0</v>
      </c>
      <c r="H236" s="39">
        <f t="shared" si="15"/>
        <v>109877.47523974351</v>
      </c>
      <c r="I236" s="1"/>
    </row>
    <row r="237" spans="2:10" x14ac:dyDescent="0.2">
      <c r="B237" s="9" t="str">
        <f>$B$51</f>
        <v>Nursing</v>
      </c>
      <c r="C237" s="39">
        <f t="shared" si="16"/>
        <v>40788.400809835381</v>
      </c>
      <c r="D237" s="39">
        <f t="shared" si="16"/>
        <v>1167535.4377799069</v>
      </c>
      <c r="E237" s="39">
        <f t="shared" si="16"/>
        <v>77804.134407539852</v>
      </c>
      <c r="F237" s="39">
        <f t="shared" si="16"/>
        <v>0</v>
      </c>
      <c r="G237" s="39">
        <f t="shared" si="16"/>
        <v>0</v>
      </c>
      <c r="H237" s="39">
        <f t="shared" si="15"/>
        <v>1286127.9729972822</v>
      </c>
      <c r="I237" s="1"/>
    </row>
    <row r="238" spans="2:10" x14ac:dyDescent="0.2">
      <c r="B238" s="35" t="str">
        <f>$B$52</f>
        <v>Totals</v>
      </c>
      <c r="C238" s="38">
        <f>SUM(C218:C237)</f>
        <v>16073781.340771265</v>
      </c>
      <c r="D238" s="38">
        <f>SUM(D218:D237)</f>
        <v>15319514.454206185</v>
      </c>
      <c r="E238" s="38">
        <f>SUM(E218:E237)</f>
        <v>3469083.0811693352</v>
      </c>
      <c r="F238" s="38">
        <f>SUM(F218:F237)</f>
        <v>160656.123853211</v>
      </c>
      <c r="G238" s="38">
        <f>SUM(G218:G237)</f>
        <v>0</v>
      </c>
      <c r="H238" s="38">
        <f t="shared" si="15"/>
        <v>35023035</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13304605</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2971744.6836547828</v>
      </c>
      <c r="D243" s="38">
        <f t="shared" si="17"/>
        <v>980992.94585399795</v>
      </c>
      <c r="E243" s="38">
        <f t="shared" si="17"/>
        <v>155130.92573025217</v>
      </c>
      <c r="F243" s="38">
        <f t="shared" si="17"/>
        <v>23936.194922565439</v>
      </c>
      <c r="G243" s="38">
        <f t="shared" si="17"/>
        <v>0</v>
      </c>
      <c r="H243" s="38">
        <f>SUM(C243:G243)</f>
        <v>4131804.7501615984</v>
      </c>
      <c r="I243" s="1"/>
    </row>
    <row r="244" spans="2:9" x14ac:dyDescent="0.2">
      <c r="B244" s="9" t="str">
        <f>$B$33</f>
        <v>Science</v>
      </c>
      <c r="C244" s="39">
        <f t="shared" si="17"/>
        <v>966558.41059284378</v>
      </c>
      <c r="D244" s="39">
        <f t="shared" si="17"/>
        <v>368295.82229644427</v>
      </c>
      <c r="E244" s="39">
        <f t="shared" si="17"/>
        <v>100757.8824173145</v>
      </c>
      <c r="F244" s="39">
        <f t="shared" si="17"/>
        <v>0</v>
      </c>
      <c r="G244" s="39">
        <f t="shared" si="17"/>
        <v>0</v>
      </c>
      <c r="H244" s="39">
        <f t="shared" ref="H244:H263" si="18">SUM(C244:G244)</f>
        <v>1435612.1153066026</v>
      </c>
      <c r="I244" s="1"/>
    </row>
    <row r="245" spans="2:9" x14ac:dyDescent="0.2">
      <c r="B245" s="9" t="str">
        <f>$B$34</f>
        <v>Fine Arts</v>
      </c>
      <c r="C245" s="39">
        <f t="shared" si="17"/>
        <v>674278.64491530636</v>
      </c>
      <c r="D245" s="39">
        <f t="shared" si="17"/>
        <v>525368.69380000886</v>
      </c>
      <c r="E245" s="39">
        <f t="shared" si="17"/>
        <v>52083.091439816897</v>
      </c>
      <c r="F245" s="39">
        <f t="shared" si="17"/>
        <v>0</v>
      </c>
      <c r="G245" s="39">
        <f t="shared" si="17"/>
        <v>0</v>
      </c>
      <c r="H245" s="39">
        <f t="shared" si="18"/>
        <v>1251730.4301551322</v>
      </c>
      <c r="I245" s="1"/>
    </row>
    <row r="246" spans="2:9" x14ac:dyDescent="0.2">
      <c r="B246" s="9" t="str">
        <f>$B$35</f>
        <v>Teacher Education</v>
      </c>
      <c r="C246" s="39">
        <f t="shared" si="17"/>
        <v>175333.65463581699</v>
      </c>
      <c r="D246" s="39">
        <f t="shared" si="17"/>
        <v>714544.44249892712</v>
      </c>
      <c r="E246" s="39">
        <f t="shared" si="17"/>
        <v>446221.08709021047</v>
      </c>
      <c r="F246" s="39">
        <f t="shared" si="17"/>
        <v>31634.971067250233</v>
      </c>
      <c r="G246" s="39">
        <f t="shared" si="17"/>
        <v>0</v>
      </c>
      <c r="H246" s="39">
        <f t="shared" si="18"/>
        <v>1367734.1552922048</v>
      </c>
      <c r="I246" s="1"/>
    </row>
    <row r="247" spans="2:9" x14ac:dyDescent="0.2">
      <c r="B247" s="9" t="str">
        <f>$B$36</f>
        <v>Agriculture</v>
      </c>
      <c r="C247" s="39">
        <f t="shared" si="17"/>
        <v>176701.84546403249</v>
      </c>
      <c r="D247" s="39">
        <f t="shared" si="17"/>
        <v>268868.31821904238</v>
      </c>
      <c r="E247" s="39">
        <f t="shared" si="17"/>
        <v>25615.508162118538</v>
      </c>
      <c r="F247" s="39">
        <f t="shared" si="17"/>
        <v>5459.1321753219436</v>
      </c>
      <c r="G247" s="39">
        <f t="shared" si="17"/>
        <v>0</v>
      </c>
      <c r="H247" s="39">
        <f t="shared" si="18"/>
        <v>476644.80402051535</v>
      </c>
      <c r="I247" s="1"/>
    </row>
    <row r="248" spans="2:9" x14ac:dyDescent="0.2">
      <c r="B248" s="9" t="str">
        <f>$B$37</f>
        <v>Engineering</v>
      </c>
      <c r="C248" s="39">
        <f t="shared" si="17"/>
        <v>85204.083827120601</v>
      </c>
      <c r="D248" s="39">
        <f t="shared" si="17"/>
        <v>105611.47539643986</v>
      </c>
      <c r="E248" s="39">
        <f t="shared" si="17"/>
        <v>2715.9894309106971</v>
      </c>
      <c r="F248" s="39">
        <f t="shared" si="17"/>
        <v>0</v>
      </c>
      <c r="G248" s="39">
        <f t="shared" si="17"/>
        <v>0</v>
      </c>
      <c r="H248" s="39">
        <f t="shared" si="18"/>
        <v>193531.54865447115</v>
      </c>
      <c r="I248" s="1"/>
    </row>
    <row r="249" spans="2:9" x14ac:dyDescent="0.2">
      <c r="B249" s="9" t="str">
        <f>$B$38</f>
        <v>Home Economics</v>
      </c>
      <c r="C249" s="39">
        <f t="shared" si="17"/>
        <v>304730.3022142984</v>
      </c>
      <c r="D249" s="39">
        <f t="shared" si="17"/>
        <v>294787.22409535811</v>
      </c>
      <c r="E249" s="39">
        <f t="shared" si="17"/>
        <v>41698.42596868777</v>
      </c>
      <c r="F249" s="39">
        <f t="shared" si="17"/>
        <v>0</v>
      </c>
      <c r="G249" s="39">
        <f t="shared" si="17"/>
        <v>0</v>
      </c>
      <c r="H249" s="39">
        <f t="shared" si="18"/>
        <v>641215.95227834419</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26884.949774434677</v>
      </c>
      <c r="D251" s="39">
        <f t="shared" si="17"/>
        <v>178904.97894295081</v>
      </c>
      <c r="E251" s="39">
        <f t="shared" si="17"/>
        <v>145864.60884832157</v>
      </c>
      <c r="F251" s="39">
        <f t="shared" si="17"/>
        <v>0</v>
      </c>
      <c r="G251" s="39">
        <f t="shared" si="17"/>
        <v>0</v>
      </c>
      <c r="H251" s="39">
        <f t="shared" si="18"/>
        <v>351654.53756570705</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1128.757433277792</v>
      </c>
      <c r="D254" s="39">
        <f t="shared" si="17"/>
        <v>0</v>
      </c>
      <c r="E254" s="39">
        <f t="shared" si="17"/>
        <v>0</v>
      </c>
      <c r="F254" s="39">
        <f t="shared" si="17"/>
        <v>0</v>
      </c>
      <c r="G254" s="39">
        <f t="shared" si="17"/>
        <v>0</v>
      </c>
      <c r="H254" s="39">
        <f t="shared" si="18"/>
        <v>1128.757433277792</v>
      </c>
      <c r="I254" s="1"/>
    </row>
    <row r="255" spans="2:9" x14ac:dyDescent="0.2">
      <c r="B255" s="9" t="str">
        <f>$B$44</f>
        <v>Physical Training</v>
      </c>
      <c r="C255" s="39">
        <f t="shared" si="17"/>
        <v>114859.62002869167</v>
      </c>
      <c r="D255" s="39">
        <f t="shared" si="17"/>
        <v>153147.39405756653</v>
      </c>
      <c r="E255" s="39">
        <f t="shared" si="17"/>
        <v>0</v>
      </c>
      <c r="F255" s="39">
        <f t="shared" si="17"/>
        <v>0</v>
      </c>
      <c r="G255" s="39">
        <f t="shared" si="17"/>
        <v>0</v>
      </c>
      <c r="H255" s="39">
        <f t="shared" si="18"/>
        <v>268007.01408625819</v>
      </c>
      <c r="I255" s="1"/>
    </row>
    <row r="256" spans="2:9" x14ac:dyDescent="0.2">
      <c r="B256" s="9" t="str">
        <f>$B$45</f>
        <v>Health Services</v>
      </c>
      <c r="C256" s="39">
        <f t="shared" si="17"/>
        <v>161549.13204154579</v>
      </c>
      <c r="D256" s="39">
        <f t="shared" si="17"/>
        <v>366575.06505984243</v>
      </c>
      <c r="E256" s="39">
        <f t="shared" si="17"/>
        <v>176805.58648281402</v>
      </c>
      <c r="F256" s="39">
        <f t="shared" si="17"/>
        <v>0</v>
      </c>
      <c r="G256" s="39">
        <f t="shared" si="17"/>
        <v>0</v>
      </c>
      <c r="H256" s="39">
        <f t="shared" si="18"/>
        <v>704929.78358420229</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414390.79709577112</v>
      </c>
      <c r="D258" s="39">
        <f t="shared" si="17"/>
        <v>1251098.0583368479</v>
      </c>
      <c r="E258" s="39">
        <f t="shared" si="17"/>
        <v>141391.21449152747</v>
      </c>
      <c r="F258" s="39">
        <f t="shared" si="17"/>
        <v>0</v>
      </c>
      <c r="G258" s="39">
        <f t="shared" si="17"/>
        <v>0</v>
      </c>
      <c r="H258" s="39">
        <f t="shared" si="18"/>
        <v>1806880.0699241466</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143414.36093803719</v>
      </c>
      <c r="E260" s="39">
        <f t="shared" si="19"/>
        <v>0</v>
      </c>
      <c r="F260" s="39">
        <f t="shared" si="19"/>
        <v>0</v>
      </c>
      <c r="G260" s="39">
        <f t="shared" si="19"/>
        <v>0</v>
      </c>
      <c r="H260" s="39">
        <f t="shared" si="18"/>
        <v>143414.36093803719</v>
      </c>
      <c r="I260" s="1"/>
    </row>
    <row r="261" spans="2:10" x14ac:dyDescent="0.2">
      <c r="B261" s="9" t="str">
        <f>$B$50</f>
        <v>Technology</v>
      </c>
      <c r="C261" s="39">
        <f t="shared" si="19"/>
        <v>17273.409206220756</v>
      </c>
      <c r="D261" s="39">
        <f t="shared" si="19"/>
        <v>24467.016957932858</v>
      </c>
      <c r="E261" s="39">
        <f t="shared" si="19"/>
        <v>0</v>
      </c>
      <c r="F261" s="39">
        <f t="shared" si="19"/>
        <v>0</v>
      </c>
      <c r="G261" s="39">
        <f t="shared" si="19"/>
        <v>0</v>
      </c>
      <c r="H261" s="39">
        <f t="shared" si="18"/>
        <v>41740.426164153614</v>
      </c>
      <c r="I261" s="1"/>
    </row>
    <row r="262" spans="2:10" x14ac:dyDescent="0.2">
      <c r="B262" s="9" t="str">
        <f>$B$51</f>
        <v>Nursing</v>
      </c>
      <c r="C262" s="39">
        <f t="shared" si="19"/>
        <v>15494.761129540597</v>
      </c>
      <c r="D262" s="39">
        <f t="shared" si="19"/>
        <v>443525.17773413233</v>
      </c>
      <c r="E262" s="39">
        <f t="shared" si="19"/>
        <v>29556.355571675234</v>
      </c>
      <c r="F262" s="39">
        <f t="shared" si="19"/>
        <v>0</v>
      </c>
      <c r="G262" s="39">
        <f t="shared" si="19"/>
        <v>0</v>
      </c>
      <c r="H262" s="39">
        <f t="shared" si="18"/>
        <v>488576.29443534819</v>
      </c>
      <c r="I262" s="1"/>
    </row>
    <row r="263" spans="2:10" x14ac:dyDescent="0.2">
      <c r="B263" s="35" t="str">
        <f>$B$52</f>
        <v>Totals</v>
      </c>
      <c r="C263" s="38">
        <f>SUM(C243:C262)</f>
        <v>6106133.0520136822</v>
      </c>
      <c r="D263" s="38">
        <f>SUM(D243:D262)</f>
        <v>5819600.9741875278</v>
      </c>
      <c r="E263" s="38">
        <f>SUM(E243:E262)</f>
        <v>1317840.6756336493</v>
      </c>
      <c r="F263" s="38">
        <f>SUM(F243:F262)</f>
        <v>61030.298165137618</v>
      </c>
      <c r="G263" s="38">
        <f>SUM(G243:G262)</f>
        <v>0</v>
      </c>
      <c r="H263" s="38">
        <f t="shared" si="18"/>
        <v>13304604.999999998</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29035551.273522608</v>
      </c>
      <c r="D268" s="38">
        <f t="shared" si="20"/>
        <v>9744573.0621624105</v>
      </c>
      <c r="E268" s="38">
        <f t="shared" si="20"/>
        <v>3614459.1244993508</v>
      </c>
      <c r="F268" s="38">
        <f t="shared" si="20"/>
        <v>562811.31946004415</v>
      </c>
      <c r="G268" s="38">
        <f t="shared" si="20"/>
        <v>0</v>
      </c>
      <c r="H268" s="38">
        <f>SUM(C268:G268)</f>
        <v>42957394.779644407</v>
      </c>
      <c r="I268" s="1"/>
    </row>
    <row r="269" spans="2:10" x14ac:dyDescent="0.2">
      <c r="B269" s="9" t="str">
        <f>$B$33</f>
        <v>Science</v>
      </c>
      <c r="C269" s="39">
        <f t="shared" si="20"/>
        <v>10995072.969469499</v>
      </c>
      <c r="D269" s="39">
        <f t="shared" si="20"/>
        <v>5832555.5306489188</v>
      </c>
      <c r="E269" s="39">
        <f t="shared" si="20"/>
        <v>3199388.8036488448</v>
      </c>
      <c r="F269" s="39">
        <f t="shared" si="20"/>
        <v>0</v>
      </c>
      <c r="G269" s="39">
        <f t="shared" si="20"/>
        <v>0</v>
      </c>
      <c r="H269" s="39">
        <f t="shared" ref="H269:H288" si="21">SUM(C269:G269)</f>
        <v>20027017.303767264</v>
      </c>
      <c r="I269" s="1"/>
    </row>
    <row r="270" spans="2:10" x14ac:dyDescent="0.2">
      <c r="B270" s="9" t="str">
        <f>$B$34</f>
        <v>Fine Arts</v>
      </c>
      <c r="C270" s="39">
        <f t="shared" si="20"/>
        <v>8352060.031303918</v>
      </c>
      <c r="D270" s="39">
        <f t="shared" si="20"/>
        <v>6484435.7670457223</v>
      </c>
      <c r="E270" s="39">
        <f t="shared" si="20"/>
        <v>1546994.1646688581</v>
      </c>
      <c r="F270" s="39">
        <f t="shared" si="20"/>
        <v>0</v>
      </c>
      <c r="G270" s="39">
        <f t="shared" si="20"/>
        <v>0</v>
      </c>
      <c r="H270" s="39">
        <f t="shared" si="21"/>
        <v>16383489.963018499</v>
      </c>
      <c r="I270" s="1"/>
    </row>
    <row r="271" spans="2:10" x14ac:dyDescent="0.2">
      <c r="B271" s="9" t="str">
        <f>$B$35</f>
        <v>Teacher Education</v>
      </c>
      <c r="C271" s="39">
        <f t="shared" si="20"/>
        <v>1807872.1199553162</v>
      </c>
      <c r="D271" s="39">
        <f t="shared" si="20"/>
        <v>7575658.9882870046</v>
      </c>
      <c r="E271" s="39">
        <f t="shared" si="20"/>
        <v>6520706.2012509545</v>
      </c>
      <c r="F271" s="39">
        <f t="shared" si="20"/>
        <v>610963.64535723976</v>
      </c>
      <c r="G271" s="39">
        <f t="shared" si="20"/>
        <v>0</v>
      </c>
      <c r="H271" s="39">
        <f t="shared" si="21"/>
        <v>16515200.954850517</v>
      </c>
      <c r="I271" s="1"/>
    </row>
    <row r="272" spans="2:10" x14ac:dyDescent="0.2">
      <c r="B272" s="9" t="str">
        <f>$B$36</f>
        <v>Agriculture</v>
      </c>
      <c r="C272" s="39">
        <f t="shared" si="20"/>
        <v>2564593.6563625131</v>
      </c>
      <c r="D272" s="39">
        <f t="shared" si="20"/>
        <v>3514723.6085480973</v>
      </c>
      <c r="E272" s="39">
        <f t="shared" si="20"/>
        <v>709139.90671018208</v>
      </c>
      <c r="F272" s="39">
        <f t="shared" si="20"/>
        <v>138270.83241566102</v>
      </c>
      <c r="G272" s="39">
        <f t="shared" si="20"/>
        <v>0</v>
      </c>
      <c r="H272" s="39">
        <f t="shared" si="21"/>
        <v>6926728.0040364536</v>
      </c>
      <c r="I272" s="1"/>
    </row>
    <row r="273" spans="2:10" x14ac:dyDescent="0.2">
      <c r="B273" s="9" t="str">
        <f>$B$37</f>
        <v>Engineering</v>
      </c>
      <c r="C273" s="39">
        <f t="shared" si="20"/>
        <v>1388357.9617978891</v>
      </c>
      <c r="D273" s="39">
        <f t="shared" si="20"/>
        <v>1381304.8964234141</v>
      </c>
      <c r="E273" s="39">
        <f t="shared" si="20"/>
        <v>141868.34966271883</v>
      </c>
      <c r="F273" s="39">
        <f t="shared" si="20"/>
        <v>0</v>
      </c>
      <c r="G273" s="39">
        <f t="shared" si="20"/>
        <v>0</v>
      </c>
      <c r="H273" s="39">
        <f t="shared" si="21"/>
        <v>2911531.207884022</v>
      </c>
      <c r="I273" s="1"/>
    </row>
    <row r="274" spans="2:10" x14ac:dyDescent="0.2">
      <c r="B274" s="9" t="str">
        <f>$B$38</f>
        <v>Home Economics</v>
      </c>
      <c r="C274" s="39">
        <f t="shared" si="20"/>
        <v>2470442.4274066128</v>
      </c>
      <c r="D274" s="39">
        <f t="shared" si="20"/>
        <v>2086665.3775980594</v>
      </c>
      <c r="E274" s="39">
        <f t="shared" si="20"/>
        <v>599841.12599670934</v>
      </c>
      <c r="F274" s="39">
        <f t="shared" si="20"/>
        <v>0</v>
      </c>
      <c r="G274" s="39">
        <f t="shared" si="20"/>
        <v>0</v>
      </c>
      <c r="H274" s="39">
        <f t="shared" si="21"/>
        <v>5156948.9310013819</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316796.67513000948</v>
      </c>
      <c r="D276" s="39">
        <f t="shared" si="20"/>
        <v>1971874.9414282353</v>
      </c>
      <c r="E276" s="39">
        <f t="shared" si="20"/>
        <v>2068245.3822407618</v>
      </c>
      <c r="F276" s="39">
        <f t="shared" si="20"/>
        <v>0</v>
      </c>
      <c r="G276" s="39">
        <f t="shared" si="20"/>
        <v>0</v>
      </c>
      <c r="H276" s="39">
        <f t="shared" si="21"/>
        <v>4356916.9987990065</v>
      </c>
      <c r="I276" s="1"/>
    </row>
    <row r="277" spans="2:10" x14ac:dyDescent="0.2">
      <c r="B277" s="9" t="str">
        <f>$B$41</f>
        <v>Library Science</v>
      </c>
      <c r="C277" s="39">
        <f t="shared" si="20"/>
        <v>0</v>
      </c>
      <c r="D277" s="39">
        <f t="shared" si="20"/>
        <v>0</v>
      </c>
      <c r="E277" s="39">
        <f t="shared" si="20"/>
        <v>130.78653828783041</v>
      </c>
      <c r="F277" s="39">
        <f t="shared" si="20"/>
        <v>0</v>
      </c>
      <c r="G277" s="39">
        <f t="shared" si="20"/>
        <v>0</v>
      </c>
      <c r="H277" s="39">
        <f t="shared" si="21"/>
        <v>130.78653828783041</v>
      </c>
      <c r="I277" s="1"/>
    </row>
    <row r="278" spans="2:10" x14ac:dyDescent="0.2">
      <c r="B278" s="9" t="str">
        <f>$B$42</f>
        <v>Veterinary Science</v>
      </c>
      <c r="C278" s="39">
        <f t="shared" si="20"/>
        <v>0</v>
      </c>
      <c r="D278" s="39">
        <f t="shared" si="20"/>
        <v>0</v>
      </c>
      <c r="E278" s="39">
        <f t="shared" si="20"/>
        <v>326.10276545434357</v>
      </c>
      <c r="F278" s="39">
        <f t="shared" si="20"/>
        <v>0</v>
      </c>
      <c r="G278" s="39">
        <f t="shared" si="20"/>
        <v>0</v>
      </c>
      <c r="H278" s="39">
        <f t="shared" si="21"/>
        <v>326.10276545434357</v>
      </c>
      <c r="I278" s="1"/>
    </row>
    <row r="279" spans="2:10" x14ac:dyDescent="0.2">
      <c r="B279" s="9" t="str">
        <f>$B$43</f>
        <v>Vocational Training</v>
      </c>
      <c r="C279" s="39">
        <f t="shared" si="20"/>
        <v>33367.037064930046</v>
      </c>
      <c r="D279" s="39">
        <f t="shared" si="20"/>
        <v>0</v>
      </c>
      <c r="E279" s="39">
        <f t="shared" si="20"/>
        <v>0</v>
      </c>
      <c r="F279" s="39">
        <f t="shared" si="20"/>
        <v>0</v>
      </c>
      <c r="G279" s="39">
        <f t="shared" si="20"/>
        <v>0</v>
      </c>
      <c r="H279" s="39">
        <f t="shared" si="21"/>
        <v>33367.037064930046</v>
      </c>
      <c r="I279" s="1"/>
    </row>
    <row r="280" spans="2:10" x14ac:dyDescent="0.2">
      <c r="B280" s="9" t="str">
        <f>$B$44</f>
        <v>Physical Training</v>
      </c>
      <c r="C280" s="39">
        <f t="shared" si="20"/>
        <v>1063894.1934587832</v>
      </c>
      <c r="D280" s="39">
        <f t="shared" si="20"/>
        <v>1202644.4021165418</v>
      </c>
      <c r="E280" s="39">
        <f t="shared" si="20"/>
        <v>0</v>
      </c>
      <c r="F280" s="39">
        <f t="shared" si="20"/>
        <v>0</v>
      </c>
      <c r="G280" s="39">
        <f t="shared" si="20"/>
        <v>0</v>
      </c>
      <c r="H280" s="39">
        <f t="shared" si="21"/>
        <v>2266538.5955753252</v>
      </c>
      <c r="I280" s="1"/>
    </row>
    <row r="281" spans="2:10" x14ac:dyDescent="0.2">
      <c r="B281" s="9" t="str">
        <f>$B$45</f>
        <v>Health Services</v>
      </c>
      <c r="C281" s="39">
        <f t="shared" si="20"/>
        <v>1250750.2061241926</v>
      </c>
      <c r="D281" s="39">
        <f t="shared" si="20"/>
        <v>2805035.5567339435</v>
      </c>
      <c r="E281" s="39">
        <f t="shared" si="20"/>
        <v>2149675.5556569682</v>
      </c>
      <c r="F281" s="39">
        <f t="shared" si="20"/>
        <v>0</v>
      </c>
      <c r="G281" s="39">
        <f t="shared" si="20"/>
        <v>0</v>
      </c>
      <c r="H281" s="39">
        <f t="shared" si="21"/>
        <v>6205461.3185151042</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3712842.3833059529</v>
      </c>
      <c r="D283" s="39">
        <f t="shared" si="20"/>
        <v>11717678.636559531</v>
      </c>
      <c r="E283" s="39">
        <f t="shared" si="20"/>
        <v>2057791.6051831511</v>
      </c>
      <c r="F283" s="39">
        <f t="shared" si="20"/>
        <v>0</v>
      </c>
      <c r="G283" s="39">
        <f t="shared" si="20"/>
        <v>0</v>
      </c>
      <c r="H283" s="39">
        <f t="shared" si="21"/>
        <v>17488312.625048634</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138754.41789429705</v>
      </c>
      <c r="D285" s="39">
        <f t="shared" si="22"/>
        <v>1588314.6744779414</v>
      </c>
      <c r="E285" s="39">
        <f t="shared" si="22"/>
        <v>0</v>
      </c>
      <c r="F285" s="39">
        <f t="shared" si="22"/>
        <v>0</v>
      </c>
      <c r="G285" s="39">
        <f t="shared" si="22"/>
        <v>0</v>
      </c>
      <c r="H285" s="39">
        <f t="shared" si="21"/>
        <v>1727069.0923722384</v>
      </c>
      <c r="I285" s="1"/>
    </row>
    <row r="286" spans="2:10" x14ac:dyDescent="0.2">
      <c r="B286" s="9" t="str">
        <f>$B$50</f>
        <v>Technology</v>
      </c>
      <c r="C286" s="39">
        <f t="shared" si="22"/>
        <v>318965.85508868477</v>
      </c>
      <c r="D286" s="39">
        <f t="shared" si="22"/>
        <v>392227.40909461048</v>
      </c>
      <c r="E286" s="39">
        <f t="shared" si="22"/>
        <v>0</v>
      </c>
      <c r="F286" s="39">
        <f t="shared" si="22"/>
        <v>0</v>
      </c>
      <c r="G286" s="39">
        <f t="shared" si="22"/>
        <v>0</v>
      </c>
      <c r="H286" s="39">
        <f t="shared" si="21"/>
        <v>711193.26418329519</v>
      </c>
      <c r="I286" s="1"/>
    </row>
    <row r="287" spans="2:10" x14ac:dyDescent="0.2">
      <c r="B287" s="9" t="str">
        <f>$B$51</f>
        <v>Nursing</v>
      </c>
      <c r="C287" s="39">
        <f t="shared" si="22"/>
        <v>145703.05730292917</v>
      </c>
      <c r="D287" s="39">
        <f t="shared" si="22"/>
        <v>5696176.4121970944</v>
      </c>
      <c r="E287" s="39">
        <f t="shared" si="22"/>
        <v>937959.98270705645</v>
      </c>
      <c r="F287" s="39">
        <f t="shared" si="22"/>
        <v>0</v>
      </c>
      <c r="G287" s="39">
        <f t="shared" si="22"/>
        <v>0</v>
      </c>
      <c r="H287" s="39">
        <f t="shared" si="21"/>
        <v>6779839.4522070801</v>
      </c>
      <c r="I287" s="1"/>
    </row>
    <row r="288" spans="2:10" x14ac:dyDescent="0.2">
      <c r="B288" s="35" t="str">
        <f>$B$52</f>
        <v>Totals</v>
      </c>
      <c r="C288" s="38">
        <f>SUM(C268:C287)</f>
        <v>63595024.265188135</v>
      </c>
      <c r="D288" s="38">
        <f>SUM(D268:D287)</f>
        <v>61993869.263321534</v>
      </c>
      <c r="E288" s="38">
        <f>SUM(E268:E287)</f>
        <v>23546527.091529302</v>
      </c>
      <c r="F288" s="38">
        <f>SUM(F268:F287)</f>
        <v>1312045.797232945</v>
      </c>
      <c r="G288" s="38">
        <f>SUM(G268:G287)</f>
        <v>0</v>
      </c>
      <c r="H288" s="38">
        <f t="shared" si="21"/>
        <v>150447466.41727194</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334.19909155652681</v>
      </c>
      <c r="D293" s="36">
        <f t="shared" si="23"/>
        <v>534.15408990639753</v>
      </c>
      <c r="E293" s="36">
        <f t="shared" si="23"/>
        <v>1240.802995022091</v>
      </c>
      <c r="F293" s="36">
        <f t="shared" si="23"/>
        <v>1645.6471329241058</v>
      </c>
      <c r="G293" s="37">
        <f t="shared" si="23"/>
        <v>0</v>
      </c>
      <c r="H293" s="38">
        <f t="shared" si="23"/>
        <v>396.36271583650347</v>
      </c>
      <c r="I293" s="1"/>
    </row>
    <row r="294" spans="2:10" x14ac:dyDescent="0.2">
      <c r="B294" s="9" t="str">
        <f>$B$33</f>
        <v>Science</v>
      </c>
      <c r="C294" s="69">
        <f t="shared" si="23"/>
        <v>389.09593635322739</v>
      </c>
      <c r="D294" s="69">
        <f t="shared" si="23"/>
        <v>851.59228071965526</v>
      </c>
      <c r="E294" s="69">
        <f t="shared" si="23"/>
        <v>1691.0088814211654</v>
      </c>
      <c r="F294" s="69">
        <f t="shared" si="23"/>
        <v>0</v>
      </c>
      <c r="G294" s="88">
        <f t="shared" si="23"/>
        <v>0</v>
      </c>
      <c r="H294" s="39">
        <f t="shared" si="23"/>
        <v>541.28536727390645</v>
      </c>
      <c r="I294" s="1"/>
    </row>
    <row r="295" spans="2:10" x14ac:dyDescent="0.2">
      <c r="B295" s="9" t="str">
        <f>$B$34</f>
        <v>Fine Arts</v>
      </c>
      <c r="C295" s="69">
        <f t="shared" si="23"/>
        <v>423.68285046943225</v>
      </c>
      <c r="D295" s="69">
        <f t="shared" si="23"/>
        <v>663.70888096680881</v>
      </c>
      <c r="E295" s="69">
        <f t="shared" si="23"/>
        <v>1581.7936244057853</v>
      </c>
      <c r="F295" s="69">
        <f t="shared" si="23"/>
        <v>0</v>
      </c>
      <c r="G295" s="88">
        <f t="shared" si="23"/>
        <v>0</v>
      </c>
      <c r="H295" s="39">
        <f t="shared" si="23"/>
        <v>537.85134969365743</v>
      </c>
      <c r="I295" s="1"/>
    </row>
    <row r="296" spans="2:10" x14ac:dyDescent="0.2">
      <c r="B296" s="9" t="str">
        <f>$B$35</f>
        <v>Teacher Education</v>
      </c>
      <c r="C296" s="69">
        <f t="shared" si="23"/>
        <v>352.68671868031919</v>
      </c>
      <c r="D296" s="69">
        <f t="shared" si="23"/>
        <v>570.11280766759512</v>
      </c>
      <c r="E296" s="69">
        <f t="shared" si="23"/>
        <v>778.22009801300328</v>
      </c>
      <c r="F296" s="69">
        <f t="shared" si="23"/>
        <v>1351.6894808788491</v>
      </c>
      <c r="G296" s="88">
        <f t="shared" si="23"/>
        <v>0</v>
      </c>
      <c r="H296" s="39">
        <f t="shared" si="23"/>
        <v>606.1736448834838</v>
      </c>
      <c r="I296" s="1"/>
    </row>
    <row r="297" spans="2:10" x14ac:dyDescent="0.2">
      <c r="B297" s="9" t="str">
        <f>$B$36</f>
        <v>Agriculture</v>
      </c>
      <c r="C297" s="69">
        <f t="shared" si="23"/>
        <v>496.43702213753642</v>
      </c>
      <c r="D297" s="69">
        <f t="shared" si="23"/>
        <v>702.94472170961944</v>
      </c>
      <c r="E297" s="69">
        <f t="shared" si="23"/>
        <v>1474.3033403538088</v>
      </c>
      <c r="F297" s="69">
        <f t="shared" si="23"/>
        <v>1772.7029796879617</v>
      </c>
      <c r="G297" s="88">
        <f t="shared" si="23"/>
        <v>0</v>
      </c>
      <c r="H297" s="39">
        <f t="shared" si="23"/>
        <v>645.84876494512389</v>
      </c>
      <c r="I297" s="1"/>
    </row>
    <row r="298" spans="2:10" x14ac:dyDescent="0.2">
      <c r="B298" s="9" t="str">
        <f>$B$37</f>
        <v>Engineering</v>
      </c>
      <c r="C298" s="69">
        <f t="shared" si="23"/>
        <v>557.34964343552349</v>
      </c>
      <c r="D298" s="69">
        <f t="shared" si="23"/>
        <v>703.31206538870367</v>
      </c>
      <c r="E298" s="69">
        <f t="shared" si="23"/>
        <v>2781.7323463278203</v>
      </c>
      <c r="F298" s="69">
        <f t="shared" si="23"/>
        <v>0</v>
      </c>
      <c r="G298" s="88">
        <f t="shared" si="23"/>
        <v>0</v>
      </c>
      <c r="H298" s="39">
        <f t="shared" si="23"/>
        <v>646.1454078748385</v>
      </c>
      <c r="I298" s="1"/>
    </row>
    <row r="299" spans="2:10" x14ac:dyDescent="0.2">
      <c r="B299" s="9" t="str">
        <f>$B$38</f>
        <v>Home Economics</v>
      </c>
      <c r="C299" s="69">
        <f t="shared" si="23"/>
        <v>277.2973877434743</v>
      </c>
      <c r="D299" s="69">
        <f t="shared" si="23"/>
        <v>380.63943407480104</v>
      </c>
      <c r="E299" s="69">
        <f t="shared" si="23"/>
        <v>766.08062068545257</v>
      </c>
      <c r="F299" s="69">
        <f t="shared" si="23"/>
        <v>0</v>
      </c>
      <c r="G299" s="88">
        <f t="shared" si="23"/>
        <v>0</v>
      </c>
      <c r="H299" s="39">
        <f t="shared" si="23"/>
        <v>339.85428568613298</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403.04920500001208</v>
      </c>
      <c r="D301" s="69">
        <f t="shared" si="23"/>
        <v>592.68859075089733</v>
      </c>
      <c r="E301" s="69">
        <f t="shared" si="23"/>
        <v>755.10966858005179</v>
      </c>
      <c r="F301" s="69">
        <f t="shared" si="23"/>
        <v>0</v>
      </c>
      <c r="G301" s="88">
        <f t="shared" si="23"/>
        <v>0</v>
      </c>
      <c r="H301" s="39">
        <f t="shared" si="23"/>
        <v>635.8606244598667</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1011.1223353009104</v>
      </c>
      <c r="D304" s="69">
        <f t="shared" si="23"/>
        <v>0</v>
      </c>
      <c r="E304" s="69">
        <f t="shared" si="23"/>
        <v>0</v>
      </c>
      <c r="F304" s="69">
        <f t="shared" si="23"/>
        <v>0</v>
      </c>
      <c r="G304" s="88">
        <f t="shared" si="23"/>
        <v>0</v>
      </c>
      <c r="H304" s="39">
        <f t="shared" si="23"/>
        <v>1011.1223353009104</v>
      </c>
      <c r="I304" s="1"/>
    </row>
    <row r="305" spans="2:10" x14ac:dyDescent="0.2">
      <c r="B305" s="9" t="str">
        <f>$B$44</f>
        <v>Physical Training</v>
      </c>
      <c r="C305" s="69">
        <f t="shared" si="23"/>
        <v>316.82376219737438</v>
      </c>
      <c r="D305" s="69">
        <f t="shared" si="23"/>
        <v>422.2768265858644</v>
      </c>
      <c r="E305" s="69">
        <f t="shared" si="23"/>
        <v>0</v>
      </c>
      <c r="F305" s="69">
        <f t="shared" si="23"/>
        <v>0</v>
      </c>
      <c r="G305" s="88">
        <f t="shared" si="23"/>
        <v>0</v>
      </c>
      <c r="H305" s="39">
        <f t="shared" si="23"/>
        <v>365.21730512009754</v>
      </c>
      <c r="I305" s="1"/>
    </row>
    <row r="306" spans="2:10" x14ac:dyDescent="0.2">
      <c r="B306" s="9" t="str">
        <f>$B$45</f>
        <v>Health Services</v>
      </c>
      <c r="C306" s="69">
        <f t="shared" si="23"/>
        <v>264.82113193398106</v>
      </c>
      <c r="D306" s="69">
        <f t="shared" si="23"/>
        <v>411.47653758749357</v>
      </c>
      <c r="E306" s="69">
        <f t="shared" si="23"/>
        <v>647.49263724607476</v>
      </c>
      <c r="F306" s="69">
        <f t="shared" si="23"/>
        <v>0</v>
      </c>
      <c r="G306" s="88">
        <f t="shared" si="23"/>
        <v>0</v>
      </c>
      <c r="H306" s="39">
        <f t="shared" si="23"/>
        <v>417.59497432806893</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306.46656073511787</v>
      </c>
      <c r="D308" s="69">
        <f t="shared" si="23"/>
        <v>503.63958723285185</v>
      </c>
      <c r="E308" s="69">
        <f t="shared" si="23"/>
        <v>775.06275148141287</v>
      </c>
      <c r="F308" s="69">
        <f t="shared" si="23"/>
        <v>0</v>
      </c>
      <c r="G308" s="88">
        <f t="shared" si="23"/>
        <v>0</v>
      </c>
      <c r="H308" s="39">
        <f t="shared" si="23"/>
        <v>459.78316923568815</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595.54355998423</v>
      </c>
      <c r="E310" s="69">
        <f t="shared" si="24"/>
        <v>0</v>
      </c>
      <c r="F310" s="69">
        <f t="shared" si="24"/>
        <v>0</v>
      </c>
      <c r="G310" s="88">
        <f t="shared" si="24"/>
        <v>0</v>
      </c>
      <c r="H310" s="39">
        <f t="shared" si="24"/>
        <v>647.56996339416514</v>
      </c>
      <c r="I310" s="1"/>
    </row>
    <row r="311" spans="2:10" x14ac:dyDescent="0.2">
      <c r="B311" s="9" t="str">
        <f>$B$50</f>
        <v>Technology</v>
      </c>
      <c r="C311" s="69">
        <f t="shared" si="24"/>
        <v>631.6155546310589</v>
      </c>
      <c r="D311" s="69">
        <f t="shared" si="24"/>
        <v>862.03826174639664</v>
      </c>
      <c r="E311" s="69">
        <f t="shared" si="24"/>
        <v>0</v>
      </c>
      <c r="F311" s="69">
        <f t="shared" si="24"/>
        <v>0</v>
      </c>
      <c r="G311" s="88">
        <f t="shared" si="24"/>
        <v>0</v>
      </c>
      <c r="H311" s="39">
        <f t="shared" si="24"/>
        <v>740.82631685759918</v>
      </c>
      <c r="I311" s="1"/>
    </row>
    <row r="312" spans="2:10" x14ac:dyDescent="0.2">
      <c r="B312" s="9" t="str">
        <f>$B$51</f>
        <v>Nursing</v>
      </c>
      <c r="C312" s="69">
        <f t="shared" si="24"/>
        <v>321.64030309697387</v>
      </c>
      <c r="D312" s="69">
        <f t="shared" si="24"/>
        <v>690.61304706560315</v>
      </c>
      <c r="E312" s="69">
        <f t="shared" si="24"/>
        <v>1690.0179868595612</v>
      </c>
      <c r="F312" s="69">
        <f t="shared" si="24"/>
        <v>0</v>
      </c>
      <c r="G312" s="88">
        <f t="shared" si="24"/>
        <v>0</v>
      </c>
      <c r="H312" s="39">
        <f t="shared" si="24"/>
        <v>732.48049397224293</v>
      </c>
      <c r="I312" s="1"/>
    </row>
    <row r="313" spans="2:10" x14ac:dyDescent="0.2">
      <c r="B313" s="35" t="str">
        <f>$B$52</f>
        <v>Totals</v>
      </c>
      <c r="C313" s="38">
        <f t="shared" si="24"/>
        <v>356.240718055917</v>
      </c>
      <c r="D313" s="38">
        <f t="shared" si="24"/>
        <v>572.82921776428088</v>
      </c>
      <c r="E313" s="38">
        <f t="shared" si="24"/>
        <v>951.52861438330649</v>
      </c>
      <c r="F313" s="38">
        <f t="shared" si="24"/>
        <v>1504.6396757258544</v>
      </c>
      <c r="G313" s="38">
        <f t="shared" si="24"/>
        <v>0</v>
      </c>
      <c r="H313" s="38">
        <f t="shared" si="24"/>
        <v>481.64921266002244</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1.5983110170006256</v>
      </c>
      <c r="E318" s="55">
        <f t="shared" si="25"/>
        <v>3.7127659122084125</v>
      </c>
      <c r="F318" s="55">
        <f t="shared" si="25"/>
        <v>4.924152023452641</v>
      </c>
      <c r="G318" s="55">
        <f t="shared" si="25"/>
        <v>0</v>
      </c>
      <c r="H318" s="55">
        <f t="shared" si="25"/>
        <v>1.1860077595975818</v>
      </c>
      <c r="I318" s="1"/>
    </row>
    <row r="319" spans="2:10" x14ac:dyDescent="0.2">
      <c r="B319" s="9" t="str">
        <f>$B$33</f>
        <v>Science</v>
      </c>
      <c r="C319" s="55">
        <f t="shared" ref="C319:H334" si="26">IF($C$293=0,"",C294/$C$293)</f>
        <v>1.1642638959340657</v>
      </c>
      <c r="D319" s="55">
        <f t="shared" si="26"/>
        <v>2.5481585744394999</v>
      </c>
      <c r="E319" s="55">
        <f t="shared" si="26"/>
        <v>5.0598847338133659</v>
      </c>
      <c r="F319" s="55">
        <f t="shared" si="26"/>
        <v>0</v>
      </c>
      <c r="G319" s="55">
        <f t="shared" si="26"/>
        <v>0</v>
      </c>
      <c r="H319" s="55">
        <f t="shared" si="26"/>
        <v>1.6196494273903579</v>
      </c>
      <c r="I319" s="1"/>
    </row>
    <row r="320" spans="2:10" x14ac:dyDescent="0.2">
      <c r="B320" s="9" t="str">
        <f>$B$34</f>
        <v>Fine Arts</v>
      </c>
      <c r="C320" s="55">
        <f t="shared" si="26"/>
        <v>1.2677558412745418</v>
      </c>
      <c r="D320" s="55">
        <f t="shared" si="26"/>
        <v>1.9859685371243696</v>
      </c>
      <c r="E320" s="55">
        <f t="shared" si="26"/>
        <v>4.7330877443101578</v>
      </c>
      <c r="F320" s="55">
        <f t="shared" si="26"/>
        <v>0</v>
      </c>
      <c r="G320" s="55">
        <f t="shared" si="26"/>
        <v>0</v>
      </c>
      <c r="H320" s="55">
        <f t="shared" si="26"/>
        <v>1.6093740625943163</v>
      </c>
      <c r="I320" s="1"/>
    </row>
    <row r="321" spans="2:9" x14ac:dyDescent="0.2">
      <c r="B321" s="9" t="str">
        <f>$B$35</f>
        <v>Teacher Education</v>
      </c>
      <c r="C321" s="55">
        <f t="shared" si="26"/>
        <v>1.055319202208739</v>
      </c>
      <c r="D321" s="55">
        <f t="shared" si="26"/>
        <v>1.7059077121134711</v>
      </c>
      <c r="E321" s="55">
        <f t="shared" si="26"/>
        <v>2.3286122484308858</v>
      </c>
      <c r="F321" s="55">
        <f t="shared" si="26"/>
        <v>4.044563600048634</v>
      </c>
      <c r="G321" s="55">
        <f t="shared" si="26"/>
        <v>0</v>
      </c>
      <c r="H321" s="55">
        <f t="shared" si="26"/>
        <v>1.8138099719548606</v>
      </c>
      <c r="I321" s="1"/>
    </row>
    <row r="322" spans="2:9" x14ac:dyDescent="0.2">
      <c r="B322" s="9" t="str">
        <f>$B$36</f>
        <v>Agriculture</v>
      </c>
      <c r="C322" s="55">
        <f t="shared" si="26"/>
        <v>1.4854529371261576</v>
      </c>
      <c r="D322" s="55">
        <f t="shared" si="26"/>
        <v>2.1033711325655191</v>
      </c>
      <c r="E322" s="55">
        <f t="shared" si="26"/>
        <v>4.4114522678301284</v>
      </c>
      <c r="F322" s="55">
        <f t="shared" si="26"/>
        <v>5.3043321315794918</v>
      </c>
      <c r="G322" s="55">
        <f t="shared" si="26"/>
        <v>0</v>
      </c>
      <c r="H322" s="55">
        <f t="shared" si="26"/>
        <v>1.9325269914322443</v>
      </c>
      <c r="I322" s="1"/>
    </row>
    <row r="323" spans="2:9" x14ac:dyDescent="0.2">
      <c r="B323" s="9" t="str">
        <f>$B$37</f>
        <v>Engineering</v>
      </c>
      <c r="C323" s="55">
        <f t="shared" si="26"/>
        <v>1.6677174101212442</v>
      </c>
      <c r="D323" s="55">
        <f t="shared" si="26"/>
        <v>2.1044703087403356</v>
      </c>
      <c r="E323" s="55">
        <f t="shared" si="26"/>
        <v>8.3235784195939839</v>
      </c>
      <c r="F323" s="55">
        <f t="shared" si="26"/>
        <v>0</v>
      </c>
      <c r="G323" s="55">
        <f t="shared" si="26"/>
        <v>0</v>
      </c>
      <c r="H323" s="55">
        <f t="shared" si="26"/>
        <v>1.9334146148196478</v>
      </c>
      <c r="I323" s="1"/>
    </row>
    <row r="324" spans="2:9" x14ac:dyDescent="0.2">
      <c r="B324" s="9" t="str">
        <f>$B$38</f>
        <v>Home Economics</v>
      </c>
      <c r="C324" s="55">
        <f t="shared" si="26"/>
        <v>0.82973710805725487</v>
      </c>
      <c r="D324" s="55">
        <f t="shared" si="26"/>
        <v>1.1389601099810867</v>
      </c>
      <c r="E324" s="55">
        <f t="shared" si="26"/>
        <v>2.2922881600827956</v>
      </c>
      <c r="F324" s="55">
        <f t="shared" si="26"/>
        <v>0</v>
      </c>
      <c r="G324" s="55">
        <f t="shared" si="26"/>
        <v>0</v>
      </c>
      <c r="H324" s="55">
        <f t="shared" si="26"/>
        <v>1.0169216322619765</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1.2060152621086342</v>
      </c>
      <c r="D326" s="55">
        <f t="shared" si="26"/>
        <v>1.7734596105287417</v>
      </c>
      <c r="E326" s="55">
        <f t="shared" si="26"/>
        <v>2.2594605660450506</v>
      </c>
      <c r="F326" s="55">
        <f t="shared" si="26"/>
        <v>0</v>
      </c>
      <c r="G326" s="55">
        <f t="shared" si="26"/>
        <v>0</v>
      </c>
      <c r="H326" s="55">
        <f t="shared" si="26"/>
        <v>1.9026401941978843</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3.0255089282009258</v>
      </c>
      <c r="D329" s="55">
        <f t="shared" si="26"/>
        <v>0</v>
      </c>
      <c r="E329" s="55">
        <f t="shared" si="26"/>
        <v>0</v>
      </c>
      <c r="F329" s="55">
        <f t="shared" si="26"/>
        <v>0</v>
      </c>
      <c r="G329" s="55">
        <f t="shared" si="26"/>
        <v>0</v>
      </c>
      <c r="H329" s="55">
        <f t="shared" si="26"/>
        <v>3.0255089282009258</v>
      </c>
      <c r="I329" s="1"/>
    </row>
    <row r="330" spans="2:9" x14ac:dyDescent="0.2">
      <c r="B330" s="9" t="str">
        <f>$B$44</f>
        <v>Physical Training</v>
      </c>
      <c r="C330" s="55">
        <f t="shared" si="26"/>
        <v>0.94800904670857389</v>
      </c>
      <c r="D330" s="55">
        <f t="shared" si="26"/>
        <v>1.2635486967337852</v>
      </c>
      <c r="E330" s="55">
        <f t="shared" si="26"/>
        <v>0</v>
      </c>
      <c r="F330" s="55">
        <f t="shared" si="26"/>
        <v>0</v>
      </c>
      <c r="G330" s="55">
        <f t="shared" si="26"/>
        <v>0</v>
      </c>
      <c r="H330" s="55">
        <f t="shared" si="26"/>
        <v>1.0928135783347104</v>
      </c>
      <c r="I330" s="1"/>
    </row>
    <row r="331" spans="2:9" x14ac:dyDescent="0.2">
      <c r="B331" s="9" t="str">
        <f>$B$45</f>
        <v>Health Services</v>
      </c>
      <c r="C331" s="55">
        <f t="shared" si="26"/>
        <v>0.79240530158409761</v>
      </c>
      <c r="D331" s="55">
        <f t="shared" si="26"/>
        <v>1.231231765685084</v>
      </c>
      <c r="E331" s="55">
        <f t="shared" si="26"/>
        <v>1.9374458327531305</v>
      </c>
      <c r="F331" s="55">
        <f t="shared" si="26"/>
        <v>0</v>
      </c>
      <c r="G331" s="55">
        <f t="shared" si="26"/>
        <v>0</v>
      </c>
      <c r="H331" s="55">
        <f t="shared" si="26"/>
        <v>1.2495395256256596</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0.91701793475187166</v>
      </c>
      <c r="D333" s="55">
        <f t="shared" si="26"/>
        <v>1.5070046566768291</v>
      </c>
      <c r="E333" s="55">
        <f t="shared" si="26"/>
        <v>2.3191647465933278</v>
      </c>
      <c r="F333" s="55">
        <f t="shared" si="26"/>
        <v>0</v>
      </c>
      <c r="G333" s="55">
        <f t="shared" si="26"/>
        <v>0</v>
      </c>
      <c r="H333" s="55">
        <f t="shared" si="26"/>
        <v>1.3757762389306791</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1.7820023304387083</v>
      </c>
      <c r="E335" s="55">
        <f t="shared" si="27"/>
        <v>0</v>
      </c>
      <c r="F335" s="55">
        <f t="shared" si="27"/>
        <v>0</v>
      </c>
      <c r="G335" s="55">
        <f t="shared" si="27"/>
        <v>0</v>
      </c>
      <c r="H335" s="55">
        <f t="shared" si="27"/>
        <v>1.937677210246499</v>
      </c>
      <c r="I335" s="1"/>
    </row>
    <row r="336" spans="2:9" x14ac:dyDescent="0.2">
      <c r="B336" s="9" t="str">
        <f>$B$50</f>
        <v>Technology</v>
      </c>
      <c r="C336" s="55">
        <f t="shared" si="27"/>
        <v>1.8899379758613939</v>
      </c>
      <c r="D336" s="55">
        <f t="shared" si="27"/>
        <v>2.5794153351269373</v>
      </c>
      <c r="E336" s="55">
        <f t="shared" si="27"/>
        <v>0</v>
      </c>
      <c r="F336" s="55">
        <f t="shared" si="27"/>
        <v>0</v>
      </c>
      <c r="G336" s="55">
        <f t="shared" si="27"/>
        <v>0</v>
      </c>
      <c r="H336" s="55">
        <f t="shared" si="27"/>
        <v>2.2167215159299589</v>
      </c>
      <c r="I336" s="1"/>
    </row>
    <row r="337" spans="2:10" x14ac:dyDescent="0.2">
      <c r="B337" s="9" t="str">
        <f>$B$51</f>
        <v>Nursing</v>
      </c>
      <c r="C337" s="55">
        <f t="shared" si="27"/>
        <v>0.96242123699061966</v>
      </c>
      <c r="D337" s="55">
        <f t="shared" si="27"/>
        <v>2.0664719459561791</v>
      </c>
      <c r="E337" s="55">
        <f t="shared" si="27"/>
        <v>5.0569197510033019</v>
      </c>
      <c r="F337" s="55">
        <f t="shared" si="27"/>
        <v>0</v>
      </c>
      <c r="G337" s="55">
        <f t="shared" si="27"/>
        <v>0</v>
      </c>
      <c r="H337" s="55">
        <f t="shared" si="27"/>
        <v>2.1917489079959105</v>
      </c>
      <c r="I337" s="1"/>
    </row>
    <row r="338" spans="2:10" x14ac:dyDescent="0.2">
      <c r="B338" s="35" t="str">
        <f>$B$52</f>
        <v>Totals</v>
      </c>
      <c r="C338" s="55">
        <f t="shared" si="27"/>
        <v>1.0659535799356357</v>
      </c>
      <c r="D338" s="55">
        <f t="shared" si="27"/>
        <v>1.7140358314450772</v>
      </c>
      <c r="E338" s="55">
        <f t="shared" si="27"/>
        <v>2.84719090632945</v>
      </c>
      <c r="F338" s="55">
        <f t="shared" si="27"/>
        <v>4.5022255109013605</v>
      </c>
      <c r="G338" s="55">
        <f t="shared" si="27"/>
        <v>0</v>
      </c>
      <c r="H338" s="55">
        <f t="shared" si="27"/>
        <v>1.4412044342094081</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10025.972746695805</v>
      </c>
      <c r="D343" s="38">
        <f t="shared" si="28"/>
        <v>16024.622697191926</v>
      </c>
      <c r="E343" s="38">
        <f>E293*24</f>
        <v>29779.271880530185</v>
      </c>
      <c r="F343" s="38">
        <f>F293*18</f>
        <v>29621.648392633906</v>
      </c>
      <c r="G343" s="38">
        <f>G293*24</f>
        <v>0</v>
      </c>
      <c r="H343" s="38">
        <f>IF((C32/30+D32/30+E32/24+F32/18+G32/24)=0,0,H268/(C32/30+D32/30+E32/24+F32/18+G32/24))</f>
        <v>11786.883401184268</v>
      </c>
      <c r="I343" s="1"/>
    </row>
    <row r="344" spans="2:10" x14ac:dyDescent="0.2">
      <c r="B344" s="9" t="str">
        <f>$B$33</f>
        <v>Science</v>
      </c>
      <c r="C344" s="39">
        <f t="shared" si="28"/>
        <v>11672.878090596821</v>
      </c>
      <c r="D344" s="39">
        <f t="shared" si="28"/>
        <v>25547.768421589659</v>
      </c>
      <c r="E344" s="39">
        <f>E294*24</f>
        <v>40584.213154107973</v>
      </c>
      <c r="F344" s="39">
        <f>F294*18</f>
        <v>0</v>
      </c>
      <c r="G344" s="39">
        <f>G294*24</f>
        <v>0</v>
      </c>
      <c r="H344" s="39">
        <f t="shared" ref="H344:H363" si="29">IF((C33/30+D33/30+E33/24+F33/18+G33/24)=0,0,H269/(C33/30+D33/30+E33/24+F33/18+G33/24))</f>
        <v>16033.585586918711</v>
      </c>
      <c r="I344" s="1"/>
    </row>
    <row r="345" spans="2:10" x14ac:dyDescent="0.2">
      <c r="B345" s="9" t="str">
        <f>$B$34</f>
        <v>Fine Arts</v>
      </c>
      <c r="C345" s="39">
        <f t="shared" si="28"/>
        <v>12710.485514082968</v>
      </c>
      <c r="D345" s="39">
        <f t="shared" si="28"/>
        <v>19911.266429004263</v>
      </c>
      <c r="E345" s="39">
        <f t="shared" ref="E345:E363" si="30">E295*24</f>
        <v>37963.046985738845</v>
      </c>
      <c r="F345" s="39">
        <f t="shared" ref="F345:F363" si="31">F295*18</f>
        <v>0</v>
      </c>
      <c r="G345" s="39">
        <f t="shared" ref="G345:G363" si="32">G295*24</f>
        <v>0</v>
      </c>
      <c r="H345" s="39">
        <f t="shared" si="29"/>
        <v>16007.057331440783</v>
      </c>
      <c r="I345" s="1"/>
    </row>
    <row r="346" spans="2:10" x14ac:dyDescent="0.2">
      <c r="B346" s="9" t="str">
        <f>$B$35</f>
        <v>Teacher Education</v>
      </c>
      <c r="C346" s="39">
        <f t="shared" si="28"/>
        <v>10580.601560409576</v>
      </c>
      <c r="D346" s="39">
        <f t="shared" si="28"/>
        <v>17103.384230027852</v>
      </c>
      <c r="E346" s="39">
        <f t="shared" si="30"/>
        <v>18677.282352312079</v>
      </c>
      <c r="F346" s="39">
        <f t="shared" si="31"/>
        <v>24330.410655819283</v>
      </c>
      <c r="G346" s="39">
        <f t="shared" si="32"/>
        <v>0</v>
      </c>
      <c r="H346" s="39">
        <f t="shared" si="29"/>
        <v>16715.179505208667</v>
      </c>
      <c r="I346" s="1"/>
    </row>
    <row r="347" spans="2:10" x14ac:dyDescent="0.2">
      <c r="B347" s="9" t="str">
        <f>$B$36</f>
        <v>Agriculture</v>
      </c>
      <c r="C347" s="39">
        <f t="shared" si="28"/>
        <v>14893.110664126092</v>
      </c>
      <c r="D347" s="39">
        <f t="shared" si="28"/>
        <v>21088.341651288581</v>
      </c>
      <c r="E347" s="39">
        <f t="shared" si="30"/>
        <v>35383.280168491416</v>
      </c>
      <c r="F347" s="39">
        <f t="shared" si="31"/>
        <v>31908.65363438331</v>
      </c>
      <c r="G347" s="39">
        <f t="shared" si="32"/>
        <v>0</v>
      </c>
      <c r="H347" s="39">
        <f t="shared" si="29"/>
        <v>19069.20003864219</v>
      </c>
      <c r="I347" s="1"/>
    </row>
    <row r="348" spans="2:10" x14ac:dyDescent="0.2">
      <c r="B348" s="9" t="str">
        <f>$B$37</f>
        <v>Engineering</v>
      </c>
      <c r="C348" s="39">
        <f t="shared" si="28"/>
        <v>16720.489303065704</v>
      </c>
      <c r="D348" s="39">
        <f t="shared" si="28"/>
        <v>21099.36196166111</v>
      </c>
      <c r="E348" s="39">
        <f t="shared" si="30"/>
        <v>66761.576311867684</v>
      </c>
      <c r="F348" s="39">
        <f t="shared" si="31"/>
        <v>0</v>
      </c>
      <c r="G348" s="39">
        <f t="shared" si="32"/>
        <v>0</v>
      </c>
      <c r="H348" s="39">
        <f t="shared" si="29"/>
        <v>19329.66777018438</v>
      </c>
      <c r="I348" s="1"/>
    </row>
    <row r="349" spans="2:10" x14ac:dyDescent="0.2">
      <c r="B349" s="9" t="str">
        <f>$B$38</f>
        <v>Home Economics</v>
      </c>
      <c r="C349" s="39">
        <f t="shared" si="28"/>
        <v>8318.9216323042292</v>
      </c>
      <c r="D349" s="39">
        <f t="shared" si="28"/>
        <v>11419.183022244031</v>
      </c>
      <c r="E349" s="39">
        <f t="shared" si="30"/>
        <v>18385.934896450861</v>
      </c>
      <c r="F349" s="39">
        <f t="shared" si="31"/>
        <v>0</v>
      </c>
      <c r="G349" s="39">
        <f t="shared" si="32"/>
        <v>0</v>
      </c>
      <c r="H349" s="39">
        <f t="shared" si="29"/>
        <v>10065.776471968737</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12091.476150000362</v>
      </c>
      <c r="D351" s="39">
        <f t="shared" si="28"/>
        <v>17780.657722526921</v>
      </c>
      <c r="E351" s="39">
        <f t="shared" si="30"/>
        <v>18122.632045921244</v>
      </c>
      <c r="F351" s="39">
        <f t="shared" si="31"/>
        <v>0</v>
      </c>
      <c r="G351" s="39">
        <f t="shared" si="32"/>
        <v>0</v>
      </c>
      <c r="H351" s="39">
        <f t="shared" si="29"/>
        <v>17342.688819978135</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30333.670059027314</v>
      </c>
      <c r="D354" s="39">
        <f t="shared" si="28"/>
        <v>0</v>
      </c>
      <c r="E354" s="39">
        <f t="shared" si="30"/>
        <v>0</v>
      </c>
      <c r="F354" s="39">
        <f t="shared" si="31"/>
        <v>0</v>
      </c>
      <c r="G354" s="39">
        <f t="shared" si="32"/>
        <v>0</v>
      </c>
      <c r="H354" s="39">
        <f t="shared" si="29"/>
        <v>30333.67005902731</v>
      </c>
      <c r="I354" s="1"/>
    </row>
    <row r="355" spans="2:9" x14ac:dyDescent="0.2">
      <c r="B355" s="9" t="str">
        <f>$B$44</f>
        <v>Physical Training</v>
      </c>
      <c r="C355" s="39">
        <f t="shared" si="28"/>
        <v>9504.7128659212322</v>
      </c>
      <c r="D355" s="39">
        <f t="shared" si="28"/>
        <v>12668.304797575933</v>
      </c>
      <c r="E355" s="39">
        <f t="shared" si="30"/>
        <v>0</v>
      </c>
      <c r="F355" s="39">
        <f t="shared" si="31"/>
        <v>0</v>
      </c>
      <c r="G355" s="39">
        <f t="shared" si="32"/>
        <v>0</v>
      </c>
      <c r="H355" s="39">
        <f t="shared" si="29"/>
        <v>10956.519153602925</v>
      </c>
      <c r="I355" s="1"/>
    </row>
    <row r="356" spans="2:9" x14ac:dyDescent="0.2">
      <c r="B356" s="9" t="str">
        <f>$B$45</f>
        <v>Health Services</v>
      </c>
      <c r="C356" s="39">
        <f t="shared" si="28"/>
        <v>7944.6339580194317</v>
      </c>
      <c r="D356" s="39">
        <f t="shared" si="28"/>
        <v>12344.296127624806</v>
      </c>
      <c r="E356" s="39">
        <f t="shared" si="30"/>
        <v>15539.823293905794</v>
      </c>
      <c r="F356" s="39">
        <f t="shared" si="31"/>
        <v>0</v>
      </c>
      <c r="G356" s="39">
        <f t="shared" si="32"/>
        <v>0</v>
      </c>
      <c r="H356" s="39">
        <f t="shared" si="29"/>
        <v>11865.126804044176</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9193.9968220535357</v>
      </c>
      <c r="D358" s="39">
        <f t="shared" si="28"/>
        <v>15109.187616985555</v>
      </c>
      <c r="E358" s="39">
        <f t="shared" si="30"/>
        <v>18601.50603555391</v>
      </c>
      <c r="F358" s="39">
        <f t="shared" si="31"/>
        <v>0</v>
      </c>
      <c r="G358" s="39">
        <f t="shared" si="32"/>
        <v>0</v>
      </c>
      <c r="H358" s="39">
        <f t="shared" si="29"/>
        <v>13556.919069282336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17866.306799526901</v>
      </c>
      <c r="E360" s="39">
        <f t="shared" si="30"/>
        <v>0</v>
      </c>
      <c r="F360" s="39">
        <f t="shared" si="31"/>
        <v>0</v>
      </c>
      <c r="G360" s="39">
        <f t="shared" si="32"/>
        <v>0</v>
      </c>
      <c r="H360" s="39">
        <f t="shared" si="29"/>
        <v>19427.098901824953</v>
      </c>
      <c r="I360" s="1"/>
    </row>
    <row r="361" spans="2:9" x14ac:dyDescent="0.2">
      <c r="B361" s="9" t="str">
        <f>$B$50</f>
        <v>Technology</v>
      </c>
      <c r="C361" s="39">
        <f t="shared" si="33"/>
        <v>18948.466638931768</v>
      </c>
      <c r="D361" s="39">
        <f t="shared" si="33"/>
        <v>25861.1478523919</v>
      </c>
      <c r="E361" s="39">
        <f t="shared" si="30"/>
        <v>0</v>
      </c>
      <c r="F361" s="39">
        <f t="shared" si="31"/>
        <v>0</v>
      </c>
      <c r="G361" s="39">
        <f t="shared" si="32"/>
        <v>0</v>
      </c>
      <c r="H361" s="39">
        <f t="shared" si="29"/>
        <v>22224.789505727975</v>
      </c>
      <c r="I361" s="1"/>
    </row>
    <row r="362" spans="2:9" x14ac:dyDescent="0.2">
      <c r="B362" s="9" t="str">
        <f>$B$51</f>
        <v>Nursing</v>
      </c>
      <c r="C362" s="39">
        <f t="shared" si="33"/>
        <v>9649.2090929092155</v>
      </c>
      <c r="D362" s="39">
        <f t="shared" si="33"/>
        <v>20718.391411968096</v>
      </c>
      <c r="E362" s="39">
        <f t="shared" si="30"/>
        <v>40560.431684629468</v>
      </c>
      <c r="F362" s="39">
        <f t="shared" si="31"/>
        <v>0</v>
      </c>
      <c r="G362" s="39">
        <f t="shared" si="32"/>
        <v>0</v>
      </c>
      <c r="H362" s="39">
        <f t="shared" si="29"/>
        <v>21649.877172485951</v>
      </c>
      <c r="I362" s="1"/>
    </row>
    <row r="363" spans="2:9" x14ac:dyDescent="0.2">
      <c r="B363" s="35" t="str">
        <f>$B$52</f>
        <v>Totals</v>
      </c>
      <c r="C363" s="38">
        <f t="shared" si="33"/>
        <v>10687.221541677511</v>
      </c>
      <c r="D363" s="38">
        <f t="shared" si="33"/>
        <v>17184.876532928425</v>
      </c>
      <c r="E363" s="38">
        <f t="shared" si="30"/>
        <v>22836.686745199357</v>
      </c>
      <c r="F363" s="38">
        <f t="shared" si="31"/>
        <v>27083.514163065382</v>
      </c>
      <c r="G363" s="38">
        <f t="shared" si="32"/>
        <v>0</v>
      </c>
      <c r="H363" s="38">
        <f t="shared" si="29"/>
        <v>14143.041327407936</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10" priority="6" stopIfTrue="1">
      <formula>C32=0</formula>
    </cfRule>
  </conditionalFormatting>
  <conditionalFormatting sqref="C91:G110">
    <cfRule type="expression" dxfId="109" priority="5" stopIfTrue="1">
      <formula>C32=0</formula>
    </cfRule>
  </conditionalFormatting>
  <conditionalFormatting sqref="C143:H162">
    <cfRule type="expression" dxfId="108" priority="3" stopIfTrue="1">
      <formula>C32=0</formula>
    </cfRule>
  </conditionalFormatting>
  <conditionalFormatting sqref="H143:H162">
    <cfRule type="expression" dxfId="107" priority="4" stopIfTrue="1">
      <formula>OR(AND(#REF!&gt;0,H143&gt;0,H61=0),AND(#REF!&gt;0,H143&gt;0,H32=0))</formula>
    </cfRule>
  </conditionalFormatting>
  <conditionalFormatting sqref="H143:H162">
    <cfRule type="expression" dxfId="106" priority="2" stopIfTrue="1">
      <formula>OR(AND(#REF!&gt;0,H143&gt;0,H61=0),AND(#REF!&gt;0,H143&gt;0,H32=0))</formula>
    </cfRule>
  </conditionalFormatting>
  <conditionalFormatting sqref="H143:H162">
    <cfRule type="expression" dxfId="10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C000"/>
    <pageSetUpPr fitToPage="1"/>
  </sheetPr>
  <dimension ref="B1:W363"/>
  <sheetViews>
    <sheetView showGridLines="0" showZeros="0" topLeftCell="A76"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112</v>
      </c>
      <c r="C3" s="6"/>
      <c r="D3" s="6"/>
      <c r="E3" s="6"/>
      <c r="F3" s="6"/>
      <c r="G3" s="6"/>
      <c r="H3" s="6"/>
    </row>
    <row r="4" spans="2:8" x14ac:dyDescent="0.2">
      <c r="B4" s="83" t="s">
        <v>159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Data!$G30</f>
        <v>80963596</v>
      </c>
    </row>
    <row r="14" spans="2:8" x14ac:dyDescent="0.2">
      <c r="B14" s="372" t="s">
        <v>14</v>
      </c>
      <c r="C14" s="372"/>
      <c r="D14" s="372"/>
      <c r="E14" s="372"/>
      <c r="F14" s="341"/>
      <c r="G14" s="339"/>
      <c r="H14" s="345">
        <f>Data!$H30</f>
        <v>4799592</v>
      </c>
    </row>
    <row r="15" spans="2:8" x14ac:dyDescent="0.2">
      <c r="B15" s="372" t="s">
        <v>15</v>
      </c>
      <c r="C15" s="372"/>
      <c r="D15" s="372"/>
      <c r="E15" s="372"/>
      <c r="F15" s="341"/>
      <c r="G15" s="339"/>
      <c r="H15" s="345">
        <f>Data!$I30</f>
        <v>17092572</v>
      </c>
    </row>
    <row r="16" spans="2:8" x14ac:dyDescent="0.2">
      <c r="B16" s="372" t="s">
        <v>19</v>
      </c>
      <c r="C16" s="372"/>
      <c r="D16" s="372"/>
      <c r="E16" s="372"/>
      <c r="F16" s="341"/>
      <c r="G16" s="339"/>
      <c r="H16" s="345">
        <f>Data!$J30</f>
        <v>16481904</v>
      </c>
    </row>
    <row r="17" spans="2:23" x14ac:dyDescent="0.2">
      <c r="B17" s="372" t="s">
        <v>16</v>
      </c>
      <c r="C17" s="372"/>
      <c r="D17" s="372"/>
      <c r="E17" s="372"/>
      <c r="F17" s="341"/>
      <c r="G17" s="339"/>
      <c r="H17" s="345">
        <f>Data!$K30</f>
        <v>57245671</v>
      </c>
    </row>
    <row r="18" spans="2:23" x14ac:dyDescent="0.2">
      <c r="B18" s="372" t="s">
        <v>1</v>
      </c>
      <c r="C18" s="372"/>
      <c r="D18" s="372"/>
      <c r="E18" s="372"/>
      <c r="F18" s="342"/>
      <c r="G18" s="339"/>
      <c r="H18" s="343">
        <f>SUM(H13:H17)</f>
        <v>176583335</v>
      </c>
    </row>
    <row r="19" spans="2:23" ht="13.5" customHeight="1" x14ac:dyDescent="0.2">
      <c r="B19" s="27"/>
      <c r="D19" s="27"/>
      <c r="E19" s="27"/>
      <c r="F19" s="27"/>
      <c r="G19" s="27"/>
      <c r="H19" s="254"/>
      <c r="I19" s="54"/>
    </row>
    <row r="20" spans="2:23" ht="13.5" customHeight="1" x14ac:dyDescent="0.2">
      <c r="B20" s="27"/>
      <c r="D20" s="374" t="s">
        <v>23</v>
      </c>
      <c r="E20" s="374"/>
      <c r="F20" s="374"/>
      <c r="G20" s="31" t="s">
        <v>24</v>
      </c>
      <c r="H20" s="31" t="s">
        <v>25</v>
      </c>
    </row>
    <row r="21" spans="2:23" x14ac:dyDescent="0.2">
      <c r="B21" s="386" t="s">
        <v>22</v>
      </c>
      <c r="C21" s="387"/>
      <c r="D21" s="385" t="str">
        <f>Data!L30</f>
        <v>Lavonda M. Horn</v>
      </c>
      <c r="E21" s="385"/>
      <c r="F21" s="385"/>
      <c r="G21" s="87" t="str">
        <f>Data!M30</f>
        <v>(713)- 313-4222</v>
      </c>
      <c r="H21" s="78" t="str">
        <f>Data!N30</f>
        <v>hornlm@TSU.EDU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Data!O30</f>
        <v>3960</v>
      </c>
      <c r="D25" s="80">
        <f>Data!P30</f>
        <v>3197</v>
      </c>
      <c r="E25" s="80">
        <f>Data!Q30</f>
        <v>817</v>
      </c>
      <c r="F25" s="80">
        <f>Data!R30</f>
        <v>180</v>
      </c>
      <c r="G25" s="80">
        <f>Data!S30</f>
        <v>880</v>
      </c>
      <c r="H25" s="68">
        <f>SUM(C25:G25)</f>
        <v>9034</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Data!T30</f>
        <v>Moseley, Sallie</v>
      </c>
      <c r="E28" s="385"/>
      <c r="F28" s="385"/>
      <c r="G28" s="87" t="str">
        <f>Data!U30</f>
        <v>(713) 313-7921</v>
      </c>
      <c r="H28" s="78" t="str">
        <f>Data!V30</f>
        <v>sallie.moseley@tsu.edu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Data!W30</f>
        <v>76855</v>
      </c>
      <c r="D32" s="81">
        <f>Data!AQ30</f>
        <v>12072</v>
      </c>
      <c r="E32" s="81">
        <f>Data!BK30</f>
        <v>5897</v>
      </c>
      <c r="F32" s="81">
        <f>Data!CE30</f>
        <v>429</v>
      </c>
      <c r="G32" s="81">
        <f>Data!CY30</f>
        <v>0</v>
      </c>
      <c r="H32" s="22">
        <f>SUM(C32:G32)</f>
        <v>95253</v>
      </c>
      <c r="I32" s="1"/>
      <c r="W32" s="18"/>
    </row>
    <row r="33" spans="2:23" x14ac:dyDescent="0.2">
      <c r="B33" s="7" t="s">
        <v>46</v>
      </c>
      <c r="C33" s="81">
        <f>Data!X30</f>
        <v>23839</v>
      </c>
      <c r="D33" s="81">
        <f>Data!AR30</f>
        <v>5412</v>
      </c>
      <c r="E33" s="81">
        <f>Data!BL30</f>
        <v>690</v>
      </c>
      <c r="F33" s="81">
        <f>Data!CF30</f>
        <v>431</v>
      </c>
      <c r="G33" s="81">
        <f>Data!CZ30</f>
        <v>0</v>
      </c>
      <c r="H33" s="22">
        <f t="shared" ref="H33:H52" si="0">SUM(C33:G33)</f>
        <v>30372</v>
      </c>
      <c r="I33" s="1"/>
      <c r="W33" s="18"/>
    </row>
    <row r="34" spans="2:23" x14ac:dyDescent="0.2">
      <c r="B34" s="7" t="s">
        <v>47</v>
      </c>
      <c r="C34" s="81">
        <f>Data!Y30</f>
        <v>11012</v>
      </c>
      <c r="D34" s="81">
        <f>Data!AS30</f>
        <v>3811</v>
      </c>
      <c r="E34" s="81">
        <f>Data!BM30</f>
        <v>226</v>
      </c>
      <c r="F34" s="81">
        <f>Data!CG30</f>
        <v>0</v>
      </c>
      <c r="G34" s="81">
        <f>Data!DA30</f>
        <v>0</v>
      </c>
      <c r="H34" s="22">
        <f t="shared" si="0"/>
        <v>15049</v>
      </c>
      <c r="I34" s="1"/>
      <c r="W34" s="18"/>
    </row>
    <row r="35" spans="2:23" x14ac:dyDescent="0.2">
      <c r="B35" s="7" t="s">
        <v>48</v>
      </c>
      <c r="C35" s="81">
        <f>Data!Z30</f>
        <v>1894</v>
      </c>
      <c r="D35" s="81">
        <f>Data!AT30</f>
        <v>3066</v>
      </c>
      <c r="E35" s="81">
        <f>Data!BN30</f>
        <v>1773</v>
      </c>
      <c r="F35" s="81">
        <f>Data!CH30</f>
        <v>1041</v>
      </c>
      <c r="G35" s="81">
        <f>Data!DB30</f>
        <v>0</v>
      </c>
      <c r="H35" s="22">
        <f t="shared" si="0"/>
        <v>7774</v>
      </c>
      <c r="I35" s="1"/>
      <c r="W35" s="18"/>
    </row>
    <row r="36" spans="2:23" x14ac:dyDescent="0.2">
      <c r="B36" s="7" t="s">
        <v>49</v>
      </c>
      <c r="C36" s="81">
        <f>Data!AA30</f>
        <v>0</v>
      </c>
      <c r="D36" s="81">
        <f>Data!AU30</f>
        <v>0</v>
      </c>
      <c r="E36" s="81">
        <f>Data!BO30</f>
        <v>0</v>
      </c>
      <c r="F36" s="81">
        <f>Data!CI30</f>
        <v>0</v>
      </c>
      <c r="G36" s="81">
        <f>Data!DC30</f>
        <v>0</v>
      </c>
      <c r="H36" s="22">
        <f t="shared" si="0"/>
        <v>0</v>
      </c>
      <c r="I36" s="1"/>
      <c r="W36" s="18"/>
    </row>
    <row r="37" spans="2:23" x14ac:dyDescent="0.2">
      <c r="B37" s="7" t="s">
        <v>50</v>
      </c>
      <c r="C37" s="81">
        <f>Data!AB30</f>
        <v>2962</v>
      </c>
      <c r="D37" s="81">
        <f>Data!AV30</f>
        <v>3808</v>
      </c>
      <c r="E37" s="81">
        <f>Data!BP30</f>
        <v>645</v>
      </c>
      <c r="F37" s="81">
        <f>Data!CJ30</f>
        <v>177</v>
      </c>
      <c r="G37" s="81">
        <f>Data!DD30</f>
        <v>0</v>
      </c>
      <c r="H37" s="22">
        <f t="shared" si="0"/>
        <v>7592</v>
      </c>
      <c r="I37" s="1"/>
      <c r="W37" s="18"/>
    </row>
    <row r="38" spans="2:23" x14ac:dyDescent="0.2">
      <c r="B38" s="7" t="s">
        <v>51</v>
      </c>
      <c r="C38" s="81">
        <f>Data!AC30</f>
        <v>959</v>
      </c>
      <c r="D38" s="81">
        <f>Data!AW30</f>
        <v>600</v>
      </c>
      <c r="E38" s="81">
        <f>Data!BQ30</f>
        <v>218</v>
      </c>
      <c r="F38" s="81">
        <f>Data!CK30</f>
        <v>18</v>
      </c>
      <c r="G38" s="81">
        <f>Data!DE30</f>
        <v>0</v>
      </c>
      <c r="H38" s="22">
        <f t="shared" si="0"/>
        <v>1795</v>
      </c>
      <c r="I38" s="1"/>
      <c r="W38" s="18"/>
    </row>
    <row r="39" spans="2:23" x14ac:dyDescent="0.2">
      <c r="B39" s="7" t="s">
        <v>52</v>
      </c>
      <c r="C39" s="81">
        <f>Data!AD30</f>
        <v>0</v>
      </c>
      <c r="D39" s="81">
        <f>Data!AX30</f>
        <v>0</v>
      </c>
      <c r="E39" s="81">
        <f>Data!BR30</f>
        <v>0</v>
      </c>
      <c r="F39" s="81">
        <f>Data!CL30</f>
        <v>0</v>
      </c>
      <c r="G39" s="81">
        <f>Data!DF30</f>
        <v>18619</v>
      </c>
      <c r="H39" s="22">
        <f t="shared" si="0"/>
        <v>18619</v>
      </c>
      <c r="I39" s="1"/>
      <c r="W39" s="18"/>
    </row>
    <row r="40" spans="2:23" x14ac:dyDescent="0.2">
      <c r="B40" s="7" t="s">
        <v>53</v>
      </c>
      <c r="C40" s="81">
        <f>Data!AE30</f>
        <v>891</v>
      </c>
      <c r="D40" s="81">
        <f>Data!AY30</f>
        <v>1730</v>
      </c>
      <c r="E40" s="81">
        <f>Data!BS30</f>
        <v>0</v>
      </c>
      <c r="F40" s="81">
        <f>Data!CM30</f>
        <v>0</v>
      </c>
      <c r="G40" s="81">
        <f>Data!DG30</f>
        <v>0</v>
      </c>
      <c r="H40" s="22">
        <f t="shared" si="0"/>
        <v>2621</v>
      </c>
      <c r="I40" s="1"/>
      <c r="W40" s="18"/>
    </row>
    <row r="41" spans="2:23" x14ac:dyDescent="0.2">
      <c r="B41" s="7" t="s">
        <v>54</v>
      </c>
      <c r="C41" s="81">
        <f>Data!AF30</f>
        <v>0</v>
      </c>
      <c r="D41" s="81">
        <f>Data!AZ30</f>
        <v>0</v>
      </c>
      <c r="E41" s="81">
        <f>Data!BT30</f>
        <v>0</v>
      </c>
      <c r="F41" s="81">
        <f>Data!CN30</f>
        <v>0</v>
      </c>
      <c r="G41" s="81">
        <f>Data!DH30</f>
        <v>0</v>
      </c>
      <c r="H41" s="22">
        <f t="shared" si="0"/>
        <v>0</v>
      </c>
      <c r="I41" s="1"/>
      <c r="W41" s="18"/>
    </row>
    <row r="42" spans="2:23" x14ac:dyDescent="0.2">
      <c r="B42" s="7" t="s">
        <v>55</v>
      </c>
      <c r="C42" s="81">
        <f>Data!AG30</f>
        <v>0</v>
      </c>
      <c r="D42" s="81">
        <f>Data!BA30</f>
        <v>0</v>
      </c>
      <c r="E42" s="81">
        <f>Data!BU30</f>
        <v>0</v>
      </c>
      <c r="F42" s="81">
        <f>Data!CO30</f>
        <v>0</v>
      </c>
      <c r="G42" s="81">
        <f>Data!DI30</f>
        <v>0</v>
      </c>
      <c r="H42" s="22">
        <f t="shared" si="0"/>
        <v>0</v>
      </c>
      <c r="I42" s="1"/>
      <c r="W42" s="18"/>
    </row>
    <row r="43" spans="2:23" x14ac:dyDescent="0.2">
      <c r="B43" s="7" t="s">
        <v>56</v>
      </c>
      <c r="C43" s="81">
        <f>Data!AH30</f>
        <v>69</v>
      </c>
      <c r="D43" s="81">
        <f>Data!BB30</f>
        <v>27</v>
      </c>
      <c r="E43" s="81">
        <f>Data!BV30</f>
        <v>0</v>
      </c>
      <c r="F43" s="81">
        <f>Data!CP30</f>
        <v>0</v>
      </c>
      <c r="G43" s="81">
        <f>Data!DJ30</f>
        <v>0</v>
      </c>
      <c r="H43" s="22">
        <f t="shared" si="0"/>
        <v>96</v>
      </c>
      <c r="I43" s="1"/>
      <c r="W43" s="18"/>
    </row>
    <row r="44" spans="2:23" x14ac:dyDescent="0.2">
      <c r="B44" s="7" t="s">
        <v>57</v>
      </c>
      <c r="C44" s="81">
        <f>Data!AI30</f>
        <v>318</v>
      </c>
      <c r="D44" s="81">
        <f>Data!BC30</f>
        <v>60</v>
      </c>
      <c r="E44" s="81">
        <f>Data!BW30</f>
        <v>0</v>
      </c>
      <c r="F44" s="81">
        <f>Data!CQ30</f>
        <v>0</v>
      </c>
      <c r="G44" s="81">
        <f>Data!DK30</f>
        <v>0</v>
      </c>
      <c r="H44" s="22">
        <f t="shared" si="0"/>
        <v>378</v>
      </c>
      <c r="I44" s="1"/>
      <c r="W44" s="18"/>
    </row>
    <row r="45" spans="2:23" x14ac:dyDescent="0.2">
      <c r="B45" s="7" t="s">
        <v>58</v>
      </c>
      <c r="C45" s="81">
        <f>Data!AJ30</f>
        <v>2157</v>
      </c>
      <c r="D45" s="81">
        <f>Data!BD30</f>
        <v>6752</v>
      </c>
      <c r="E45" s="81">
        <f>Data!BX30</f>
        <v>588</v>
      </c>
      <c r="F45" s="81">
        <f>Data!CR30</f>
        <v>0</v>
      </c>
      <c r="G45" s="81">
        <f>Data!DL30</f>
        <v>0</v>
      </c>
      <c r="H45" s="22">
        <f t="shared" si="0"/>
        <v>9497</v>
      </c>
      <c r="I45" s="1"/>
      <c r="W45" s="18"/>
    </row>
    <row r="46" spans="2:23" x14ac:dyDescent="0.2">
      <c r="B46" s="7" t="s">
        <v>59</v>
      </c>
      <c r="C46" s="81">
        <f>Data!AK30</f>
        <v>0</v>
      </c>
      <c r="D46" s="81">
        <f>Data!BE30</f>
        <v>501</v>
      </c>
      <c r="E46" s="81">
        <f>Data!BY30</f>
        <v>113</v>
      </c>
      <c r="F46" s="81">
        <f>Data!CS30</f>
        <v>162</v>
      </c>
      <c r="G46" s="81">
        <f>Data!DM30</f>
        <v>9819</v>
      </c>
      <c r="H46" s="22">
        <f t="shared" si="0"/>
        <v>10595</v>
      </c>
      <c r="I46" s="1"/>
      <c r="W46" s="18"/>
    </row>
    <row r="47" spans="2:23" x14ac:dyDescent="0.2">
      <c r="B47" s="7" t="s">
        <v>60</v>
      </c>
      <c r="C47" s="81">
        <f>Data!AL30</f>
        <v>9054</v>
      </c>
      <c r="D47" s="81">
        <f>Data!BF30</f>
        <v>12648</v>
      </c>
      <c r="E47" s="81">
        <f>Data!BZ30</f>
        <v>3309</v>
      </c>
      <c r="F47" s="81">
        <f>Data!CT30</f>
        <v>0</v>
      </c>
      <c r="G47" s="81">
        <f>Data!DN30</f>
        <v>0</v>
      </c>
      <c r="H47" s="22">
        <f t="shared" si="0"/>
        <v>25011</v>
      </c>
      <c r="I47" s="1"/>
      <c r="W47" s="18"/>
    </row>
    <row r="48" spans="2:23" x14ac:dyDescent="0.2">
      <c r="B48" s="7" t="s">
        <v>61</v>
      </c>
      <c r="C48" s="81">
        <f>Data!AM30</f>
        <v>0</v>
      </c>
      <c r="D48" s="81">
        <f>Data!BG30</f>
        <v>0</v>
      </c>
      <c r="E48" s="81">
        <f>Data!CA30</f>
        <v>0</v>
      </c>
      <c r="F48" s="81">
        <f>Data!CU30</f>
        <v>0</v>
      </c>
      <c r="G48" s="81">
        <f>Data!DO30</f>
        <v>0</v>
      </c>
      <c r="H48" s="22">
        <f t="shared" si="0"/>
        <v>0</v>
      </c>
      <c r="I48" s="1"/>
      <c r="W48" s="18"/>
    </row>
    <row r="49" spans="2:23" x14ac:dyDescent="0.2">
      <c r="B49" s="7" t="s">
        <v>62</v>
      </c>
      <c r="C49" s="81">
        <f>Data!AN30</f>
        <v>0</v>
      </c>
      <c r="D49" s="81">
        <f>Data!BH30</f>
        <v>96</v>
      </c>
      <c r="E49" s="81">
        <f>Data!CB30</f>
        <v>0</v>
      </c>
      <c r="F49" s="81">
        <f>Data!CV30</f>
        <v>0</v>
      </c>
      <c r="G49" s="81">
        <f>Data!DP30</f>
        <v>0</v>
      </c>
      <c r="H49" s="22">
        <f t="shared" si="0"/>
        <v>96</v>
      </c>
      <c r="I49" s="1"/>
      <c r="W49" s="18"/>
    </row>
    <row r="50" spans="2:23" x14ac:dyDescent="0.2">
      <c r="B50" s="7" t="s">
        <v>63</v>
      </c>
      <c r="C50" s="81">
        <f>Data!AO30</f>
        <v>1054</v>
      </c>
      <c r="D50" s="81">
        <f>Data!BI30</f>
        <v>1209</v>
      </c>
      <c r="E50" s="81">
        <f>Data!CC30</f>
        <v>0</v>
      </c>
      <c r="F50" s="81">
        <f>Data!CW30</f>
        <v>0</v>
      </c>
      <c r="G50" s="81">
        <f>Data!DQ30</f>
        <v>0</v>
      </c>
      <c r="H50" s="22">
        <f t="shared" si="0"/>
        <v>2263</v>
      </c>
      <c r="I50" s="1"/>
      <c r="W50" s="18"/>
    </row>
    <row r="51" spans="2:23" x14ac:dyDescent="0.2">
      <c r="B51" s="7" t="s">
        <v>0</v>
      </c>
      <c r="C51" s="81">
        <f>Data!AP30</f>
        <v>0</v>
      </c>
      <c r="D51" s="81">
        <f>Data!BJ30</f>
        <v>0</v>
      </c>
      <c r="E51" s="81">
        <f>Data!CD30</f>
        <v>0</v>
      </c>
      <c r="F51" s="81">
        <f>Data!CX30</f>
        <v>0</v>
      </c>
      <c r="G51" s="81">
        <f>Data!DR30</f>
        <v>0</v>
      </c>
      <c r="H51" s="22">
        <f t="shared" si="0"/>
        <v>0</v>
      </c>
      <c r="I51" s="1"/>
      <c r="W51" s="18"/>
    </row>
    <row r="52" spans="2:23" x14ac:dyDescent="0.2">
      <c r="B52" s="8" t="s">
        <v>34</v>
      </c>
      <c r="C52" s="22">
        <f>SUM(C32:C51)</f>
        <v>131064</v>
      </c>
      <c r="D52" s="22">
        <f>SUM(D32:D51)</f>
        <v>51792</v>
      </c>
      <c r="E52" s="22">
        <f>SUM(E32:E51)</f>
        <v>13459</v>
      </c>
      <c r="F52" s="22">
        <f>SUM(F32:F51)</f>
        <v>2258</v>
      </c>
      <c r="G52" s="22">
        <f>SUM(G32:G51)</f>
        <v>28438</v>
      </c>
      <c r="H52" s="22">
        <f t="shared" si="0"/>
        <v>227011</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Data!T30</f>
        <v>Moseley, Sallie</v>
      </c>
      <c r="E55" s="385"/>
      <c r="F55" s="385"/>
      <c r="G55" s="87" t="str">
        <f>Data!U30</f>
        <v>(713) 313-7921</v>
      </c>
      <c r="H55" s="78" t="str">
        <f>Data!V30</f>
        <v>sallie.moseley@tsu.edu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Data!DS30</f>
        <v>4503510.72780078</v>
      </c>
      <c r="D61" s="82">
        <f>Data!EM30</f>
        <v>1418420.7356277099</v>
      </c>
      <c r="E61" s="82">
        <f>Data!FG30</f>
        <v>2134060.6971231801</v>
      </c>
      <c r="F61" s="82">
        <f>Data!GA30</f>
        <v>51012.1</v>
      </c>
      <c r="G61" s="82">
        <f>Data!GU30</f>
        <v>0</v>
      </c>
      <c r="H61" s="21">
        <f>SUM(C61:G61)</f>
        <v>8107004.2605516696</v>
      </c>
      <c r="I61" s="1"/>
    </row>
    <row r="62" spans="2:23" x14ac:dyDescent="0.2">
      <c r="B62" s="9" t="str">
        <f>$B$33</f>
        <v>Science</v>
      </c>
      <c r="C62" s="82">
        <f>Data!DT30</f>
        <v>1690257.7136096</v>
      </c>
      <c r="D62" s="82">
        <f>Data!EN30</f>
        <v>888491.58349716302</v>
      </c>
      <c r="E62" s="82">
        <f>Data!FH30</f>
        <v>508479.71958068601</v>
      </c>
      <c r="F62" s="82">
        <f>Data!GB30</f>
        <v>458909.38513437001</v>
      </c>
      <c r="G62" s="82">
        <f>Data!GV30</f>
        <v>0</v>
      </c>
      <c r="H62" s="22">
        <f t="shared" ref="H62:H81" si="1">SUM(C62:G62)</f>
        <v>3546138.4018218191</v>
      </c>
      <c r="I62" s="1"/>
    </row>
    <row r="63" spans="2:23" x14ac:dyDescent="0.2">
      <c r="B63" s="9" t="str">
        <f>$B$34</f>
        <v>Fine Arts</v>
      </c>
      <c r="C63" s="82">
        <f>Data!DU30</f>
        <v>1085337.75248273</v>
      </c>
      <c r="D63" s="82">
        <f>Data!EO30</f>
        <v>911896.70551613998</v>
      </c>
      <c r="E63" s="82">
        <f>Data!FI30</f>
        <v>43496.071618037102</v>
      </c>
      <c r="F63" s="82">
        <f>Data!GC30</f>
        <v>0</v>
      </c>
      <c r="G63" s="82">
        <f>Data!GW30</f>
        <v>0</v>
      </c>
      <c r="H63" s="22">
        <f t="shared" si="1"/>
        <v>2040730.529616907</v>
      </c>
      <c r="I63" s="1"/>
    </row>
    <row r="64" spans="2:23" x14ac:dyDescent="0.2">
      <c r="B64" s="9" t="str">
        <f>$B$35</f>
        <v>Teacher Education</v>
      </c>
      <c r="C64" s="82">
        <f>Data!DV30</f>
        <v>160051.881100634</v>
      </c>
      <c r="D64" s="82">
        <f>Data!EP30</f>
        <v>411336.57648106501</v>
      </c>
      <c r="E64" s="82">
        <f>Data!FJ30</f>
        <v>579399.98755661002</v>
      </c>
      <c r="F64" s="82">
        <f>Data!GD30</f>
        <v>1019683.31506244</v>
      </c>
      <c r="G64" s="82">
        <f>Data!GX30</f>
        <v>0</v>
      </c>
      <c r="H64" s="22">
        <f t="shared" si="1"/>
        <v>2170471.7602007492</v>
      </c>
      <c r="I64" s="1"/>
    </row>
    <row r="65" spans="2:9" x14ac:dyDescent="0.2">
      <c r="B65" s="9" t="str">
        <f>$B$36</f>
        <v>Agriculture</v>
      </c>
      <c r="C65" s="82">
        <f>Data!DW30</f>
        <v>0</v>
      </c>
      <c r="D65" s="82">
        <f>Data!EQ30</f>
        <v>0</v>
      </c>
      <c r="E65" s="82">
        <f>Data!FK30</f>
        <v>0</v>
      </c>
      <c r="F65" s="82">
        <f>Data!GE30</f>
        <v>0</v>
      </c>
      <c r="G65" s="82">
        <f>Data!GY30</f>
        <v>0</v>
      </c>
      <c r="H65" s="22">
        <f t="shared" si="1"/>
        <v>0</v>
      </c>
      <c r="I65" s="1"/>
    </row>
    <row r="66" spans="2:9" x14ac:dyDescent="0.2">
      <c r="B66" s="9" t="str">
        <f>$B$37</f>
        <v>Engineering</v>
      </c>
      <c r="C66" s="82">
        <f>Data!DX30</f>
        <v>427837.29508394498</v>
      </c>
      <c r="D66" s="82">
        <f>Data!ER30</f>
        <v>786991.02563358203</v>
      </c>
      <c r="E66" s="82">
        <f>Data!FL30</f>
        <v>648990.617754468</v>
      </c>
      <c r="F66" s="82">
        <f>Data!GF30</f>
        <v>301246.586507937</v>
      </c>
      <c r="G66" s="82">
        <f>Data!GZ30</f>
        <v>0</v>
      </c>
      <c r="H66" s="22">
        <f t="shared" si="1"/>
        <v>2165065.5249799322</v>
      </c>
      <c r="I66" s="1"/>
    </row>
    <row r="67" spans="2:9" x14ac:dyDescent="0.2">
      <c r="B67" s="9" t="str">
        <f>$B$38</f>
        <v>Home Economics</v>
      </c>
      <c r="C67" s="82">
        <f>Data!DY30</f>
        <v>75047.582999848499</v>
      </c>
      <c r="D67" s="82">
        <f>Data!ES30</f>
        <v>81235.637037499793</v>
      </c>
      <c r="E67" s="82">
        <f>Data!FM30</f>
        <v>182912.23809523799</v>
      </c>
      <c r="F67" s="82">
        <f>Data!GG30</f>
        <v>4100</v>
      </c>
      <c r="G67" s="82">
        <f>Data!HA30</f>
        <v>0</v>
      </c>
      <c r="H67" s="22">
        <f t="shared" si="1"/>
        <v>343295.45813258627</v>
      </c>
      <c r="I67" s="1"/>
    </row>
    <row r="68" spans="2:9" x14ac:dyDescent="0.2">
      <c r="B68" s="9" t="str">
        <f>$B$39</f>
        <v>Law</v>
      </c>
      <c r="C68" s="82">
        <f>Data!DZ30</f>
        <v>0</v>
      </c>
      <c r="D68" s="82">
        <f>Data!ET30</f>
        <v>0</v>
      </c>
      <c r="E68" s="82">
        <f>Data!FN30</f>
        <v>0</v>
      </c>
      <c r="F68" s="82">
        <f>Data!GH30</f>
        <v>0</v>
      </c>
      <c r="G68" s="82">
        <f>Data!HB30</f>
        <v>5500722.3846153896</v>
      </c>
      <c r="H68" s="22">
        <f t="shared" si="1"/>
        <v>5500722.3846153896</v>
      </c>
      <c r="I68" s="1"/>
    </row>
    <row r="69" spans="2:9" x14ac:dyDescent="0.2">
      <c r="B69" s="9" t="str">
        <f>$B$40</f>
        <v>Social Service</v>
      </c>
      <c r="C69" s="82">
        <f>Data!EA30</f>
        <v>76343.477561409207</v>
      </c>
      <c r="D69" s="82">
        <f>Data!EU30</f>
        <v>249853.522438591</v>
      </c>
      <c r="E69" s="82">
        <f>Data!FO30</f>
        <v>0</v>
      </c>
      <c r="F69" s="82">
        <f>Data!GI30</f>
        <v>0</v>
      </c>
      <c r="G69" s="82">
        <f>Data!HC30</f>
        <v>0</v>
      </c>
      <c r="H69" s="22">
        <f t="shared" si="1"/>
        <v>326197.00000000023</v>
      </c>
      <c r="I69" s="1"/>
    </row>
    <row r="70" spans="2:9" x14ac:dyDescent="0.2">
      <c r="B70" s="9" t="str">
        <f>$B$41</f>
        <v>Library Science</v>
      </c>
      <c r="C70" s="82">
        <f>Data!EB30</f>
        <v>0</v>
      </c>
      <c r="D70" s="82">
        <f>Data!EV30</f>
        <v>0</v>
      </c>
      <c r="E70" s="82">
        <f>Data!FP30</f>
        <v>0</v>
      </c>
      <c r="F70" s="82">
        <f>Data!GJ30</f>
        <v>0</v>
      </c>
      <c r="G70" s="82">
        <f>Data!HD30</f>
        <v>0</v>
      </c>
      <c r="H70" s="22">
        <f t="shared" si="1"/>
        <v>0</v>
      </c>
      <c r="I70" s="1"/>
    </row>
    <row r="71" spans="2:9" x14ac:dyDescent="0.2">
      <c r="B71" s="9" t="str">
        <f>$B$42</f>
        <v>Veterinary Science</v>
      </c>
      <c r="C71" s="82">
        <f>Data!EC30</f>
        <v>0</v>
      </c>
      <c r="D71" s="82">
        <f>Data!EW30</f>
        <v>0</v>
      </c>
      <c r="E71" s="82">
        <f>Data!FQ30</f>
        <v>0</v>
      </c>
      <c r="F71" s="82">
        <f>Data!GK30</f>
        <v>0</v>
      </c>
      <c r="G71" s="82">
        <f>Data!HE30</f>
        <v>0</v>
      </c>
      <c r="H71" s="22">
        <f t="shared" si="1"/>
        <v>0</v>
      </c>
      <c r="I71" s="1"/>
    </row>
    <row r="72" spans="2:9" x14ac:dyDescent="0.2">
      <c r="B72" s="9" t="str">
        <f>$B$43</f>
        <v>Vocational Training</v>
      </c>
      <c r="C72" s="82">
        <f>Data!ED30</f>
        <v>10592.5409090909</v>
      </c>
      <c r="D72" s="82">
        <f>Data!EX30</f>
        <v>6617.2090909090903</v>
      </c>
      <c r="E72" s="82">
        <f>Data!FR30</f>
        <v>0</v>
      </c>
      <c r="F72" s="82">
        <f>Data!GL30</f>
        <v>0</v>
      </c>
      <c r="G72" s="82">
        <f>Data!HF30</f>
        <v>0</v>
      </c>
      <c r="H72" s="22">
        <f t="shared" si="1"/>
        <v>17209.749999999989</v>
      </c>
      <c r="I72" s="1"/>
    </row>
    <row r="73" spans="2:9" x14ac:dyDescent="0.2">
      <c r="B73" s="9" t="str">
        <f>$B$44</f>
        <v>Physical Training</v>
      </c>
      <c r="C73" s="82">
        <f>Data!EE30</f>
        <v>27443.512967032999</v>
      </c>
      <c r="D73" s="82">
        <f>Data!EY30</f>
        <v>10918.0927472527</v>
      </c>
      <c r="E73" s="82">
        <f>Data!FS30</f>
        <v>0</v>
      </c>
      <c r="F73" s="82">
        <f>Data!GM30</f>
        <v>0</v>
      </c>
      <c r="G73" s="82">
        <f>Data!HG30</f>
        <v>0</v>
      </c>
      <c r="H73" s="22">
        <f t="shared" si="1"/>
        <v>38361.605714285703</v>
      </c>
      <c r="I73" s="1"/>
    </row>
    <row r="74" spans="2:9" x14ac:dyDescent="0.2">
      <c r="B74" s="9" t="str">
        <f>$B$45</f>
        <v>Health Services</v>
      </c>
      <c r="C74" s="82">
        <f>Data!EF30</f>
        <v>258565.25389058699</v>
      </c>
      <c r="D74" s="82">
        <f>Data!EZ30</f>
        <v>929533.96919248195</v>
      </c>
      <c r="E74" s="82">
        <f>Data!FT30</f>
        <v>240917.05209287599</v>
      </c>
      <c r="F74" s="82">
        <f>Data!GN30</f>
        <v>0</v>
      </c>
      <c r="G74" s="82">
        <f>Data!HH30</f>
        <v>0</v>
      </c>
      <c r="H74" s="22">
        <f t="shared" si="1"/>
        <v>1429016.2751759449</v>
      </c>
      <c r="I74" s="1"/>
    </row>
    <row r="75" spans="2:9" x14ac:dyDescent="0.2">
      <c r="B75" s="9" t="str">
        <f>$B$46</f>
        <v>Pharmacy</v>
      </c>
      <c r="C75" s="82">
        <f>Data!EG30</f>
        <v>0</v>
      </c>
      <c r="D75" s="82">
        <f>Data!FA30</f>
        <v>117061.33333333299</v>
      </c>
      <c r="E75" s="82">
        <f>Data!FU30</f>
        <v>285234.12294372299</v>
      </c>
      <c r="F75" s="82">
        <f>Data!GO30</f>
        <v>274429.37705627701</v>
      </c>
      <c r="G75" s="82">
        <f>Data!HI30</f>
        <v>2032909.63836478</v>
      </c>
      <c r="H75" s="22">
        <f t="shared" si="1"/>
        <v>2709634.4716981128</v>
      </c>
      <c r="I75" s="1"/>
    </row>
    <row r="76" spans="2:9" x14ac:dyDescent="0.2">
      <c r="B76" s="9" t="str">
        <f>$B$47</f>
        <v>Business Administration</v>
      </c>
      <c r="C76" s="82">
        <f>Data!EH30</f>
        <v>748243.43525006203</v>
      </c>
      <c r="D76" s="82">
        <f>Data!FB30</f>
        <v>1831066.2785303299</v>
      </c>
      <c r="E76" s="82">
        <f>Data!FV30</f>
        <v>1211692.3538780699</v>
      </c>
      <c r="F76" s="82">
        <f>Data!GP30</f>
        <v>0</v>
      </c>
      <c r="G76" s="82">
        <f>Data!HJ30</f>
        <v>0</v>
      </c>
      <c r="H76" s="22">
        <f t="shared" si="1"/>
        <v>3791002.0676584616</v>
      </c>
      <c r="I76" s="1"/>
    </row>
    <row r="77" spans="2:9" x14ac:dyDescent="0.2">
      <c r="B77" s="9" t="str">
        <f>$B$48</f>
        <v>Optometry</v>
      </c>
      <c r="C77" s="82">
        <f>Data!EI30</f>
        <v>0</v>
      </c>
      <c r="D77" s="82">
        <f>Data!FC30</f>
        <v>0</v>
      </c>
      <c r="E77" s="82">
        <f>Data!FW30</f>
        <v>0</v>
      </c>
      <c r="F77" s="82">
        <f>Data!GQ30</f>
        <v>0</v>
      </c>
      <c r="G77" s="82">
        <f>Data!HK30</f>
        <v>0</v>
      </c>
      <c r="H77" s="22">
        <f t="shared" si="1"/>
        <v>0</v>
      </c>
      <c r="I77" s="1"/>
    </row>
    <row r="78" spans="2:9" x14ac:dyDescent="0.2">
      <c r="B78" s="9" t="str">
        <f>$B$49</f>
        <v>Teacher Ed-Practice Teaching</v>
      </c>
      <c r="C78" s="82">
        <f>Data!EJ30</f>
        <v>0</v>
      </c>
      <c r="D78" s="82">
        <f>Data!FD30</f>
        <v>42785.5</v>
      </c>
      <c r="E78" s="82">
        <f>Data!FX30</f>
        <v>0</v>
      </c>
      <c r="F78" s="82">
        <f>Data!GR30</f>
        <v>0</v>
      </c>
      <c r="G78" s="82">
        <f>Data!HL30</f>
        <v>0</v>
      </c>
      <c r="H78" s="22">
        <f t="shared" si="1"/>
        <v>42785.5</v>
      </c>
      <c r="I78" s="1"/>
    </row>
    <row r="79" spans="2:9" x14ac:dyDescent="0.2">
      <c r="B79" s="9" t="str">
        <f>$B$50</f>
        <v>Technology</v>
      </c>
      <c r="C79" s="82">
        <f>Data!EK30</f>
        <v>245628.357923776</v>
      </c>
      <c r="D79" s="82">
        <f>Data!FE30</f>
        <v>437018.564450051</v>
      </c>
      <c r="E79" s="82">
        <f>Data!FY30</f>
        <v>0</v>
      </c>
      <c r="F79" s="82">
        <f>Data!GS30</f>
        <v>0</v>
      </c>
      <c r="G79" s="82">
        <f>Data!HM30</f>
        <v>0</v>
      </c>
      <c r="H79" s="22">
        <f t="shared" si="1"/>
        <v>682646.92237382696</v>
      </c>
      <c r="I79" s="1"/>
    </row>
    <row r="80" spans="2:9" x14ac:dyDescent="0.2">
      <c r="B80" s="9" t="str">
        <f>$B$51</f>
        <v>Nursing</v>
      </c>
      <c r="C80" s="82">
        <f>Data!EL30</f>
        <v>0</v>
      </c>
      <c r="D80" s="82">
        <f>Data!FF30</f>
        <v>0</v>
      </c>
      <c r="E80" s="82">
        <f>Data!FZ30</f>
        <v>0</v>
      </c>
      <c r="F80" s="82">
        <f>Data!GT30</f>
        <v>0</v>
      </c>
      <c r="G80" s="82">
        <f>Data!HN30</f>
        <v>0</v>
      </c>
      <c r="H80" s="22">
        <f t="shared" si="1"/>
        <v>0</v>
      </c>
      <c r="I80" s="1"/>
    </row>
    <row r="81" spans="2:9" x14ac:dyDescent="0.2">
      <c r="B81" s="35" t="str">
        <f>$B$52</f>
        <v>Totals</v>
      </c>
      <c r="C81" s="21">
        <f>SUM(C61:C80)</f>
        <v>9308859.5315794963</v>
      </c>
      <c r="D81" s="21">
        <f>SUM(D61:D80)</f>
        <v>8123226.7335761068</v>
      </c>
      <c r="E81" s="21">
        <f>SUM(E61:E80)</f>
        <v>5835182.8606428877</v>
      </c>
      <c r="F81" s="21">
        <f>SUM(F61:F80)</f>
        <v>2109380.763761024</v>
      </c>
      <c r="G81" s="21">
        <f>SUM(G61:G80)</f>
        <v>7533632.0229801694</v>
      </c>
      <c r="H81" s="21">
        <f t="shared" si="1"/>
        <v>32910281.912539683</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Data!T30</f>
        <v>Moseley, Sallie</v>
      </c>
      <c r="E84" s="385"/>
      <c r="F84" s="385"/>
      <c r="G84" s="87" t="str">
        <f>Data!U30</f>
        <v>(713) 313-7921</v>
      </c>
      <c r="H84" s="78" t="str">
        <f>Data!V30</f>
        <v>sallie.moseley@tsu.edu</v>
      </c>
    </row>
    <row r="85" spans="2:9" ht="13.5" customHeight="1" x14ac:dyDescent="0.2">
      <c r="B85" s="27"/>
      <c r="C85" s="27"/>
      <c r="D85" s="27"/>
      <c r="E85" s="27"/>
      <c r="F85" s="27"/>
      <c r="G85" s="27"/>
      <c r="H85" s="5"/>
    </row>
    <row r="86" spans="2:9" x14ac:dyDescent="0.2">
      <c r="B86" s="28" t="s">
        <v>33</v>
      </c>
      <c r="C86" s="13"/>
      <c r="D86" s="13"/>
      <c r="E86" s="13"/>
      <c r="F86" s="13"/>
      <c r="G86" s="13"/>
      <c r="H86" s="17">
        <f>H13+H14</f>
        <v>85763188</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Data!HR30</f>
        <v>37829.769999999997</v>
      </c>
      <c r="D91" s="159">
        <f>Data!IL30</f>
        <v>11914.82</v>
      </c>
      <c r="E91" s="159">
        <f>Data!JF30</f>
        <v>17926.240000000002</v>
      </c>
      <c r="F91" s="159">
        <f>Data!JZ30</f>
        <v>428.5</v>
      </c>
      <c r="G91" s="159">
        <f>Data!KT30</f>
        <v>0</v>
      </c>
      <c r="H91" s="36">
        <f t="shared" ref="H91:H111" si="2">SUM(C91:G91)</f>
        <v>68099.33</v>
      </c>
    </row>
    <row r="92" spans="2:9" x14ac:dyDescent="0.2">
      <c r="B92" s="9" t="str">
        <f>$B$33</f>
        <v>Science</v>
      </c>
      <c r="C92" s="159">
        <f>Data!HS30</f>
        <v>130795.04</v>
      </c>
      <c r="D92" s="159">
        <f>Data!IM30</f>
        <v>68753</v>
      </c>
      <c r="E92" s="159">
        <f>Data!JG30</f>
        <v>39347.03</v>
      </c>
      <c r="F92" s="159">
        <f>Data!KA30</f>
        <v>35511.199999999997</v>
      </c>
      <c r="G92" s="159">
        <f>Data!KU30</f>
        <v>0</v>
      </c>
      <c r="H92" s="69">
        <f t="shared" si="2"/>
        <v>274406.26999999996</v>
      </c>
    </row>
    <row r="93" spans="2:9" x14ac:dyDescent="0.2">
      <c r="B93" s="9" t="str">
        <f>$B$34</f>
        <v>Fine Arts</v>
      </c>
      <c r="C93" s="159">
        <f>Data!HT30</f>
        <v>0</v>
      </c>
      <c r="D93" s="159">
        <f>Data!IN30</f>
        <v>0</v>
      </c>
      <c r="E93" s="159">
        <f>Data!JH30</f>
        <v>0</v>
      </c>
      <c r="F93" s="159">
        <f>Data!KB30</f>
        <v>0</v>
      </c>
      <c r="G93" s="159">
        <f>Data!KV30</f>
        <v>0</v>
      </c>
      <c r="H93" s="69">
        <f t="shared" si="2"/>
        <v>0</v>
      </c>
    </row>
    <row r="94" spans="2:9" x14ac:dyDescent="0.2">
      <c r="B94" s="9" t="str">
        <f>$B$35</f>
        <v>Teacher Education</v>
      </c>
      <c r="C94" s="159">
        <f>Data!HU30</f>
        <v>8923.49</v>
      </c>
      <c r="D94" s="159">
        <f>Data!IO30</f>
        <v>22933.55</v>
      </c>
      <c r="E94" s="159">
        <f>Data!JI30</f>
        <v>32303.72</v>
      </c>
      <c r="F94" s="159">
        <f>Data!KC30</f>
        <v>56851.16</v>
      </c>
      <c r="G94" s="159">
        <f>Data!KW30</f>
        <v>0</v>
      </c>
      <c r="H94" s="69">
        <f t="shared" si="2"/>
        <v>121011.92000000001</v>
      </c>
    </row>
    <row r="95" spans="2:9" x14ac:dyDescent="0.2">
      <c r="B95" s="9" t="str">
        <f>$B$36</f>
        <v>Agriculture</v>
      </c>
      <c r="C95" s="159">
        <f>Data!HV30</f>
        <v>0</v>
      </c>
      <c r="D95" s="159">
        <f>Data!IP30</f>
        <v>0</v>
      </c>
      <c r="E95" s="159">
        <f>Data!JJ30</f>
        <v>0</v>
      </c>
      <c r="F95" s="159">
        <f>Data!KD30</f>
        <v>0</v>
      </c>
      <c r="G95" s="159">
        <f>Data!KX30</f>
        <v>0</v>
      </c>
      <c r="H95" s="69">
        <f t="shared" si="2"/>
        <v>0</v>
      </c>
    </row>
    <row r="96" spans="2:9" x14ac:dyDescent="0.2">
      <c r="B96" s="9" t="str">
        <f>$B$37</f>
        <v>Engineering</v>
      </c>
      <c r="C96" s="159">
        <f>Data!HW30</f>
        <v>0</v>
      </c>
      <c r="D96" s="159">
        <f>Data!IQ30</f>
        <v>0</v>
      </c>
      <c r="E96" s="159">
        <f>Data!JK30</f>
        <v>0</v>
      </c>
      <c r="F96" s="159">
        <f>Data!KE30</f>
        <v>0</v>
      </c>
      <c r="G96" s="159">
        <f>Data!KY30</f>
        <v>0</v>
      </c>
      <c r="H96" s="69">
        <f t="shared" si="2"/>
        <v>0</v>
      </c>
    </row>
    <row r="97" spans="2:8" x14ac:dyDescent="0.2">
      <c r="B97" s="9" t="str">
        <f>$B$38</f>
        <v>Home Economics</v>
      </c>
      <c r="C97" s="159">
        <f>Data!HX30</f>
        <v>0</v>
      </c>
      <c r="D97" s="159">
        <f>Data!IR30</f>
        <v>0</v>
      </c>
      <c r="E97" s="159">
        <f>Data!JL30</f>
        <v>0</v>
      </c>
      <c r="F97" s="159">
        <f>Data!KF30</f>
        <v>0</v>
      </c>
      <c r="G97" s="159">
        <f>Data!KZ30</f>
        <v>0</v>
      </c>
      <c r="H97" s="69">
        <f t="shared" si="2"/>
        <v>0</v>
      </c>
    </row>
    <row r="98" spans="2:8" x14ac:dyDescent="0.2">
      <c r="B98" s="9" t="str">
        <f>$B$39</f>
        <v>Law</v>
      </c>
      <c r="C98" s="159">
        <f>Data!HY30</f>
        <v>0</v>
      </c>
      <c r="D98" s="159">
        <f>Data!IS30</f>
        <v>0</v>
      </c>
      <c r="E98" s="159">
        <f>Data!JM30</f>
        <v>0</v>
      </c>
      <c r="F98" s="159">
        <f>Data!KG30</f>
        <v>0</v>
      </c>
      <c r="G98" s="159">
        <f>Data!LA30</f>
        <v>231628.16</v>
      </c>
      <c r="H98" s="69">
        <f t="shared" si="2"/>
        <v>231628.16</v>
      </c>
    </row>
    <row r="99" spans="2:8" x14ac:dyDescent="0.2">
      <c r="B99" s="9" t="str">
        <f>$B$40</f>
        <v>Social Service</v>
      </c>
      <c r="C99" s="159">
        <f>Data!HZ30</f>
        <v>0</v>
      </c>
      <c r="D99" s="159">
        <f>Data!IT30</f>
        <v>0</v>
      </c>
      <c r="E99" s="159">
        <f>Data!JN30</f>
        <v>0</v>
      </c>
      <c r="F99" s="159">
        <f>Data!KH30</f>
        <v>0</v>
      </c>
      <c r="G99" s="159">
        <f>Data!LB30</f>
        <v>0</v>
      </c>
      <c r="H99" s="69">
        <f t="shared" si="2"/>
        <v>0</v>
      </c>
    </row>
    <row r="100" spans="2:8" x14ac:dyDescent="0.2">
      <c r="B100" s="9" t="str">
        <f>$B$41</f>
        <v>Library Science</v>
      </c>
      <c r="C100" s="159">
        <f>Data!IA30</f>
        <v>0</v>
      </c>
      <c r="D100" s="159">
        <f>Data!IU30</f>
        <v>0</v>
      </c>
      <c r="E100" s="159">
        <f>Data!JO30</f>
        <v>0</v>
      </c>
      <c r="F100" s="159">
        <f>Data!KI30</f>
        <v>0</v>
      </c>
      <c r="G100" s="159">
        <f>Data!LC30</f>
        <v>0</v>
      </c>
      <c r="H100" s="69">
        <f t="shared" si="2"/>
        <v>0</v>
      </c>
    </row>
    <row r="101" spans="2:8" x14ac:dyDescent="0.2">
      <c r="B101" s="9" t="str">
        <f>$B$42</f>
        <v>Veterinary Science</v>
      </c>
      <c r="C101" s="159">
        <f>Data!IB30</f>
        <v>0</v>
      </c>
      <c r="D101" s="159">
        <f>Data!IV30</f>
        <v>0</v>
      </c>
      <c r="E101" s="159">
        <f>Data!JP30</f>
        <v>0</v>
      </c>
      <c r="F101" s="159">
        <f>Data!KJ30</f>
        <v>0</v>
      </c>
      <c r="G101" s="159">
        <f>Data!LD30</f>
        <v>0</v>
      </c>
      <c r="H101" s="69">
        <f t="shared" si="2"/>
        <v>0</v>
      </c>
    </row>
    <row r="102" spans="2:8" x14ac:dyDescent="0.2">
      <c r="B102" s="9" t="str">
        <f>$B$43</f>
        <v>Vocational Training</v>
      </c>
      <c r="C102" s="159">
        <f>Data!IC30</f>
        <v>0</v>
      </c>
      <c r="D102" s="159">
        <f>Data!IW30</f>
        <v>0</v>
      </c>
      <c r="E102" s="159">
        <f>Data!JQ30</f>
        <v>0</v>
      </c>
      <c r="F102" s="159">
        <f>Data!KK30</f>
        <v>0</v>
      </c>
      <c r="G102" s="159">
        <f>Data!LE30</f>
        <v>0</v>
      </c>
      <c r="H102" s="69">
        <f t="shared" si="2"/>
        <v>0</v>
      </c>
    </row>
    <row r="103" spans="2:8" x14ac:dyDescent="0.2">
      <c r="B103" s="9" t="str">
        <f>$B$44</f>
        <v>Physical Training</v>
      </c>
      <c r="C103" s="159">
        <f>Data!ID30</f>
        <v>0</v>
      </c>
      <c r="D103" s="159">
        <f>Data!IX30</f>
        <v>0</v>
      </c>
      <c r="E103" s="159">
        <f>Data!JR30</f>
        <v>0</v>
      </c>
      <c r="F103" s="159">
        <f>Data!KL30</f>
        <v>0</v>
      </c>
      <c r="G103" s="159">
        <f>Data!LF30</f>
        <v>0</v>
      </c>
      <c r="H103" s="69">
        <f t="shared" si="2"/>
        <v>0</v>
      </c>
    </row>
    <row r="104" spans="2:8" x14ac:dyDescent="0.2">
      <c r="B104" s="9" t="str">
        <f>$B$45</f>
        <v>Health Services</v>
      </c>
      <c r="C104" s="159">
        <f>Data!IE30</f>
        <v>0</v>
      </c>
      <c r="D104" s="159">
        <f>Data!IY30</f>
        <v>0</v>
      </c>
      <c r="E104" s="159">
        <f>Data!JS30</f>
        <v>0</v>
      </c>
      <c r="F104" s="159">
        <f>Data!KM30</f>
        <v>0</v>
      </c>
      <c r="G104" s="159">
        <f>Data!LG30</f>
        <v>0</v>
      </c>
      <c r="H104" s="69">
        <f t="shared" si="2"/>
        <v>0</v>
      </c>
    </row>
    <row r="105" spans="2:8" x14ac:dyDescent="0.2">
      <c r="B105" s="9" t="str">
        <f>$B$46</f>
        <v>Pharmacy</v>
      </c>
      <c r="C105" s="159">
        <f>Data!IF30</f>
        <v>0</v>
      </c>
      <c r="D105" s="159">
        <f>Data!IZ30</f>
        <v>7249.17</v>
      </c>
      <c r="E105" s="159">
        <f>Data!JT30</f>
        <v>17663.48</v>
      </c>
      <c r="F105" s="159">
        <f>Data!KN30</f>
        <v>16994.38</v>
      </c>
      <c r="G105" s="159">
        <f>Data!LH30</f>
        <v>125890.48</v>
      </c>
      <c r="H105" s="69">
        <f t="shared" si="2"/>
        <v>167797.51</v>
      </c>
    </row>
    <row r="106" spans="2:8" x14ac:dyDescent="0.2">
      <c r="B106" s="9" t="str">
        <f>$B$47</f>
        <v>Business Administration</v>
      </c>
      <c r="C106" s="159">
        <f>Data!IG30</f>
        <v>6003.85</v>
      </c>
      <c r="D106" s="159">
        <f>Data!JA30</f>
        <v>14692.34</v>
      </c>
      <c r="E106" s="159">
        <f>Data!JU30</f>
        <v>9722.5300000000007</v>
      </c>
      <c r="F106" s="159">
        <f>Data!KO30</f>
        <v>0</v>
      </c>
      <c r="G106" s="159">
        <f>Data!LI30</f>
        <v>0</v>
      </c>
      <c r="H106" s="69">
        <f t="shared" si="2"/>
        <v>30418.720000000001</v>
      </c>
    </row>
    <row r="107" spans="2:8" x14ac:dyDescent="0.2">
      <c r="B107" s="9" t="str">
        <f>$B$48</f>
        <v>Optometry</v>
      </c>
      <c r="C107" s="159">
        <f>Data!IH30</f>
        <v>0</v>
      </c>
      <c r="D107" s="159">
        <f>Data!JB30</f>
        <v>0</v>
      </c>
      <c r="E107" s="159">
        <f>Data!JV30</f>
        <v>0</v>
      </c>
      <c r="F107" s="159">
        <f>Data!KP30</f>
        <v>0</v>
      </c>
      <c r="G107" s="159">
        <f>Data!LJ30</f>
        <v>0</v>
      </c>
      <c r="H107" s="69">
        <f t="shared" si="2"/>
        <v>0</v>
      </c>
    </row>
    <row r="108" spans="2:8" x14ac:dyDescent="0.2">
      <c r="B108" s="9" t="str">
        <f>$B$49</f>
        <v>Teacher Ed-Practice Teaching</v>
      </c>
      <c r="C108" s="159">
        <f>Data!II30</f>
        <v>0</v>
      </c>
      <c r="D108" s="159">
        <f>Data!JC30</f>
        <v>0</v>
      </c>
      <c r="E108" s="159">
        <f>Data!JW30</f>
        <v>0</v>
      </c>
      <c r="F108" s="159">
        <f>Data!KQ30</f>
        <v>0</v>
      </c>
      <c r="G108" s="159">
        <f>Data!LK30</f>
        <v>0</v>
      </c>
      <c r="H108" s="69">
        <f t="shared" si="2"/>
        <v>0</v>
      </c>
    </row>
    <row r="109" spans="2:8" x14ac:dyDescent="0.2">
      <c r="B109" s="9" t="str">
        <f>$B$50</f>
        <v>Technology</v>
      </c>
      <c r="C109" s="159">
        <f>Data!IJ30</f>
        <v>27023.06</v>
      </c>
      <c r="D109" s="159">
        <f>Data!JD30</f>
        <v>48079.06</v>
      </c>
      <c r="E109" s="159">
        <f>Data!JX30</f>
        <v>0</v>
      </c>
      <c r="F109" s="159">
        <f>Data!KR30</f>
        <v>0</v>
      </c>
      <c r="G109" s="159">
        <f>Data!LL30</f>
        <v>0</v>
      </c>
      <c r="H109" s="69">
        <f t="shared" si="2"/>
        <v>75102.12</v>
      </c>
    </row>
    <row r="110" spans="2:8" x14ac:dyDescent="0.2">
      <c r="B110" s="9" t="str">
        <f>$B$51</f>
        <v>Nursing</v>
      </c>
      <c r="C110" s="159">
        <f>Data!IK30</f>
        <v>0</v>
      </c>
      <c r="D110" s="159">
        <f>Data!JE30</f>
        <v>0</v>
      </c>
      <c r="E110" s="159">
        <f>Data!JY30</f>
        <v>0</v>
      </c>
      <c r="F110" s="159">
        <f>Data!KS30</f>
        <v>0</v>
      </c>
      <c r="G110" s="159">
        <f>Data!HPM30</f>
        <v>0</v>
      </c>
      <c r="H110" s="69">
        <f t="shared" si="2"/>
        <v>0</v>
      </c>
    </row>
    <row r="111" spans="2:8" x14ac:dyDescent="0.2">
      <c r="B111" s="35" t="str">
        <f>$B$52</f>
        <v>Totals</v>
      </c>
      <c r="C111" s="36">
        <f>SUM(C91:C110)</f>
        <v>210575.21</v>
      </c>
      <c r="D111" s="36">
        <f>SUM(D91:D110)</f>
        <v>173621.94</v>
      </c>
      <c r="E111" s="36">
        <f>SUM(E91:E110)</f>
        <v>116963</v>
      </c>
      <c r="F111" s="36">
        <f>SUM(F91:F110)</f>
        <v>109785.24</v>
      </c>
      <c r="G111" s="36">
        <f>SUM(G91:G110)</f>
        <v>357518.64</v>
      </c>
      <c r="H111" s="36">
        <f t="shared" si="2"/>
        <v>968464.03</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4541340.4978007795</v>
      </c>
      <c r="D116" s="21">
        <f t="shared" si="3"/>
        <v>1430335.55562771</v>
      </c>
      <c r="E116" s="21">
        <f t="shared" si="3"/>
        <v>2151986.9371231804</v>
      </c>
      <c r="F116" s="21">
        <f t="shared" si="3"/>
        <v>51440.6</v>
      </c>
      <c r="G116" s="21">
        <f t="shared" si="3"/>
        <v>0</v>
      </c>
      <c r="H116" s="36">
        <f t="shared" ref="H116:H136" si="4">SUM(C116:G116)</f>
        <v>8175103.5905516697</v>
      </c>
      <c r="I116" s="1"/>
    </row>
    <row r="117" spans="2:9" x14ac:dyDescent="0.2">
      <c r="B117" s="9" t="str">
        <f>$B$33</f>
        <v>Science</v>
      </c>
      <c r="C117" s="22">
        <f t="shared" si="3"/>
        <v>1821052.7536096</v>
      </c>
      <c r="D117" s="22">
        <f t="shared" si="3"/>
        <v>957244.58349716302</v>
      </c>
      <c r="E117" s="22">
        <f t="shared" si="3"/>
        <v>547826.74958068598</v>
      </c>
      <c r="F117" s="22">
        <f t="shared" si="3"/>
        <v>494420.58513437002</v>
      </c>
      <c r="G117" s="22">
        <f t="shared" si="3"/>
        <v>0</v>
      </c>
      <c r="H117" s="69">
        <f t="shared" si="4"/>
        <v>3820544.6718218187</v>
      </c>
      <c r="I117" s="1"/>
    </row>
    <row r="118" spans="2:9" x14ac:dyDescent="0.2">
      <c r="B118" s="9" t="str">
        <f>$B$34</f>
        <v>Fine Arts</v>
      </c>
      <c r="C118" s="22">
        <f t="shared" si="3"/>
        <v>1085337.75248273</v>
      </c>
      <c r="D118" s="22">
        <f t="shared" si="3"/>
        <v>911896.70551613998</v>
      </c>
      <c r="E118" s="22">
        <f t="shared" si="3"/>
        <v>43496.071618037102</v>
      </c>
      <c r="F118" s="22">
        <f t="shared" si="3"/>
        <v>0</v>
      </c>
      <c r="G118" s="22">
        <f t="shared" si="3"/>
        <v>0</v>
      </c>
      <c r="H118" s="69">
        <f t="shared" si="4"/>
        <v>2040730.529616907</v>
      </c>
      <c r="I118" s="1"/>
    </row>
    <row r="119" spans="2:9" x14ac:dyDescent="0.2">
      <c r="B119" s="9" t="str">
        <f>$B$35</f>
        <v>Teacher Education</v>
      </c>
      <c r="C119" s="22">
        <f t="shared" si="3"/>
        <v>168975.37110063399</v>
      </c>
      <c r="D119" s="22">
        <f t="shared" si="3"/>
        <v>434270.126481065</v>
      </c>
      <c r="E119" s="22">
        <f t="shared" si="3"/>
        <v>611703.70755661</v>
      </c>
      <c r="F119" s="22">
        <f t="shared" si="3"/>
        <v>1076534.4750624399</v>
      </c>
      <c r="G119" s="22">
        <f t="shared" si="3"/>
        <v>0</v>
      </c>
      <c r="H119" s="69">
        <f t="shared" si="4"/>
        <v>2291483.6802007491</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427837.29508394498</v>
      </c>
      <c r="D121" s="22">
        <f t="shared" si="3"/>
        <v>786991.02563358203</v>
      </c>
      <c r="E121" s="22">
        <f t="shared" si="3"/>
        <v>648990.617754468</v>
      </c>
      <c r="F121" s="22">
        <f t="shared" si="3"/>
        <v>301246.586507937</v>
      </c>
      <c r="G121" s="22">
        <f t="shared" si="3"/>
        <v>0</v>
      </c>
      <c r="H121" s="69">
        <f t="shared" si="4"/>
        <v>2165065.5249799322</v>
      </c>
      <c r="I121" s="1"/>
    </row>
    <row r="122" spans="2:9" x14ac:dyDescent="0.2">
      <c r="B122" s="9" t="str">
        <f>$B$38</f>
        <v>Home Economics</v>
      </c>
      <c r="C122" s="22">
        <f t="shared" si="3"/>
        <v>75047.582999848499</v>
      </c>
      <c r="D122" s="22">
        <f t="shared" si="3"/>
        <v>81235.637037499793</v>
      </c>
      <c r="E122" s="22">
        <f t="shared" si="3"/>
        <v>182912.23809523799</v>
      </c>
      <c r="F122" s="22">
        <f t="shared" si="3"/>
        <v>4100</v>
      </c>
      <c r="G122" s="22">
        <f t="shared" si="3"/>
        <v>0</v>
      </c>
      <c r="H122" s="69">
        <f t="shared" si="4"/>
        <v>343295.45813258627</v>
      </c>
      <c r="I122" s="1"/>
    </row>
    <row r="123" spans="2:9" x14ac:dyDescent="0.2">
      <c r="B123" s="9" t="str">
        <f>$B$39</f>
        <v>Law</v>
      </c>
      <c r="C123" s="22">
        <f t="shared" si="3"/>
        <v>0</v>
      </c>
      <c r="D123" s="22">
        <f t="shared" si="3"/>
        <v>0</v>
      </c>
      <c r="E123" s="22">
        <f t="shared" si="3"/>
        <v>0</v>
      </c>
      <c r="F123" s="22">
        <f t="shared" si="3"/>
        <v>0</v>
      </c>
      <c r="G123" s="22">
        <f t="shared" si="3"/>
        <v>5732350.5446153898</v>
      </c>
      <c r="H123" s="69">
        <f t="shared" si="4"/>
        <v>5732350.5446153898</v>
      </c>
      <c r="I123" s="1"/>
    </row>
    <row r="124" spans="2:9" x14ac:dyDescent="0.2">
      <c r="B124" s="9" t="str">
        <f>$B$40</f>
        <v>Social Service</v>
      </c>
      <c r="C124" s="22">
        <f t="shared" si="3"/>
        <v>76343.477561409207</v>
      </c>
      <c r="D124" s="22">
        <f t="shared" si="3"/>
        <v>249853.522438591</v>
      </c>
      <c r="E124" s="22">
        <f t="shared" si="3"/>
        <v>0</v>
      </c>
      <c r="F124" s="22">
        <f t="shared" si="3"/>
        <v>0</v>
      </c>
      <c r="G124" s="22">
        <f t="shared" si="3"/>
        <v>0</v>
      </c>
      <c r="H124" s="69">
        <f t="shared" si="4"/>
        <v>326197.00000000023</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10592.5409090909</v>
      </c>
      <c r="D127" s="22">
        <f t="shared" si="3"/>
        <v>6617.2090909090903</v>
      </c>
      <c r="E127" s="22">
        <f t="shared" si="3"/>
        <v>0</v>
      </c>
      <c r="F127" s="22">
        <f t="shared" si="3"/>
        <v>0</v>
      </c>
      <c r="G127" s="22">
        <f t="shared" si="3"/>
        <v>0</v>
      </c>
      <c r="H127" s="69">
        <f t="shared" si="4"/>
        <v>17209.749999999989</v>
      </c>
      <c r="I127" s="1"/>
    </row>
    <row r="128" spans="2:9" x14ac:dyDescent="0.2">
      <c r="B128" s="9" t="str">
        <f>$B$44</f>
        <v>Physical Training</v>
      </c>
      <c r="C128" s="22">
        <f t="shared" si="3"/>
        <v>27443.512967032999</v>
      </c>
      <c r="D128" s="22">
        <f t="shared" si="3"/>
        <v>10918.0927472527</v>
      </c>
      <c r="E128" s="22">
        <f t="shared" si="3"/>
        <v>0</v>
      </c>
      <c r="F128" s="22">
        <f t="shared" si="3"/>
        <v>0</v>
      </c>
      <c r="G128" s="22">
        <f t="shared" si="3"/>
        <v>0</v>
      </c>
      <c r="H128" s="69">
        <f t="shared" si="4"/>
        <v>38361.605714285703</v>
      </c>
      <c r="I128" s="1"/>
    </row>
    <row r="129" spans="2:12" x14ac:dyDescent="0.2">
      <c r="B129" s="9" t="str">
        <f>$B$45</f>
        <v>Health Services</v>
      </c>
      <c r="C129" s="22">
        <f t="shared" si="3"/>
        <v>258565.25389058699</v>
      </c>
      <c r="D129" s="22">
        <f t="shared" si="3"/>
        <v>929533.96919248195</v>
      </c>
      <c r="E129" s="22">
        <f t="shared" si="3"/>
        <v>240917.05209287599</v>
      </c>
      <c r="F129" s="22">
        <f t="shared" si="3"/>
        <v>0</v>
      </c>
      <c r="G129" s="22">
        <f t="shared" si="3"/>
        <v>0</v>
      </c>
      <c r="H129" s="69">
        <f t="shared" si="4"/>
        <v>1429016.2751759449</v>
      </c>
      <c r="I129" s="1"/>
    </row>
    <row r="130" spans="2:12" x14ac:dyDescent="0.2">
      <c r="B130" s="9" t="str">
        <f>$B$46</f>
        <v>Pharmacy</v>
      </c>
      <c r="C130" s="22">
        <f t="shared" si="3"/>
        <v>0</v>
      </c>
      <c r="D130" s="22">
        <f t="shared" si="3"/>
        <v>124310.50333333299</v>
      </c>
      <c r="E130" s="22">
        <f t="shared" si="3"/>
        <v>302897.60294372297</v>
      </c>
      <c r="F130" s="22">
        <f t="shared" si="3"/>
        <v>291423.75705627701</v>
      </c>
      <c r="G130" s="22">
        <f t="shared" si="3"/>
        <v>2158800.1183647802</v>
      </c>
      <c r="H130" s="69">
        <f t="shared" si="4"/>
        <v>2877431.9816981135</v>
      </c>
      <c r="I130" s="1"/>
    </row>
    <row r="131" spans="2:12" x14ac:dyDescent="0.2">
      <c r="B131" s="9" t="str">
        <f>$B$47</f>
        <v>Business Administration</v>
      </c>
      <c r="C131" s="22">
        <f t="shared" si="3"/>
        <v>754247.28525006201</v>
      </c>
      <c r="D131" s="22">
        <f t="shared" si="3"/>
        <v>1845758.61853033</v>
      </c>
      <c r="E131" s="22">
        <f t="shared" si="3"/>
        <v>1221414.8838780699</v>
      </c>
      <c r="F131" s="22">
        <f t="shared" si="3"/>
        <v>0</v>
      </c>
      <c r="G131" s="22">
        <f t="shared" si="3"/>
        <v>0</v>
      </c>
      <c r="H131" s="69">
        <f t="shared" si="4"/>
        <v>3821420.7876584618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42785.5</v>
      </c>
      <c r="E133" s="22">
        <f t="shared" si="5"/>
        <v>0</v>
      </c>
      <c r="F133" s="22">
        <f t="shared" si="5"/>
        <v>0</v>
      </c>
      <c r="G133" s="22">
        <f t="shared" si="5"/>
        <v>0</v>
      </c>
      <c r="H133" s="69">
        <f t="shared" si="4"/>
        <v>42785.5</v>
      </c>
      <c r="I133" s="1"/>
    </row>
    <row r="134" spans="2:12" x14ac:dyDescent="0.2">
      <c r="B134" s="9" t="str">
        <f>$B$50</f>
        <v>Technology</v>
      </c>
      <c r="C134" s="22">
        <f t="shared" si="5"/>
        <v>272651.41792377603</v>
      </c>
      <c r="D134" s="22">
        <f t="shared" si="5"/>
        <v>485097.62445005099</v>
      </c>
      <c r="E134" s="22">
        <f t="shared" si="5"/>
        <v>0</v>
      </c>
      <c r="F134" s="22">
        <f t="shared" si="5"/>
        <v>0</v>
      </c>
      <c r="G134" s="22">
        <f t="shared" si="5"/>
        <v>0</v>
      </c>
      <c r="H134" s="69">
        <f t="shared" si="4"/>
        <v>757749.04237382696</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9519434.7415794972</v>
      </c>
      <c r="D136" s="36">
        <f>SUM(D116:D135)</f>
        <v>8296848.6735761091</v>
      </c>
      <c r="E136" s="36">
        <f>SUM(E116:E135)</f>
        <v>5952145.8606428886</v>
      </c>
      <c r="F136" s="36">
        <f>SUM(F116:F135)</f>
        <v>2219166.0037610242</v>
      </c>
      <c r="G136" s="36">
        <f>SUM(G116:G135)</f>
        <v>7891150.66298017</v>
      </c>
      <c r="H136" s="36">
        <f t="shared" si="4"/>
        <v>33878745.942539684</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51884442.057460316</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Data!LN30</f>
        <v>0</v>
      </c>
      <c r="D143" s="159">
        <f>Data!MH30</f>
        <v>0</v>
      </c>
      <c r="E143" s="159">
        <f>Data!NB30</f>
        <v>0</v>
      </c>
      <c r="F143" s="159">
        <f>Data!NV30</f>
        <v>0</v>
      </c>
      <c r="G143" s="159">
        <f>Data!OP30</f>
        <v>0</v>
      </c>
      <c r="H143" s="160">
        <f>Data!PJ30</f>
        <v>11235275.560000001</v>
      </c>
      <c r="I143" s="70">
        <f t="shared" ref="I143:I162" si="6">SUM(C143:H143)</f>
        <v>11235275.560000001</v>
      </c>
    </row>
    <row r="144" spans="2:12" x14ac:dyDescent="0.2">
      <c r="B144" s="9" t="str">
        <f>$B$33</f>
        <v>Science</v>
      </c>
      <c r="C144" s="159">
        <f>Data!LO30</f>
        <v>0</v>
      </c>
      <c r="D144" s="159">
        <f>Data!MI30</f>
        <v>0</v>
      </c>
      <c r="E144" s="159">
        <f>Data!NC30</f>
        <v>0</v>
      </c>
      <c r="F144" s="159">
        <f>Data!NW30</f>
        <v>0</v>
      </c>
      <c r="G144" s="159">
        <f>Data!OQ30</f>
        <v>0</v>
      </c>
      <c r="H144" s="160">
        <f>Data!PK30</f>
        <v>4312399.74</v>
      </c>
      <c r="I144" s="70">
        <f t="shared" si="6"/>
        <v>4312399.74</v>
      </c>
    </row>
    <row r="145" spans="2:9" x14ac:dyDescent="0.2">
      <c r="B145" s="9" t="str">
        <f>$B$34</f>
        <v>Fine Arts</v>
      </c>
      <c r="C145" s="159">
        <f>Data!LP30</f>
        <v>0</v>
      </c>
      <c r="D145" s="159">
        <f>Data!MJ30</f>
        <v>0</v>
      </c>
      <c r="E145" s="159">
        <f>Data!ND30</f>
        <v>0</v>
      </c>
      <c r="F145" s="159">
        <f>Data!NX30</f>
        <v>0</v>
      </c>
      <c r="G145" s="159">
        <f>Data!OR30</f>
        <v>0</v>
      </c>
      <c r="H145" s="160">
        <f>Data!PL30</f>
        <v>556630.68999999994</v>
      </c>
      <c r="I145" s="70">
        <f t="shared" si="6"/>
        <v>556630.68999999994</v>
      </c>
    </row>
    <row r="146" spans="2:9" x14ac:dyDescent="0.2">
      <c r="B146" s="9" t="str">
        <f>$B$35</f>
        <v>Teacher Education</v>
      </c>
      <c r="C146" s="159">
        <f>Data!LQ30</f>
        <v>0</v>
      </c>
      <c r="D146" s="159">
        <f>Data!MK30</f>
        <v>0</v>
      </c>
      <c r="E146" s="159">
        <f>Data!NE30</f>
        <v>0</v>
      </c>
      <c r="F146" s="159">
        <f>Data!NY30</f>
        <v>0</v>
      </c>
      <c r="G146" s="159">
        <f>Data!OS30</f>
        <v>0</v>
      </c>
      <c r="H146" s="160">
        <f>Data!PN30</f>
        <v>5907535.8700000001</v>
      </c>
      <c r="I146" s="70">
        <f t="shared" si="6"/>
        <v>5907535.8700000001</v>
      </c>
    </row>
    <row r="147" spans="2:9" x14ac:dyDescent="0.2">
      <c r="B147" s="9" t="str">
        <f>$B$36</f>
        <v>Agriculture</v>
      </c>
      <c r="C147" s="159">
        <f>Data!LR30</f>
        <v>0</v>
      </c>
      <c r="D147" s="159">
        <f>Data!ML30</f>
        <v>0</v>
      </c>
      <c r="E147" s="159">
        <f>Data!NF30</f>
        <v>0</v>
      </c>
      <c r="F147" s="159">
        <f>Data!NZ30</f>
        <v>0</v>
      </c>
      <c r="G147" s="159">
        <f>Data!OT30</f>
        <v>0</v>
      </c>
      <c r="H147" s="160">
        <f>Data!PM30</f>
        <v>0</v>
      </c>
      <c r="I147" s="70">
        <f t="shared" si="6"/>
        <v>0</v>
      </c>
    </row>
    <row r="148" spans="2:9" x14ac:dyDescent="0.2">
      <c r="B148" s="9" t="str">
        <f>$B$37</f>
        <v>Engineering</v>
      </c>
      <c r="C148" s="159">
        <f>Data!LS30</f>
        <v>0</v>
      </c>
      <c r="D148" s="159">
        <f>Data!MM30</f>
        <v>0</v>
      </c>
      <c r="E148" s="159">
        <f>Data!NG30</f>
        <v>0</v>
      </c>
      <c r="F148" s="159">
        <f>Data!OA30</f>
        <v>0</v>
      </c>
      <c r="G148" s="159">
        <f>Data!OU30</f>
        <v>0</v>
      </c>
      <c r="H148" s="160">
        <f>Data!PO30</f>
        <v>0</v>
      </c>
      <c r="I148" s="70">
        <f t="shared" si="6"/>
        <v>0</v>
      </c>
    </row>
    <row r="149" spans="2:9" x14ac:dyDescent="0.2">
      <c r="B149" s="9" t="str">
        <f>$B$38</f>
        <v>Home Economics</v>
      </c>
      <c r="C149" s="159">
        <f>Data!LT30</f>
        <v>0</v>
      </c>
      <c r="D149" s="159">
        <f>Data!MN30</f>
        <v>0</v>
      </c>
      <c r="E149" s="159">
        <f>Data!NH30</f>
        <v>0</v>
      </c>
      <c r="F149" s="159">
        <f>Data!OB30</f>
        <v>0</v>
      </c>
      <c r="G149" s="159">
        <f>Data!OV30</f>
        <v>0</v>
      </c>
      <c r="H149" s="160">
        <f>Data!PP30</f>
        <v>570671.99</v>
      </c>
      <c r="I149" s="70">
        <f t="shared" si="6"/>
        <v>570671.99</v>
      </c>
    </row>
    <row r="150" spans="2:9" x14ac:dyDescent="0.2">
      <c r="B150" s="9" t="str">
        <f>$B$39</f>
        <v>Law</v>
      </c>
      <c r="C150" s="159">
        <f>Data!LU30</f>
        <v>0</v>
      </c>
      <c r="D150" s="159">
        <f>Data!MO30</f>
        <v>0</v>
      </c>
      <c r="E150" s="159">
        <f>Data!NI30</f>
        <v>0</v>
      </c>
      <c r="F150" s="159">
        <f>Data!OC30</f>
        <v>0</v>
      </c>
      <c r="G150" s="159">
        <f>Data!OW30</f>
        <v>0</v>
      </c>
      <c r="H150" s="160">
        <f>Data!PQ30</f>
        <v>9321943.4600000009</v>
      </c>
      <c r="I150" s="70">
        <f t="shared" si="6"/>
        <v>9321943.4600000009</v>
      </c>
    </row>
    <row r="151" spans="2:9" x14ac:dyDescent="0.2">
      <c r="B151" s="9" t="str">
        <f>$B$40</f>
        <v>Social Service</v>
      </c>
      <c r="C151" s="159">
        <f>Data!LV30</f>
        <v>0</v>
      </c>
      <c r="D151" s="159">
        <f>Data!MP30</f>
        <v>0</v>
      </c>
      <c r="E151" s="159">
        <f>Data!NJ30</f>
        <v>0</v>
      </c>
      <c r="F151" s="159">
        <f>Data!OD30</f>
        <v>0</v>
      </c>
      <c r="G151" s="159">
        <f>Data!OX30</f>
        <v>0</v>
      </c>
      <c r="H151" s="160">
        <f>Data!PR30</f>
        <v>665513.01</v>
      </c>
      <c r="I151" s="70">
        <f t="shared" si="6"/>
        <v>665513.01</v>
      </c>
    </row>
    <row r="152" spans="2:9" x14ac:dyDescent="0.2">
      <c r="B152" s="9" t="str">
        <f>$B$41</f>
        <v>Library Science</v>
      </c>
      <c r="C152" s="159">
        <f>Data!LW30</f>
        <v>0</v>
      </c>
      <c r="D152" s="159">
        <f>Data!MQ30</f>
        <v>0</v>
      </c>
      <c r="E152" s="159">
        <f>Data!NK30</f>
        <v>0</v>
      </c>
      <c r="F152" s="159">
        <f>Data!OE30</f>
        <v>0</v>
      </c>
      <c r="G152" s="159">
        <f>Data!OY30</f>
        <v>0</v>
      </c>
      <c r="H152" s="160">
        <f>Data!PS30</f>
        <v>0</v>
      </c>
      <c r="I152" s="70">
        <f t="shared" si="6"/>
        <v>0</v>
      </c>
    </row>
    <row r="153" spans="2:9" x14ac:dyDescent="0.2">
      <c r="B153" s="9" t="str">
        <f>$B$42</f>
        <v>Veterinary Science</v>
      </c>
      <c r="C153" s="159">
        <f>Data!LX30</f>
        <v>0</v>
      </c>
      <c r="D153" s="159">
        <f>Data!MR30</f>
        <v>0</v>
      </c>
      <c r="E153" s="159">
        <f>Data!NL30</f>
        <v>0</v>
      </c>
      <c r="F153" s="159">
        <f>Data!OF30</f>
        <v>0</v>
      </c>
      <c r="G153" s="159">
        <f>Data!OZ30</f>
        <v>0</v>
      </c>
      <c r="H153" s="160">
        <f>Data!PT30</f>
        <v>0</v>
      </c>
      <c r="I153" s="70">
        <f t="shared" si="6"/>
        <v>0</v>
      </c>
    </row>
    <row r="154" spans="2:9" x14ac:dyDescent="0.2">
      <c r="B154" s="9" t="str">
        <f>$B$43</f>
        <v>Vocational Training</v>
      </c>
      <c r="C154" s="159">
        <f>Data!LY30</f>
        <v>0</v>
      </c>
      <c r="D154" s="159">
        <f>Data!MS30</f>
        <v>0</v>
      </c>
      <c r="E154" s="159">
        <f>Data!NM30</f>
        <v>0</v>
      </c>
      <c r="F154" s="159">
        <f>Data!OG30</f>
        <v>0</v>
      </c>
      <c r="G154" s="159">
        <f>Data!PA30</f>
        <v>0</v>
      </c>
      <c r="H154" s="160">
        <f>Data!PU30</f>
        <v>0</v>
      </c>
      <c r="I154" s="70">
        <f t="shared" si="6"/>
        <v>0</v>
      </c>
    </row>
    <row r="155" spans="2:9" x14ac:dyDescent="0.2">
      <c r="B155" s="9" t="str">
        <f>$B$44</f>
        <v>Physical Training</v>
      </c>
      <c r="C155" s="159">
        <f>Data!LZ30</f>
        <v>0</v>
      </c>
      <c r="D155" s="159">
        <f>Data!MT30</f>
        <v>0</v>
      </c>
      <c r="E155" s="159">
        <f>Data!NN30</f>
        <v>0</v>
      </c>
      <c r="F155" s="159">
        <f>Data!OH30</f>
        <v>0</v>
      </c>
      <c r="G155" s="159">
        <f>Data!PB30</f>
        <v>0</v>
      </c>
      <c r="H155" s="160">
        <f>Data!PV30</f>
        <v>0</v>
      </c>
      <c r="I155" s="70">
        <f t="shared" si="6"/>
        <v>0</v>
      </c>
    </row>
    <row r="156" spans="2:9" x14ac:dyDescent="0.2">
      <c r="B156" s="9" t="str">
        <f>$B$45</f>
        <v>Health Services</v>
      </c>
      <c r="C156" s="159">
        <f>Data!MA30</f>
        <v>0</v>
      </c>
      <c r="D156" s="159">
        <f>Data!MU30</f>
        <v>0</v>
      </c>
      <c r="E156" s="159">
        <f>Data!NO30</f>
        <v>0</v>
      </c>
      <c r="F156" s="159">
        <f>Data!OI30</f>
        <v>0</v>
      </c>
      <c r="G156" s="159">
        <f>Data!PC30</f>
        <v>0</v>
      </c>
      <c r="H156" s="160">
        <f>Data!PW30</f>
        <v>143647.20000000001</v>
      </c>
      <c r="I156" s="70">
        <f t="shared" si="6"/>
        <v>143647.20000000001</v>
      </c>
    </row>
    <row r="157" spans="2:9" x14ac:dyDescent="0.2">
      <c r="B157" s="9" t="str">
        <f>$B$46</f>
        <v>Pharmacy</v>
      </c>
      <c r="C157" s="159">
        <f>Data!MB30</f>
        <v>0</v>
      </c>
      <c r="D157" s="159">
        <f>Data!MV30</f>
        <v>0</v>
      </c>
      <c r="E157" s="159">
        <f>Data!NP30</f>
        <v>0</v>
      </c>
      <c r="F157" s="159">
        <f>Data!OJ30</f>
        <v>0</v>
      </c>
      <c r="G157" s="159">
        <f>Data!PD30</f>
        <v>0</v>
      </c>
      <c r="H157" s="160">
        <f>Data!PX30</f>
        <v>8709169.8200000003</v>
      </c>
      <c r="I157" s="70">
        <f t="shared" si="6"/>
        <v>8709169.8200000003</v>
      </c>
    </row>
    <row r="158" spans="2:9" x14ac:dyDescent="0.2">
      <c r="B158" s="9" t="str">
        <f>$B$47</f>
        <v>Business Administration</v>
      </c>
      <c r="C158" s="159">
        <f>Data!MC30</f>
        <v>0</v>
      </c>
      <c r="D158" s="159">
        <f>Data!MW30</f>
        <v>0</v>
      </c>
      <c r="E158" s="159">
        <f>Data!NQ30</f>
        <v>0</v>
      </c>
      <c r="F158" s="159">
        <f>Data!OK30</f>
        <v>0</v>
      </c>
      <c r="G158" s="159">
        <f>Data!PE30</f>
        <v>0</v>
      </c>
      <c r="H158" s="160">
        <f>Data!PY30</f>
        <v>2272479.73</v>
      </c>
      <c r="I158" s="70">
        <f t="shared" si="6"/>
        <v>2272479.73</v>
      </c>
    </row>
    <row r="159" spans="2:9" x14ac:dyDescent="0.2">
      <c r="B159" s="9" t="str">
        <f>$B$48</f>
        <v>Optometry</v>
      </c>
      <c r="C159" s="159">
        <f>Data!MD30</f>
        <v>0</v>
      </c>
      <c r="D159" s="159">
        <f>Data!MX30</f>
        <v>0</v>
      </c>
      <c r="E159" s="159">
        <f>Data!NR30</f>
        <v>0</v>
      </c>
      <c r="F159" s="159">
        <f>Data!OL30</f>
        <v>0</v>
      </c>
      <c r="G159" s="159">
        <f>Data!PF30</f>
        <v>0</v>
      </c>
      <c r="H159" s="160">
        <f>Data!PZ30</f>
        <v>0</v>
      </c>
      <c r="I159" s="70">
        <f t="shared" si="6"/>
        <v>0</v>
      </c>
    </row>
    <row r="160" spans="2:9" x14ac:dyDescent="0.2">
      <c r="B160" s="9" t="str">
        <f>$B$49</f>
        <v>Teacher Ed-Practice Teaching</v>
      </c>
      <c r="C160" s="159">
        <f>Data!ME30</f>
        <v>0</v>
      </c>
      <c r="D160" s="159">
        <f>Data!MY30</f>
        <v>0</v>
      </c>
      <c r="E160" s="159">
        <f>Data!NS30</f>
        <v>0</v>
      </c>
      <c r="F160" s="159">
        <f>Data!OM30</f>
        <v>0</v>
      </c>
      <c r="G160" s="159">
        <f>Data!PG30</f>
        <v>0</v>
      </c>
      <c r="H160" s="160">
        <f>Data!QA30</f>
        <v>0</v>
      </c>
      <c r="I160" s="70">
        <f t="shared" si="6"/>
        <v>0</v>
      </c>
    </row>
    <row r="161" spans="2:10" x14ac:dyDescent="0.2">
      <c r="B161" s="9" t="str">
        <f>$B$50</f>
        <v>Technology</v>
      </c>
      <c r="C161" s="159">
        <f>Data!MF30</f>
        <v>0</v>
      </c>
      <c r="D161" s="159">
        <f>Data!MZ30</f>
        <v>0</v>
      </c>
      <c r="E161" s="159">
        <f>Data!NT30</f>
        <v>0</v>
      </c>
      <c r="F161" s="159">
        <f>Data!ON30</f>
        <v>0</v>
      </c>
      <c r="G161" s="159">
        <f>Data!PH30</f>
        <v>0</v>
      </c>
      <c r="H161" s="160">
        <f>Data!QB30</f>
        <v>8189174.9900000002</v>
      </c>
      <c r="I161" s="70">
        <f t="shared" si="6"/>
        <v>8189174.9900000002</v>
      </c>
    </row>
    <row r="162" spans="2:10" x14ac:dyDescent="0.2">
      <c r="B162" s="9" t="str">
        <f>$B$51</f>
        <v>Nursing</v>
      </c>
      <c r="C162" s="159">
        <f>Data!MG30</f>
        <v>0</v>
      </c>
      <c r="D162" s="159">
        <f>Data!NA30</f>
        <v>0</v>
      </c>
      <c r="E162" s="159">
        <f>Data!NU30</f>
        <v>0</v>
      </c>
      <c r="F162" s="159">
        <f>Data!OO30</f>
        <v>0</v>
      </c>
      <c r="G162" s="159">
        <f>Data!PI30</f>
        <v>0</v>
      </c>
      <c r="H162" s="160">
        <f>Data!QC30</f>
        <v>0</v>
      </c>
      <c r="I162" s="70">
        <f t="shared" si="6"/>
        <v>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51884442.060000002</v>
      </c>
      <c r="I163" s="70">
        <f>SUM(I143:I162)</f>
        <v>51884442.060000002</v>
      </c>
      <c r="J163" s="255">
        <f>H138-I163</f>
        <v>-2.5396868586540222E-3</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6241292.3994686902</v>
      </c>
      <c r="D168" s="21">
        <f t="shared" si="8"/>
        <v>1965750.5171330296</v>
      </c>
      <c r="E168" s="21">
        <f t="shared" si="8"/>
        <v>2957536.3752017906</v>
      </c>
      <c r="F168" s="21">
        <f t="shared" si="8"/>
        <v>70696.268196490826</v>
      </c>
      <c r="G168" s="21">
        <f t="shared" si="8"/>
        <v>0</v>
      </c>
      <c r="H168" s="36">
        <f t="shared" ref="H168:H188" si="9">SUM(C168:G168)</f>
        <v>11235275.560000001</v>
      </c>
      <c r="I168" s="52"/>
      <c r="J168" s="53"/>
    </row>
    <row r="169" spans="2:10" x14ac:dyDescent="0.2">
      <c r="B169" s="9" t="str">
        <f>$B$33</f>
        <v>Science</v>
      </c>
      <c r="C169" s="22">
        <f t="shared" si="8"/>
        <v>2055494.2019425689</v>
      </c>
      <c r="D169" s="22">
        <f t="shared" si="8"/>
        <v>1080479.7869360172</v>
      </c>
      <c r="E169" s="22">
        <f t="shared" si="8"/>
        <v>618353.6996389227</v>
      </c>
      <c r="F169" s="22">
        <f t="shared" si="8"/>
        <v>558072.05148249166</v>
      </c>
      <c r="G169" s="22">
        <f t="shared" si="8"/>
        <v>0</v>
      </c>
      <c r="H169" s="69">
        <f t="shared" si="9"/>
        <v>4312399.74</v>
      </c>
      <c r="I169" s="52"/>
      <c r="J169" s="53"/>
    </row>
    <row r="170" spans="2:10" x14ac:dyDescent="0.2">
      <c r="B170" s="9" t="str">
        <f>$B$34</f>
        <v>Fine Arts</v>
      </c>
      <c r="C170" s="22">
        <f t="shared" si="8"/>
        <v>296037.27355464268</v>
      </c>
      <c r="D170" s="22">
        <f t="shared" si="8"/>
        <v>248729.40598162278</v>
      </c>
      <c r="E170" s="22">
        <f t="shared" si="8"/>
        <v>11864.010463734487</v>
      </c>
      <c r="F170" s="22">
        <f t="shared" si="8"/>
        <v>0</v>
      </c>
      <c r="G170" s="22">
        <f t="shared" si="8"/>
        <v>0</v>
      </c>
      <c r="H170" s="69">
        <f t="shared" si="9"/>
        <v>556630.68999999994</v>
      </c>
      <c r="I170" s="52"/>
      <c r="J170" s="53"/>
    </row>
    <row r="171" spans="2:10" x14ac:dyDescent="0.2">
      <c r="B171" s="9" t="str">
        <f>$B$35</f>
        <v>Teacher Education</v>
      </c>
      <c r="C171" s="22">
        <f t="shared" si="8"/>
        <v>435625.21284729609</v>
      </c>
      <c r="D171" s="22">
        <f t="shared" si="8"/>
        <v>1119565.6210091694</v>
      </c>
      <c r="E171" s="22">
        <f t="shared" si="8"/>
        <v>1576996.4348539819</v>
      </c>
      <c r="F171" s="22">
        <f t="shared" si="8"/>
        <v>2775348.6012895522</v>
      </c>
      <c r="G171" s="22">
        <f t="shared" si="8"/>
        <v>0</v>
      </c>
      <c r="H171" s="69">
        <f t="shared" si="9"/>
        <v>5907535.8699999992</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0</v>
      </c>
      <c r="D173" s="22">
        <f t="shared" si="8"/>
        <v>0</v>
      </c>
      <c r="E173" s="22">
        <f t="shared" si="8"/>
        <v>0</v>
      </c>
      <c r="F173" s="22">
        <f t="shared" si="8"/>
        <v>0</v>
      </c>
      <c r="G173" s="22">
        <f t="shared" si="8"/>
        <v>0</v>
      </c>
      <c r="H173" s="69">
        <f t="shared" si="9"/>
        <v>0</v>
      </c>
      <c r="I173" s="52"/>
      <c r="J173" s="53"/>
    </row>
    <row r="174" spans="2:10" x14ac:dyDescent="0.2">
      <c r="B174" s="9" t="str">
        <f>$B$38</f>
        <v>Home Economics</v>
      </c>
      <c r="C174" s="22">
        <f t="shared" si="8"/>
        <v>124754.20959013393</v>
      </c>
      <c r="D174" s="22">
        <f t="shared" si="8"/>
        <v>135040.82722004192</v>
      </c>
      <c r="E174" s="22">
        <f t="shared" si="8"/>
        <v>304061.38047083892</v>
      </c>
      <c r="F174" s="22">
        <f t="shared" si="8"/>
        <v>6815.572718985256</v>
      </c>
      <c r="G174" s="22">
        <f t="shared" si="8"/>
        <v>0</v>
      </c>
      <c r="H174" s="69">
        <f t="shared" si="9"/>
        <v>570671.99000000011</v>
      </c>
      <c r="I174" s="52"/>
      <c r="J174" s="53"/>
    </row>
    <row r="175" spans="2:10" x14ac:dyDescent="0.2">
      <c r="B175" s="9" t="str">
        <f>$B$39</f>
        <v>Law</v>
      </c>
      <c r="C175" s="22">
        <f t="shared" si="8"/>
        <v>0</v>
      </c>
      <c r="D175" s="22">
        <f t="shared" si="8"/>
        <v>0</v>
      </c>
      <c r="E175" s="22">
        <f t="shared" si="8"/>
        <v>0</v>
      </c>
      <c r="F175" s="22">
        <f t="shared" si="8"/>
        <v>0</v>
      </c>
      <c r="G175" s="22">
        <f t="shared" si="8"/>
        <v>9321943.4600000009</v>
      </c>
      <c r="H175" s="69">
        <f t="shared" si="9"/>
        <v>9321943.4600000009</v>
      </c>
      <c r="I175" s="52"/>
      <c r="J175" s="53"/>
    </row>
    <row r="176" spans="2:10" x14ac:dyDescent="0.2">
      <c r="B176" s="9" t="str">
        <f>$B$40</f>
        <v>Social Service</v>
      </c>
      <c r="C176" s="22">
        <f t="shared" si="8"/>
        <v>155757.3415628006</v>
      </c>
      <c r="D176" s="22">
        <f t="shared" si="8"/>
        <v>509755.66843719932</v>
      </c>
      <c r="E176" s="22">
        <f t="shared" si="8"/>
        <v>0</v>
      </c>
      <c r="F176" s="22">
        <f t="shared" si="8"/>
        <v>0</v>
      </c>
      <c r="G176" s="22">
        <f t="shared" si="8"/>
        <v>0</v>
      </c>
      <c r="H176" s="69">
        <f t="shared" si="9"/>
        <v>665513.00999999989</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25991.428777883491</v>
      </c>
      <c r="D181" s="22">
        <f t="shared" si="8"/>
        <v>93438.370366318122</v>
      </c>
      <c r="E181" s="22">
        <f t="shared" si="8"/>
        <v>24217.400855798409</v>
      </c>
      <c r="F181" s="22">
        <f t="shared" si="8"/>
        <v>0</v>
      </c>
      <c r="G181" s="22">
        <f t="shared" si="8"/>
        <v>0</v>
      </c>
      <c r="H181" s="69">
        <f t="shared" si="9"/>
        <v>143647.20000000004</v>
      </c>
      <c r="I181" s="52"/>
      <c r="J181" s="53"/>
    </row>
    <row r="182" spans="2:10" x14ac:dyDescent="0.2">
      <c r="B182" s="9" t="str">
        <f>$B$46</f>
        <v>Pharmacy</v>
      </c>
      <c r="C182" s="22">
        <f t="shared" si="8"/>
        <v>0</v>
      </c>
      <c r="D182" s="22">
        <f t="shared" si="8"/>
        <v>376252.60677778156</v>
      </c>
      <c r="E182" s="22">
        <f t="shared" si="8"/>
        <v>916785.06351730006</v>
      </c>
      <c r="F182" s="22">
        <f t="shared" si="8"/>
        <v>882056.98898491671</v>
      </c>
      <c r="G182" s="22">
        <f t="shared" si="8"/>
        <v>6534075.160720001</v>
      </c>
      <c r="H182" s="69">
        <f t="shared" si="9"/>
        <v>8709169.8200000003</v>
      </c>
      <c r="I182" s="52"/>
      <c r="J182" s="53"/>
    </row>
    <row r="183" spans="2:10" x14ac:dyDescent="0.2">
      <c r="B183" s="9" t="str">
        <f>$B$47</f>
        <v>Business Administration</v>
      </c>
      <c r="C183" s="22">
        <f t="shared" si="8"/>
        <v>448527.3311627474</v>
      </c>
      <c r="D183" s="22">
        <f t="shared" si="8"/>
        <v>1097615.070454747</v>
      </c>
      <c r="E183" s="22">
        <f t="shared" si="8"/>
        <v>726337.32838250569</v>
      </c>
      <c r="F183" s="22">
        <f t="shared" si="8"/>
        <v>0</v>
      </c>
      <c r="G183" s="22">
        <f t="shared" si="8"/>
        <v>0</v>
      </c>
      <c r="H183" s="69">
        <f t="shared" si="9"/>
        <v>2272479.73</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0" x14ac:dyDescent="0.2">
      <c r="B186" s="9" t="str">
        <f>$B$50</f>
        <v>Technology</v>
      </c>
      <c r="C186" s="22">
        <f t="shared" si="10"/>
        <v>2946609.0325296675</v>
      </c>
      <c r="D186" s="22">
        <f t="shared" si="10"/>
        <v>5242565.9574703332</v>
      </c>
      <c r="E186" s="22">
        <f t="shared" si="10"/>
        <v>0</v>
      </c>
      <c r="F186" s="22">
        <f t="shared" si="10"/>
        <v>0</v>
      </c>
      <c r="G186" s="22">
        <f t="shared" si="10"/>
        <v>0</v>
      </c>
      <c r="H186" s="69">
        <f t="shared" si="9"/>
        <v>8189174.9900000002</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12730088.431436429</v>
      </c>
      <c r="D188" s="36">
        <f>SUM(D168:D187)</f>
        <v>11869193.83178626</v>
      </c>
      <c r="E188" s="36">
        <f>SUM(E168:E187)</f>
        <v>7136151.6933848737</v>
      </c>
      <c r="F188" s="36">
        <f>SUM(F168:F187)</f>
        <v>4292989.4826724362</v>
      </c>
      <c r="G188" s="36">
        <f>SUM(G168:G187)</f>
        <v>15856018.620720003</v>
      </c>
      <c r="H188" s="36">
        <f t="shared" si="9"/>
        <v>51884442.060000002</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17092572</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2291206.1021039295</v>
      </c>
      <c r="D193" s="38">
        <f t="shared" si="11"/>
        <v>721635.72731387569</v>
      </c>
      <c r="E193" s="38">
        <f t="shared" si="11"/>
        <v>1085724.7115410799</v>
      </c>
      <c r="F193" s="38">
        <f t="shared" si="11"/>
        <v>25952.913390432532</v>
      </c>
      <c r="G193" s="38">
        <f t="shared" si="11"/>
        <v>0</v>
      </c>
      <c r="H193" s="38">
        <f>SUM(C193:G193)</f>
        <v>4124519.4543493176</v>
      </c>
      <c r="I193" s="1"/>
    </row>
    <row r="194" spans="2:9" x14ac:dyDescent="0.2">
      <c r="B194" s="9" t="str">
        <f>$B$33</f>
        <v>Science</v>
      </c>
      <c r="C194" s="39">
        <f t="shared" si="11"/>
        <v>918761.14185757213</v>
      </c>
      <c r="D194" s="39">
        <f t="shared" si="11"/>
        <v>482950.93309491983</v>
      </c>
      <c r="E194" s="39">
        <f t="shared" si="11"/>
        <v>276390.63667277823</v>
      </c>
      <c r="F194" s="39">
        <f t="shared" si="11"/>
        <v>249446.05281507759</v>
      </c>
      <c r="G194" s="39">
        <f t="shared" si="11"/>
        <v>0</v>
      </c>
      <c r="H194" s="39">
        <f t="shared" ref="H194:H213" si="12">SUM(C194:G194)</f>
        <v>1927548.7644403479</v>
      </c>
      <c r="I194" s="1"/>
    </row>
    <row r="195" spans="2:9" x14ac:dyDescent="0.2">
      <c r="B195" s="9" t="str">
        <f>$B$34</f>
        <v>Fine Arts</v>
      </c>
      <c r="C195" s="39">
        <f t="shared" si="11"/>
        <v>547576.75240084669</v>
      </c>
      <c r="D195" s="39">
        <f t="shared" si="11"/>
        <v>460071.93188417592</v>
      </c>
      <c r="E195" s="39">
        <f t="shared" si="11"/>
        <v>21944.724196976076</v>
      </c>
      <c r="F195" s="39">
        <f t="shared" si="11"/>
        <v>0</v>
      </c>
      <c r="G195" s="39">
        <f t="shared" si="11"/>
        <v>0</v>
      </c>
      <c r="H195" s="39">
        <f t="shared" si="12"/>
        <v>1029593.4084819986</v>
      </c>
      <c r="I195" s="1"/>
    </row>
    <row r="196" spans="2:9" x14ac:dyDescent="0.2">
      <c r="B196" s="9" t="str">
        <f>$B$35</f>
        <v>Teacher Education</v>
      </c>
      <c r="C196" s="39">
        <f t="shared" si="11"/>
        <v>85251.788884479378</v>
      </c>
      <c r="D196" s="39">
        <f t="shared" si="11"/>
        <v>219098.82428694962</v>
      </c>
      <c r="E196" s="39">
        <f t="shared" si="11"/>
        <v>308617.9660195093</v>
      </c>
      <c r="F196" s="39">
        <f t="shared" si="11"/>
        <v>543135.30544181552</v>
      </c>
      <c r="G196" s="39">
        <f t="shared" si="11"/>
        <v>0</v>
      </c>
      <c r="H196" s="39">
        <f t="shared" si="12"/>
        <v>1156103.8846327537</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215853.31945021151</v>
      </c>
      <c r="D198" s="39">
        <f t="shared" si="11"/>
        <v>397054.27089334151</v>
      </c>
      <c r="E198" s="39">
        <f t="shared" si="11"/>
        <v>327430.0317994933</v>
      </c>
      <c r="F198" s="39">
        <f t="shared" si="11"/>
        <v>151985.52444574772</v>
      </c>
      <c r="G198" s="39">
        <f t="shared" si="11"/>
        <v>0</v>
      </c>
      <c r="H198" s="39">
        <f t="shared" si="12"/>
        <v>1092323.146588794</v>
      </c>
      <c r="I198" s="1"/>
    </row>
    <row r="199" spans="2:9" x14ac:dyDescent="0.2">
      <c r="B199" s="9" t="str">
        <f>$B$38</f>
        <v>Home Economics</v>
      </c>
      <c r="C199" s="39">
        <f t="shared" si="11"/>
        <v>37863.155207294723</v>
      </c>
      <c r="D199" s="39">
        <f t="shared" si="11"/>
        <v>40985.164485850575</v>
      </c>
      <c r="E199" s="39">
        <f t="shared" si="11"/>
        <v>92283.244622649931</v>
      </c>
      <c r="F199" s="39">
        <f t="shared" si="11"/>
        <v>2068.5401200758424</v>
      </c>
      <c r="G199" s="39">
        <f t="shared" si="11"/>
        <v>0</v>
      </c>
      <c r="H199" s="39">
        <f t="shared" si="12"/>
        <v>173200.10443587106</v>
      </c>
      <c r="I199" s="1"/>
    </row>
    <row r="200" spans="2:9" x14ac:dyDescent="0.2">
      <c r="B200" s="9" t="str">
        <f>$B$39</f>
        <v>Law</v>
      </c>
      <c r="C200" s="39">
        <f t="shared" si="11"/>
        <v>0</v>
      </c>
      <c r="D200" s="39">
        <f t="shared" si="11"/>
        <v>0</v>
      </c>
      <c r="E200" s="39">
        <f t="shared" si="11"/>
        <v>0</v>
      </c>
      <c r="F200" s="39">
        <f t="shared" si="11"/>
        <v>0</v>
      </c>
      <c r="G200" s="39">
        <f t="shared" si="11"/>
        <v>2892096.849725741</v>
      </c>
      <c r="H200" s="39">
        <f t="shared" si="12"/>
        <v>2892096.849725741</v>
      </c>
      <c r="I200" s="1"/>
    </row>
    <row r="201" spans="2:9" x14ac:dyDescent="0.2">
      <c r="B201" s="9" t="str">
        <f>$B$40</f>
        <v>Social Service</v>
      </c>
      <c r="C201" s="39">
        <f t="shared" si="11"/>
        <v>38516.962498020679</v>
      </c>
      <c r="D201" s="39">
        <f t="shared" si="11"/>
        <v>126056.59397719396</v>
      </c>
      <c r="E201" s="39">
        <f t="shared" si="11"/>
        <v>0</v>
      </c>
      <c r="F201" s="39">
        <f t="shared" si="11"/>
        <v>0</v>
      </c>
      <c r="G201" s="39">
        <f t="shared" si="11"/>
        <v>0</v>
      </c>
      <c r="H201" s="39">
        <f t="shared" si="12"/>
        <v>164573.55647521463</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5344.1697180485762</v>
      </c>
      <c r="D204" s="39">
        <f t="shared" si="11"/>
        <v>3338.5274359697673</v>
      </c>
      <c r="E204" s="39">
        <f t="shared" si="11"/>
        <v>0</v>
      </c>
      <c r="F204" s="39">
        <f t="shared" si="11"/>
        <v>0</v>
      </c>
      <c r="G204" s="39">
        <f t="shared" si="11"/>
        <v>0</v>
      </c>
      <c r="H204" s="39">
        <f t="shared" si="12"/>
        <v>8682.697154018344</v>
      </c>
      <c r="I204" s="1"/>
    </row>
    <row r="205" spans="2:9" x14ac:dyDescent="0.2">
      <c r="B205" s="9" t="str">
        <f>$B$44</f>
        <v>Physical Training</v>
      </c>
      <c r="C205" s="39">
        <f t="shared" si="11"/>
        <v>13845.855514177896</v>
      </c>
      <c r="D205" s="39">
        <f t="shared" si="11"/>
        <v>5508.4177761954352</v>
      </c>
      <c r="E205" s="39">
        <f t="shared" si="11"/>
        <v>0</v>
      </c>
      <c r="F205" s="39">
        <f t="shared" si="11"/>
        <v>0</v>
      </c>
      <c r="G205" s="39">
        <f t="shared" si="11"/>
        <v>0</v>
      </c>
      <c r="H205" s="39">
        <f t="shared" si="12"/>
        <v>19354.27329037333</v>
      </c>
      <c r="I205" s="1"/>
    </row>
    <row r="206" spans="2:9" x14ac:dyDescent="0.2">
      <c r="B206" s="9" t="str">
        <f>$B$45</f>
        <v>Health Services</v>
      </c>
      <c r="C206" s="39">
        <f t="shared" si="11"/>
        <v>130451.85398299403</v>
      </c>
      <c r="D206" s="39">
        <f t="shared" si="11"/>
        <v>468970.31908487587</v>
      </c>
      <c r="E206" s="39">
        <f t="shared" si="11"/>
        <v>121547.94825963798</v>
      </c>
      <c r="F206" s="39">
        <f t="shared" si="11"/>
        <v>0</v>
      </c>
      <c r="G206" s="39">
        <f t="shared" si="11"/>
        <v>0</v>
      </c>
      <c r="H206" s="39">
        <f t="shared" si="12"/>
        <v>720970.12132750778</v>
      </c>
      <c r="I206" s="1"/>
    </row>
    <row r="207" spans="2:9" x14ac:dyDescent="0.2">
      <c r="B207" s="9" t="str">
        <f>$B$46</f>
        <v>Pharmacy</v>
      </c>
      <c r="C207" s="39">
        <f t="shared" si="11"/>
        <v>0</v>
      </c>
      <c r="D207" s="39">
        <f t="shared" si="11"/>
        <v>62717.381339468542</v>
      </c>
      <c r="E207" s="39">
        <f t="shared" si="11"/>
        <v>152818.49852777889</v>
      </c>
      <c r="F207" s="39">
        <f t="shared" si="11"/>
        <v>147029.69107662057</v>
      </c>
      <c r="G207" s="39">
        <f t="shared" si="11"/>
        <v>1089162.1112346405</v>
      </c>
      <c r="H207" s="39">
        <f t="shared" si="12"/>
        <v>1451727.6821785085</v>
      </c>
      <c r="I207" s="1"/>
    </row>
    <row r="208" spans="2:9" x14ac:dyDescent="0.2">
      <c r="B208" s="9" t="str">
        <f>$B$47</f>
        <v>Business Administration</v>
      </c>
      <c r="C208" s="39">
        <f t="shared" si="11"/>
        <v>380534.33414586377</v>
      </c>
      <c r="D208" s="39">
        <f t="shared" si="11"/>
        <v>931225.79375750001</v>
      </c>
      <c r="E208" s="39">
        <f t="shared" si="11"/>
        <v>616230.65623404004</v>
      </c>
      <c r="F208" s="39">
        <f t="shared" si="11"/>
        <v>0</v>
      </c>
      <c r="G208" s="39">
        <f t="shared" si="11"/>
        <v>0</v>
      </c>
      <c r="H208" s="39">
        <f t="shared" si="12"/>
        <v>1927990.7841374036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21586.22519695243</v>
      </c>
      <c r="E210" s="39">
        <f t="shared" si="13"/>
        <v>0</v>
      </c>
      <c r="F210" s="39">
        <f t="shared" si="13"/>
        <v>0</v>
      </c>
      <c r="G210" s="39">
        <f t="shared" si="13"/>
        <v>0</v>
      </c>
      <c r="H210" s="39">
        <f t="shared" si="12"/>
        <v>21586.22519695243</v>
      </c>
      <c r="I210" s="1"/>
    </row>
    <row r="211" spans="2:9" x14ac:dyDescent="0.2">
      <c r="B211" s="9" t="str">
        <f>$B$50</f>
        <v>Technology</v>
      </c>
      <c r="C211" s="39">
        <f t="shared" si="13"/>
        <v>137558.63335875521</v>
      </c>
      <c r="D211" s="39">
        <f t="shared" si="13"/>
        <v>244742.41422644255</v>
      </c>
      <c r="E211" s="39">
        <f t="shared" si="13"/>
        <v>0</v>
      </c>
      <c r="F211" s="39">
        <f t="shared" si="13"/>
        <v>0</v>
      </c>
      <c r="G211" s="39">
        <f t="shared" si="13"/>
        <v>0</v>
      </c>
      <c r="H211" s="39">
        <f t="shared" si="12"/>
        <v>382301.04758519772</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4802764.0691221943</v>
      </c>
      <c r="D213" s="38">
        <f>SUM(D193:D212)</f>
        <v>4185942.5247537112</v>
      </c>
      <c r="E213" s="38">
        <f>SUM(E193:E212)</f>
        <v>3002988.4178739437</v>
      </c>
      <c r="F213" s="38">
        <f>SUM(F193:F212)</f>
        <v>1119618.0272897698</v>
      </c>
      <c r="G213" s="38">
        <f>SUM(G193:G212)</f>
        <v>3981258.9609603817</v>
      </c>
      <c r="H213" s="38">
        <f t="shared" si="12"/>
        <v>17092572</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57245671</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14714532.164058184</v>
      </c>
      <c r="D218" s="38">
        <f t="shared" si="14"/>
        <v>4721953.9244524799</v>
      </c>
      <c r="E218" s="38">
        <f t="shared" si="14"/>
        <v>2268312.8613356994</v>
      </c>
      <c r="F218" s="38">
        <f t="shared" si="14"/>
        <v>216704.74647297399</v>
      </c>
      <c r="G218" s="38">
        <f t="shared" si="14"/>
        <v>0</v>
      </c>
      <c r="H218" s="38">
        <f>SUM(C218:G218)</f>
        <v>21921503.696319334</v>
      </c>
      <c r="I218" s="1"/>
    </row>
    <row r="219" spans="2:9" x14ac:dyDescent="0.2">
      <c r="B219" s="9" t="str">
        <f>$B$33</f>
        <v>Science</v>
      </c>
      <c r="C219" s="39">
        <f t="shared" si="14"/>
        <v>4564175.8149630213</v>
      </c>
      <c r="D219" s="39">
        <f t="shared" si="14"/>
        <v>2116899.8210020559</v>
      </c>
      <c r="E219" s="39">
        <f t="shared" si="14"/>
        <v>265412.22220139607</v>
      </c>
      <c r="F219" s="39">
        <f t="shared" si="14"/>
        <v>217715.02501130951</v>
      </c>
      <c r="G219" s="39">
        <f t="shared" si="14"/>
        <v>0</v>
      </c>
      <c r="H219" s="39">
        <f t="shared" ref="H219:H238" si="15">SUM(C219:G219)</f>
        <v>7164202.8831777824</v>
      </c>
      <c r="I219" s="1"/>
    </row>
    <row r="220" spans="2:9" x14ac:dyDescent="0.2">
      <c r="B220" s="9" t="str">
        <f>$B$34</f>
        <v>Fine Arts</v>
      </c>
      <c r="C220" s="39">
        <f t="shared" si="14"/>
        <v>2108339.4468884096</v>
      </c>
      <c r="D220" s="39">
        <f t="shared" si="14"/>
        <v>1490669.8480855206</v>
      </c>
      <c r="E220" s="39">
        <f t="shared" si="14"/>
        <v>86932.119155819571</v>
      </c>
      <c r="F220" s="39">
        <f t="shared" si="14"/>
        <v>0</v>
      </c>
      <c r="G220" s="39">
        <f t="shared" si="14"/>
        <v>0</v>
      </c>
      <c r="H220" s="39">
        <f t="shared" si="15"/>
        <v>3685941.4141297499</v>
      </c>
      <c r="I220" s="1"/>
    </row>
    <row r="221" spans="2:9" x14ac:dyDescent="0.2">
      <c r="B221" s="9" t="str">
        <f>$B$35</f>
        <v>Teacher Education</v>
      </c>
      <c r="C221" s="39">
        <f t="shared" si="14"/>
        <v>362622.13152984448</v>
      </c>
      <c r="D221" s="39">
        <f t="shared" si="14"/>
        <v>1199263.6458226726</v>
      </c>
      <c r="E221" s="39">
        <f t="shared" si="14"/>
        <v>681994.01443923952</v>
      </c>
      <c r="F221" s="39">
        <f t="shared" si="14"/>
        <v>525849.97920365015</v>
      </c>
      <c r="G221" s="39">
        <f t="shared" si="14"/>
        <v>0</v>
      </c>
      <c r="H221" s="39">
        <f t="shared" si="15"/>
        <v>2769729.7709954069</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567099.65870718029</v>
      </c>
      <c r="D223" s="39">
        <f t="shared" si="14"/>
        <v>1489496.4002911733</v>
      </c>
      <c r="E223" s="39">
        <f t="shared" si="14"/>
        <v>248102.72944913109</v>
      </c>
      <c r="F223" s="39">
        <f t="shared" si="14"/>
        <v>89409.65064269556</v>
      </c>
      <c r="G223" s="39">
        <f t="shared" si="14"/>
        <v>0</v>
      </c>
      <c r="H223" s="39">
        <f t="shared" si="15"/>
        <v>2394108.4390901802</v>
      </c>
      <c r="I223" s="1"/>
    </row>
    <row r="224" spans="2:9" x14ac:dyDescent="0.2">
      <c r="B224" s="9" t="str">
        <f>$B$38</f>
        <v>Home Economics</v>
      </c>
      <c r="C224" s="39">
        <f t="shared" si="14"/>
        <v>183608.56607028557</v>
      </c>
      <c r="D224" s="39">
        <f t="shared" si="14"/>
        <v>234689.55886940754</v>
      </c>
      <c r="E224" s="39">
        <f t="shared" si="14"/>
        <v>83854.875999861368</v>
      </c>
      <c r="F224" s="39">
        <f t="shared" si="14"/>
        <v>9092.5068450198887</v>
      </c>
      <c r="G224" s="39">
        <f t="shared" si="14"/>
        <v>0</v>
      </c>
      <c r="H224" s="39">
        <f t="shared" si="15"/>
        <v>511245.50778457441</v>
      </c>
      <c r="I224" s="1"/>
    </row>
    <row r="225" spans="2:10" x14ac:dyDescent="0.2">
      <c r="B225" s="9" t="str">
        <f>$B$39</f>
        <v>Law</v>
      </c>
      <c r="C225" s="39">
        <f t="shared" si="14"/>
        <v>0</v>
      </c>
      <c r="D225" s="39">
        <f t="shared" si="14"/>
        <v>0</v>
      </c>
      <c r="E225" s="39">
        <f t="shared" si="14"/>
        <v>0</v>
      </c>
      <c r="F225" s="39">
        <f t="shared" si="14"/>
        <v>0</v>
      </c>
      <c r="G225" s="39">
        <f t="shared" si="14"/>
        <v>3650921.8627867498</v>
      </c>
      <c r="H225" s="39">
        <f t="shared" si="15"/>
        <v>3650921.8627867498</v>
      </c>
      <c r="I225" s="1"/>
    </row>
    <row r="226" spans="2:10" x14ac:dyDescent="0.2">
      <c r="B226" s="9" t="str">
        <f>$B$40</f>
        <v>Social Service</v>
      </c>
      <c r="C226" s="39">
        <f t="shared" si="14"/>
        <v>170589.39767322675</v>
      </c>
      <c r="D226" s="39">
        <f t="shared" si="14"/>
        <v>676688.22807345854</v>
      </c>
      <c r="E226" s="39">
        <f t="shared" si="14"/>
        <v>0</v>
      </c>
      <c r="F226" s="39">
        <f t="shared" si="14"/>
        <v>0</v>
      </c>
      <c r="G226" s="39">
        <f t="shared" si="14"/>
        <v>0</v>
      </c>
      <c r="H226" s="39">
        <f t="shared" si="15"/>
        <v>847277.62574668531</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13210.626755839108</v>
      </c>
      <c r="D229" s="39">
        <f t="shared" si="14"/>
        <v>10561.03014912334</v>
      </c>
      <c r="E229" s="39">
        <f t="shared" si="14"/>
        <v>0</v>
      </c>
      <c r="F229" s="39">
        <f t="shared" si="14"/>
        <v>0</v>
      </c>
      <c r="G229" s="39">
        <f t="shared" si="14"/>
        <v>0</v>
      </c>
      <c r="H229" s="39">
        <f t="shared" si="15"/>
        <v>23771.656904962449</v>
      </c>
      <c r="I229" s="1"/>
    </row>
    <row r="230" spans="2:10" x14ac:dyDescent="0.2">
      <c r="B230" s="9" t="str">
        <f>$B$44</f>
        <v>Physical Training</v>
      </c>
      <c r="C230" s="39">
        <f t="shared" si="14"/>
        <v>60883.758092128061</v>
      </c>
      <c r="D230" s="39">
        <f t="shared" si="14"/>
        <v>23468.955886940756</v>
      </c>
      <c r="E230" s="39">
        <f t="shared" si="14"/>
        <v>0</v>
      </c>
      <c r="F230" s="39">
        <f t="shared" si="14"/>
        <v>0</v>
      </c>
      <c r="G230" s="39">
        <f t="shared" si="14"/>
        <v>0</v>
      </c>
      <c r="H230" s="39">
        <f t="shared" si="15"/>
        <v>84352.713979068823</v>
      </c>
      <c r="I230" s="1"/>
    </row>
    <row r="231" spans="2:10" x14ac:dyDescent="0.2">
      <c r="B231" s="9" t="str">
        <f>$B$45</f>
        <v>Health Services</v>
      </c>
      <c r="C231" s="39">
        <f t="shared" si="14"/>
        <v>412975.67988905736</v>
      </c>
      <c r="D231" s="39">
        <f t="shared" si="14"/>
        <v>2641039.8358104001</v>
      </c>
      <c r="E231" s="39">
        <f t="shared" si="14"/>
        <v>226177.37196292882</v>
      </c>
      <c r="F231" s="39">
        <f t="shared" si="14"/>
        <v>0</v>
      </c>
      <c r="G231" s="39">
        <f t="shared" si="14"/>
        <v>0</v>
      </c>
      <c r="H231" s="39">
        <f t="shared" si="15"/>
        <v>3280192.8876623861</v>
      </c>
      <c r="I231" s="1"/>
    </row>
    <row r="232" spans="2:10" x14ac:dyDescent="0.2">
      <c r="B232" s="9" t="str">
        <f>$B$46</f>
        <v>Pharmacy</v>
      </c>
      <c r="C232" s="39">
        <f t="shared" si="14"/>
        <v>0</v>
      </c>
      <c r="D232" s="39">
        <f t="shared" si="14"/>
        <v>195965.78165595533</v>
      </c>
      <c r="E232" s="39">
        <f t="shared" si="14"/>
        <v>43466.059577909786</v>
      </c>
      <c r="F232" s="39">
        <f t="shared" si="14"/>
        <v>81832.561605178984</v>
      </c>
      <c r="G232" s="39">
        <f t="shared" si="14"/>
        <v>1925366.6561417421</v>
      </c>
      <c r="H232" s="39">
        <f t="shared" si="15"/>
        <v>2246631.0589807862</v>
      </c>
      <c r="I232" s="1"/>
    </row>
    <row r="233" spans="2:10" x14ac:dyDescent="0.2">
      <c r="B233" s="9" t="str">
        <f>$B$47</f>
        <v>Business Administration</v>
      </c>
      <c r="C233" s="39">
        <f t="shared" si="14"/>
        <v>1733463.9803966274</v>
      </c>
      <c r="D233" s="39">
        <f t="shared" si="14"/>
        <v>4947255.9009671109</v>
      </c>
      <c r="E233" s="39">
        <f t="shared" si="14"/>
        <v>1272824.7003832168</v>
      </c>
      <c r="F233" s="39">
        <f t="shared" si="14"/>
        <v>0</v>
      </c>
      <c r="G233" s="39">
        <f t="shared" si="14"/>
        <v>0</v>
      </c>
      <c r="H233" s="39">
        <f t="shared" si="15"/>
        <v>7953544.5817469554</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37550.329419105212</v>
      </c>
      <c r="E235" s="39">
        <f t="shared" si="16"/>
        <v>0</v>
      </c>
      <c r="F235" s="39">
        <f t="shared" si="16"/>
        <v>0</v>
      </c>
      <c r="G235" s="39">
        <f t="shared" si="16"/>
        <v>0</v>
      </c>
      <c r="H235" s="39">
        <f t="shared" si="15"/>
        <v>37550.329419105212</v>
      </c>
      <c r="I235" s="1"/>
    </row>
    <row r="236" spans="2:10" x14ac:dyDescent="0.2">
      <c r="B236" s="9" t="str">
        <f>$B$50</f>
        <v>Technology</v>
      </c>
      <c r="C236" s="39">
        <f t="shared" si="16"/>
        <v>201797.11015441187</v>
      </c>
      <c r="D236" s="39">
        <f t="shared" si="16"/>
        <v>472899.46112185618</v>
      </c>
      <c r="E236" s="39">
        <f t="shared" si="16"/>
        <v>0</v>
      </c>
      <c r="F236" s="39">
        <f t="shared" si="16"/>
        <v>0</v>
      </c>
      <c r="G236" s="39">
        <f t="shared" si="16"/>
        <v>0</v>
      </c>
      <c r="H236" s="39">
        <f t="shared" si="15"/>
        <v>674696.57127626799</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25093298.335178215</v>
      </c>
      <c r="D238" s="38">
        <f>SUM(D218:D237)</f>
        <v>20258402.721607264</v>
      </c>
      <c r="E238" s="38">
        <f>SUM(E218:E237)</f>
        <v>5177076.9545052024</v>
      </c>
      <c r="F238" s="38">
        <f>SUM(F218:F237)</f>
        <v>1140604.4697808281</v>
      </c>
      <c r="G238" s="38">
        <f>SUM(G218:G237)</f>
        <v>5576288.5189284924</v>
      </c>
      <c r="H238" s="38">
        <f t="shared" si="15"/>
        <v>57245671</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16481904</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4236538.8036576472</v>
      </c>
      <c r="D243" s="38">
        <f t="shared" si="17"/>
        <v>1359522.7362301166</v>
      </c>
      <c r="E243" s="38">
        <f t="shared" si="17"/>
        <v>653081.95658149081</v>
      </c>
      <c r="F243" s="38">
        <f t="shared" si="17"/>
        <v>62392.6100492716</v>
      </c>
      <c r="G243" s="38">
        <f t="shared" si="17"/>
        <v>0</v>
      </c>
      <c r="H243" s="38">
        <f>SUM(C243:G243)</f>
        <v>6311536.1065185266</v>
      </c>
      <c r="I243" s="1"/>
    </row>
    <row r="244" spans="2:9" x14ac:dyDescent="0.2">
      <c r="B244" s="9" t="str">
        <f>$B$33</f>
        <v>Science</v>
      </c>
      <c r="C244" s="39">
        <f t="shared" si="17"/>
        <v>1314096.0059904319</v>
      </c>
      <c r="D244" s="39">
        <f t="shared" si="17"/>
        <v>609487.82707731868</v>
      </c>
      <c r="E244" s="39">
        <f t="shared" si="17"/>
        <v>76416.237076687918</v>
      </c>
      <c r="F244" s="39">
        <f t="shared" si="17"/>
        <v>62683.484688195938</v>
      </c>
      <c r="G244" s="39">
        <f t="shared" si="17"/>
        <v>0</v>
      </c>
      <c r="H244" s="39">
        <f t="shared" ref="H244:H263" si="18">SUM(C244:G244)</f>
        <v>2062683.5548326343</v>
      </c>
      <c r="I244" s="1"/>
    </row>
    <row r="245" spans="2:9" x14ac:dyDescent="0.2">
      <c r="B245" s="9" t="str">
        <f>$B$34</f>
        <v>Fine Arts</v>
      </c>
      <c r="C245" s="39">
        <f t="shared" si="17"/>
        <v>607023.16447697626</v>
      </c>
      <c r="D245" s="39">
        <f t="shared" si="17"/>
        <v>429186.64245965664</v>
      </c>
      <c r="E245" s="39">
        <f t="shared" si="17"/>
        <v>25029.086346857202</v>
      </c>
      <c r="F245" s="39">
        <f t="shared" si="17"/>
        <v>0</v>
      </c>
      <c r="G245" s="39">
        <f t="shared" si="17"/>
        <v>0</v>
      </c>
      <c r="H245" s="39">
        <f t="shared" si="18"/>
        <v>1061238.8932834901</v>
      </c>
      <c r="I245" s="1"/>
    </row>
    <row r="246" spans="2:9" x14ac:dyDescent="0.2">
      <c r="B246" s="9" t="str">
        <f>$B$35</f>
        <v>Teacher Education</v>
      </c>
      <c r="C246" s="39">
        <f t="shared" si="17"/>
        <v>104404.45636754385</v>
      </c>
      <c r="D246" s="39">
        <f t="shared" si="17"/>
        <v>345286.3410604322</v>
      </c>
      <c r="E246" s="39">
        <f t="shared" si="17"/>
        <v>196356.50483618508</v>
      </c>
      <c r="F246" s="39">
        <f t="shared" si="17"/>
        <v>151400.2495601206</v>
      </c>
      <c r="G246" s="39">
        <f t="shared" si="17"/>
        <v>0</v>
      </c>
      <c r="H246" s="39">
        <f t="shared" si="18"/>
        <v>797447.55182428181</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163276.66302041442</v>
      </c>
      <c r="D248" s="39">
        <f t="shared" si="17"/>
        <v>428848.78889697511</v>
      </c>
      <c r="E248" s="39">
        <f t="shared" si="17"/>
        <v>71432.569441251748</v>
      </c>
      <c r="F248" s="39">
        <f t="shared" si="17"/>
        <v>25742.405544804365</v>
      </c>
      <c r="G248" s="39">
        <f t="shared" si="17"/>
        <v>0</v>
      </c>
      <c r="H248" s="39">
        <f t="shared" si="18"/>
        <v>689300.42690344574</v>
      </c>
      <c r="I248" s="1"/>
    </row>
    <row r="249" spans="2:9" x14ac:dyDescent="0.2">
      <c r="B249" s="9" t="str">
        <f>$B$38</f>
        <v>Home Economics</v>
      </c>
      <c r="C249" s="39">
        <f t="shared" si="17"/>
        <v>52863.713651781713</v>
      </c>
      <c r="D249" s="39">
        <f t="shared" si="17"/>
        <v>67570.712536288105</v>
      </c>
      <c r="E249" s="39">
        <f t="shared" si="17"/>
        <v>24143.100989446328</v>
      </c>
      <c r="F249" s="39">
        <f t="shared" si="17"/>
        <v>2617.8717503190883</v>
      </c>
      <c r="G249" s="39">
        <f t="shared" si="17"/>
        <v>0</v>
      </c>
      <c r="H249" s="39">
        <f t="shared" si="18"/>
        <v>147195.39892783522</v>
      </c>
      <c r="I249" s="1"/>
    </row>
    <row r="250" spans="2:9" x14ac:dyDescent="0.2">
      <c r="B250" s="9" t="str">
        <f>$B$39</f>
        <v>Law</v>
      </c>
      <c r="C250" s="39">
        <f t="shared" si="17"/>
        <v>0</v>
      </c>
      <c r="D250" s="39">
        <f t="shared" si="17"/>
        <v>0</v>
      </c>
      <c r="E250" s="39">
        <f t="shared" si="17"/>
        <v>0</v>
      </c>
      <c r="F250" s="39">
        <f t="shared" si="17"/>
        <v>0</v>
      </c>
      <c r="G250" s="39">
        <f t="shared" si="17"/>
        <v>1051156.2289828411</v>
      </c>
      <c r="H250" s="39">
        <f t="shared" si="18"/>
        <v>1051156.2289828411</v>
      </c>
      <c r="I250" s="1"/>
    </row>
    <row r="251" spans="2:9" x14ac:dyDescent="0.2">
      <c r="B251" s="9" t="str">
        <f>$B$40</f>
        <v>Social Service</v>
      </c>
      <c r="C251" s="39">
        <f t="shared" si="17"/>
        <v>49115.295999726281</v>
      </c>
      <c r="D251" s="39">
        <f t="shared" si="17"/>
        <v>194828.88781296404</v>
      </c>
      <c r="E251" s="39">
        <f t="shared" si="17"/>
        <v>0</v>
      </c>
      <c r="F251" s="39">
        <f t="shared" si="17"/>
        <v>0</v>
      </c>
      <c r="G251" s="39">
        <f t="shared" si="17"/>
        <v>0</v>
      </c>
      <c r="H251" s="39">
        <f t="shared" si="18"/>
        <v>243944.18381269032</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3803.5414410562439</v>
      </c>
      <c r="D254" s="39">
        <f t="shared" si="17"/>
        <v>3040.6820641329646</v>
      </c>
      <c r="E254" s="39">
        <f t="shared" si="17"/>
        <v>0</v>
      </c>
      <c r="F254" s="39">
        <f t="shared" si="17"/>
        <v>0</v>
      </c>
      <c r="G254" s="39">
        <f t="shared" si="17"/>
        <v>0</v>
      </c>
      <c r="H254" s="39">
        <f t="shared" si="18"/>
        <v>6844.2235051892085</v>
      </c>
      <c r="I254" s="1"/>
    </row>
    <row r="255" spans="2:9" x14ac:dyDescent="0.2">
      <c r="B255" s="9" t="str">
        <f>$B$44</f>
        <v>Physical Training</v>
      </c>
      <c r="C255" s="39">
        <f t="shared" si="17"/>
        <v>17529.364902259211</v>
      </c>
      <c r="D255" s="39">
        <f t="shared" si="17"/>
        <v>6757.0712536288092</v>
      </c>
      <c r="E255" s="39">
        <f t="shared" si="17"/>
        <v>0</v>
      </c>
      <c r="F255" s="39">
        <f t="shared" si="17"/>
        <v>0</v>
      </c>
      <c r="G255" s="39">
        <f t="shared" si="17"/>
        <v>0</v>
      </c>
      <c r="H255" s="39">
        <f t="shared" si="18"/>
        <v>24286.436155888019</v>
      </c>
      <c r="I255" s="1"/>
    </row>
    <row r="256" spans="2:9" x14ac:dyDescent="0.2">
      <c r="B256" s="9" t="str">
        <f>$B$45</f>
        <v>Health Services</v>
      </c>
      <c r="C256" s="39">
        <f t="shared" si="17"/>
        <v>118902.01287475825</v>
      </c>
      <c r="D256" s="39">
        <f t="shared" si="17"/>
        <v>760395.75174169545</v>
      </c>
      <c r="E256" s="39">
        <f t="shared" si="17"/>
        <v>65119.923769699279</v>
      </c>
      <c r="F256" s="39">
        <f t="shared" si="17"/>
        <v>0</v>
      </c>
      <c r="G256" s="39">
        <f t="shared" si="17"/>
        <v>0</v>
      </c>
      <c r="H256" s="39">
        <f t="shared" si="18"/>
        <v>944417.68838615296</v>
      </c>
      <c r="I256" s="1"/>
    </row>
    <row r="257" spans="2:10" x14ac:dyDescent="0.2">
      <c r="B257" s="9" t="str">
        <f>$B$46</f>
        <v>Pharmacy</v>
      </c>
      <c r="C257" s="39">
        <f t="shared" si="17"/>
        <v>0</v>
      </c>
      <c r="D257" s="39">
        <f t="shared" si="17"/>
        <v>56421.544967800568</v>
      </c>
      <c r="E257" s="39">
        <f t="shared" si="17"/>
        <v>12514.543173428601</v>
      </c>
      <c r="F257" s="39">
        <f t="shared" si="17"/>
        <v>23560.845752871788</v>
      </c>
      <c r="G257" s="39">
        <f t="shared" si="17"/>
        <v>554342.50026223296</v>
      </c>
      <c r="H257" s="39">
        <f t="shared" si="18"/>
        <v>646839.43415633391</v>
      </c>
      <c r="I257" s="1"/>
    </row>
    <row r="258" spans="2:10" x14ac:dyDescent="0.2">
      <c r="B258" s="9" t="str">
        <f>$B$47</f>
        <v>Business Administration</v>
      </c>
      <c r="C258" s="39">
        <f t="shared" si="17"/>
        <v>499090.7856133802</v>
      </c>
      <c r="D258" s="39">
        <f t="shared" si="17"/>
        <v>1424390.6202649532</v>
      </c>
      <c r="E258" s="39">
        <f t="shared" si="17"/>
        <v>366465.69345907297</v>
      </c>
      <c r="F258" s="39">
        <f t="shared" si="17"/>
        <v>0</v>
      </c>
      <c r="G258" s="39">
        <f t="shared" si="17"/>
        <v>0</v>
      </c>
      <c r="H258" s="39">
        <f t="shared" si="18"/>
        <v>2289947.0993374065</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10811.314005806096</v>
      </c>
      <c r="E260" s="39">
        <f t="shared" si="19"/>
        <v>0</v>
      </c>
      <c r="F260" s="39">
        <f t="shared" si="19"/>
        <v>0</v>
      </c>
      <c r="G260" s="39">
        <f t="shared" si="19"/>
        <v>0</v>
      </c>
      <c r="H260" s="39">
        <f t="shared" si="18"/>
        <v>10811.314005806096</v>
      </c>
      <c r="I260" s="1"/>
    </row>
    <row r="261" spans="2:10" x14ac:dyDescent="0.2">
      <c r="B261" s="9" t="str">
        <f>$B$50</f>
        <v>Technology</v>
      </c>
      <c r="C261" s="39">
        <f t="shared" si="19"/>
        <v>58100.473606859145</v>
      </c>
      <c r="D261" s="39">
        <f t="shared" si="19"/>
        <v>136154.9857606205</v>
      </c>
      <c r="E261" s="39">
        <f t="shared" si="19"/>
        <v>0</v>
      </c>
      <c r="F261" s="39">
        <f t="shared" si="19"/>
        <v>0</v>
      </c>
      <c r="G261" s="39">
        <f t="shared" si="19"/>
        <v>0</v>
      </c>
      <c r="H261" s="39">
        <f t="shared" si="18"/>
        <v>194255.45936747966</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7224744.2816028344</v>
      </c>
      <c r="D263" s="38">
        <f>SUM(D243:D262)</f>
        <v>5832703.9061323889</v>
      </c>
      <c r="E263" s="38">
        <f>SUM(E243:E262)</f>
        <v>1490559.6156741199</v>
      </c>
      <c r="F263" s="38">
        <f>SUM(F243:F262)</f>
        <v>328397.46734558331</v>
      </c>
      <c r="G263" s="38">
        <f>SUM(G243:G262)</f>
        <v>1605498.7292450741</v>
      </c>
      <c r="H263" s="38">
        <f t="shared" si="18"/>
        <v>16481904</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32024909.967089228</v>
      </c>
      <c r="D268" s="38">
        <f t="shared" si="20"/>
        <v>10199198.460757211</v>
      </c>
      <c r="E268" s="38">
        <f t="shared" si="20"/>
        <v>9116642.8417832404</v>
      </c>
      <c r="F268" s="38">
        <f t="shared" si="20"/>
        <v>427187.13810916891</v>
      </c>
      <c r="G268" s="38">
        <f t="shared" si="20"/>
        <v>0</v>
      </c>
      <c r="H268" s="38">
        <f>SUM(C268:G268)</f>
        <v>51767938.40773885</v>
      </c>
      <c r="I268" s="1"/>
    </row>
    <row r="269" spans="2:10" x14ac:dyDescent="0.2">
      <c r="B269" s="9" t="str">
        <f>$B$33</f>
        <v>Science</v>
      </c>
      <c r="C269" s="39">
        <f t="shared" si="20"/>
        <v>10673579.918363193</v>
      </c>
      <c r="D269" s="39">
        <f t="shared" si="20"/>
        <v>5247062.9516074751</v>
      </c>
      <c r="E269" s="39">
        <f t="shared" si="20"/>
        <v>1784399.5451704708</v>
      </c>
      <c r="F269" s="39">
        <f t="shared" si="20"/>
        <v>1582337.1991314448</v>
      </c>
      <c r="G269" s="39">
        <f t="shared" si="20"/>
        <v>0</v>
      </c>
      <c r="H269" s="39">
        <f t="shared" ref="H269:H288" si="21">SUM(C269:G269)</f>
        <v>19287379.614272583</v>
      </c>
      <c r="I269" s="1"/>
    </row>
    <row r="270" spans="2:10" x14ac:dyDescent="0.2">
      <c r="B270" s="9" t="str">
        <f>$B$34</f>
        <v>Fine Arts</v>
      </c>
      <c r="C270" s="39">
        <f t="shared" si="20"/>
        <v>4644314.3898036052</v>
      </c>
      <c r="D270" s="39">
        <f t="shared" si="20"/>
        <v>3540554.5339271156</v>
      </c>
      <c r="E270" s="39">
        <f t="shared" si="20"/>
        <v>189266.01178142443</v>
      </c>
      <c r="F270" s="39">
        <f t="shared" si="20"/>
        <v>0</v>
      </c>
      <c r="G270" s="39">
        <f t="shared" si="20"/>
        <v>0</v>
      </c>
      <c r="H270" s="39">
        <f t="shared" si="21"/>
        <v>8374134.935512145</v>
      </c>
      <c r="I270" s="1"/>
    </row>
    <row r="271" spans="2:10" x14ac:dyDescent="0.2">
      <c r="B271" s="9" t="str">
        <f>$B$35</f>
        <v>Teacher Education</v>
      </c>
      <c r="C271" s="39">
        <f t="shared" si="20"/>
        <v>1156878.9607297978</v>
      </c>
      <c r="D271" s="39">
        <f t="shared" si="20"/>
        <v>3317484.5586602888</v>
      </c>
      <c r="E271" s="39">
        <f t="shared" si="20"/>
        <v>3375668.6277055256</v>
      </c>
      <c r="F271" s="39">
        <f t="shared" si="20"/>
        <v>5072268.6105575785</v>
      </c>
      <c r="G271" s="39">
        <f t="shared" si="20"/>
        <v>0</v>
      </c>
      <c r="H271" s="39">
        <f t="shared" si="21"/>
        <v>12922300.757653192</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1374066.9362617512</v>
      </c>
      <c r="D273" s="39">
        <f t="shared" si="20"/>
        <v>3102390.4857150717</v>
      </c>
      <c r="E273" s="39">
        <f t="shared" si="20"/>
        <v>1295955.9484443441</v>
      </c>
      <c r="F273" s="39">
        <f t="shared" si="20"/>
        <v>568384.16714118468</v>
      </c>
      <c r="G273" s="39">
        <f t="shared" si="20"/>
        <v>0</v>
      </c>
      <c r="H273" s="39">
        <f t="shared" si="21"/>
        <v>6340797.5375623517</v>
      </c>
      <c r="I273" s="1"/>
    </row>
    <row r="274" spans="2:10" x14ac:dyDescent="0.2">
      <c r="B274" s="9" t="str">
        <f>$B$38</f>
        <v>Home Economics</v>
      </c>
      <c r="C274" s="39">
        <f t="shared" si="20"/>
        <v>474137.22751934442</v>
      </c>
      <c r="D274" s="39">
        <f t="shared" si="20"/>
        <v>559521.90014908789</v>
      </c>
      <c r="E274" s="39">
        <f t="shared" si="20"/>
        <v>687254.8401780345</v>
      </c>
      <c r="F274" s="39">
        <f t="shared" si="20"/>
        <v>24694.491434400075</v>
      </c>
      <c r="G274" s="39">
        <f t="shared" si="20"/>
        <v>0</v>
      </c>
      <c r="H274" s="39">
        <f t="shared" si="21"/>
        <v>1745608.4592808667</v>
      </c>
      <c r="I274" s="1"/>
    </row>
    <row r="275" spans="2:10" x14ac:dyDescent="0.2">
      <c r="B275" s="9" t="str">
        <f>$B$39</f>
        <v>Law</v>
      </c>
      <c r="C275" s="39">
        <f t="shared" si="20"/>
        <v>0</v>
      </c>
      <c r="D275" s="39">
        <f t="shared" si="20"/>
        <v>0</v>
      </c>
      <c r="E275" s="39">
        <f t="shared" si="20"/>
        <v>0</v>
      </c>
      <c r="F275" s="39">
        <f t="shared" si="20"/>
        <v>0</v>
      </c>
      <c r="G275" s="39">
        <f t="shared" si="20"/>
        <v>22648468.946110725</v>
      </c>
      <c r="H275" s="39">
        <f t="shared" si="21"/>
        <v>22648468.946110725</v>
      </c>
      <c r="I275" s="1"/>
    </row>
    <row r="276" spans="2:10" x14ac:dyDescent="0.2">
      <c r="B276" s="9" t="str">
        <f>$B$40</f>
        <v>Social Service</v>
      </c>
      <c r="C276" s="39">
        <f t="shared" si="20"/>
        <v>490322.47529518348</v>
      </c>
      <c r="D276" s="39">
        <f t="shared" si="20"/>
        <v>1757182.9007394067</v>
      </c>
      <c r="E276" s="39">
        <f t="shared" si="20"/>
        <v>0</v>
      </c>
      <c r="F276" s="39">
        <f t="shared" si="20"/>
        <v>0</v>
      </c>
      <c r="G276" s="39">
        <f t="shared" si="20"/>
        <v>0</v>
      </c>
      <c r="H276" s="39">
        <f t="shared" si="21"/>
        <v>2247505.3760345904</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32950.878824034829</v>
      </c>
      <c r="D279" s="39">
        <f t="shared" si="20"/>
        <v>23557.448740135165</v>
      </c>
      <c r="E279" s="39">
        <f t="shared" si="20"/>
        <v>0</v>
      </c>
      <c r="F279" s="39">
        <f t="shared" si="20"/>
        <v>0</v>
      </c>
      <c r="G279" s="39">
        <f t="shared" si="20"/>
        <v>0</v>
      </c>
      <c r="H279" s="39">
        <f t="shared" si="21"/>
        <v>56508.327564169995</v>
      </c>
      <c r="I279" s="1"/>
    </row>
    <row r="280" spans="2:10" x14ac:dyDescent="0.2">
      <c r="B280" s="9" t="str">
        <f>$B$44</f>
        <v>Physical Training</v>
      </c>
      <c r="C280" s="39">
        <f t="shared" si="20"/>
        <v>119702.49147559816</v>
      </c>
      <c r="D280" s="39">
        <f t="shared" si="20"/>
        <v>46652.537664017698</v>
      </c>
      <c r="E280" s="39">
        <f t="shared" si="20"/>
        <v>0</v>
      </c>
      <c r="F280" s="39">
        <f t="shared" si="20"/>
        <v>0</v>
      </c>
      <c r="G280" s="39">
        <f t="shared" si="20"/>
        <v>0</v>
      </c>
      <c r="H280" s="39">
        <f t="shared" si="21"/>
        <v>166355.02913961586</v>
      </c>
      <c r="I280" s="1"/>
    </row>
    <row r="281" spans="2:10" x14ac:dyDescent="0.2">
      <c r="B281" s="9" t="str">
        <f>$B$45</f>
        <v>Health Services</v>
      </c>
      <c r="C281" s="39">
        <f t="shared" si="20"/>
        <v>946886.22941528016</v>
      </c>
      <c r="D281" s="39">
        <f t="shared" si="20"/>
        <v>4893378.2461957717</v>
      </c>
      <c r="E281" s="39">
        <f t="shared" si="20"/>
        <v>677979.69694094046</v>
      </c>
      <c r="F281" s="39">
        <f t="shared" si="20"/>
        <v>0</v>
      </c>
      <c r="G281" s="39">
        <f t="shared" si="20"/>
        <v>0</v>
      </c>
      <c r="H281" s="39">
        <f t="shared" si="21"/>
        <v>6518244.1725519923</v>
      </c>
      <c r="I281" s="1"/>
    </row>
    <row r="282" spans="2:10" x14ac:dyDescent="0.2">
      <c r="B282" s="9" t="str">
        <f>$B$46</f>
        <v>Pharmacy</v>
      </c>
      <c r="C282" s="39">
        <f t="shared" si="20"/>
        <v>0</v>
      </c>
      <c r="D282" s="39">
        <f t="shared" si="20"/>
        <v>815667.81807433895</v>
      </c>
      <c r="E282" s="39">
        <f t="shared" si="20"/>
        <v>1428481.7677401402</v>
      </c>
      <c r="F282" s="39">
        <f t="shared" si="20"/>
        <v>1425903.8444758651</v>
      </c>
      <c r="G282" s="39">
        <f t="shared" si="20"/>
        <v>12261746.546723396</v>
      </c>
      <c r="H282" s="39">
        <f t="shared" si="21"/>
        <v>15931799.977013741</v>
      </c>
      <c r="I282" s="1"/>
    </row>
    <row r="283" spans="2:10" x14ac:dyDescent="0.2">
      <c r="B283" s="9" t="str">
        <f>$B$47</f>
        <v>Business Administration</v>
      </c>
      <c r="C283" s="39">
        <f t="shared" si="20"/>
        <v>3815863.7165686809</v>
      </c>
      <c r="D283" s="39">
        <f t="shared" si="20"/>
        <v>10246246.003974641</v>
      </c>
      <c r="E283" s="39">
        <f t="shared" si="20"/>
        <v>4203273.2623369051</v>
      </c>
      <c r="F283" s="39">
        <f t="shared" si="20"/>
        <v>0</v>
      </c>
      <c r="G283" s="39">
        <f t="shared" si="20"/>
        <v>0</v>
      </c>
      <c r="H283" s="39">
        <f t="shared" si="21"/>
        <v>18265382.982880227</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112733.36862186374</v>
      </c>
      <c r="E285" s="39">
        <f t="shared" si="22"/>
        <v>0</v>
      </c>
      <c r="F285" s="39">
        <f t="shared" si="22"/>
        <v>0</v>
      </c>
      <c r="G285" s="39">
        <f t="shared" si="22"/>
        <v>0</v>
      </c>
      <c r="H285" s="39">
        <f t="shared" si="21"/>
        <v>112733.36862186374</v>
      </c>
      <c r="I285" s="1"/>
    </row>
    <row r="286" spans="2:10" x14ac:dyDescent="0.2">
      <c r="B286" s="9" t="str">
        <f>$B$50</f>
        <v>Technology</v>
      </c>
      <c r="C286" s="39">
        <f t="shared" si="22"/>
        <v>3616716.6675734697</v>
      </c>
      <c r="D286" s="39">
        <f t="shared" si="22"/>
        <v>6581460.443029304</v>
      </c>
      <c r="E286" s="39">
        <f t="shared" si="22"/>
        <v>0</v>
      </c>
      <c r="F286" s="39">
        <f t="shared" si="22"/>
        <v>0</v>
      </c>
      <c r="G286" s="39">
        <f t="shared" si="22"/>
        <v>0</v>
      </c>
      <c r="H286" s="39">
        <f t="shared" si="21"/>
        <v>10198177.110602774</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59370329.858919159</v>
      </c>
      <c r="D288" s="38">
        <f>SUM(D268:D287)</f>
        <v>50443091.657855727</v>
      </c>
      <c r="E288" s="38">
        <f>SUM(E268:E287)</f>
        <v>22758922.542081028</v>
      </c>
      <c r="F288" s="38">
        <f>SUM(F268:F287)</f>
        <v>9100775.4508496411</v>
      </c>
      <c r="G288" s="38">
        <f>SUM(G268:G287)</f>
        <v>34910215.492834121</v>
      </c>
      <c r="H288" s="38">
        <f t="shared" si="21"/>
        <v>176583335.00253969</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416.69260252539493</v>
      </c>
      <c r="D293" s="36">
        <f t="shared" si="23"/>
        <v>844.86402093747608</v>
      </c>
      <c r="E293" s="36">
        <f t="shared" si="23"/>
        <v>1545.9797934175413</v>
      </c>
      <c r="F293" s="36">
        <f t="shared" si="23"/>
        <v>995.77421470668742</v>
      </c>
      <c r="G293" s="37">
        <f t="shared" si="23"/>
        <v>0</v>
      </c>
      <c r="H293" s="38">
        <f t="shared" si="23"/>
        <v>543.47829892747575</v>
      </c>
      <c r="I293" s="1"/>
    </row>
    <row r="294" spans="2:10" x14ac:dyDescent="0.2">
      <c r="B294" s="9" t="str">
        <f>$B$33</f>
        <v>Science</v>
      </c>
      <c r="C294" s="69">
        <f t="shared" si="23"/>
        <v>447.73605932980382</v>
      </c>
      <c r="D294" s="69">
        <f t="shared" si="23"/>
        <v>969.52382697846917</v>
      </c>
      <c r="E294" s="69">
        <f t="shared" si="23"/>
        <v>2586.0862973485087</v>
      </c>
      <c r="F294" s="69">
        <f t="shared" si="23"/>
        <v>3671.3160072655332</v>
      </c>
      <c r="G294" s="88">
        <f t="shared" si="23"/>
        <v>0</v>
      </c>
      <c r="H294" s="39">
        <f t="shared" si="23"/>
        <v>635.03818037246754</v>
      </c>
      <c r="I294" s="1"/>
    </row>
    <row r="295" spans="2:10" x14ac:dyDescent="0.2">
      <c r="B295" s="9" t="str">
        <f>$B$34</f>
        <v>Fine Arts</v>
      </c>
      <c r="C295" s="69">
        <f t="shared" si="23"/>
        <v>421.75030782815156</v>
      </c>
      <c r="D295" s="69">
        <f t="shared" si="23"/>
        <v>929.03556387486628</v>
      </c>
      <c r="E295" s="69">
        <f t="shared" si="23"/>
        <v>837.46022912134708</v>
      </c>
      <c r="F295" s="69">
        <f t="shared" si="23"/>
        <v>0</v>
      </c>
      <c r="G295" s="88">
        <f t="shared" si="23"/>
        <v>0</v>
      </c>
      <c r="H295" s="39">
        <f t="shared" si="23"/>
        <v>556.4578998944877</v>
      </c>
      <c r="I295" s="1"/>
    </row>
    <row r="296" spans="2:10" x14ac:dyDescent="0.2">
      <c r="B296" s="9" t="str">
        <f>$B$35</f>
        <v>Teacher Education</v>
      </c>
      <c r="C296" s="69">
        <f t="shared" si="23"/>
        <v>610.81254526388477</v>
      </c>
      <c r="D296" s="69">
        <f t="shared" si="23"/>
        <v>1082.0236655773936</v>
      </c>
      <c r="E296" s="69">
        <f t="shared" si="23"/>
        <v>1903.9304160775666</v>
      </c>
      <c r="F296" s="69">
        <f t="shared" si="23"/>
        <v>4872.4962637440713</v>
      </c>
      <c r="G296" s="88">
        <f t="shared" si="23"/>
        <v>0</v>
      </c>
      <c r="H296" s="39">
        <f t="shared" si="23"/>
        <v>1662.2460454917921</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463.89835795467633</v>
      </c>
      <c r="D298" s="69">
        <f t="shared" si="23"/>
        <v>814.70338385374782</v>
      </c>
      <c r="E298" s="69">
        <f t="shared" si="23"/>
        <v>2009.2340285958824</v>
      </c>
      <c r="F298" s="69">
        <f t="shared" si="23"/>
        <v>3211.209983848501</v>
      </c>
      <c r="G298" s="88">
        <f t="shared" si="23"/>
        <v>0</v>
      </c>
      <c r="H298" s="39">
        <f t="shared" si="23"/>
        <v>835.1946176978862</v>
      </c>
      <c r="I298" s="1"/>
    </row>
    <row r="299" spans="2:10" x14ac:dyDescent="0.2">
      <c r="B299" s="9" t="str">
        <f>$B$38</f>
        <v>Home Economics</v>
      </c>
      <c r="C299" s="69">
        <f t="shared" si="23"/>
        <v>494.40795361766885</v>
      </c>
      <c r="D299" s="69">
        <f t="shared" si="23"/>
        <v>932.5365002484798</v>
      </c>
      <c r="E299" s="69">
        <f t="shared" si="23"/>
        <v>3152.545138431351</v>
      </c>
      <c r="F299" s="69">
        <f t="shared" si="23"/>
        <v>1371.9161908000042</v>
      </c>
      <c r="G299" s="88">
        <f t="shared" si="23"/>
        <v>0</v>
      </c>
      <c r="H299" s="39">
        <f t="shared" si="23"/>
        <v>972.48382132638812</v>
      </c>
      <c r="I299" s="1"/>
    </row>
    <row r="300" spans="2:10" x14ac:dyDescent="0.2">
      <c r="B300" s="9" t="str">
        <f>$B$39</f>
        <v>Law</v>
      </c>
      <c r="C300" s="69">
        <f t="shared" si="23"/>
        <v>0</v>
      </c>
      <c r="D300" s="69">
        <f t="shared" si="23"/>
        <v>0</v>
      </c>
      <c r="E300" s="69">
        <f t="shared" si="23"/>
        <v>0</v>
      </c>
      <c r="F300" s="69">
        <f t="shared" si="23"/>
        <v>0</v>
      </c>
      <c r="G300" s="88">
        <f t="shared" si="23"/>
        <v>1216.4170442081061</v>
      </c>
      <c r="H300" s="39">
        <f t="shared" si="23"/>
        <v>1216.4170442081061</v>
      </c>
      <c r="I300" s="1"/>
    </row>
    <row r="301" spans="2:10" x14ac:dyDescent="0.2">
      <c r="B301" s="9" t="str">
        <f>$B$40</f>
        <v>Social Service</v>
      </c>
      <c r="C301" s="69">
        <f t="shared" si="23"/>
        <v>550.30580841210269</v>
      </c>
      <c r="D301" s="69">
        <f t="shared" si="23"/>
        <v>1015.7126593869403</v>
      </c>
      <c r="E301" s="69">
        <f t="shared" si="23"/>
        <v>0</v>
      </c>
      <c r="F301" s="69">
        <f t="shared" si="23"/>
        <v>0</v>
      </c>
      <c r="G301" s="88">
        <f t="shared" si="23"/>
        <v>0</v>
      </c>
      <c r="H301" s="39">
        <f t="shared" si="23"/>
        <v>857.49918963547896</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477.54896846427289</v>
      </c>
      <c r="D304" s="69">
        <f t="shared" si="23"/>
        <v>872.4981014864876</v>
      </c>
      <c r="E304" s="69">
        <f t="shared" si="23"/>
        <v>0</v>
      </c>
      <c r="F304" s="69">
        <f t="shared" si="23"/>
        <v>0</v>
      </c>
      <c r="G304" s="88">
        <f t="shared" si="23"/>
        <v>0</v>
      </c>
      <c r="H304" s="39">
        <f t="shared" si="23"/>
        <v>588.62841212677074</v>
      </c>
      <c r="I304" s="1"/>
    </row>
    <row r="305" spans="2:10" x14ac:dyDescent="0.2">
      <c r="B305" s="9" t="str">
        <f>$B$44</f>
        <v>Physical Training</v>
      </c>
      <c r="C305" s="69">
        <f t="shared" si="23"/>
        <v>376.42292916854768</v>
      </c>
      <c r="D305" s="69">
        <f t="shared" si="23"/>
        <v>777.54229440029496</v>
      </c>
      <c r="E305" s="69">
        <f t="shared" si="23"/>
        <v>0</v>
      </c>
      <c r="F305" s="69">
        <f t="shared" si="23"/>
        <v>0</v>
      </c>
      <c r="G305" s="88">
        <f t="shared" si="23"/>
        <v>0</v>
      </c>
      <c r="H305" s="39">
        <f t="shared" si="23"/>
        <v>440.09266968152343</v>
      </c>
      <c r="I305" s="1"/>
    </row>
    <row r="306" spans="2:10" x14ac:dyDescent="0.2">
      <c r="B306" s="9" t="str">
        <f>$B$45</f>
        <v>Health Services</v>
      </c>
      <c r="C306" s="69">
        <f t="shared" si="23"/>
        <v>438.98295290462687</v>
      </c>
      <c r="D306" s="69">
        <f t="shared" si="23"/>
        <v>724.73019049107995</v>
      </c>
      <c r="E306" s="69">
        <f t="shared" si="23"/>
        <v>1153.0266954777899</v>
      </c>
      <c r="F306" s="69">
        <f t="shared" si="23"/>
        <v>0</v>
      </c>
      <c r="G306" s="88">
        <f t="shared" si="23"/>
        <v>0</v>
      </c>
      <c r="H306" s="39">
        <f t="shared" si="23"/>
        <v>686.34770691291908</v>
      </c>
      <c r="I306" s="1"/>
    </row>
    <row r="307" spans="2:10" x14ac:dyDescent="0.2">
      <c r="B307" s="9" t="str">
        <f>$B$46</f>
        <v>Pharmacy</v>
      </c>
      <c r="C307" s="69">
        <f t="shared" si="23"/>
        <v>0</v>
      </c>
      <c r="D307" s="69">
        <f t="shared" si="23"/>
        <v>1628.0794771942894</v>
      </c>
      <c r="E307" s="69">
        <f t="shared" si="23"/>
        <v>12641.431572921594</v>
      </c>
      <c r="F307" s="69">
        <f t="shared" si="23"/>
        <v>8801.8755831843519</v>
      </c>
      <c r="G307" s="88">
        <f t="shared" si="23"/>
        <v>1248.7775279278333</v>
      </c>
      <c r="H307" s="39">
        <f t="shared" si="23"/>
        <v>1503.7092946685927</v>
      </c>
      <c r="I307" s="1"/>
    </row>
    <row r="308" spans="2:10" x14ac:dyDescent="0.2">
      <c r="B308" s="9" t="str">
        <f>$B$47</f>
        <v>Business Administration</v>
      </c>
      <c r="C308" s="69">
        <f t="shared" si="23"/>
        <v>421.45612067248521</v>
      </c>
      <c r="D308" s="69">
        <f t="shared" si="23"/>
        <v>810.1080015792727</v>
      </c>
      <c r="E308" s="69">
        <f t="shared" si="23"/>
        <v>1270.254839025961</v>
      </c>
      <c r="F308" s="69">
        <f t="shared" si="23"/>
        <v>0</v>
      </c>
      <c r="G308" s="88">
        <f t="shared" si="23"/>
        <v>0</v>
      </c>
      <c r="H308" s="39">
        <f t="shared" si="23"/>
        <v>730.29398995962686</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1174.305923144414</v>
      </c>
      <c r="E310" s="69">
        <f t="shared" si="24"/>
        <v>0</v>
      </c>
      <c r="F310" s="69">
        <f t="shared" si="24"/>
        <v>0</v>
      </c>
      <c r="G310" s="88">
        <f t="shared" si="24"/>
        <v>0</v>
      </c>
      <c r="H310" s="39">
        <f t="shared" si="24"/>
        <v>1174.305923144414</v>
      </c>
      <c r="I310" s="1"/>
    </row>
    <row r="311" spans="2:10" x14ac:dyDescent="0.2">
      <c r="B311" s="9" t="str">
        <f>$B$50</f>
        <v>Technology</v>
      </c>
      <c r="C311" s="69">
        <f t="shared" si="24"/>
        <v>3431.4199882101229</v>
      </c>
      <c r="D311" s="69">
        <f t="shared" si="24"/>
        <v>5443.7224508100117</v>
      </c>
      <c r="E311" s="69">
        <f t="shared" si="24"/>
        <v>0</v>
      </c>
      <c r="F311" s="69">
        <f t="shared" si="24"/>
        <v>0</v>
      </c>
      <c r="G311" s="88">
        <f t="shared" si="24"/>
        <v>0</v>
      </c>
      <c r="H311" s="39">
        <f t="shared" si="24"/>
        <v>4506.4856874073239</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452.98731809588566</v>
      </c>
      <c r="D313" s="38">
        <f t="shared" si="24"/>
        <v>973.95527606301607</v>
      </c>
      <c r="E313" s="38">
        <f t="shared" si="24"/>
        <v>1690.9816882443738</v>
      </c>
      <c r="F313" s="38">
        <f t="shared" si="24"/>
        <v>4030.4585699068384</v>
      </c>
      <c r="G313" s="38">
        <f t="shared" si="24"/>
        <v>1227.5903893675406</v>
      </c>
      <c r="H313" s="38">
        <f t="shared" si="24"/>
        <v>777.86246042059497</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2.0275474434082055</v>
      </c>
      <c r="E318" s="55">
        <f t="shared" si="25"/>
        <v>3.7101205638113601</v>
      </c>
      <c r="F318" s="55">
        <f t="shared" si="25"/>
        <v>2.3897093653012496</v>
      </c>
      <c r="G318" s="55">
        <f t="shared" si="25"/>
        <v>0</v>
      </c>
      <c r="H318" s="55">
        <f t="shared" si="25"/>
        <v>1.3042667319594521</v>
      </c>
      <c r="I318" s="1"/>
    </row>
    <row r="319" spans="2:10" x14ac:dyDescent="0.2">
      <c r="B319" s="9" t="str">
        <f>$B$33</f>
        <v>Science</v>
      </c>
      <c r="C319" s="55">
        <f t="shared" ref="C319:H334" si="26">IF($C$293=0,"",C294/$C$293)</f>
        <v>1.0744996590202653</v>
      </c>
      <c r="D319" s="55">
        <f t="shared" si="26"/>
        <v>2.3267123560692022</v>
      </c>
      <c r="E319" s="55">
        <f t="shared" si="26"/>
        <v>6.2062208008381958</v>
      </c>
      <c r="F319" s="55">
        <f t="shared" si="26"/>
        <v>8.8106099916707503</v>
      </c>
      <c r="G319" s="55">
        <f t="shared" si="26"/>
        <v>0</v>
      </c>
      <c r="H319" s="55">
        <f t="shared" si="26"/>
        <v>1.5239967700980863</v>
      </c>
      <c r="I319" s="1"/>
    </row>
    <row r="320" spans="2:10" x14ac:dyDescent="0.2">
      <c r="B320" s="9" t="str">
        <f>$B$34</f>
        <v>Fine Arts</v>
      </c>
      <c r="C320" s="55">
        <f t="shared" si="26"/>
        <v>1.0121377372002864</v>
      </c>
      <c r="D320" s="55">
        <f t="shared" si="26"/>
        <v>2.2295465728078221</v>
      </c>
      <c r="E320" s="55">
        <f t="shared" si="26"/>
        <v>2.0097794490371563</v>
      </c>
      <c r="F320" s="55">
        <f t="shared" si="26"/>
        <v>0</v>
      </c>
      <c r="G320" s="55">
        <f t="shared" si="26"/>
        <v>0</v>
      </c>
      <c r="H320" s="55">
        <f t="shared" si="26"/>
        <v>1.3354158353712913</v>
      </c>
      <c r="I320" s="1"/>
    </row>
    <row r="321" spans="2:9" x14ac:dyDescent="0.2">
      <c r="B321" s="9" t="str">
        <f>$B$35</f>
        <v>Teacher Education</v>
      </c>
      <c r="C321" s="55">
        <f t="shared" si="26"/>
        <v>1.4658588646930908</v>
      </c>
      <c r="D321" s="55">
        <f t="shared" si="26"/>
        <v>2.5966951633403443</v>
      </c>
      <c r="E321" s="55">
        <f t="shared" si="26"/>
        <v>4.5691485870847286</v>
      </c>
      <c r="F321" s="55">
        <f t="shared" si="26"/>
        <v>11.6932631734136</v>
      </c>
      <c r="G321" s="55">
        <f t="shared" si="26"/>
        <v>0</v>
      </c>
      <c r="H321" s="55">
        <f t="shared" si="26"/>
        <v>3.9891422007917408</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1.1132867613756221</v>
      </c>
      <c r="D323" s="55">
        <f t="shared" si="26"/>
        <v>1.9551664198408623</v>
      </c>
      <c r="E323" s="55">
        <f t="shared" si="26"/>
        <v>4.8218615267436418</v>
      </c>
      <c r="F323" s="55">
        <f t="shared" si="26"/>
        <v>7.7064242666818084</v>
      </c>
      <c r="G323" s="55">
        <f t="shared" si="26"/>
        <v>0</v>
      </c>
      <c r="H323" s="55">
        <f t="shared" si="26"/>
        <v>2.004342320060712</v>
      </c>
      <c r="I323" s="1"/>
    </row>
    <row r="324" spans="2:9" x14ac:dyDescent="0.2">
      <c r="B324" s="9" t="str">
        <f>$B$38</f>
        <v>Home Economics</v>
      </c>
      <c r="C324" s="55">
        <f t="shared" si="26"/>
        <v>1.1865052334053319</v>
      </c>
      <c r="D324" s="55">
        <f t="shared" si="26"/>
        <v>2.2379482971302505</v>
      </c>
      <c r="E324" s="55">
        <f t="shared" si="26"/>
        <v>7.5656374011084635</v>
      </c>
      <c r="F324" s="55">
        <f t="shared" si="26"/>
        <v>3.292393919367441</v>
      </c>
      <c r="G324" s="55">
        <f t="shared" si="26"/>
        <v>0</v>
      </c>
      <c r="H324" s="55">
        <f t="shared" si="26"/>
        <v>2.3338159003365582</v>
      </c>
      <c r="I324" s="1"/>
    </row>
    <row r="325" spans="2:9" x14ac:dyDescent="0.2">
      <c r="B325" s="9" t="str">
        <f>$B$39</f>
        <v>Law</v>
      </c>
      <c r="C325" s="55">
        <f t="shared" si="26"/>
        <v>0</v>
      </c>
      <c r="D325" s="55">
        <f t="shared" si="26"/>
        <v>0</v>
      </c>
      <c r="E325" s="55">
        <f t="shared" si="26"/>
        <v>0</v>
      </c>
      <c r="F325" s="55">
        <f t="shared" si="26"/>
        <v>0</v>
      </c>
      <c r="G325" s="55">
        <f t="shared" si="26"/>
        <v>2.9192191962034477</v>
      </c>
      <c r="H325" s="55">
        <f t="shared" si="26"/>
        <v>2.9192191962034477</v>
      </c>
      <c r="I325" s="1"/>
    </row>
    <row r="326" spans="2:9" x14ac:dyDescent="0.2">
      <c r="B326" s="9" t="str">
        <f>$B$40</f>
        <v>Social Service</v>
      </c>
      <c r="C326" s="55">
        <f t="shared" si="26"/>
        <v>1.3206517348206699</v>
      </c>
      <c r="D326" s="55">
        <f t="shared" si="26"/>
        <v>2.4375586541041097</v>
      </c>
      <c r="E326" s="55">
        <f t="shared" si="26"/>
        <v>0</v>
      </c>
      <c r="F326" s="55">
        <f t="shared" si="26"/>
        <v>0</v>
      </c>
      <c r="G326" s="55">
        <f t="shared" si="26"/>
        <v>0</v>
      </c>
      <c r="H326" s="55">
        <f t="shared" si="26"/>
        <v>2.057869960826145</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1.1460461874534216</v>
      </c>
      <c r="D329" s="55">
        <f t="shared" si="26"/>
        <v>2.0938651087123969</v>
      </c>
      <c r="E329" s="55">
        <f t="shared" si="26"/>
        <v>0</v>
      </c>
      <c r="F329" s="55">
        <f t="shared" si="26"/>
        <v>0</v>
      </c>
      <c r="G329" s="55">
        <f t="shared" si="26"/>
        <v>0</v>
      </c>
      <c r="H329" s="55">
        <f t="shared" si="26"/>
        <v>1.4126202590575083</v>
      </c>
      <c r="I329" s="1"/>
    </row>
    <row r="330" spans="2:9" x14ac:dyDescent="0.2">
      <c r="B330" s="9" t="str">
        <f>$B$44</f>
        <v>Physical Training</v>
      </c>
      <c r="C330" s="55">
        <f t="shared" si="26"/>
        <v>0.90335879947762443</v>
      </c>
      <c r="D330" s="55">
        <f t="shared" si="26"/>
        <v>1.8659853563224904</v>
      </c>
      <c r="E330" s="55">
        <f t="shared" si="26"/>
        <v>0</v>
      </c>
      <c r="F330" s="55">
        <f t="shared" si="26"/>
        <v>0</v>
      </c>
      <c r="G330" s="55">
        <f t="shared" si="26"/>
        <v>0</v>
      </c>
      <c r="H330" s="55">
        <f t="shared" si="26"/>
        <v>1.0561566656434762</v>
      </c>
      <c r="I330" s="1"/>
    </row>
    <row r="331" spans="2:9" x14ac:dyDescent="0.2">
      <c r="B331" s="9" t="str">
        <f>$B$45</f>
        <v>Health Services</v>
      </c>
      <c r="C331" s="55">
        <f t="shared" si="26"/>
        <v>1.0534935111498014</v>
      </c>
      <c r="D331" s="55">
        <f t="shared" si="26"/>
        <v>1.7392441960783596</v>
      </c>
      <c r="E331" s="55">
        <f t="shared" si="26"/>
        <v>2.7670918285800856</v>
      </c>
      <c r="F331" s="55">
        <f t="shared" si="26"/>
        <v>0</v>
      </c>
      <c r="G331" s="55">
        <f t="shared" si="26"/>
        <v>0</v>
      </c>
      <c r="H331" s="55">
        <f t="shared" si="26"/>
        <v>1.6471319691140671</v>
      </c>
      <c r="I331" s="1"/>
    </row>
    <row r="332" spans="2:9" x14ac:dyDescent="0.2">
      <c r="B332" s="9" t="str">
        <f>$B$46</f>
        <v>Pharmacy</v>
      </c>
      <c r="C332" s="55">
        <f t="shared" si="26"/>
        <v>0</v>
      </c>
      <c r="D332" s="55">
        <f t="shared" si="26"/>
        <v>3.9071475407223426</v>
      </c>
      <c r="E332" s="55">
        <f t="shared" si="26"/>
        <v>30.337547382188465</v>
      </c>
      <c r="F332" s="55">
        <f t="shared" si="26"/>
        <v>21.12318656448414</v>
      </c>
      <c r="G332" s="55">
        <f t="shared" si="26"/>
        <v>2.9968795230813527</v>
      </c>
      <c r="H332" s="55">
        <f t="shared" si="26"/>
        <v>3.6086776812337353</v>
      </c>
      <c r="I332" s="1"/>
    </row>
    <row r="333" spans="2:9" x14ac:dyDescent="0.2">
      <c r="B333" s="9" t="str">
        <f>$B$47</f>
        <v>Business Administration</v>
      </c>
      <c r="C333" s="55">
        <f t="shared" si="26"/>
        <v>1.0114317319727315</v>
      </c>
      <c r="D333" s="55">
        <f t="shared" si="26"/>
        <v>1.9441381888460605</v>
      </c>
      <c r="E333" s="55">
        <f t="shared" si="26"/>
        <v>3.0484218614093264</v>
      </c>
      <c r="F333" s="55">
        <f t="shared" si="26"/>
        <v>0</v>
      </c>
      <c r="G333" s="55">
        <f t="shared" si="26"/>
        <v>0</v>
      </c>
      <c r="H333" s="55">
        <f t="shared" si="26"/>
        <v>1.7525964836755645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2.8181587962624008</v>
      </c>
      <c r="E335" s="55">
        <f t="shared" si="27"/>
        <v>0</v>
      </c>
      <c r="F335" s="55">
        <f t="shared" si="27"/>
        <v>0</v>
      </c>
      <c r="G335" s="55">
        <f t="shared" si="27"/>
        <v>0</v>
      </c>
      <c r="H335" s="55">
        <f t="shared" si="27"/>
        <v>2.8181587962624008</v>
      </c>
      <c r="I335" s="1"/>
    </row>
    <row r="336" spans="2:9" x14ac:dyDescent="0.2">
      <c r="B336" s="9" t="str">
        <f>$B$50</f>
        <v>Technology</v>
      </c>
      <c r="C336" s="55">
        <f t="shared" si="27"/>
        <v>8.2348953819044546</v>
      </c>
      <c r="D336" s="55">
        <f t="shared" si="27"/>
        <v>13.06412069189121</v>
      </c>
      <c r="E336" s="55">
        <f t="shared" si="27"/>
        <v>0</v>
      </c>
      <c r="F336" s="55">
        <f t="shared" si="27"/>
        <v>0</v>
      </c>
      <c r="G336" s="55">
        <f t="shared" si="27"/>
        <v>0</v>
      </c>
      <c r="H336" s="55">
        <f t="shared" si="27"/>
        <v>10.814892465322037</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1.0871018956192744</v>
      </c>
      <c r="D338" s="55">
        <f t="shared" si="27"/>
        <v>2.3373471718967203</v>
      </c>
      <c r="E338" s="55">
        <f t="shared" si="27"/>
        <v>4.0581034508317639</v>
      </c>
      <c r="F338" s="55">
        <f t="shared" si="27"/>
        <v>9.6724984928457083</v>
      </c>
      <c r="G338" s="55">
        <f t="shared" si="27"/>
        <v>2.9460335554978476</v>
      </c>
      <c r="H338" s="55">
        <f t="shared" si="27"/>
        <v>1.8667537069444109</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12500.778075761848</v>
      </c>
      <c r="D343" s="38">
        <f t="shared" si="28"/>
        <v>25345.920628124284</v>
      </c>
      <c r="E343" s="38">
        <f>E293*24</f>
        <v>37103.51504202099</v>
      </c>
      <c r="F343" s="38">
        <f>F293*18</f>
        <v>17923.935864720374</v>
      </c>
      <c r="G343" s="38">
        <f>G293*24</f>
        <v>0</v>
      </c>
      <c r="H343" s="38">
        <f>IF((C32/30+D32/30+E32/24+F32/18+G32/24)=0,0,H268/(C32/30+D32/30+E32/24+F32/18+G32/24))</f>
        <v>16008.515870070998</v>
      </c>
      <c r="I343" s="1"/>
    </row>
    <row r="344" spans="2:10" x14ac:dyDescent="0.2">
      <c r="B344" s="9" t="str">
        <f>$B$33</f>
        <v>Science</v>
      </c>
      <c r="C344" s="39">
        <f t="shared" si="28"/>
        <v>13432.081779894115</v>
      </c>
      <c r="D344" s="39">
        <f t="shared" si="28"/>
        <v>29085.714809354075</v>
      </c>
      <c r="E344" s="39">
        <f>E294*24</f>
        <v>62066.071136364204</v>
      </c>
      <c r="F344" s="39">
        <f>F294*18</f>
        <v>66083.688130779599</v>
      </c>
      <c r="G344" s="39">
        <f>G294*24</f>
        <v>0</v>
      </c>
      <c r="H344" s="39">
        <f t="shared" ref="H344:H363" si="29">IF((C33/30+D33/30+E33/24+F33/18+G33/24)=0,0,H269/(C33/30+D33/30+E33/24+F33/18+G33/24))</f>
        <v>18767.012073933682</v>
      </c>
      <c r="I344" s="1"/>
    </row>
    <row r="345" spans="2:10" x14ac:dyDescent="0.2">
      <c r="B345" s="9" t="str">
        <f>$B$34</f>
        <v>Fine Arts</v>
      </c>
      <c r="C345" s="39">
        <f t="shared" si="28"/>
        <v>12652.509234844547</v>
      </c>
      <c r="D345" s="39">
        <f t="shared" si="28"/>
        <v>27871.066916245989</v>
      </c>
      <c r="E345" s="39">
        <f t="shared" ref="E345:E363" si="30">E295*24</f>
        <v>20099.045498912332</v>
      </c>
      <c r="F345" s="39">
        <f t="shared" ref="F345:F363" si="31">F295*18</f>
        <v>0</v>
      </c>
      <c r="G345" s="39">
        <f t="shared" ref="G345:G363" si="32">G295*24</f>
        <v>0</v>
      </c>
      <c r="H345" s="39">
        <f t="shared" si="29"/>
        <v>16631.296419540191</v>
      </c>
      <c r="I345" s="1"/>
    </row>
    <row r="346" spans="2:10" x14ac:dyDescent="0.2">
      <c r="B346" s="9" t="str">
        <f>$B$35</f>
        <v>Teacher Education</v>
      </c>
      <c r="C346" s="39">
        <f t="shared" si="28"/>
        <v>18324.376357916542</v>
      </c>
      <c r="D346" s="39">
        <f t="shared" si="28"/>
        <v>32460.709967321807</v>
      </c>
      <c r="E346" s="39">
        <f t="shared" si="30"/>
        <v>45694.329985861601</v>
      </c>
      <c r="F346" s="39">
        <f t="shared" si="31"/>
        <v>87704.932747393279</v>
      </c>
      <c r="G346" s="39">
        <f t="shared" si="32"/>
        <v>0</v>
      </c>
      <c r="H346" s="39">
        <f t="shared" si="29"/>
        <v>43503.327000094905</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13916.950738640289</v>
      </c>
      <c r="D348" s="39">
        <f t="shared" si="28"/>
        <v>24441.101515612434</v>
      </c>
      <c r="E348" s="39">
        <f t="shared" si="30"/>
        <v>48221.616686301175</v>
      </c>
      <c r="F348" s="39">
        <f t="shared" si="31"/>
        <v>57801.779709273018</v>
      </c>
      <c r="G348" s="39">
        <f t="shared" si="32"/>
        <v>0</v>
      </c>
      <c r="H348" s="39">
        <f t="shared" si="29"/>
        <v>24166.927251309582</v>
      </c>
      <c r="I348" s="1"/>
    </row>
    <row r="349" spans="2:10" x14ac:dyDescent="0.2">
      <c r="B349" s="9" t="str">
        <f>$B$38</f>
        <v>Home Economics</v>
      </c>
      <c r="C349" s="39">
        <f t="shared" si="28"/>
        <v>14832.238608530066</v>
      </c>
      <c r="D349" s="39">
        <f t="shared" si="28"/>
        <v>27976.095007454394</v>
      </c>
      <c r="E349" s="39">
        <f t="shared" si="30"/>
        <v>75661.083322352424</v>
      </c>
      <c r="F349" s="39">
        <f t="shared" si="31"/>
        <v>24694.491434400075</v>
      </c>
      <c r="G349" s="39">
        <f t="shared" si="32"/>
        <v>0</v>
      </c>
      <c r="H349" s="39">
        <f t="shared" si="29"/>
        <v>28132.287820803653</v>
      </c>
      <c r="I349" s="1"/>
    </row>
    <row r="350" spans="2:10" x14ac:dyDescent="0.2">
      <c r="B350" s="9" t="str">
        <f>$B$39</f>
        <v>Law</v>
      </c>
      <c r="C350" s="39">
        <f t="shared" si="28"/>
        <v>0</v>
      </c>
      <c r="D350" s="39">
        <f t="shared" si="28"/>
        <v>0</v>
      </c>
      <c r="E350" s="39">
        <f t="shared" si="30"/>
        <v>0</v>
      </c>
      <c r="F350" s="39">
        <f t="shared" si="31"/>
        <v>0</v>
      </c>
      <c r="G350" s="39">
        <f t="shared" si="32"/>
        <v>29194.009060994547</v>
      </c>
      <c r="H350" s="39">
        <f t="shared" si="29"/>
        <v>29194.009060994544</v>
      </c>
      <c r="I350" s="1"/>
    </row>
    <row r="351" spans="2:10" x14ac:dyDescent="0.2">
      <c r="B351" s="9" t="str">
        <f>$B$40</f>
        <v>Social Service</v>
      </c>
      <c r="C351" s="39">
        <f t="shared" si="28"/>
        <v>16509.174252363082</v>
      </c>
      <c r="D351" s="39">
        <f t="shared" si="28"/>
        <v>30471.379781608211</v>
      </c>
      <c r="E351" s="39">
        <f t="shared" si="30"/>
        <v>0</v>
      </c>
      <c r="F351" s="39">
        <f t="shared" si="31"/>
        <v>0</v>
      </c>
      <c r="G351" s="39">
        <f t="shared" si="32"/>
        <v>0</v>
      </c>
      <c r="H351" s="39">
        <f t="shared" si="29"/>
        <v>25724.975689064373</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14326.469053928187</v>
      </c>
      <c r="D354" s="39">
        <f t="shared" si="28"/>
        <v>26174.943044594627</v>
      </c>
      <c r="E354" s="39">
        <f t="shared" si="30"/>
        <v>0</v>
      </c>
      <c r="F354" s="39">
        <f t="shared" si="31"/>
        <v>0</v>
      </c>
      <c r="G354" s="39">
        <f t="shared" si="32"/>
        <v>0</v>
      </c>
      <c r="H354" s="39">
        <f t="shared" si="29"/>
        <v>17658.852363803126</v>
      </c>
      <c r="I354" s="1"/>
    </row>
    <row r="355" spans="2:9" x14ac:dyDescent="0.2">
      <c r="B355" s="9" t="str">
        <f>$B$44</f>
        <v>Physical Training</v>
      </c>
      <c r="C355" s="39">
        <f t="shared" si="28"/>
        <v>11292.68787505643</v>
      </c>
      <c r="D355" s="39">
        <f t="shared" si="28"/>
        <v>23326.268832008849</v>
      </c>
      <c r="E355" s="39">
        <f t="shared" si="30"/>
        <v>0</v>
      </c>
      <c r="F355" s="39">
        <f t="shared" si="31"/>
        <v>0</v>
      </c>
      <c r="G355" s="39">
        <f t="shared" si="32"/>
        <v>0</v>
      </c>
      <c r="H355" s="39">
        <f t="shared" si="29"/>
        <v>13202.780090445704</v>
      </c>
      <c r="I355" s="1"/>
    </row>
    <row r="356" spans="2:9" x14ac:dyDescent="0.2">
      <c r="B356" s="9" t="str">
        <f>$B$45</f>
        <v>Health Services</v>
      </c>
      <c r="C356" s="39">
        <f t="shared" si="28"/>
        <v>13169.488587138807</v>
      </c>
      <c r="D356" s="39">
        <f t="shared" si="28"/>
        <v>21741.905714732398</v>
      </c>
      <c r="E356" s="39">
        <f t="shared" si="30"/>
        <v>27672.640691466957</v>
      </c>
      <c r="F356" s="39">
        <f t="shared" si="31"/>
        <v>0</v>
      </c>
      <c r="G356" s="39">
        <f t="shared" si="32"/>
        <v>0</v>
      </c>
      <c r="H356" s="39">
        <f t="shared" si="29"/>
        <v>20276.578720091224</v>
      </c>
      <c r="I356" s="1"/>
    </row>
    <row r="357" spans="2:9" x14ac:dyDescent="0.2">
      <c r="B357" s="9" t="str">
        <f>$B$46</f>
        <v>Pharmacy</v>
      </c>
      <c r="C357" s="39">
        <f t="shared" si="28"/>
        <v>0</v>
      </c>
      <c r="D357" s="39">
        <f t="shared" si="28"/>
        <v>48842.384315828684</v>
      </c>
      <c r="E357" s="39">
        <f t="shared" si="30"/>
        <v>303394.35775011824</v>
      </c>
      <c r="F357" s="39">
        <f t="shared" si="31"/>
        <v>158433.76049731835</v>
      </c>
      <c r="G357" s="39">
        <f t="shared" si="32"/>
        <v>29970.660670268</v>
      </c>
      <c r="H357" s="39">
        <f t="shared" si="29"/>
        <v>36247.08018431763</v>
      </c>
      <c r="I357" s="1"/>
    </row>
    <row r="358" spans="2:9" x14ac:dyDescent="0.2">
      <c r="B358" s="9" t="str">
        <f>$B$47</f>
        <v>Business Administration</v>
      </c>
      <c r="C358" s="39">
        <f t="shared" si="28"/>
        <v>12643.683620174557</v>
      </c>
      <c r="D358" s="39">
        <f t="shared" si="28"/>
        <v>24303.240047378182</v>
      </c>
      <c r="E358" s="39">
        <f t="shared" si="30"/>
        <v>30486.116136623066</v>
      </c>
      <c r="F358" s="39">
        <f t="shared" si="31"/>
        <v>0</v>
      </c>
      <c r="G358" s="39">
        <f t="shared" si="32"/>
        <v>0</v>
      </c>
      <c r="H358" s="39">
        <f t="shared" si="29"/>
        <v>21207.376253670693</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35229.177694332422</v>
      </c>
      <c r="E360" s="39">
        <f t="shared" si="30"/>
        <v>0</v>
      </c>
      <c r="F360" s="39">
        <f t="shared" si="31"/>
        <v>0</v>
      </c>
      <c r="G360" s="39">
        <f t="shared" si="32"/>
        <v>0</v>
      </c>
      <c r="H360" s="39">
        <f t="shared" si="29"/>
        <v>35229.177694332415</v>
      </c>
      <c r="I360" s="1"/>
    </row>
    <row r="361" spans="2:9" x14ac:dyDescent="0.2">
      <c r="B361" s="9" t="str">
        <f>$B$50</f>
        <v>Technology</v>
      </c>
      <c r="C361" s="39">
        <f t="shared" si="33"/>
        <v>102942.59964630369</v>
      </c>
      <c r="D361" s="39">
        <f t="shared" si="33"/>
        <v>163311.67352430033</v>
      </c>
      <c r="E361" s="39">
        <f t="shared" si="30"/>
        <v>0</v>
      </c>
      <c r="F361" s="39">
        <f t="shared" si="31"/>
        <v>0</v>
      </c>
      <c r="G361" s="39">
        <f t="shared" si="32"/>
        <v>0</v>
      </c>
      <c r="H361" s="39">
        <f t="shared" si="29"/>
        <v>135194.5706222197</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13589.61954287657</v>
      </c>
      <c r="D363" s="38">
        <f t="shared" si="33"/>
        <v>29218.658281890483</v>
      </c>
      <c r="E363" s="38">
        <f t="shared" si="30"/>
        <v>40583.560517864971</v>
      </c>
      <c r="F363" s="38">
        <f t="shared" si="31"/>
        <v>72548.254258323097</v>
      </c>
      <c r="G363" s="38">
        <f t="shared" si="32"/>
        <v>29462.169344820977</v>
      </c>
      <c r="H363" s="38">
        <f t="shared" si="29"/>
        <v>22166.145528367848</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04" priority="6" stopIfTrue="1">
      <formula>C32=0</formula>
    </cfRule>
  </conditionalFormatting>
  <conditionalFormatting sqref="C91:G110">
    <cfRule type="expression" dxfId="103" priority="5" stopIfTrue="1">
      <formula>C32=0</formula>
    </cfRule>
  </conditionalFormatting>
  <conditionalFormatting sqref="C143:H162">
    <cfRule type="expression" dxfId="102" priority="3" stopIfTrue="1">
      <formula>C32=0</formula>
    </cfRule>
  </conditionalFormatting>
  <conditionalFormatting sqref="H143:H162">
    <cfRule type="expression" dxfId="101" priority="4" stopIfTrue="1">
      <formula>OR(AND(#REF!&gt;0,H143&gt;0,H61=0),AND(#REF!&gt;0,H143&gt;0,H32=0))</formula>
    </cfRule>
  </conditionalFormatting>
  <conditionalFormatting sqref="H143:H162">
    <cfRule type="expression" dxfId="100" priority="2" stopIfTrue="1">
      <formula>OR(AND(#REF!&gt;0,H143&gt;0,H61=0),AND(#REF!&gt;0,H143&gt;0,H32=0))</formula>
    </cfRule>
  </conditionalFormatting>
  <conditionalFormatting sqref="H143:H162">
    <cfRule type="expression" dxfId="99"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C000"/>
    <pageSetUpPr fitToPage="1"/>
  </sheetPr>
  <dimension ref="B1:I363"/>
  <sheetViews>
    <sheetView showGridLines="0" showZeros="0" topLeftCell="A135" zoomScale="70" zoomScaleNormal="70" workbookViewId="0">
      <selection activeCell="K139" sqref="K139"/>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114</v>
      </c>
      <c r="C3" s="6"/>
      <c r="D3" s="6"/>
      <c r="E3" s="6"/>
      <c r="F3" s="6"/>
      <c r="G3" s="6"/>
      <c r="H3" s="6"/>
    </row>
    <row r="4" spans="2:8" x14ac:dyDescent="0.2">
      <c r="B4" s="83" t="s">
        <v>160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ht="14.25" customHeight="1"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ht="15" customHeight="1" x14ac:dyDescent="0.2">
      <c r="B10" s="383" t="s">
        <v>21</v>
      </c>
      <c r="C10" s="383"/>
      <c r="D10" s="383"/>
      <c r="E10" s="383"/>
      <c r="F10" s="383"/>
      <c r="G10" s="383"/>
      <c r="H10" s="5"/>
    </row>
    <row r="11" spans="2:8" ht="21" customHeight="1" thickBot="1" x14ac:dyDescent="0.25">
      <c r="B11" s="367" t="s">
        <v>940</v>
      </c>
      <c r="C11" s="367"/>
      <c r="D11" s="367"/>
      <c r="E11" s="367"/>
      <c r="F11" s="367"/>
      <c r="G11" s="367"/>
      <c r="H11" s="367"/>
    </row>
    <row r="12" spans="2:8" ht="29.25" customHeight="1" thickBot="1" x14ac:dyDescent="0.25">
      <c r="B12" s="408" t="s">
        <v>17</v>
      </c>
      <c r="C12" s="409"/>
      <c r="D12" s="409"/>
      <c r="E12" s="410"/>
      <c r="F12" s="305"/>
      <c r="G12" s="338"/>
      <c r="H12" s="58" t="s">
        <v>18</v>
      </c>
    </row>
    <row r="13" spans="2:8" ht="14.25" customHeight="1" x14ac:dyDescent="0.2">
      <c r="B13" s="411" t="s">
        <v>13</v>
      </c>
      <c r="C13" s="412"/>
      <c r="D13" s="412"/>
      <c r="E13" s="413"/>
      <c r="F13" s="340"/>
      <c r="G13" s="339"/>
      <c r="H13" s="344">
        <f>Data!$G31</f>
        <v>209391061</v>
      </c>
    </row>
    <row r="14" spans="2:8" ht="14.25" customHeight="1" x14ac:dyDescent="0.2">
      <c r="B14" s="373" t="s">
        <v>14</v>
      </c>
      <c r="C14" s="406"/>
      <c r="D14" s="406"/>
      <c r="E14" s="407"/>
      <c r="F14" s="341"/>
      <c r="G14" s="339"/>
      <c r="H14" s="345">
        <f>Data!$H31</f>
        <v>182893506</v>
      </c>
    </row>
    <row r="15" spans="2:8" ht="14.25" customHeight="1" x14ac:dyDescent="0.2">
      <c r="B15" s="373" t="s">
        <v>15</v>
      </c>
      <c r="C15" s="406"/>
      <c r="D15" s="406"/>
      <c r="E15" s="407"/>
      <c r="F15" s="341"/>
      <c r="G15" s="339"/>
      <c r="H15" s="345">
        <f>Data!$I31</f>
        <v>94408502</v>
      </c>
    </row>
    <row r="16" spans="2:8" ht="14.25" customHeight="1" x14ac:dyDescent="0.2">
      <c r="B16" s="373" t="s">
        <v>19</v>
      </c>
      <c r="C16" s="406"/>
      <c r="D16" s="406"/>
      <c r="E16" s="407"/>
      <c r="F16" s="341"/>
      <c r="G16" s="339"/>
      <c r="H16" s="345">
        <f>Data!$J31</f>
        <v>46454328</v>
      </c>
    </row>
    <row r="17" spans="2:9" x14ac:dyDescent="0.2">
      <c r="B17" s="373" t="s">
        <v>16</v>
      </c>
      <c r="C17" s="406"/>
      <c r="D17" s="406"/>
      <c r="E17" s="407"/>
      <c r="F17" s="341"/>
      <c r="G17" s="339"/>
      <c r="H17" s="345">
        <f>Data!$K31</f>
        <v>51296443</v>
      </c>
    </row>
    <row r="18" spans="2:9" x14ac:dyDescent="0.2">
      <c r="B18" s="373" t="s">
        <v>1</v>
      </c>
      <c r="C18" s="406"/>
      <c r="D18" s="406"/>
      <c r="E18" s="407"/>
      <c r="F18" s="342"/>
      <c r="G18" s="339"/>
      <c r="H18" s="343">
        <f>SUM(H13:H17)</f>
        <v>584443840</v>
      </c>
    </row>
    <row r="19" spans="2:9" ht="13.5" customHeight="1" x14ac:dyDescent="0.2">
      <c r="B19" s="27"/>
      <c r="D19" s="27"/>
      <c r="E19" s="27"/>
      <c r="F19" s="27"/>
      <c r="G19" s="27"/>
      <c r="H19" s="5"/>
    </row>
    <row r="20" spans="2:9" ht="13.5" customHeight="1" x14ac:dyDescent="0.2">
      <c r="B20" s="27"/>
      <c r="D20" s="399" t="s">
        <v>23</v>
      </c>
      <c r="E20" s="400"/>
      <c r="F20" s="401"/>
      <c r="G20" s="306" t="s">
        <v>24</v>
      </c>
      <c r="H20" s="306" t="s">
        <v>25</v>
      </c>
    </row>
    <row r="21" spans="2:9" ht="14.25" customHeight="1" x14ac:dyDescent="0.2">
      <c r="B21" s="386" t="s">
        <v>22</v>
      </c>
      <c r="C21" s="402"/>
      <c r="D21" s="403" t="str">
        <f>Data!L31</f>
        <v>Eppler, Lori</v>
      </c>
      <c r="E21" s="404"/>
      <c r="F21" s="405"/>
      <c r="G21" s="308" t="str">
        <f>Data!M31</f>
        <v>806-834-1428</v>
      </c>
      <c r="H21" s="78" t="str">
        <f>Data!N31</f>
        <v>lori.eppler@ttu.edu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Data!O31</f>
        <v>15077</v>
      </c>
      <c r="D25" s="80">
        <f>Data!P31</f>
        <v>17232</v>
      </c>
      <c r="E25" s="80">
        <f>Data!Q31</f>
        <v>3121</v>
      </c>
      <c r="F25" s="80">
        <f>Data!R31</f>
        <v>2413</v>
      </c>
      <c r="G25" s="80">
        <f>Data!S31</f>
        <v>407</v>
      </c>
      <c r="H25" s="68">
        <f>SUM(C25:G25)</f>
        <v>38250</v>
      </c>
    </row>
    <row r="26" spans="2:9" x14ac:dyDescent="0.2">
      <c r="C26" s="2"/>
      <c r="D26" s="2"/>
      <c r="E26" s="2"/>
      <c r="F26" s="2"/>
      <c r="G26" s="2"/>
      <c r="H26" s="2"/>
      <c r="I26" s="2"/>
    </row>
    <row r="27" spans="2:9" ht="13.5" customHeight="1" x14ac:dyDescent="0.2">
      <c r="B27" s="27"/>
      <c r="D27" s="399" t="s">
        <v>23</v>
      </c>
      <c r="E27" s="400"/>
      <c r="F27" s="401"/>
      <c r="G27" s="306" t="s">
        <v>24</v>
      </c>
      <c r="H27" s="306" t="s">
        <v>25</v>
      </c>
    </row>
    <row r="28" spans="2:9" ht="14.25" customHeight="1" x14ac:dyDescent="0.2">
      <c r="B28" s="386" t="s">
        <v>39</v>
      </c>
      <c r="C28" s="402"/>
      <c r="D28" s="403" t="str">
        <f>Data!T31</f>
        <v>Valcik, Nicolas</v>
      </c>
      <c r="E28" s="404"/>
      <c r="F28" s="405"/>
      <c r="G28" s="308" t="str">
        <f>Data!U31</f>
        <v>(806) 742-2166</v>
      </c>
      <c r="H28" s="78" t="str">
        <f>Data!V31</f>
        <v>nicolas.valcik@ttu.edu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Data!W31</f>
        <v>280761</v>
      </c>
      <c r="D32" s="81">
        <f>Data!AQ31</f>
        <v>83725</v>
      </c>
      <c r="E32" s="81">
        <f>Data!BK31</f>
        <v>11897</v>
      </c>
      <c r="F32" s="81">
        <f>Data!CE31</f>
        <v>9491</v>
      </c>
      <c r="G32" s="81">
        <f>Data!CY31</f>
        <v>0</v>
      </c>
      <c r="H32" s="22">
        <f>SUM(C32:G32)</f>
        <v>385874</v>
      </c>
      <c r="I32" s="1"/>
    </row>
    <row r="33" spans="2:9" x14ac:dyDescent="0.2">
      <c r="B33" s="7" t="s">
        <v>46</v>
      </c>
      <c r="C33" s="81">
        <f>Data!X31</f>
        <v>122837</v>
      </c>
      <c r="D33" s="81">
        <f>Data!AR31</f>
        <v>57592</v>
      </c>
      <c r="E33" s="81">
        <f>Data!BL31</f>
        <v>9987</v>
      </c>
      <c r="F33" s="81">
        <f>Data!CF31</f>
        <v>11951</v>
      </c>
      <c r="G33" s="81">
        <f>Data!CZ31</f>
        <v>0</v>
      </c>
      <c r="H33" s="22">
        <f t="shared" ref="H33:H52" si="0">SUM(C33:G33)</f>
        <v>202367</v>
      </c>
      <c r="I33" s="1"/>
    </row>
    <row r="34" spans="2:9" x14ac:dyDescent="0.2">
      <c r="B34" s="7" t="s">
        <v>47</v>
      </c>
      <c r="C34" s="81">
        <f>Data!Y31</f>
        <v>35810</v>
      </c>
      <c r="D34" s="81">
        <f>Data!AS31</f>
        <v>10490</v>
      </c>
      <c r="E34" s="81">
        <f>Data!BM31</f>
        <v>3262</v>
      </c>
      <c r="F34" s="81">
        <f>Data!CG31</f>
        <v>2471</v>
      </c>
      <c r="G34" s="81">
        <f>Data!DA31</f>
        <v>0</v>
      </c>
      <c r="H34" s="22">
        <f t="shared" si="0"/>
        <v>52033</v>
      </c>
      <c r="I34" s="1"/>
    </row>
    <row r="35" spans="2:9" x14ac:dyDescent="0.2">
      <c r="B35" s="7" t="s">
        <v>48</v>
      </c>
      <c r="C35" s="81">
        <f>Data!Z31</f>
        <v>3020</v>
      </c>
      <c r="D35" s="81">
        <f>Data!AT31</f>
        <v>8293</v>
      </c>
      <c r="E35" s="81">
        <f>Data!BN31</f>
        <v>9483</v>
      </c>
      <c r="F35" s="81">
        <f>Data!CH31</f>
        <v>5889</v>
      </c>
      <c r="G35" s="81">
        <f>Data!DB31</f>
        <v>0</v>
      </c>
      <c r="H35" s="22">
        <f t="shared" si="0"/>
        <v>26685</v>
      </c>
      <c r="I35" s="1"/>
    </row>
    <row r="36" spans="2:9" x14ac:dyDescent="0.2">
      <c r="B36" s="7" t="s">
        <v>49</v>
      </c>
      <c r="C36" s="81">
        <f>Data!AA31</f>
        <v>17769</v>
      </c>
      <c r="D36" s="81">
        <f>Data!AU31</f>
        <v>13625</v>
      </c>
      <c r="E36" s="81">
        <f>Data!BO31</f>
        <v>2091</v>
      </c>
      <c r="F36" s="81">
        <f>Data!CI31</f>
        <v>1337</v>
      </c>
      <c r="G36" s="81">
        <f>Data!DC31</f>
        <v>0</v>
      </c>
      <c r="H36" s="22">
        <f t="shared" si="0"/>
        <v>34822</v>
      </c>
      <c r="I36" s="1"/>
    </row>
    <row r="37" spans="2:9" x14ac:dyDescent="0.2">
      <c r="B37" s="7" t="s">
        <v>50</v>
      </c>
      <c r="C37" s="81">
        <f>Data!AB31</f>
        <v>34416</v>
      </c>
      <c r="D37" s="81">
        <f>Data!AV31</f>
        <v>56352</v>
      </c>
      <c r="E37" s="81">
        <f>Data!BP31</f>
        <v>9238</v>
      </c>
      <c r="F37" s="81">
        <f>Data!CJ31</f>
        <v>10264</v>
      </c>
      <c r="G37" s="81">
        <f>Data!DD31</f>
        <v>0</v>
      </c>
      <c r="H37" s="22">
        <f t="shared" si="0"/>
        <v>110270</v>
      </c>
      <c r="I37" s="1"/>
    </row>
    <row r="38" spans="2:9" x14ac:dyDescent="0.2">
      <c r="B38" s="7" t="s">
        <v>51</v>
      </c>
      <c r="C38" s="81">
        <f>Data!AC31</f>
        <v>8719</v>
      </c>
      <c r="D38" s="81">
        <f>Data!AW31</f>
        <v>1425</v>
      </c>
      <c r="E38" s="81">
        <f>Data!BQ31</f>
        <v>91</v>
      </c>
      <c r="F38" s="81">
        <f>Data!CK31</f>
        <v>225</v>
      </c>
      <c r="G38" s="81">
        <f>Data!DE31</f>
        <v>0</v>
      </c>
      <c r="H38" s="22">
        <f t="shared" si="0"/>
        <v>10460</v>
      </c>
      <c r="I38" s="1"/>
    </row>
    <row r="39" spans="2:9" x14ac:dyDescent="0.2">
      <c r="B39" s="7" t="s">
        <v>52</v>
      </c>
      <c r="C39" s="81">
        <f>Data!AD31</f>
        <v>0</v>
      </c>
      <c r="D39" s="81">
        <f>Data!AX31</f>
        <v>0</v>
      </c>
      <c r="E39" s="81">
        <f>Data!BR31</f>
        <v>0</v>
      </c>
      <c r="F39" s="81">
        <f>Data!CL31</f>
        <v>0</v>
      </c>
      <c r="G39" s="81">
        <f>Data!DF31</f>
        <v>11969</v>
      </c>
      <c r="H39" s="22">
        <f t="shared" si="0"/>
        <v>11969</v>
      </c>
      <c r="I39" s="1"/>
    </row>
    <row r="40" spans="2:9" x14ac:dyDescent="0.2">
      <c r="B40" s="7" t="s">
        <v>53</v>
      </c>
      <c r="C40" s="81">
        <f>Data!AE31</f>
        <v>531</v>
      </c>
      <c r="D40" s="81">
        <f>Data!AY31</f>
        <v>585</v>
      </c>
      <c r="E40" s="81">
        <f>Data!BS31</f>
        <v>446</v>
      </c>
      <c r="F40" s="81">
        <f>Data!CM31</f>
        <v>0</v>
      </c>
      <c r="G40" s="81">
        <f>Data!DG31</f>
        <v>0</v>
      </c>
      <c r="H40" s="22">
        <f t="shared" si="0"/>
        <v>1562</v>
      </c>
      <c r="I40" s="1"/>
    </row>
    <row r="41" spans="2:9" x14ac:dyDescent="0.2">
      <c r="B41" s="7" t="s">
        <v>54</v>
      </c>
      <c r="C41" s="81">
        <f>Data!AF31</f>
        <v>148</v>
      </c>
      <c r="D41" s="81">
        <f>Data!AZ31</f>
        <v>0</v>
      </c>
      <c r="E41" s="81">
        <f>Data!BT31</f>
        <v>382</v>
      </c>
      <c r="F41" s="81">
        <f>Data!CN31</f>
        <v>0</v>
      </c>
      <c r="G41" s="81">
        <f>Data!DH31</f>
        <v>0</v>
      </c>
      <c r="H41" s="22">
        <f t="shared" si="0"/>
        <v>530</v>
      </c>
      <c r="I41" s="1"/>
    </row>
    <row r="42" spans="2:9" x14ac:dyDescent="0.2">
      <c r="B42" s="7" t="s">
        <v>55</v>
      </c>
      <c r="C42" s="81">
        <f>Data!AG31</f>
        <v>0</v>
      </c>
      <c r="D42" s="81">
        <f>Data!BA31</f>
        <v>0</v>
      </c>
      <c r="E42" s="81">
        <f>Data!BU31</f>
        <v>0</v>
      </c>
      <c r="F42" s="81">
        <f>Data!CO31</f>
        <v>0</v>
      </c>
      <c r="G42" s="81">
        <f>Data!DI31</f>
        <v>0</v>
      </c>
      <c r="H42" s="22">
        <f t="shared" si="0"/>
        <v>0</v>
      </c>
      <c r="I42" s="1"/>
    </row>
    <row r="43" spans="2:9" x14ac:dyDescent="0.2">
      <c r="B43" s="7" t="s">
        <v>56</v>
      </c>
      <c r="C43" s="81">
        <f>Data!AH31</f>
        <v>0</v>
      </c>
      <c r="D43" s="81">
        <f>Data!BB31</f>
        <v>0</v>
      </c>
      <c r="E43" s="81">
        <f>Data!BV31</f>
        <v>0</v>
      </c>
      <c r="F43" s="81">
        <f>Data!CP31</f>
        <v>0</v>
      </c>
      <c r="G43" s="81">
        <f>Data!DJ31</f>
        <v>0</v>
      </c>
      <c r="H43" s="22">
        <f t="shared" si="0"/>
        <v>0</v>
      </c>
      <c r="I43" s="1"/>
    </row>
    <row r="44" spans="2:9" x14ac:dyDescent="0.2">
      <c r="B44" s="7" t="s">
        <v>57</v>
      </c>
      <c r="C44" s="81">
        <f>Data!AI31</f>
        <v>0</v>
      </c>
      <c r="D44" s="81">
        <f>Data!BC31</f>
        <v>0</v>
      </c>
      <c r="E44" s="81">
        <f>Data!BW31</f>
        <v>0</v>
      </c>
      <c r="F44" s="81">
        <f>Data!CQ31</f>
        <v>0</v>
      </c>
      <c r="G44" s="81">
        <f>Data!DK31</f>
        <v>0</v>
      </c>
      <c r="H44" s="22">
        <f t="shared" si="0"/>
        <v>0</v>
      </c>
      <c r="I44" s="1"/>
    </row>
    <row r="45" spans="2:9" x14ac:dyDescent="0.2">
      <c r="B45" s="7" t="s">
        <v>58</v>
      </c>
      <c r="C45" s="81">
        <f>Data!AJ31</f>
        <v>9716</v>
      </c>
      <c r="D45" s="81">
        <f>Data!BD31</f>
        <v>5665</v>
      </c>
      <c r="E45" s="81">
        <f>Data!BX31</f>
        <v>1102</v>
      </c>
      <c r="F45" s="81">
        <f>Data!CR31</f>
        <v>1192</v>
      </c>
      <c r="G45" s="81">
        <f>Data!DL31</f>
        <v>0</v>
      </c>
      <c r="H45" s="22">
        <f t="shared" si="0"/>
        <v>17675</v>
      </c>
      <c r="I45" s="1"/>
    </row>
    <row r="46" spans="2:9" x14ac:dyDescent="0.2">
      <c r="B46" s="7" t="s">
        <v>59</v>
      </c>
      <c r="C46" s="81">
        <f>Data!AK31</f>
        <v>0</v>
      </c>
      <c r="D46" s="81">
        <f>Data!BE31</f>
        <v>0</v>
      </c>
      <c r="E46" s="81">
        <f>Data!BY31</f>
        <v>0</v>
      </c>
      <c r="F46" s="81">
        <f>Data!CS31</f>
        <v>0</v>
      </c>
      <c r="G46" s="81">
        <f>Data!DM31</f>
        <v>0</v>
      </c>
      <c r="H46" s="22">
        <f t="shared" si="0"/>
        <v>0</v>
      </c>
      <c r="I46" s="1"/>
    </row>
    <row r="47" spans="2:9" x14ac:dyDescent="0.2">
      <c r="B47" s="7" t="s">
        <v>60</v>
      </c>
      <c r="C47" s="81">
        <f>Data!AL31</f>
        <v>31274</v>
      </c>
      <c r="D47" s="81">
        <f>Data!BF31</f>
        <v>82078</v>
      </c>
      <c r="E47" s="81">
        <f>Data!BZ31</f>
        <v>19717</v>
      </c>
      <c r="F47" s="81">
        <f>Data!CT31</f>
        <v>2593</v>
      </c>
      <c r="G47" s="81">
        <f>Data!DN31</f>
        <v>0</v>
      </c>
      <c r="H47" s="22">
        <f t="shared" si="0"/>
        <v>135662</v>
      </c>
      <c r="I47" s="1"/>
    </row>
    <row r="48" spans="2:9" x14ac:dyDescent="0.2">
      <c r="B48" s="7" t="s">
        <v>61</v>
      </c>
      <c r="C48" s="81">
        <f>Data!AM31</f>
        <v>0</v>
      </c>
      <c r="D48" s="81">
        <f>Data!BG31</f>
        <v>0</v>
      </c>
      <c r="E48" s="81">
        <f>Data!CA31</f>
        <v>0</v>
      </c>
      <c r="F48" s="81">
        <f>Data!CU31</f>
        <v>0</v>
      </c>
      <c r="G48" s="81">
        <f>Data!DO31</f>
        <v>0</v>
      </c>
      <c r="H48" s="22">
        <f t="shared" si="0"/>
        <v>0</v>
      </c>
      <c r="I48" s="1"/>
    </row>
    <row r="49" spans="2:9" x14ac:dyDescent="0.2">
      <c r="B49" s="7" t="s">
        <v>62</v>
      </c>
      <c r="C49" s="81">
        <f>Data!AN31</f>
        <v>13</v>
      </c>
      <c r="D49" s="81">
        <f>Data!BH31</f>
        <v>3757</v>
      </c>
      <c r="E49" s="81">
        <f>Data!CB31</f>
        <v>0</v>
      </c>
      <c r="F49" s="81">
        <f>Data!CV31</f>
        <v>0</v>
      </c>
      <c r="G49" s="81">
        <f>Data!DP31</f>
        <v>0</v>
      </c>
      <c r="H49" s="22">
        <f t="shared" si="0"/>
        <v>3770</v>
      </c>
      <c r="I49" s="1"/>
    </row>
    <row r="50" spans="2:9" x14ac:dyDescent="0.2">
      <c r="B50" s="7" t="s">
        <v>63</v>
      </c>
      <c r="C50" s="81">
        <f>Data!AO31</f>
        <v>2004</v>
      </c>
      <c r="D50" s="81">
        <f>Data!BI31</f>
        <v>943</v>
      </c>
      <c r="E50" s="81">
        <f>Data!CC31</f>
        <v>30</v>
      </c>
      <c r="F50" s="81">
        <f>Data!CW31</f>
        <v>30</v>
      </c>
      <c r="G50" s="81">
        <f>Data!DQ31</f>
        <v>0</v>
      </c>
      <c r="H50" s="22">
        <f t="shared" si="0"/>
        <v>3007</v>
      </c>
      <c r="I50" s="1"/>
    </row>
    <row r="51" spans="2:9" x14ac:dyDescent="0.2">
      <c r="B51" s="7" t="s">
        <v>0</v>
      </c>
      <c r="C51" s="81">
        <f>Data!AP31</f>
        <v>0</v>
      </c>
      <c r="D51" s="81">
        <f>Data!BJ31</f>
        <v>0</v>
      </c>
      <c r="E51" s="81">
        <f>Data!CD31</f>
        <v>0</v>
      </c>
      <c r="F51" s="81">
        <f>Data!CX31</f>
        <v>0</v>
      </c>
      <c r="G51" s="81">
        <f>Data!DR31</f>
        <v>0</v>
      </c>
      <c r="H51" s="22">
        <f t="shared" si="0"/>
        <v>0</v>
      </c>
      <c r="I51" s="1"/>
    </row>
    <row r="52" spans="2:9" x14ac:dyDescent="0.2">
      <c r="B52" s="8" t="s">
        <v>34</v>
      </c>
      <c r="C52" s="22">
        <f>SUM(C32:C51)</f>
        <v>547018</v>
      </c>
      <c r="D52" s="22">
        <f>SUM(D32:D51)</f>
        <v>324530</v>
      </c>
      <c r="E52" s="22">
        <f>SUM(E32:E51)</f>
        <v>67726</v>
      </c>
      <c r="F52" s="22">
        <f>SUM(F32:F51)</f>
        <v>45443</v>
      </c>
      <c r="G52" s="22">
        <f>SUM(G32:G51)</f>
        <v>11969</v>
      </c>
      <c r="H52" s="22">
        <f t="shared" si="0"/>
        <v>996686</v>
      </c>
      <c r="I52" s="1"/>
    </row>
    <row r="53" spans="2:9" x14ac:dyDescent="0.2">
      <c r="B53" s="14"/>
      <c r="C53" s="18"/>
      <c r="D53" s="18"/>
      <c r="E53" s="18"/>
      <c r="F53" s="18"/>
      <c r="G53" s="18"/>
      <c r="H53" s="18"/>
      <c r="I53" s="1"/>
    </row>
    <row r="54" spans="2:9" ht="13.5" customHeight="1" x14ac:dyDescent="0.2">
      <c r="B54" s="27"/>
      <c r="D54" s="399" t="s">
        <v>23</v>
      </c>
      <c r="E54" s="400"/>
      <c r="F54" s="401"/>
      <c r="G54" s="306" t="s">
        <v>24</v>
      </c>
      <c r="H54" s="306" t="s">
        <v>25</v>
      </c>
    </row>
    <row r="55" spans="2:9" ht="14.25" customHeight="1" x14ac:dyDescent="0.2">
      <c r="B55" s="386" t="s">
        <v>40</v>
      </c>
      <c r="C55" s="402"/>
      <c r="D55" s="403" t="str">
        <f>Data!T31</f>
        <v>Valcik, Nicolas</v>
      </c>
      <c r="E55" s="404"/>
      <c r="F55" s="405"/>
      <c r="G55" s="308" t="str">
        <f>Data!U31</f>
        <v>(806) 742-2166</v>
      </c>
      <c r="H55" s="78" t="str">
        <f>Data!V31</f>
        <v>nicolas.valcik@ttu.edu</v>
      </c>
    </row>
    <row r="56" spans="2:9" ht="13.5" customHeight="1" x14ac:dyDescent="0.2">
      <c r="B56" s="27"/>
      <c r="C56" s="27"/>
      <c r="D56" s="27"/>
      <c r="E56" s="27"/>
      <c r="F56" s="27"/>
      <c r="G56" s="27"/>
      <c r="H56" s="5"/>
    </row>
    <row r="57" spans="2:9" ht="14.25" customHeight="1" x14ac:dyDescent="0.2">
      <c r="B57" s="3" t="s">
        <v>10</v>
      </c>
      <c r="C57" s="1"/>
      <c r="D57" s="1"/>
      <c r="E57" s="1"/>
      <c r="F57" s="1"/>
      <c r="G57" s="1"/>
      <c r="H57" s="1"/>
      <c r="I57" s="1"/>
    </row>
    <row r="58" spans="2:9" ht="31.5" customHeight="1" x14ac:dyDescent="0.2">
      <c r="B58" s="392" t="s">
        <v>42</v>
      </c>
      <c r="C58" s="392"/>
      <c r="D58" s="392"/>
      <c r="E58" s="392"/>
      <c r="F58" s="392"/>
      <c r="G58" s="392"/>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Data!DS31</f>
        <v>11335973.087099601</v>
      </c>
      <c r="D61" s="82">
        <f>Data!EM31</f>
        <v>8676488.8056375608</v>
      </c>
      <c r="E61" s="82">
        <f>Data!FG31</f>
        <v>7358294.2616268098</v>
      </c>
      <c r="F61" s="82">
        <f>Data!GA31</f>
        <v>11141090.004981</v>
      </c>
      <c r="G61" s="82">
        <f>Data!GU31</f>
        <v>0</v>
      </c>
      <c r="H61" s="21">
        <f>SUM(C61:G61)</f>
        <v>38511846.159344971</v>
      </c>
      <c r="I61" s="1"/>
    </row>
    <row r="62" spans="2:9" x14ac:dyDescent="0.2">
      <c r="B62" s="9" t="str">
        <f>$B$33</f>
        <v>Science</v>
      </c>
      <c r="C62" s="82">
        <f>Data!DT31</f>
        <v>5684051.6870880602</v>
      </c>
      <c r="D62" s="82">
        <f>Data!EN31</f>
        <v>5777891.6830005199</v>
      </c>
      <c r="E62" s="82">
        <f>Data!FH31</f>
        <v>5797849.7652339004</v>
      </c>
      <c r="F62" s="82">
        <f>Data!GB31</f>
        <v>12967483.6262228</v>
      </c>
      <c r="G62" s="82">
        <f>Data!GV31</f>
        <v>0</v>
      </c>
      <c r="H62" s="22">
        <f t="shared" ref="H62:H81" si="1">SUM(C62:G62)</f>
        <v>30227276.761545282</v>
      </c>
      <c r="I62" s="1"/>
    </row>
    <row r="63" spans="2:9" x14ac:dyDescent="0.2">
      <c r="B63" s="9" t="str">
        <f>$B$34</f>
        <v>Fine Arts</v>
      </c>
      <c r="C63" s="82">
        <f>Data!DU31</f>
        <v>3204736.1696926998</v>
      </c>
      <c r="D63" s="82">
        <f>Data!EO31</f>
        <v>2695361.1565301502</v>
      </c>
      <c r="E63" s="82">
        <f>Data!FI31</f>
        <v>2100176.4053044799</v>
      </c>
      <c r="F63" s="82">
        <f>Data!GC31</f>
        <v>2175408.7871041899</v>
      </c>
      <c r="G63" s="82">
        <f>Data!GW31</f>
        <v>0</v>
      </c>
      <c r="H63" s="22">
        <f t="shared" si="1"/>
        <v>10175682.51863152</v>
      </c>
      <c r="I63" s="1"/>
    </row>
    <row r="64" spans="2:9" x14ac:dyDescent="0.2">
      <c r="B64" s="9" t="str">
        <f>$B$35</f>
        <v>Teacher Education</v>
      </c>
      <c r="C64" s="82">
        <f>Data!DV31</f>
        <v>264732.41880573099</v>
      </c>
      <c r="D64" s="82">
        <f>Data!EP31</f>
        <v>773308.79028111103</v>
      </c>
      <c r="E64" s="82">
        <f>Data!FJ31</f>
        <v>1805787.2172872301</v>
      </c>
      <c r="F64" s="82">
        <f>Data!GD31</f>
        <v>4279642.0404682299</v>
      </c>
      <c r="G64" s="82">
        <f>Data!GX31</f>
        <v>0</v>
      </c>
      <c r="H64" s="22">
        <f t="shared" si="1"/>
        <v>7123470.4668423021</v>
      </c>
      <c r="I64" s="1"/>
    </row>
    <row r="65" spans="2:9" x14ac:dyDescent="0.2">
      <c r="B65" s="9" t="str">
        <f>$B$36</f>
        <v>Agriculture</v>
      </c>
      <c r="C65" s="82">
        <f>Data!DW31</f>
        <v>968099.890005694</v>
      </c>
      <c r="D65" s="82">
        <f>Data!EQ31</f>
        <v>1803079.99542238</v>
      </c>
      <c r="E65" s="82">
        <f>Data!FK31</f>
        <v>1996014.4361330301</v>
      </c>
      <c r="F65" s="82">
        <f>Data!GE31</f>
        <v>1402054.90749031</v>
      </c>
      <c r="G65" s="82">
        <f>Data!GY31</f>
        <v>0</v>
      </c>
      <c r="H65" s="22">
        <f t="shared" si="1"/>
        <v>6169249.2290514139</v>
      </c>
      <c r="I65" s="1"/>
    </row>
    <row r="66" spans="2:9" x14ac:dyDescent="0.2">
      <c r="B66" s="9" t="str">
        <f>$B$37</f>
        <v>Engineering</v>
      </c>
      <c r="C66" s="82">
        <f>Data!DX31</f>
        <v>3246713.2167293602</v>
      </c>
      <c r="D66" s="82">
        <f>Data!ER31</f>
        <v>7169627.40505144</v>
      </c>
      <c r="E66" s="82">
        <f>Data!FL31</f>
        <v>4809935.7408287097</v>
      </c>
      <c r="F66" s="82">
        <f>Data!GF31</f>
        <v>15248223.419943999</v>
      </c>
      <c r="G66" s="82">
        <f>Data!GZ31</f>
        <v>0</v>
      </c>
      <c r="H66" s="22">
        <f t="shared" si="1"/>
        <v>30474499.782553509</v>
      </c>
      <c r="I66" s="1"/>
    </row>
    <row r="67" spans="2:9" x14ac:dyDescent="0.2">
      <c r="B67" s="9" t="str">
        <f>$B$38</f>
        <v>Home Economics</v>
      </c>
      <c r="C67" s="82">
        <f>Data!DY31</f>
        <v>299350.48576982197</v>
      </c>
      <c r="D67" s="82">
        <f>Data!ES31</f>
        <v>130255.765438327</v>
      </c>
      <c r="E67" s="82">
        <f>Data!FM31</f>
        <v>25311.3944325257</v>
      </c>
      <c r="F67" s="82">
        <f>Data!GG31</f>
        <v>187733.38224591999</v>
      </c>
      <c r="G67" s="82">
        <f>Data!HA31</f>
        <v>0</v>
      </c>
      <c r="H67" s="22">
        <f t="shared" si="1"/>
        <v>642651.02788659465</v>
      </c>
      <c r="I67" s="1"/>
    </row>
    <row r="68" spans="2:9" x14ac:dyDescent="0.2">
      <c r="B68" s="9" t="str">
        <f>$B$39</f>
        <v>Law</v>
      </c>
      <c r="C68" s="82">
        <f>Data!DZ31</f>
        <v>0</v>
      </c>
      <c r="D68" s="82">
        <f>Data!ET31</f>
        <v>3916.3333333333298</v>
      </c>
      <c r="E68" s="82">
        <f>Data!FN31</f>
        <v>0</v>
      </c>
      <c r="F68" s="82">
        <f>Data!GH31</f>
        <v>0</v>
      </c>
      <c r="G68" s="82">
        <f>Data!HB31</f>
        <v>5019570.7543734303</v>
      </c>
      <c r="H68" s="22">
        <f t="shared" si="1"/>
        <v>5023487.0877067633</v>
      </c>
      <c r="I68" s="1"/>
    </row>
    <row r="69" spans="2:9" x14ac:dyDescent="0.2">
      <c r="B69" s="9" t="str">
        <f>$B$40</f>
        <v>Social Service</v>
      </c>
      <c r="C69" s="82">
        <f>Data!EA31</f>
        <v>24474.025974026001</v>
      </c>
      <c r="D69" s="82">
        <f>Data!EU31</f>
        <v>109313.37481962499</v>
      </c>
      <c r="E69" s="82">
        <f>Data!FO31</f>
        <v>278892.15476190503</v>
      </c>
      <c r="F69" s="82">
        <f>Data!GI31</f>
        <v>0</v>
      </c>
      <c r="G69" s="82">
        <f>Data!HC31</f>
        <v>0</v>
      </c>
      <c r="H69" s="22">
        <f t="shared" si="1"/>
        <v>412679.55555555603</v>
      </c>
      <c r="I69" s="1"/>
    </row>
    <row r="70" spans="2:9" x14ac:dyDescent="0.2">
      <c r="B70" s="9" t="str">
        <f>$B$41</f>
        <v>Library Science</v>
      </c>
      <c r="C70" s="82">
        <f>Data!EB31</f>
        <v>281758.2</v>
      </c>
      <c r="D70" s="82">
        <f>Data!EV31</f>
        <v>0</v>
      </c>
      <c r="E70" s="82">
        <f>Data!FP31</f>
        <v>295851.063608928</v>
      </c>
      <c r="F70" s="82">
        <f>Data!GJ31</f>
        <v>0</v>
      </c>
      <c r="G70" s="82">
        <f>Data!HD31</f>
        <v>0</v>
      </c>
      <c r="H70" s="22">
        <f t="shared" si="1"/>
        <v>577609.26360892807</v>
      </c>
      <c r="I70" s="1"/>
    </row>
    <row r="71" spans="2:9" x14ac:dyDescent="0.2">
      <c r="B71" s="9" t="str">
        <f>$B$42</f>
        <v>Veterinary Science</v>
      </c>
      <c r="C71" s="82">
        <f>Data!EC31</f>
        <v>0</v>
      </c>
      <c r="D71" s="82">
        <f>Data!EW31</f>
        <v>0</v>
      </c>
      <c r="E71" s="82">
        <f>Data!FQ31</f>
        <v>0</v>
      </c>
      <c r="F71" s="82">
        <f>Data!GK31</f>
        <v>0</v>
      </c>
      <c r="G71" s="82">
        <f>Data!HE31</f>
        <v>0</v>
      </c>
      <c r="H71" s="22">
        <f t="shared" si="1"/>
        <v>0</v>
      </c>
      <c r="I71" s="1"/>
    </row>
    <row r="72" spans="2:9" x14ac:dyDescent="0.2">
      <c r="B72" s="9" t="str">
        <f>$B$43</f>
        <v>Vocational Training</v>
      </c>
      <c r="C72" s="82">
        <f>Data!ED31</f>
        <v>0</v>
      </c>
      <c r="D72" s="82">
        <f>Data!EX31</f>
        <v>0</v>
      </c>
      <c r="E72" s="82">
        <f>Data!FR31</f>
        <v>0</v>
      </c>
      <c r="F72" s="82">
        <f>Data!GL31</f>
        <v>0</v>
      </c>
      <c r="G72" s="82">
        <f>Data!HF31</f>
        <v>0</v>
      </c>
      <c r="H72" s="22">
        <f t="shared" si="1"/>
        <v>0</v>
      </c>
      <c r="I72" s="1"/>
    </row>
    <row r="73" spans="2:9" x14ac:dyDescent="0.2">
      <c r="B73" s="9" t="str">
        <f>$B$44</f>
        <v>Physical Training</v>
      </c>
      <c r="C73" s="82">
        <f>Data!EE31</f>
        <v>0</v>
      </c>
      <c r="D73" s="82">
        <f>Data!EY31</f>
        <v>0</v>
      </c>
      <c r="E73" s="82">
        <f>Data!FS31</f>
        <v>0</v>
      </c>
      <c r="F73" s="82">
        <f>Data!GM31</f>
        <v>0</v>
      </c>
      <c r="G73" s="82">
        <f>Data!HG31</f>
        <v>0</v>
      </c>
      <c r="H73" s="22">
        <f t="shared" si="1"/>
        <v>0</v>
      </c>
      <c r="I73" s="1"/>
    </row>
    <row r="74" spans="2:9" x14ac:dyDescent="0.2">
      <c r="B74" s="9" t="str">
        <f>$B$45</f>
        <v>Health Services</v>
      </c>
      <c r="C74" s="82">
        <f>Data!EF31</f>
        <v>462305.83476855</v>
      </c>
      <c r="D74" s="82">
        <f>Data!EZ31</f>
        <v>585591.87175269204</v>
      </c>
      <c r="E74" s="82">
        <f>Data!FT31</f>
        <v>278787.801003739</v>
      </c>
      <c r="F74" s="82">
        <f>Data!GN31</f>
        <v>1052130.6734762799</v>
      </c>
      <c r="G74" s="82">
        <f>Data!HH31</f>
        <v>0</v>
      </c>
      <c r="H74" s="22">
        <f t="shared" si="1"/>
        <v>2378816.1810012609</v>
      </c>
      <c r="I74" s="1"/>
    </row>
    <row r="75" spans="2:9" x14ac:dyDescent="0.2">
      <c r="B75" s="9" t="str">
        <f>$B$46</f>
        <v>Pharmacy</v>
      </c>
      <c r="C75" s="82">
        <f>Data!EG31</f>
        <v>0</v>
      </c>
      <c r="D75" s="82">
        <f>Data!FA31</f>
        <v>0</v>
      </c>
      <c r="E75" s="82">
        <f>Data!FU31</f>
        <v>0</v>
      </c>
      <c r="F75" s="82">
        <f>Data!GO31</f>
        <v>0</v>
      </c>
      <c r="G75" s="82">
        <f>Data!HI31</f>
        <v>0</v>
      </c>
      <c r="H75" s="22">
        <f t="shared" si="1"/>
        <v>0</v>
      </c>
      <c r="I75" s="1"/>
    </row>
    <row r="76" spans="2:9" x14ac:dyDescent="0.2">
      <c r="B76" s="9" t="str">
        <f>$B$47</f>
        <v>Business Administration</v>
      </c>
      <c r="C76" s="82">
        <f>Data!EH31</f>
        <v>1489986.5218650501</v>
      </c>
      <c r="D76" s="82">
        <f>Data!FB31</f>
        <v>10804295.5286448</v>
      </c>
      <c r="E76" s="82">
        <f>Data!FV31</f>
        <v>6485747.92460318</v>
      </c>
      <c r="F76" s="82">
        <f>Data!GP31</f>
        <v>6861020.6254554903</v>
      </c>
      <c r="G76" s="82">
        <f>Data!HJ31</f>
        <v>0</v>
      </c>
      <c r="H76" s="22">
        <f t="shared" si="1"/>
        <v>25641050.600568522</v>
      </c>
      <c r="I76" s="1"/>
    </row>
    <row r="77" spans="2:9" x14ac:dyDescent="0.2">
      <c r="B77" s="9" t="str">
        <f>$B$48</f>
        <v>Optometry</v>
      </c>
      <c r="C77" s="82">
        <f>Data!EI31</f>
        <v>0</v>
      </c>
      <c r="D77" s="82">
        <f>Data!FC31</f>
        <v>0</v>
      </c>
      <c r="E77" s="82">
        <f>Data!FW31</f>
        <v>0</v>
      </c>
      <c r="F77" s="82">
        <f>Data!GQ31</f>
        <v>0</v>
      </c>
      <c r="G77" s="82">
        <f>Data!HK31</f>
        <v>0</v>
      </c>
      <c r="H77" s="22">
        <f t="shared" si="1"/>
        <v>0</v>
      </c>
      <c r="I77" s="1"/>
    </row>
    <row r="78" spans="2:9" x14ac:dyDescent="0.2">
      <c r="B78" s="9" t="str">
        <f>$B$49</f>
        <v>Teacher Ed-Practice Teaching</v>
      </c>
      <c r="C78" s="82">
        <f>Data!EJ31</f>
        <v>1153.1887222742901</v>
      </c>
      <c r="D78" s="82">
        <f>Data!FD31</f>
        <v>1466271.48999381</v>
      </c>
      <c r="E78" s="82">
        <f>Data!FX31</f>
        <v>0</v>
      </c>
      <c r="F78" s="82">
        <f>Data!GR31</f>
        <v>0</v>
      </c>
      <c r="G78" s="82">
        <f>Data!HL31</f>
        <v>0</v>
      </c>
      <c r="H78" s="22">
        <f t="shared" si="1"/>
        <v>1467424.6787160842</v>
      </c>
      <c r="I78" s="1"/>
    </row>
    <row r="79" spans="2:9" x14ac:dyDescent="0.2">
      <c r="B79" s="9" t="str">
        <f>$B$50</f>
        <v>Technology</v>
      </c>
      <c r="C79" s="82">
        <f>Data!EK31</f>
        <v>184820.672815825</v>
      </c>
      <c r="D79" s="82">
        <f>Data!FE31</f>
        <v>306492.76188836002</v>
      </c>
      <c r="E79" s="82">
        <f>Data!FY31</f>
        <v>101697.60119047599</v>
      </c>
      <c r="F79" s="82">
        <f>Data!GS31</f>
        <v>40541.732142857203</v>
      </c>
      <c r="G79" s="82">
        <f>Data!HM31</f>
        <v>0</v>
      </c>
      <c r="H79" s="22">
        <f t="shared" si="1"/>
        <v>633552.76803751814</v>
      </c>
      <c r="I79" s="1"/>
    </row>
    <row r="80" spans="2:9" x14ac:dyDescent="0.2">
      <c r="B80" s="9" t="str">
        <f>$B$51</f>
        <v>Nursing</v>
      </c>
      <c r="C80" s="82">
        <f>Data!EL31</f>
        <v>0</v>
      </c>
      <c r="D80" s="82">
        <f>Data!FF31</f>
        <v>0</v>
      </c>
      <c r="E80" s="82">
        <f>Data!FZ31</f>
        <v>0</v>
      </c>
      <c r="F80" s="82">
        <f>Data!GT31</f>
        <v>0</v>
      </c>
      <c r="G80" s="82">
        <f>Data!HN31</f>
        <v>0</v>
      </c>
      <c r="H80" s="22">
        <f t="shared" si="1"/>
        <v>0</v>
      </c>
      <c r="I80" s="1"/>
    </row>
    <row r="81" spans="2:9" x14ac:dyDescent="0.2">
      <c r="B81" s="35" t="str">
        <f>$B$52</f>
        <v>Totals</v>
      </c>
      <c r="C81" s="21">
        <f>SUM(C61:C80)</f>
        <v>27448155.399336696</v>
      </c>
      <c r="D81" s="21">
        <f>SUM(D61:D80)</f>
        <v>40301894.961794101</v>
      </c>
      <c r="E81" s="21">
        <f>SUM(E61:E80)</f>
        <v>31334345.766014919</v>
      </c>
      <c r="F81" s="21">
        <f>SUM(F61:F80)</f>
        <v>55355329.199531078</v>
      </c>
      <c r="G81" s="21">
        <f>SUM(G61:G80)</f>
        <v>5019570.7543734303</v>
      </c>
      <c r="H81" s="21">
        <f t="shared" si="1"/>
        <v>159459296.08105022</v>
      </c>
      <c r="I81" s="1"/>
    </row>
    <row r="82" spans="2:9" x14ac:dyDescent="0.2">
      <c r="B82" s="14"/>
      <c r="C82" s="15"/>
      <c r="D82" s="15"/>
      <c r="E82" s="15"/>
      <c r="F82" s="15"/>
      <c r="G82" s="15"/>
      <c r="H82" s="16"/>
      <c r="I82" s="1"/>
    </row>
    <row r="83" spans="2:9" ht="13.5" customHeight="1" x14ac:dyDescent="0.2">
      <c r="B83" s="27"/>
      <c r="D83" s="399" t="s">
        <v>23</v>
      </c>
      <c r="E83" s="400"/>
      <c r="F83" s="401"/>
      <c r="G83" s="306" t="s">
        <v>24</v>
      </c>
      <c r="H83" s="306" t="s">
        <v>25</v>
      </c>
    </row>
    <row r="84" spans="2:9" ht="14.25" customHeight="1" x14ac:dyDescent="0.2">
      <c r="B84" s="386" t="s">
        <v>41</v>
      </c>
      <c r="C84" s="402"/>
      <c r="D84" s="403" t="str">
        <f>Data!T31</f>
        <v>Valcik, Nicolas</v>
      </c>
      <c r="E84" s="404"/>
      <c r="F84" s="405"/>
      <c r="G84" s="308" t="str">
        <f>Data!U31</f>
        <v>(806) 742-2166</v>
      </c>
      <c r="H84" s="78" t="str">
        <f>Data!V31</f>
        <v>nicolas.valcik@ttu.edu</v>
      </c>
    </row>
    <row r="85" spans="2:9" ht="13.5" customHeight="1" x14ac:dyDescent="0.2">
      <c r="B85" s="27"/>
      <c r="C85" s="27"/>
      <c r="D85" s="27"/>
      <c r="E85" s="27"/>
      <c r="F85" s="27"/>
      <c r="G85" s="27"/>
      <c r="H85" s="5"/>
    </row>
    <row r="86" spans="2:9" ht="14.25" customHeight="1" x14ac:dyDescent="0.2">
      <c r="B86" s="307" t="s">
        <v>33</v>
      </c>
      <c r="C86" s="13"/>
      <c r="D86" s="13"/>
      <c r="E86" s="13"/>
      <c r="F86" s="13"/>
      <c r="G86" s="13"/>
      <c r="H86" s="17">
        <f>H13+H14</f>
        <v>392284567</v>
      </c>
    </row>
    <row r="87" spans="2:9" ht="42.75" customHeight="1" x14ac:dyDescent="0.2">
      <c r="B87" s="365" t="s">
        <v>8</v>
      </c>
      <c r="C87" s="365"/>
      <c r="D87" s="365"/>
      <c r="E87" s="365"/>
      <c r="F87" s="365"/>
      <c r="G87" s="365"/>
      <c r="H87" s="34"/>
    </row>
    <row r="88" spans="2:9" ht="15" customHeight="1" x14ac:dyDescent="0.2">
      <c r="B88" s="307"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Data!HR31</f>
        <v>998580.09</v>
      </c>
      <c r="D91" s="159">
        <f>Data!IL31</f>
        <v>359109.94</v>
      </c>
      <c r="E91" s="159">
        <f>Data!JF31</f>
        <v>113599.42</v>
      </c>
      <c r="F91" s="159">
        <f>Data!JZ31</f>
        <v>55604.29</v>
      </c>
      <c r="G91" s="159">
        <f>Data!KT31</f>
        <v>0</v>
      </c>
      <c r="H91" s="36">
        <f t="shared" ref="H91:H111" si="2">SUM(C91:G91)</f>
        <v>1526893.74</v>
      </c>
    </row>
    <row r="92" spans="2:9" x14ac:dyDescent="0.2">
      <c r="B92" s="9" t="str">
        <f>$B$33</f>
        <v>Science</v>
      </c>
      <c r="C92" s="159">
        <f>Data!HS31</f>
        <v>592173.43000000005</v>
      </c>
      <c r="D92" s="159">
        <f>Data!IM31</f>
        <v>230180.75</v>
      </c>
      <c r="E92" s="159">
        <f>Data!JG31</f>
        <v>78639.240000000005</v>
      </c>
      <c r="F92" s="159">
        <f>Data!KA31</f>
        <v>65250.31</v>
      </c>
      <c r="G92" s="159">
        <f>Data!KU31</f>
        <v>0</v>
      </c>
      <c r="H92" s="69">
        <f t="shared" si="2"/>
        <v>966243.73</v>
      </c>
    </row>
    <row r="93" spans="2:9" x14ac:dyDescent="0.2">
      <c r="B93" s="9" t="str">
        <f>$B$34</f>
        <v>Fine Arts</v>
      </c>
      <c r="C93" s="159">
        <f>Data!HT31</f>
        <v>257278.94</v>
      </c>
      <c r="D93" s="159">
        <f>Data!IN31</f>
        <v>68453.490000000005</v>
      </c>
      <c r="E93" s="159">
        <f>Data!JH31</f>
        <v>23863.599999999999</v>
      </c>
      <c r="F93" s="159">
        <f>Data!KB31</f>
        <v>19047.68</v>
      </c>
      <c r="G93" s="159">
        <f>Data!KV31</f>
        <v>0</v>
      </c>
      <c r="H93" s="69">
        <f t="shared" si="2"/>
        <v>368643.70999999996</v>
      </c>
    </row>
    <row r="94" spans="2:9" x14ac:dyDescent="0.2">
      <c r="B94" s="9" t="str">
        <f>$B$35</f>
        <v>Teacher Education</v>
      </c>
      <c r="C94" s="159">
        <f>Data!HU31</f>
        <v>7789.82</v>
      </c>
      <c r="D94" s="159">
        <f>Data!IO31</f>
        <v>21133.87</v>
      </c>
      <c r="E94" s="159">
        <f>Data!JI31</f>
        <v>22362.23</v>
      </c>
      <c r="F94" s="159">
        <f>Data!KC31</f>
        <v>10345.35</v>
      </c>
      <c r="G94" s="159">
        <f>Data!KW31</f>
        <v>0</v>
      </c>
      <c r="H94" s="69">
        <f t="shared" si="2"/>
        <v>61631.27</v>
      </c>
    </row>
    <row r="95" spans="2:9" x14ac:dyDescent="0.2">
      <c r="B95" s="9" t="str">
        <f>$B$36</f>
        <v>Agriculture</v>
      </c>
      <c r="C95" s="159">
        <f>Data!HV31</f>
        <v>270681.08</v>
      </c>
      <c r="D95" s="159">
        <f>Data!IP31</f>
        <v>165494.28</v>
      </c>
      <c r="E95" s="159">
        <f>Data!JJ31</f>
        <v>28825.5</v>
      </c>
      <c r="F95" s="159">
        <f>Data!KD31</f>
        <v>18572.88</v>
      </c>
      <c r="G95" s="159">
        <f>Data!KX31</f>
        <v>0</v>
      </c>
      <c r="H95" s="69">
        <f t="shared" si="2"/>
        <v>483573.74</v>
      </c>
    </row>
    <row r="96" spans="2:9" x14ac:dyDescent="0.2">
      <c r="B96" s="9" t="str">
        <f>$B$37</f>
        <v>Engineering</v>
      </c>
      <c r="C96" s="159">
        <f>Data!HW31</f>
        <v>367766.78</v>
      </c>
      <c r="D96" s="159">
        <f>Data!IQ31</f>
        <v>596002.18999999994</v>
      </c>
      <c r="E96" s="159">
        <f>Data!JK31</f>
        <v>122917.8</v>
      </c>
      <c r="F96" s="159">
        <f>Data!KE31</f>
        <v>121034.86</v>
      </c>
      <c r="G96" s="159">
        <f>Data!KY31</f>
        <v>0</v>
      </c>
      <c r="H96" s="69">
        <f t="shared" si="2"/>
        <v>1207721.6300000001</v>
      </c>
    </row>
    <row r="97" spans="2:8" x14ac:dyDescent="0.2">
      <c r="B97" s="9" t="str">
        <f>$B$38</f>
        <v>Home Economics</v>
      </c>
      <c r="C97" s="159">
        <f>Data!HX31</f>
        <v>53186.13</v>
      </c>
      <c r="D97" s="159">
        <f>Data!IR31</f>
        <v>4805.25</v>
      </c>
      <c r="E97" s="159">
        <f>Data!JL31</f>
        <v>193.29</v>
      </c>
      <c r="F97" s="159">
        <f>Data!KF31</f>
        <v>0</v>
      </c>
      <c r="G97" s="159">
        <f>Data!KZ31</f>
        <v>0</v>
      </c>
      <c r="H97" s="69">
        <f t="shared" si="2"/>
        <v>58184.67</v>
      </c>
    </row>
    <row r="98" spans="2:8" x14ac:dyDescent="0.2">
      <c r="B98" s="9" t="str">
        <f>$B$39</f>
        <v>Law</v>
      </c>
      <c r="C98" s="159">
        <f>Data!HY31</f>
        <v>0</v>
      </c>
      <c r="D98" s="159">
        <f>Data!IS31</f>
        <v>0</v>
      </c>
      <c r="E98" s="159">
        <f>Data!JM31</f>
        <v>0</v>
      </c>
      <c r="F98" s="159">
        <f>Data!KG31</f>
        <v>0</v>
      </c>
      <c r="G98" s="159">
        <f>Data!LA31</f>
        <v>348091</v>
      </c>
      <c r="H98" s="69">
        <f t="shared" si="2"/>
        <v>348091</v>
      </c>
    </row>
    <row r="99" spans="2:8" x14ac:dyDescent="0.2">
      <c r="B99" s="9" t="str">
        <f>$B$40</f>
        <v>Social Service</v>
      </c>
      <c r="C99" s="159">
        <f>Data!HZ31</f>
        <v>2809.31</v>
      </c>
      <c r="D99" s="159">
        <f>Data!IT31</f>
        <v>3095</v>
      </c>
      <c r="E99" s="159">
        <f>Data!JN31</f>
        <v>2359.6</v>
      </c>
      <c r="F99" s="159">
        <f>Data!KH31</f>
        <v>0</v>
      </c>
      <c r="G99" s="159">
        <f>Data!LB31</f>
        <v>0</v>
      </c>
      <c r="H99" s="69">
        <f t="shared" si="2"/>
        <v>8263.91</v>
      </c>
    </row>
    <row r="100" spans="2:8" x14ac:dyDescent="0.2">
      <c r="B100" s="9" t="str">
        <f>$B$41</f>
        <v>Library Science</v>
      </c>
      <c r="C100" s="159">
        <f>Data!IA31</f>
        <v>0</v>
      </c>
      <c r="D100" s="159">
        <f>Data!IU31</f>
        <v>0</v>
      </c>
      <c r="E100" s="159">
        <f>Data!JO31</f>
        <v>26306.2</v>
      </c>
      <c r="F100" s="159">
        <f>Data!KI31</f>
        <v>0</v>
      </c>
      <c r="G100" s="159">
        <f>Data!LC31</f>
        <v>0</v>
      </c>
      <c r="H100" s="69">
        <f t="shared" si="2"/>
        <v>26306.2</v>
      </c>
    </row>
    <row r="101" spans="2:8" x14ac:dyDescent="0.2">
      <c r="B101" s="9" t="str">
        <f>$B$42</f>
        <v>Veterinary Science</v>
      </c>
      <c r="C101" s="159">
        <f>Data!IB31</f>
        <v>0</v>
      </c>
      <c r="D101" s="159">
        <f>Data!IV31</f>
        <v>0</v>
      </c>
      <c r="E101" s="159">
        <f>Data!JP31</f>
        <v>0</v>
      </c>
      <c r="F101" s="159">
        <f>Data!KJ31</f>
        <v>0</v>
      </c>
      <c r="G101" s="159">
        <f>Data!LD31</f>
        <v>0</v>
      </c>
      <c r="H101" s="69">
        <f t="shared" si="2"/>
        <v>0</v>
      </c>
    </row>
    <row r="102" spans="2:8" x14ac:dyDescent="0.2">
      <c r="B102" s="9" t="str">
        <f>$B$43</f>
        <v>Vocational Training</v>
      </c>
      <c r="C102" s="159">
        <f>Data!IC31</f>
        <v>0</v>
      </c>
      <c r="D102" s="159">
        <f>Data!IW31</f>
        <v>0</v>
      </c>
      <c r="E102" s="159">
        <f>Data!JQ31</f>
        <v>0</v>
      </c>
      <c r="F102" s="159">
        <f>Data!KK31</f>
        <v>0</v>
      </c>
      <c r="G102" s="159">
        <f>Data!LE31</f>
        <v>0</v>
      </c>
      <c r="H102" s="69">
        <f t="shared" si="2"/>
        <v>0</v>
      </c>
    </row>
    <row r="103" spans="2:8" x14ac:dyDescent="0.2">
      <c r="B103" s="9" t="str">
        <f>$B$44</f>
        <v>Physical Training</v>
      </c>
      <c r="C103" s="159">
        <f>Data!ID31</f>
        <v>0</v>
      </c>
      <c r="D103" s="159">
        <f>Data!IX31</f>
        <v>0</v>
      </c>
      <c r="E103" s="159">
        <f>Data!JR31</f>
        <v>0</v>
      </c>
      <c r="F103" s="159">
        <f>Data!KL31</f>
        <v>0</v>
      </c>
      <c r="G103" s="159">
        <f>Data!LF31</f>
        <v>0</v>
      </c>
      <c r="H103" s="69">
        <f t="shared" si="2"/>
        <v>0</v>
      </c>
    </row>
    <row r="104" spans="2:8" x14ac:dyDescent="0.2">
      <c r="B104" s="9" t="str">
        <f>$B$45</f>
        <v>Health Services</v>
      </c>
      <c r="C104" s="159">
        <f>Data!IE31</f>
        <v>43608.46</v>
      </c>
      <c r="D104" s="159">
        <f>Data!IY31</f>
        <v>34592.870000000003</v>
      </c>
      <c r="E104" s="159">
        <f>Data!JS31</f>
        <v>4731.24</v>
      </c>
      <c r="F104" s="159">
        <f>Data!KM31</f>
        <v>4682.5</v>
      </c>
      <c r="G104" s="159">
        <f>Data!LG31</f>
        <v>0</v>
      </c>
      <c r="H104" s="69">
        <f t="shared" si="2"/>
        <v>87615.07</v>
      </c>
    </row>
    <row r="105" spans="2:8" x14ac:dyDescent="0.2">
      <c r="B105" s="9" t="str">
        <f>$B$46</f>
        <v>Pharmacy</v>
      </c>
      <c r="C105" s="159">
        <f>Data!IF31</f>
        <v>0</v>
      </c>
      <c r="D105" s="159">
        <f>Data!IZ31</f>
        <v>0</v>
      </c>
      <c r="E105" s="159">
        <f>Data!JT31</f>
        <v>0</v>
      </c>
      <c r="F105" s="159">
        <f>Data!KN31</f>
        <v>0</v>
      </c>
      <c r="G105" s="159">
        <f>Data!LH31</f>
        <v>0</v>
      </c>
      <c r="H105" s="69">
        <f t="shared" si="2"/>
        <v>0</v>
      </c>
    </row>
    <row r="106" spans="2:8" x14ac:dyDescent="0.2">
      <c r="B106" s="9" t="str">
        <f>$B$47</f>
        <v>Business Administration</v>
      </c>
      <c r="C106" s="159">
        <f>Data!IG31</f>
        <v>2048985.95</v>
      </c>
      <c r="D106" s="159">
        <f>Data!JA31</f>
        <v>2338227.9300000002</v>
      </c>
      <c r="E106" s="159">
        <f>Data!JU31</f>
        <v>327430.25</v>
      </c>
      <c r="F106" s="159">
        <f>Data!KO31</f>
        <v>34057</v>
      </c>
      <c r="G106" s="159">
        <f>Data!LI31</f>
        <v>0</v>
      </c>
      <c r="H106" s="69">
        <f t="shared" si="2"/>
        <v>4748701.13</v>
      </c>
    </row>
    <row r="107" spans="2:8" x14ac:dyDescent="0.2">
      <c r="B107" s="9" t="str">
        <f>$B$48</f>
        <v>Optometry</v>
      </c>
      <c r="C107" s="159">
        <f>Data!IH31</f>
        <v>0</v>
      </c>
      <c r="D107" s="159">
        <f>Data!JB31</f>
        <v>0</v>
      </c>
      <c r="E107" s="159">
        <f>Data!JV31</f>
        <v>0</v>
      </c>
      <c r="F107" s="159">
        <f>Data!KP31</f>
        <v>0</v>
      </c>
      <c r="G107" s="159">
        <f>Data!LJ31</f>
        <v>0</v>
      </c>
      <c r="H107" s="69">
        <f t="shared" si="2"/>
        <v>0</v>
      </c>
    </row>
    <row r="108" spans="2:8" x14ac:dyDescent="0.2">
      <c r="B108" s="9" t="str">
        <f>$B$49</f>
        <v>Teacher Ed-Practice Teaching</v>
      </c>
      <c r="C108" s="159">
        <f>Data!II31</f>
        <v>33.69</v>
      </c>
      <c r="D108" s="159">
        <f>Data!JC31</f>
        <v>10967.2</v>
      </c>
      <c r="E108" s="159">
        <f>Data!JW31</f>
        <v>0</v>
      </c>
      <c r="F108" s="159">
        <f>Data!KQ31</f>
        <v>0</v>
      </c>
      <c r="G108" s="159">
        <f>Data!LK31</f>
        <v>0</v>
      </c>
      <c r="H108" s="69">
        <f t="shared" si="2"/>
        <v>11000.890000000001</v>
      </c>
    </row>
    <row r="109" spans="2:8" x14ac:dyDescent="0.2">
      <c r="B109" s="9" t="str">
        <f>$B$50</f>
        <v>Technology</v>
      </c>
      <c r="C109" s="159">
        <f>Data!IJ31</f>
        <v>27241.05</v>
      </c>
      <c r="D109" s="159">
        <f>Data!JD31</f>
        <v>5956.44</v>
      </c>
      <c r="E109" s="159">
        <f>Data!JX31</f>
        <v>0</v>
      </c>
      <c r="F109" s="159">
        <f>Data!KR31</f>
        <v>0</v>
      </c>
      <c r="G109" s="159">
        <f>Data!LL31</f>
        <v>0</v>
      </c>
      <c r="H109" s="69">
        <f t="shared" si="2"/>
        <v>33197.49</v>
      </c>
    </row>
    <row r="110" spans="2:8" x14ac:dyDescent="0.2">
      <c r="B110" s="9" t="str">
        <f>$B$51</f>
        <v>Nursing</v>
      </c>
      <c r="C110" s="159">
        <f>Data!IK31</f>
        <v>0</v>
      </c>
      <c r="D110" s="159">
        <f>Data!JE31</f>
        <v>0</v>
      </c>
      <c r="E110" s="159">
        <f>Data!JY31</f>
        <v>0</v>
      </c>
      <c r="F110" s="159">
        <f>Data!KS31</f>
        <v>0</v>
      </c>
      <c r="G110" s="159">
        <f>Data!HPM31</f>
        <v>0</v>
      </c>
      <c r="H110" s="69">
        <f t="shared" si="2"/>
        <v>0</v>
      </c>
    </row>
    <row r="111" spans="2:8" x14ac:dyDescent="0.2">
      <c r="B111" s="35" t="str">
        <f>$B$52</f>
        <v>Totals</v>
      </c>
      <c r="C111" s="36">
        <f>SUM(C91:C110)</f>
        <v>4670134.7299999995</v>
      </c>
      <c r="D111" s="36">
        <f>SUM(D91:D110)</f>
        <v>3838019.2100000004</v>
      </c>
      <c r="E111" s="36">
        <f>SUM(E91:E110)</f>
        <v>751228.36999999988</v>
      </c>
      <c r="F111" s="36">
        <f>SUM(F91:F110)</f>
        <v>328594.87</v>
      </c>
      <c r="G111" s="36">
        <f>SUM(G91:G110)</f>
        <v>348091</v>
      </c>
      <c r="H111" s="36">
        <f t="shared" si="2"/>
        <v>9936068.1799999978</v>
      </c>
    </row>
    <row r="112" spans="2:8" ht="14.25" customHeight="1" x14ac:dyDescent="0.2">
      <c r="B112" s="40"/>
      <c r="C112" s="42"/>
      <c r="D112" s="42"/>
      <c r="E112" s="42"/>
      <c r="F112" s="42"/>
      <c r="G112" s="42"/>
      <c r="H112" s="45"/>
    </row>
    <row r="113" spans="2:9" ht="14.25" customHeight="1"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12334553.1770996</v>
      </c>
      <c r="D116" s="21">
        <f t="shared" si="3"/>
        <v>9035598.7456375603</v>
      </c>
      <c r="E116" s="21">
        <f t="shared" si="3"/>
        <v>7471893.6816268098</v>
      </c>
      <c r="F116" s="21">
        <f t="shared" si="3"/>
        <v>11196694.294980999</v>
      </c>
      <c r="G116" s="21">
        <f t="shared" si="3"/>
        <v>0</v>
      </c>
      <c r="H116" s="36">
        <f t="shared" ref="H116:H136" si="4">SUM(C116:G116)</f>
        <v>40038739.899344966</v>
      </c>
      <c r="I116" s="1"/>
    </row>
    <row r="117" spans="2:9" x14ac:dyDescent="0.2">
      <c r="B117" s="9" t="str">
        <f>$B$33</f>
        <v>Science</v>
      </c>
      <c r="C117" s="22">
        <f t="shared" si="3"/>
        <v>6276225.1170880599</v>
      </c>
      <c r="D117" s="22">
        <f t="shared" si="3"/>
        <v>6008072.4330005199</v>
      </c>
      <c r="E117" s="22">
        <f t="shared" si="3"/>
        <v>5876489.0052339006</v>
      </c>
      <c r="F117" s="22">
        <f t="shared" si="3"/>
        <v>13032733.936222801</v>
      </c>
      <c r="G117" s="22">
        <f t="shared" si="3"/>
        <v>0</v>
      </c>
      <c r="H117" s="69">
        <f t="shared" si="4"/>
        <v>31193520.491545282</v>
      </c>
      <c r="I117" s="1"/>
    </row>
    <row r="118" spans="2:9" x14ac:dyDescent="0.2">
      <c r="B118" s="9" t="str">
        <f>$B$34</f>
        <v>Fine Arts</v>
      </c>
      <c r="C118" s="22">
        <f t="shared" si="3"/>
        <v>3462015.1096926997</v>
      </c>
      <c r="D118" s="22">
        <f t="shared" si="3"/>
        <v>2763814.6465301504</v>
      </c>
      <c r="E118" s="22">
        <f t="shared" si="3"/>
        <v>2124040.00530448</v>
      </c>
      <c r="F118" s="22">
        <f t="shared" si="3"/>
        <v>2194456.46710419</v>
      </c>
      <c r="G118" s="22">
        <f t="shared" si="3"/>
        <v>0</v>
      </c>
      <c r="H118" s="69">
        <f t="shared" si="4"/>
        <v>10544326.228631519</v>
      </c>
      <c r="I118" s="1"/>
    </row>
    <row r="119" spans="2:9" x14ac:dyDescent="0.2">
      <c r="B119" s="9" t="str">
        <f>$B$35</f>
        <v>Teacher Education</v>
      </c>
      <c r="C119" s="22">
        <f t="shared" si="3"/>
        <v>272522.238805731</v>
      </c>
      <c r="D119" s="22">
        <f t="shared" si="3"/>
        <v>794442.66028111102</v>
      </c>
      <c r="E119" s="22">
        <f t="shared" si="3"/>
        <v>1828149.4472872301</v>
      </c>
      <c r="F119" s="22">
        <f t="shared" si="3"/>
        <v>4289987.3904682295</v>
      </c>
      <c r="G119" s="22">
        <f t="shared" si="3"/>
        <v>0</v>
      </c>
      <c r="H119" s="69">
        <f t="shared" si="4"/>
        <v>7185101.7368423017</v>
      </c>
      <c r="I119" s="1"/>
    </row>
    <row r="120" spans="2:9" x14ac:dyDescent="0.2">
      <c r="B120" s="9" t="str">
        <f>$B$36</f>
        <v>Agriculture</v>
      </c>
      <c r="C120" s="22">
        <f t="shared" si="3"/>
        <v>1238780.9700056941</v>
      </c>
      <c r="D120" s="22">
        <f t="shared" si="3"/>
        <v>1968574.2754223801</v>
      </c>
      <c r="E120" s="22">
        <f t="shared" si="3"/>
        <v>2024839.9361330301</v>
      </c>
      <c r="F120" s="22">
        <f t="shared" si="3"/>
        <v>1420627.7874903099</v>
      </c>
      <c r="G120" s="22">
        <f t="shared" si="3"/>
        <v>0</v>
      </c>
      <c r="H120" s="69">
        <f t="shared" si="4"/>
        <v>6652822.9690514142</v>
      </c>
      <c r="I120" s="1"/>
    </row>
    <row r="121" spans="2:9" x14ac:dyDescent="0.2">
      <c r="B121" s="9" t="str">
        <f>$B$37</f>
        <v>Engineering</v>
      </c>
      <c r="C121" s="22">
        <f t="shared" si="3"/>
        <v>3614479.99672936</v>
      </c>
      <c r="D121" s="22">
        <f t="shared" si="3"/>
        <v>7765629.5950514395</v>
      </c>
      <c r="E121" s="22">
        <f t="shared" si="3"/>
        <v>4932853.5408287095</v>
      </c>
      <c r="F121" s="22">
        <f t="shared" si="3"/>
        <v>15369258.279943999</v>
      </c>
      <c r="G121" s="22">
        <f t="shared" si="3"/>
        <v>0</v>
      </c>
      <c r="H121" s="69">
        <f t="shared" si="4"/>
        <v>31682221.412553508</v>
      </c>
      <c r="I121" s="1"/>
    </row>
    <row r="122" spans="2:9" x14ac:dyDescent="0.2">
      <c r="B122" s="9" t="str">
        <f>$B$38</f>
        <v>Home Economics</v>
      </c>
      <c r="C122" s="22">
        <f t="shared" si="3"/>
        <v>352536.61576982198</v>
      </c>
      <c r="D122" s="22">
        <f t="shared" si="3"/>
        <v>135061.01543832698</v>
      </c>
      <c r="E122" s="22">
        <f t="shared" si="3"/>
        <v>25504.684432525701</v>
      </c>
      <c r="F122" s="22">
        <f t="shared" si="3"/>
        <v>187733.38224591999</v>
      </c>
      <c r="G122" s="22">
        <f t="shared" si="3"/>
        <v>0</v>
      </c>
      <c r="H122" s="69">
        <f t="shared" si="4"/>
        <v>700835.69788659469</v>
      </c>
      <c r="I122" s="1"/>
    </row>
    <row r="123" spans="2:9" x14ac:dyDescent="0.2">
      <c r="B123" s="9" t="str">
        <f>$B$39</f>
        <v>Law</v>
      </c>
      <c r="C123" s="22">
        <f t="shared" si="3"/>
        <v>0</v>
      </c>
      <c r="D123" s="22">
        <f t="shared" si="3"/>
        <v>3916.3333333333298</v>
      </c>
      <c r="E123" s="22">
        <f t="shared" si="3"/>
        <v>0</v>
      </c>
      <c r="F123" s="22">
        <f t="shared" si="3"/>
        <v>0</v>
      </c>
      <c r="G123" s="22">
        <f t="shared" si="3"/>
        <v>5367661.7543734303</v>
      </c>
      <c r="H123" s="69">
        <f t="shared" si="4"/>
        <v>5371578.0877067633</v>
      </c>
      <c r="I123" s="1"/>
    </row>
    <row r="124" spans="2:9" x14ac:dyDescent="0.2">
      <c r="B124" s="9" t="str">
        <f>$B$40</f>
        <v>Social Service</v>
      </c>
      <c r="C124" s="22">
        <f t="shared" si="3"/>
        <v>27283.335974026002</v>
      </c>
      <c r="D124" s="22">
        <f t="shared" si="3"/>
        <v>112408.37481962499</v>
      </c>
      <c r="E124" s="22">
        <f t="shared" si="3"/>
        <v>281251.754761905</v>
      </c>
      <c r="F124" s="22">
        <f t="shared" si="3"/>
        <v>0</v>
      </c>
      <c r="G124" s="22">
        <f t="shared" si="3"/>
        <v>0</v>
      </c>
      <c r="H124" s="69">
        <f t="shared" si="4"/>
        <v>420943.465555556</v>
      </c>
      <c r="I124" s="1"/>
    </row>
    <row r="125" spans="2:9" x14ac:dyDescent="0.2">
      <c r="B125" s="9" t="str">
        <f>$B$41</f>
        <v>Library Science</v>
      </c>
      <c r="C125" s="22">
        <f t="shared" si="3"/>
        <v>281758.2</v>
      </c>
      <c r="D125" s="22">
        <f t="shared" si="3"/>
        <v>0</v>
      </c>
      <c r="E125" s="22">
        <f t="shared" si="3"/>
        <v>322157.26360892801</v>
      </c>
      <c r="F125" s="22">
        <f t="shared" si="3"/>
        <v>0</v>
      </c>
      <c r="G125" s="22">
        <f t="shared" si="3"/>
        <v>0</v>
      </c>
      <c r="H125" s="69">
        <f t="shared" si="4"/>
        <v>603915.46360892802</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9" x14ac:dyDescent="0.2">
      <c r="B129" s="9" t="str">
        <f>$B$45</f>
        <v>Health Services</v>
      </c>
      <c r="C129" s="22">
        <f t="shared" si="3"/>
        <v>505914.29476855003</v>
      </c>
      <c r="D129" s="22">
        <f t="shared" si="3"/>
        <v>620184.74175269203</v>
      </c>
      <c r="E129" s="22">
        <f t="shared" si="3"/>
        <v>283519.041003739</v>
      </c>
      <c r="F129" s="22">
        <f t="shared" si="3"/>
        <v>1056813.1734762799</v>
      </c>
      <c r="G129" s="22">
        <f t="shared" si="3"/>
        <v>0</v>
      </c>
      <c r="H129" s="69">
        <f t="shared" si="4"/>
        <v>2466431.2510012612</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3538972.47186505</v>
      </c>
      <c r="D131" s="22">
        <f t="shared" si="3"/>
        <v>13142523.4586448</v>
      </c>
      <c r="E131" s="22">
        <f t="shared" si="3"/>
        <v>6813178.17460318</v>
      </c>
      <c r="F131" s="22">
        <f t="shared" si="3"/>
        <v>6895077.6254554903</v>
      </c>
      <c r="G131" s="22">
        <f t="shared" si="3"/>
        <v>0</v>
      </c>
      <c r="H131" s="69">
        <f t="shared" si="4"/>
        <v>30389751.730568521</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1186.8787222742901</v>
      </c>
      <c r="D133" s="22">
        <f t="shared" si="5"/>
        <v>1477238.6899938099</v>
      </c>
      <c r="E133" s="22">
        <f t="shared" si="5"/>
        <v>0</v>
      </c>
      <c r="F133" s="22">
        <f t="shared" si="5"/>
        <v>0</v>
      </c>
      <c r="G133" s="22">
        <f t="shared" si="5"/>
        <v>0</v>
      </c>
      <c r="H133" s="69">
        <f t="shared" si="4"/>
        <v>1478425.5687160841</v>
      </c>
      <c r="I133" s="1"/>
    </row>
    <row r="134" spans="2:9" x14ac:dyDescent="0.2">
      <c r="B134" s="9" t="str">
        <f>$B$50</f>
        <v>Technology</v>
      </c>
      <c r="C134" s="22">
        <f t="shared" si="5"/>
        <v>212061.72281582499</v>
      </c>
      <c r="D134" s="22">
        <f t="shared" si="5"/>
        <v>312449.20188836002</v>
      </c>
      <c r="E134" s="22">
        <f t="shared" si="5"/>
        <v>101697.60119047599</v>
      </c>
      <c r="F134" s="22">
        <f t="shared" si="5"/>
        <v>40541.732142857203</v>
      </c>
      <c r="G134" s="22">
        <f t="shared" si="5"/>
        <v>0</v>
      </c>
      <c r="H134" s="69">
        <f t="shared" si="4"/>
        <v>666750.25803751813</v>
      </c>
      <c r="I134" s="1"/>
    </row>
    <row r="135" spans="2:9" x14ac:dyDescent="0.2">
      <c r="B135" s="9" t="str">
        <f>$B$51</f>
        <v>Nursing</v>
      </c>
      <c r="C135" s="22">
        <f t="shared" si="5"/>
        <v>0</v>
      </c>
      <c r="D135" s="22">
        <f t="shared" si="5"/>
        <v>0</v>
      </c>
      <c r="E135" s="22">
        <f t="shared" si="5"/>
        <v>0</v>
      </c>
      <c r="F135" s="22">
        <f t="shared" si="5"/>
        <v>0</v>
      </c>
      <c r="G135" s="22">
        <f t="shared" si="5"/>
        <v>0</v>
      </c>
      <c r="H135" s="69">
        <f t="shared" si="4"/>
        <v>0</v>
      </c>
      <c r="I135" s="1"/>
    </row>
    <row r="136" spans="2:9" x14ac:dyDescent="0.2">
      <c r="B136" s="35" t="str">
        <f>$B$52</f>
        <v>Totals</v>
      </c>
      <c r="C136" s="36">
        <f>SUM(C116:C135)</f>
        <v>32118290.129336692</v>
      </c>
      <c r="D136" s="36">
        <f>SUM(D116:D135)</f>
        <v>44139914.171794109</v>
      </c>
      <c r="E136" s="36">
        <f>SUM(E116:E135)</f>
        <v>32085574.136014912</v>
      </c>
      <c r="F136" s="36">
        <f>SUM(F116:F135)</f>
        <v>55683924.069531076</v>
      </c>
      <c r="G136" s="36">
        <f>SUM(G116:G135)</f>
        <v>5367661.7543734303</v>
      </c>
      <c r="H136" s="36">
        <f t="shared" si="4"/>
        <v>169395364.26105022</v>
      </c>
      <c r="I136" s="1"/>
    </row>
    <row r="137" spans="2:9" x14ac:dyDescent="0.2">
      <c r="B137" s="46"/>
      <c r="C137" s="47"/>
      <c r="D137" s="47"/>
      <c r="E137" s="47"/>
      <c r="F137" s="47"/>
      <c r="G137" s="47"/>
      <c r="H137" s="48"/>
      <c r="I137" s="1"/>
    </row>
    <row r="138" spans="2:9" ht="15" customHeight="1" x14ac:dyDescent="0.2">
      <c r="B138" s="307" t="s">
        <v>4</v>
      </c>
      <c r="C138" s="12"/>
      <c r="D138" s="12"/>
      <c r="E138" s="12"/>
      <c r="F138" s="12"/>
      <c r="G138" s="12"/>
      <c r="H138" s="17">
        <f>H86-H81-H111</f>
        <v>222889202.73894978</v>
      </c>
    </row>
    <row r="139" spans="2:9" ht="152.25" customHeight="1" thickBot="1" x14ac:dyDescent="0.25">
      <c r="B139" s="367" t="s">
        <v>939</v>
      </c>
      <c r="C139" s="367"/>
      <c r="D139" s="367"/>
      <c r="E139" s="367"/>
      <c r="F139" s="367"/>
      <c r="G139" s="395"/>
      <c r="H139" s="34"/>
    </row>
    <row r="140" spans="2:9" ht="36.75" customHeight="1" thickTop="1" x14ac:dyDescent="0.2">
      <c r="B140" s="396" t="s">
        <v>941</v>
      </c>
      <c r="C140" s="397"/>
      <c r="D140" s="397"/>
      <c r="E140" s="397"/>
      <c r="F140" s="398"/>
      <c r="G140" s="323" t="s">
        <v>2</v>
      </c>
      <c r="H140" s="74">
        <v>1</v>
      </c>
      <c r="I140" s="393" t="str">
        <f>IF(H140+H141=1,"","Error, the two cells on the left must equal 100%")</f>
        <v/>
      </c>
    </row>
    <row r="141" spans="2:9" ht="37.5" customHeight="1" thickBot="1" x14ac:dyDescent="0.25">
      <c r="B141" s="380"/>
      <c r="C141" s="381"/>
      <c r="D141" s="381"/>
      <c r="E141" s="381"/>
      <c r="F141" s="382"/>
      <c r="G141" s="323" t="s">
        <v>3</v>
      </c>
      <c r="H141" s="324">
        <f>1-H140</f>
        <v>0</v>
      </c>
      <c r="I141" s="394"/>
    </row>
    <row r="142" spans="2:9" ht="43.5" thickBot="1" x14ac:dyDescent="0.25">
      <c r="B142" s="65" t="s">
        <v>32</v>
      </c>
      <c r="C142" s="309" t="s">
        <v>26</v>
      </c>
      <c r="D142" s="309" t="s">
        <v>27</v>
      </c>
      <c r="E142" s="309" t="s">
        <v>28</v>
      </c>
      <c r="F142" s="309" t="s">
        <v>29</v>
      </c>
      <c r="G142" s="322" t="s">
        <v>30</v>
      </c>
      <c r="H142" s="73" t="s">
        <v>6</v>
      </c>
      <c r="I142" s="67" t="s">
        <v>7</v>
      </c>
    </row>
    <row r="143" spans="2:9" x14ac:dyDescent="0.2">
      <c r="B143" s="9" t="str">
        <f>$B$32</f>
        <v>Liberal Arts</v>
      </c>
      <c r="C143" s="159">
        <f>Data!LN31</f>
        <v>9257460.9199999999</v>
      </c>
      <c r="D143" s="159">
        <f>Data!MH31</f>
        <v>12810350.98</v>
      </c>
      <c r="E143" s="159">
        <f>Data!NB31</f>
        <v>6373273.9400000004</v>
      </c>
      <c r="F143" s="159">
        <f>Data!NV31</f>
        <v>10203949.98</v>
      </c>
      <c r="G143" s="159">
        <f>Data!OP31</f>
        <v>0</v>
      </c>
      <c r="H143" s="160">
        <f>Data!PJ31</f>
        <v>11324202.779999999</v>
      </c>
      <c r="I143" s="70">
        <f t="shared" ref="I143:I162" si="6">SUM(C143:H143)</f>
        <v>49969238.600000001</v>
      </c>
    </row>
    <row r="144" spans="2:9" x14ac:dyDescent="0.2">
      <c r="B144" s="9" t="str">
        <f>$B$33</f>
        <v>Science</v>
      </c>
      <c r="C144" s="159">
        <f>Data!LO31</f>
        <v>3060752.53</v>
      </c>
      <c r="D144" s="159">
        <f>Data!MI31</f>
        <v>6872635.7000000002</v>
      </c>
      <c r="E144" s="159">
        <f>Data!NC31</f>
        <v>6201851.8399999999</v>
      </c>
      <c r="F144" s="159">
        <f>Data!NW31</f>
        <v>12833903.73</v>
      </c>
      <c r="G144" s="159">
        <f>Data!OQ31</f>
        <v>0</v>
      </c>
      <c r="H144" s="160">
        <f>Data!PK31</f>
        <v>8488864.1400000006</v>
      </c>
      <c r="I144" s="70">
        <f t="shared" si="6"/>
        <v>37458007.939999998</v>
      </c>
    </row>
    <row r="145" spans="2:9" x14ac:dyDescent="0.2">
      <c r="B145" s="9" t="str">
        <f>$B$34</f>
        <v>Fine Arts</v>
      </c>
      <c r="C145" s="159">
        <f>Data!LP31</f>
        <v>2036025.69</v>
      </c>
      <c r="D145" s="159">
        <f>Data!MJ31</f>
        <v>3457635.47</v>
      </c>
      <c r="E145" s="159">
        <f>Data!ND31</f>
        <v>1925170.71</v>
      </c>
      <c r="F145" s="159">
        <f>Data!NX31</f>
        <v>2411233.7400000002</v>
      </c>
      <c r="G145" s="159">
        <f>Data!OR31</f>
        <v>0</v>
      </c>
      <c r="H145" s="160">
        <f>Data!PL31</f>
        <v>2880516.32</v>
      </c>
      <c r="I145" s="70">
        <f t="shared" si="6"/>
        <v>12710581.93</v>
      </c>
    </row>
    <row r="146" spans="2:9" x14ac:dyDescent="0.2">
      <c r="B146" s="9" t="str">
        <f>$B$35</f>
        <v>Teacher Education</v>
      </c>
      <c r="C146" s="159">
        <f>Data!LQ31</f>
        <v>169996.72</v>
      </c>
      <c r="D146" s="159">
        <f>Data!MK31</f>
        <v>830696.88</v>
      </c>
      <c r="E146" s="159">
        <f>Data!NE31</f>
        <v>1759341.91</v>
      </c>
      <c r="F146" s="159">
        <f>Data!NY31</f>
        <v>4523444.04</v>
      </c>
      <c r="G146" s="159">
        <f>Data!OS31</f>
        <v>0</v>
      </c>
      <c r="H146" s="160">
        <f>Data!PN31</f>
        <v>2134287.0499999998</v>
      </c>
      <c r="I146" s="70">
        <f t="shared" si="6"/>
        <v>9417766.5999999996</v>
      </c>
    </row>
    <row r="147" spans="2:9" x14ac:dyDescent="0.2">
      <c r="B147" s="9" t="str">
        <f>$B$36</f>
        <v>Agriculture</v>
      </c>
      <c r="C147" s="159">
        <f>Data!LR31</f>
        <v>507773.14</v>
      </c>
      <c r="D147" s="159">
        <f>Data!ML31</f>
        <v>1819964.72</v>
      </c>
      <c r="E147" s="159">
        <f>Data!NF31</f>
        <v>3199467.84</v>
      </c>
      <c r="F147" s="159">
        <f>Data!NZ31</f>
        <v>1487250.85</v>
      </c>
      <c r="G147" s="159">
        <f>Data!OT31</f>
        <v>0</v>
      </c>
      <c r="H147" s="160">
        <f>Data!PM31</f>
        <v>2055454.9</v>
      </c>
      <c r="I147" s="70">
        <f t="shared" si="6"/>
        <v>9069911.4499999993</v>
      </c>
    </row>
    <row r="148" spans="2:9" x14ac:dyDescent="0.2">
      <c r="B148" s="9" t="str">
        <f>$B$37</f>
        <v>Engineering</v>
      </c>
      <c r="C148" s="159">
        <f>Data!LS31</f>
        <v>5422886.7999999998</v>
      </c>
      <c r="D148" s="159">
        <f>Data!MM31</f>
        <v>9980968.8699999992</v>
      </c>
      <c r="E148" s="159">
        <f>Data!NG31</f>
        <v>5197792.37</v>
      </c>
      <c r="F148" s="159">
        <f>Data!OA31</f>
        <v>15763698.32</v>
      </c>
      <c r="G148" s="159">
        <f>Data!OU31</f>
        <v>0</v>
      </c>
      <c r="H148" s="160">
        <f>Data!PO31</f>
        <v>10656182.550000001</v>
      </c>
      <c r="I148" s="70">
        <f t="shared" si="6"/>
        <v>47021528.909999996</v>
      </c>
    </row>
    <row r="149" spans="2:9" x14ac:dyDescent="0.2">
      <c r="B149" s="9" t="str">
        <f>$B$38</f>
        <v>Home Economics</v>
      </c>
      <c r="C149" s="159">
        <f>Data!LT31</f>
        <v>165483.74</v>
      </c>
      <c r="D149" s="159">
        <f>Data!MN31</f>
        <v>327818.65999999997</v>
      </c>
      <c r="E149" s="159">
        <f>Data!NH31</f>
        <v>40556.03</v>
      </c>
      <c r="F149" s="159">
        <f>Data!OB31</f>
        <v>317385.68</v>
      </c>
      <c r="G149" s="159">
        <f>Data!OV31</f>
        <v>0</v>
      </c>
      <c r="H149" s="160">
        <f>Data!PP31</f>
        <v>249441.12</v>
      </c>
      <c r="I149" s="70">
        <f t="shared" si="6"/>
        <v>1100685.23</v>
      </c>
    </row>
    <row r="150" spans="2:9" x14ac:dyDescent="0.2">
      <c r="B150" s="9" t="str">
        <f>$B$39</f>
        <v>Law</v>
      </c>
      <c r="C150" s="159">
        <f>Data!LU31</f>
        <v>0</v>
      </c>
      <c r="D150" s="159">
        <f>Data!MO31</f>
        <v>3355.45</v>
      </c>
      <c r="E150" s="159">
        <f>Data!NI31</f>
        <v>0</v>
      </c>
      <c r="F150" s="159">
        <f>Data!OC31</f>
        <v>0</v>
      </c>
      <c r="G150" s="159">
        <f>Data!OW31</f>
        <v>5564015.8700000001</v>
      </c>
      <c r="H150" s="160">
        <f>Data!PQ31</f>
        <v>1631413.72</v>
      </c>
      <c r="I150" s="70">
        <f t="shared" si="6"/>
        <v>7198785.04</v>
      </c>
    </row>
    <row r="151" spans="2:9" x14ac:dyDescent="0.2">
      <c r="B151" s="9" t="str">
        <f>$B$40</f>
        <v>Social Service</v>
      </c>
      <c r="C151" s="159">
        <f>Data!LV31</f>
        <v>8919.08</v>
      </c>
      <c r="D151" s="159">
        <f>Data!MP31</f>
        <v>91068.1</v>
      </c>
      <c r="E151" s="159">
        <f>Data!NJ31</f>
        <v>207509.01</v>
      </c>
      <c r="F151" s="159">
        <f>Data!OD31</f>
        <v>0</v>
      </c>
      <c r="G151" s="159">
        <f>Data!OX31</f>
        <v>0</v>
      </c>
      <c r="H151" s="160">
        <f>Data!PR31</f>
        <v>92594.18</v>
      </c>
      <c r="I151" s="70">
        <f t="shared" si="6"/>
        <v>400090.37</v>
      </c>
    </row>
    <row r="152" spans="2:9" x14ac:dyDescent="0.2">
      <c r="B152" s="9" t="str">
        <f>$B$41</f>
        <v>Library Science</v>
      </c>
      <c r="C152" s="159">
        <f>Data!LW31</f>
        <v>491403.09</v>
      </c>
      <c r="D152" s="159">
        <f>Data!MQ31</f>
        <v>0</v>
      </c>
      <c r="E152" s="159">
        <f>Data!NK31</f>
        <v>492421.38</v>
      </c>
      <c r="F152" s="159">
        <f>Data!OE31</f>
        <v>0</v>
      </c>
      <c r="G152" s="159">
        <f>Data!OY31</f>
        <v>0</v>
      </c>
      <c r="H152" s="160">
        <f>Data!PS31</f>
        <v>1044201.31</v>
      </c>
      <c r="I152" s="70">
        <f t="shared" si="6"/>
        <v>2028025.78</v>
      </c>
    </row>
    <row r="153" spans="2:9" x14ac:dyDescent="0.2">
      <c r="B153" s="9" t="str">
        <f>$B$42</f>
        <v>Veterinary Science</v>
      </c>
      <c r="C153" s="159">
        <f>Data!LX31</f>
        <v>0</v>
      </c>
      <c r="D153" s="159">
        <f>Data!MR31</f>
        <v>0</v>
      </c>
      <c r="E153" s="159">
        <f>Data!NL31</f>
        <v>0</v>
      </c>
      <c r="F153" s="159">
        <f>Data!OF31</f>
        <v>0</v>
      </c>
      <c r="G153" s="159">
        <f>Data!OZ31</f>
        <v>0</v>
      </c>
      <c r="H153" s="160">
        <f>Data!PT31</f>
        <v>0</v>
      </c>
      <c r="I153" s="70">
        <f t="shared" si="6"/>
        <v>0</v>
      </c>
    </row>
    <row r="154" spans="2:9" x14ac:dyDescent="0.2">
      <c r="B154" s="9" t="str">
        <f>$B$43</f>
        <v>Vocational Training</v>
      </c>
      <c r="C154" s="159">
        <f>Data!LY31</f>
        <v>0</v>
      </c>
      <c r="D154" s="159">
        <f>Data!MS31</f>
        <v>0</v>
      </c>
      <c r="E154" s="159">
        <f>Data!NM31</f>
        <v>0</v>
      </c>
      <c r="F154" s="159">
        <f>Data!OG31</f>
        <v>0</v>
      </c>
      <c r="G154" s="159">
        <f>Data!PA31</f>
        <v>0</v>
      </c>
      <c r="H154" s="160">
        <f>Data!PU31</f>
        <v>0</v>
      </c>
      <c r="I154" s="70">
        <f t="shared" si="6"/>
        <v>0</v>
      </c>
    </row>
    <row r="155" spans="2:9" x14ac:dyDescent="0.2">
      <c r="B155" s="9" t="str">
        <f>$B$44</f>
        <v>Physical Training</v>
      </c>
      <c r="C155" s="159">
        <f>Data!LZ31</f>
        <v>0</v>
      </c>
      <c r="D155" s="159">
        <f>Data!MT31</f>
        <v>0</v>
      </c>
      <c r="E155" s="159">
        <f>Data!NN31</f>
        <v>0</v>
      </c>
      <c r="F155" s="159">
        <f>Data!OH31</f>
        <v>0</v>
      </c>
      <c r="G155" s="159">
        <f>Data!PB31</f>
        <v>0</v>
      </c>
      <c r="H155" s="160">
        <f>Data!PV31</f>
        <v>0</v>
      </c>
      <c r="I155" s="70">
        <f t="shared" si="6"/>
        <v>0</v>
      </c>
    </row>
    <row r="156" spans="2:9" x14ac:dyDescent="0.2">
      <c r="B156" s="9" t="str">
        <f>$B$45</f>
        <v>Health Services</v>
      </c>
      <c r="C156" s="159">
        <f>Data!MA31</f>
        <v>254586.28</v>
      </c>
      <c r="D156" s="159">
        <f>Data!MU31</f>
        <v>720774.9</v>
      </c>
      <c r="E156" s="159">
        <f>Data!NO31</f>
        <v>243312.57</v>
      </c>
      <c r="F156" s="159">
        <f>Data!OI31</f>
        <v>899598.64</v>
      </c>
      <c r="G156" s="159">
        <f>Data!PC31</f>
        <v>0</v>
      </c>
      <c r="H156" s="160">
        <f>Data!PW31</f>
        <v>620719.99</v>
      </c>
      <c r="I156" s="70">
        <f t="shared" si="6"/>
        <v>2738992.38</v>
      </c>
    </row>
    <row r="157" spans="2:9" x14ac:dyDescent="0.2">
      <c r="B157" s="9" t="str">
        <f>$B$46</f>
        <v>Pharmacy</v>
      </c>
      <c r="C157" s="159">
        <f>Data!MB31</f>
        <v>0</v>
      </c>
      <c r="D157" s="159">
        <f>Data!MV31</f>
        <v>0</v>
      </c>
      <c r="E157" s="159">
        <f>Data!NP31</f>
        <v>0</v>
      </c>
      <c r="F157" s="159">
        <f>Data!OJ31</f>
        <v>0</v>
      </c>
      <c r="G157" s="159">
        <f>Data!PD31</f>
        <v>0</v>
      </c>
      <c r="H157" s="160">
        <f>Data!PX31</f>
        <v>0</v>
      </c>
      <c r="I157" s="70">
        <f t="shared" si="6"/>
        <v>0</v>
      </c>
    </row>
    <row r="158" spans="2:9" x14ac:dyDescent="0.2">
      <c r="B158" s="9" t="str">
        <f>$B$47</f>
        <v>Business Administration</v>
      </c>
      <c r="C158" s="159">
        <f>Data!MC31</f>
        <v>1109618.6599999999</v>
      </c>
      <c r="D158" s="159">
        <f>Data!MW31</f>
        <v>11553652.27</v>
      </c>
      <c r="E158" s="159">
        <f>Data!NQ31</f>
        <v>6389359.4800000004</v>
      </c>
      <c r="F158" s="159">
        <f>Data!OK31</f>
        <v>6643450.6100000003</v>
      </c>
      <c r="G158" s="159">
        <f>Data!PE31</f>
        <v>0</v>
      </c>
      <c r="H158" s="160">
        <f>Data!PY31</f>
        <v>7529754.5</v>
      </c>
      <c r="I158" s="70">
        <f t="shared" si="6"/>
        <v>33225835.52</v>
      </c>
    </row>
    <row r="159" spans="2:9" x14ac:dyDescent="0.2">
      <c r="B159" s="9" t="str">
        <f>$B$48</f>
        <v>Optometry</v>
      </c>
      <c r="C159" s="159">
        <f>Data!MD31</f>
        <v>0</v>
      </c>
      <c r="D159" s="159">
        <f>Data!MX31</f>
        <v>0</v>
      </c>
      <c r="E159" s="159">
        <f>Data!NR31</f>
        <v>0</v>
      </c>
      <c r="F159" s="159">
        <f>Data!OL31</f>
        <v>0</v>
      </c>
      <c r="G159" s="159">
        <f>Data!PF31</f>
        <v>0</v>
      </c>
      <c r="H159" s="160">
        <f>Data!PZ31</f>
        <v>0</v>
      </c>
      <c r="I159" s="70">
        <f t="shared" si="6"/>
        <v>0</v>
      </c>
    </row>
    <row r="160" spans="2:9" x14ac:dyDescent="0.2">
      <c r="B160" s="9" t="str">
        <f>$B$49</f>
        <v>Teacher Ed-Practice Teaching</v>
      </c>
      <c r="C160" s="159">
        <f>Data!ME31</f>
        <v>1209.6400000000001</v>
      </c>
      <c r="D160" s="159">
        <f>Data!MY31</f>
        <v>1386388.54</v>
      </c>
      <c r="E160" s="159">
        <f>Data!NS31</f>
        <v>0</v>
      </c>
      <c r="F160" s="159">
        <f>Data!OM31</f>
        <v>0</v>
      </c>
      <c r="G160" s="159">
        <f>Data!PG31</f>
        <v>0</v>
      </c>
      <c r="H160" s="160">
        <f>Data!QA31</f>
        <v>480167.71</v>
      </c>
      <c r="I160" s="70">
        <f t="shared" si="6"/>
        <v>1867765.89</v>
      </c>
    </row>
    <row r="161" spans="2:9" x14ac:dyDescent="0.2">
      <c r="B161" s="9" t="str">
        <f>$B$50</f>
        <v>Technology</v>
      </c>
      <c r="C161" s="159">
        <f>Data!MF31</f>
        <v>118230.04</v>
      </c>
      <c r="D161" s="159">
        <f>Data!MZ31</f>
        <v>593610.29</v>
      </c>
      <c r="E161" s="159">
        <f>Data!NT31</f>
        <v>4292499.0599999996</v>
      </c>
      <c r="F161" s="159">
        <f>Data!ON31</f>
        <v>1710105.55</v>
      </c>
      <c r="G161" s="159">
        <f>Data!PH31</f>
        <v>0</v>
      </c>
      <c r="H161" s="160">
        <f>Data!QB31</f>
        <v>1967542.13</v>
      </c>
      <c r="I161" s="70">
        <f t="shared" si="6"/>
        <v>8681987.0700000003</v>
      </c>
    </row>
    <row r="162" spans="2:9" x14ac:dyDescent="0.2">
      <c r="B162" s="9" t="str">
        <f>$B$51</f>
        <v>Nursing</v>
      </c>
      <c r="C162" s="159">
        <f>Data!MG31</f>
        <v>0</v>
      </c>
      <c r="D162" s="159">
        <f>Data!NA31</f>
        <v>0</v>
      </c>
      <c r="E162" s="159">
        <f>Data!NU31</f>
        <v>0</v>
      </c>
      <c r="F162" s="159">
        <f>Data!OO31</f>
        <v>0</v>
      </c>
      <c r="G162" s="159">
        <f>Data!PI31</f>
        <v>0</v>
      </c>
      <c r="H162" s="160">
        <f>Data!QC31</f>
        <v>0</v>
      </c>
      <c r="I162" s="70">
        <f t="shared" si="6"/>
        <v>0</v>
      </c>
    </row>
    <row r="163" spans="2:9" ht="15" thickBot="1" x14ac:dyDescent="0.25">
      <c r="B163" s="35" t="str">
        <f>$B$52</f>
        <v>Totals</v>
      </c>
      <c r="C163" s="36">
        <f t="shared" ref="C163:H163" si="7">SUM(C143:C162)</f>
        <v>22604346.329999998</v>
      </c>
      <c r="D163" s="36">
        <f t="shared" si="7"/>
        <v>50448920.829999998</v>
      </c>
      <c r="E163" s="36">
        <f t="shared" si="7"/>
        <v>36322556.140000008</v>
      </c>
      <c r="F163" s="36">
        <f t="shared" si="7"/>
        <v>56794021.140000001</v>
      </c>
      <c r="G163" s="37">
        <f t="shared" si="7"/>
        <v>5564015.8700000001</v>
      </c>
      <c r="H163" s="71">
        <f t="shared" si="7"/>
        <v>51155342.400000006</v>
      </c>
      <c r="I163" s="70">
        <f>SUM(I143:I162)</f>
        <v>222889202.70999998</v>
      </c>
    </row>
    <row r="164" spans="2:9" ht="15" customHeight="1" thickTop="1" x14ac:dyDescent="0.2">
      <c r="B164" s="14"/>
      <c r="C164" s="42"/>
      <c r="D164" s="42"/>
      <c r="E164" s="42"/>
      <c r="F164" s="42"/>
      <c r="G164" s="42"/>
      <c r="H164" s="43"/>
      <c r="I164" s="44"/>
    </row>
    <row r="165" spans="2:9" ht="14.25" customHeight="1" x14ac:dyDescent="0.2">
      <c r="B165" s="391" t="s">
        <v>67</v>
      </c>
      <c r="C165" s="391"/>
      <c r="D165" s="391"/>
      <c r="E165" s="391"/>
      <c r="F165" s="391"/>
      <c r="G165" s="391"/>
      <c r="H165" s="72"/>
      <c r="I165" s="72"/>
    </row>
    <row r="166" spans="2:9" ht="43.5" customHeight="1" thickBot="1" x14ac:dyDescent="0.25">
      <c r="B166" s="367" t="s">
        <v>43</v>
      </c>
      <c r="C166" s="367"/>
      <c r="D166" s="367"/>
      <c r="E166" s="367"/>
      <c r="F166" s="367"/>
      <c r="G166" s="367"/>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C143+$H$140*IF($H116=0,0,$H143*C116/$H116)+IF($H32=0,0,$H$141*$H143*C32/$H32)</f>
        <v>12746056.758163584</v>
      </c>
      <c r="D168" s="21">
        <f t="shared" ref="C168:G183" si="8">D143+$H$140*IF($H116=0,0,$H143*D116/$H116)+IF($H32=0,0,$H$141*$H143*D32/$H32)</f>
        <v>15365899.748306451</v>
      </c>
      <c r="E168" s="21">
        <f t="shared" si="8"/>
        <v>8486558.2095363401</v>
      </c>
      <c r="F168" s="21">
        <f t="shared" si="8"/>
        <v>13370723.883993626</v>
      </c>
      <c r="G168" s="21">
        <f t="shared" si="8"/>
        <v>0</v>
      </c>
      <c r="H168" s="36">
        <f t="shared" ref="H168:H188" si="9">SUM(C168:G168)</f>
        <v>49969238.600000001</v>
      </c>
      <c r="I168" s="52"/>
    </row>
    <row r="169" spans="2:9" x14ac:dyDescent="0.2">
      <c r="B169" s="9" t="str">
        <f>$B$33</f>
        <v>Science</v>
      </c>
      <c r="C169" s="22">
        <f t="shared" si="8"/>
        <v>4768736.1590186171</v>
      </c>
      <c r="D169" s="22">
        <f t="shared" si="8"/>
        <v>8507645.4655968081</v>
      </c>
      <c r="E169" s="22">
        <f t="shared" si="8"/>
        <v>7801053.0843467265</v>
      </c>
      <c r="F169" s="22">
        <f t="shared" si="8"/>
        <v>16380573.231037848</v>
      </c>
      <c r="G169" s="22">
        <f t="shared" si="8"/>
        <v>0</v>
      </c>
      <c r="H169" s="69">
        <f t="shared" si="9"/>
        <v>37458007.939999998</v>
      </c>
      <c r="I169" s="52"/>
    </row>
    <row r="170" spans="2:9" x14ac:dyDescent="0.2">
      <c r="B170" s="9" t="str">
        <f>$B$34</f>
        <v>Fine Arts</v>
      </c>
      <c r="C170" s="22">
        <f t="shared" si="8"/>
        <v>2981784.6514856466</v>
      </c>
      <c r="D170" s="22">
        <f t="shared" si="8"/>
        <v>4212658.8846936449</v>
      </c>
      <c r="E170" s="22">
        <f t="shared" si="8"/>
        <v>2505419.4396911431</v>
      </c>
      <c r="F170" s="22">
        <f t="shared" si="8"/>
        <v>3010718.954129566</v>
      </c>
      <c r="G170" s="22">
        <f t="shared" si="8"/>
        <v>0</v>
      </c>
      <c r="H170" s="69">
        <f t="shared" si="9"/>
        <v>12710581.93</v>
      </c>
      <c r="I170" s="52"/>
    </row>
    <row r="171" spans="2:9" x14ac:dyDescent="0.2">
      <c r="B171" s="9" t="str">
        <f>$B$35</f>
        <v>Teacher Education</v>
      </c>
      <c r="C171" s="22">
        <f t="shared" si="8"/>
        <v>250947.65241862679</v>
      </c>
      <c r="D171" s="22">
        <f t="shared" si="8"/>
        <v>1066680.8289970383</v>
      </c>
      <c r="E171" s="22">
        <f t="shared" si="8"/>
        <v>2302381.6377192275</v>
      </c>
      <c r="F171" s="22">
        <f t="shared" si="8"/>
        <v>5797756.4808651069</v>
      </c>
      <c r="G171" s="22">
        <f t="shared" si="8"/>
        <v>0</v>
      </c>
      <c r="H171" s="69">
        <f t="shared" si="9"/>
        <v>9417766.5999999996</v>
      </c>
      <c r="I171" s="52"/>
    </row>
    <row r="172" spans="2:9" x14ac:dyDescent="0.2">
      <c r="B172" s="9" t="str">
        <f>$B$36</f>
        <v>Agriculture</v>
      </c>
      <c r="C172" s="22">
        <f t="shared" si="8"/>
        <v>890506.66931079305</v>
      </c>
      <c r="D172" s="22">
        <f t="shared" si="8"/>
        <v>2428175.0480448208</v>
      </c>
      <c r="E172" s="22">
        <f t="shared" si="8"/>
        <v>3825061.9957142849</v>
      </c>
      <c r="F172" s="22">
        <f t="shared" si="8"/>
        <v>1926167.7369301007</v>
      </c>
      <c r="G172" s="22">
        <f t="shared" si="8"/>
        <v>0</v>
      </c>
      <c r="H172" s="69">
        <f t="shared" si="9"/>
        <v>9069911.4499999993</v>
      </c>
      <c r="I172" s="52"/>
    </row>
    <row r="173" spans="2:9" x14ac:dyDescent="0.2">
      <c r="B173" s="9" t="str">
        <f>$B$37</f>
        <v>Engineering</v>
      </c>
      <c r="C173" s="22">
        <f t="shared" si="8"/>
        <v>6638602.0166486017</v>
      </c>
      <c r="D173" s="22">
        <f t="shared" si="8"/>
        <v>12592905.877288312</v>
      </c>
      <c r="E173" s="22">
        <f t="shared" si="8"/>
        <v>6856937.0094808834</v>
      </c>
      <c r="F173" s="22">
        <f t="shared" si="8"/>
        <v>20933084.006582204</v>
      </c>
      <c r="G173" s="22">
        <f t="shared" si="8"/>
        <v>0</v>
      </c>
      <c r="H173" s="69">
        <f t="shared" si="9"/>
        <v>47021528.909999996</v>
      </c>
      <c r="I173" s="52"/>
    </row>
    <row r="174" spans="2:9" x14ac:dyDescent="0.2">
      <c r="B174" s="9" t="str">
        <f>$B$38</f>
        <v>Home Economics</v>
      </c>
      <c r="C174" s="22">
        <f t="shared" si="8"/>
        <v>290958.41051666014</v>
      </c>
      <c r="D174" s="22">
        <f t="shared" si="8"/>
        <v>375889.5146394922</v>
      </c>
      <c r="E174" s="22">
        <f t="shared" si="8"/>
        <v>49633.645579914744</v>
      </c>
      <c r="F174" s="22">
        <f t="shared" si="8"/>
        <v>384203.65926393284</v>
      </c>
      <c r="G174" s="22">
        <f t="shared" si="8"/>
        <v>0</v>
      </c>
      <c r="H174" s="69">
        <f t="shared" si="9"/>
        <v>1100685.23</v>
      </c>
      <c r="I174" s="52"/>
    </row>
    <row r="175" spans="2:9" x14ac:dyDescent="0.2">
      <c r="B175" s="9" t="str">
        <f>$B$39</f>
        <v>Law</v>
      </c>
      <c r="C175" s="22">
        <f t="shared" si="8"/>
        <v>0</v>
      </c>
      <c r="D175" s="22">
        <f t="shared" si="8"/>
        <v>4544.8881553747433</v>
      </c>
      <c r="E175" s="22">
        <f t="shared" si="8"/>
        <v>0</v>
      </c>
      <c r="F175" s="22">
        <f t="shared" si="8"/>
        <v>0</v>
      </c>
      <c r="G175" s="22">
        <f t="shared" si="8"/>
        <v>7194240.1518446254</v>
      </c>
      <c r="H175" s="69">
        <f t="shared" si="9"/>
        <v>7198785.04</v>
      </c>
      <c r="I175" s="52"/>
    </row>
    <row r="176" spans="2:9" x14ac:dyDescent="0.2">
      <c r="B176" s="9" t="str">
        <f>$B$40</f>
        <v>Social Service</v>
      </c>
      <c r="C176" s="22">
        <f t="shared" si="8"/>
        <v>14920.546536237325</v>
      </c>
      <c r="D176" s="22">
        <f t="shared" si="8"/>
        <v>115794.36882999359</v>
      </c>
      <c r="E176" s="22">
        <f t="shared" si="8"/>
        <v>269375.45463376911</v>
      </c>
      <c r="F176" s="22">
        <f t="shared" si="8"/>
        <v>0</v>
      </c>
      <c r="G176" s="22">
        <f t="shared" si="8"/>
        <v>0</v>
      </c>
      <c r="H176" s="69">
        <f t="shared" si="9"/>
        <v>400090.37</v>
      </c>
      <c r="I176" s="52"/>
    </row>
    <row r="177" spans="2:9" x14ac:dyDescent="0.2">
      <c r="B177" s="9" t="str">
        <f>$B$41</f>
        <v>Library Science</v>
      </c>
      <c r="C177" s="22">
        <f t="shared" si="8"/>
        <v>978577.70179924741</v>
      </c>
      <c r="D177" s="22">
        <f t="shared" si="8"/>
        <v>0</v>
      </c>
      <c r="E177" s="22">
        <f t="shared" si="8"/>
        <v>1049448.0782007526</v>
      </c>
      <c r="F177" s="22">
        <f t="shared" si="8"/>
        <v>0</v>
      </c>
      <c r="G177" s="22">
        <f t="shared" si="8"/>
        <v>0</v>
      </c>
      <c r="H177" s="69">
        <f t="shared" si="9"/>
        <v>2028025.78</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381908.34335048212</v>
      </c>
      <c r="D181" s="22">
        <f t="shared" si="8"/>
        <v>876855.0934141106</v>
      </c>
      <c r="E181" s="22">
        <f t="shared" si="8"/>
        <v>314665.02964192512</v>
      </c>
      <c r="F181" s="22">
        <f t="shared" si="8"/>
        <v>1165563.9135934822</v>
      </c>
      <c r="G181" s="22">
        <f t="shared" si="8"/>
        <v>0</v>
      </c>
      <c r="H181" s="69">
        <f t="shared" si="9"/>
        <v>2738992.38</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1986479.8509585834</v>
      </c>
      <c r="D183" s="22">
        <f t="shared" si="8"/>
        <v>14810012.375585994</v>
      </c>
      <c r="E183" s="22">
        <f t="shared" si="8"/>
        <v>8077479.852760951</v>
      </c>
      <c r="F183" s="22">
        <f t="shared" si="8"/>
        <v>8351863.4406944718</v>
      </c>
      <c r="G183" s="22">
        <f t="shared" si="8"/>
        <v>0</v>
      </c>
      <c r="H183" s="69">
        <f t="shared" si="9"/>
        <v>33225835.520000003</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1595.1182074806063</v>
      </c>
      <c r="D185" s="22">
        <f t="shared" si="10"/>
        <v>1866170.7717925194</v>
      </c>
      <c r="E185" s="22">
        <f t="shared" si="10"/>
        <v>0</v>
      </c>
      <c r="F185" s="22">
        <f t="shared" si="10"/>
        <v>0</v>
      </c>
      <c r="G185" s="22">
        <f t="shared" si="10"/>
        <v>0</v>
      </c>
      <c r="H185" s="69">
        <f t="shared" si="9"/>
        <v>1867765.89</v>
      </c>
      <c r="I185" s="52"/>
    </row>
    <row r="186" spans="2:9" x14ac:dyDescent="0.2">
      <c r="B186" s="9" t="str">
        <f>$B$50</f>
        <v>Technology</v>
      </c>
      <c r="C186" s="22">
        <f t="shared" si="10"/>
        <v>744012.13572592277</v>
      </c>
      <c r="D186" s="22">
        <f t="shared" si="10"/>
        <v>1515630.1329463995</v>
      </c>
      <c r="E186" s="22">
        <f t="shared" si="10"/>
        <v>4592602.9031558279</v>
      </c>
      <c r="F186" s="22">
        <f t="shared" si="10"/>
        <v>1829741.8981718491</v>
      </c>
      <c r="G186" s="22">
        <f t="shared" si="10"/>
        <v>0</v>
      </c>
      <c r="H186" s="69">
        <f t="shared" si="9"/>
        <v>8681987.0700000003</v>
      </c>
      <c r="I186" s="52"/>
    </row>
    <row r="187" spans="2:9" x14ac:dyDescent="0.2">
      <c r="B187" s="9" t="str">
        <f>$B$51</f>
        <v>Nursing</v>
      </c>
      <c r="C187" s="22">
        <f t="shared" si="10"/>
        <v>0</v>
      </c>
      <c r="D187" s="22">
        <f t="shared" si="10"/>
        <v>0</v>
      </c>
      <c r="E187" s="22">
        <f t="shared" si="10"/>
        <v>0</v>
      </c>
      <c r="F187" s="22">
        <f t="shared" si="10"/>
        <v>0</v>
      </c>
      <c r="G187" s="22">
        <f t="shared" si="10"/>
        <v>0</v>
      </c>
      <c r="H187" s="69">
        <f t="shared" si="9"/>
        <v>0</v>
      </c>
      <c r="I187" s="52"/>
    </row>
    <row r="188" spans="2:9" x14ac:dyDescent="0.2">
      <c r="B188" s="35" t="str">
        <f>$B$52</f>
        <v>Totals</v>
      </c>
      <c r="C188" s="36">
        <f>SUM(C168:C187)</f>
        <v>32675086.014140483</v>
      </c>
      <c r="D188" s="36">
        <f>SUM(D168:D187)</f>
        <v>63738862.998290963</v>
      </c>
      <c r="E188" s="36">
        <f>SUM(E168:E187)</f>
        <v>46130616.340461746</v>
      </c>
      <c r="F188" s="36">
        <f>SUM(F168:F187)</f>
        <v>73150397.205262169</v>
      </c>
      <c r="G188" s="36">
        <f>SUM(G168:G187)</f>
        <v>7194240.1518446254</v>
      </c>
      <c r="H188" s="36">
        <f t="shared" si="9"/>
        <v>222889202.70999998</v>
      </c>
      <c r="I188" s="52"/>
    </row>
    <row r="189" spans="2:9" x14ac:dyDescent="0.2">
      <c r="B189" s="46"/>
      <c r="C189" s="42"/>
      <c r="D189" s="42"/>
      <c r="E189" s="42"/>
      <c r="F189" s="42"/>
      <c r="G189" s="42"/>
      <c r="H189" s="43"/>
      <c r="I189" s="1"/>
    </row>
    <row r="190" spans="2:9" ht="15" customHeight="1" x14ac:dyDescent="0.2">
      <c r="B190" s="383" t="s">
        <v>35</v>
      </c>
      <c r="C190" s="383"/>
      <c r="D190" s="383"/>
      <c r="E190" s="383"/>
      <c r="F190" s="383"/>
      <c r="G190" s="383"/>
      <c r="H190" s="17">
        <f>H15</f>
        <v>94408502</v>
      </c>
    </row>
    <row r="191" spans="2:9" ht="43.5" customHeight="1" thickBot="1" x14ac:dyDescent="0.25">
      <c r="B191" s="367" t="s">
        <v>233</v>
      </c>
      <c r="C191" s="367"/>
      <c r="D191" s="367"/>
      <c r="E191" s="367"/>
      <c r="F191" s="367"/>
      <c r="G191" s="367"/>
      <c r="H191" s="367"/>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6874371.6415684065</v>
      </c>
      <c r="D193" s="38">
        <f t="shared" si="11"/>
        <v>5035777.3718891758</v>
      </c>
      <c r="E193" s="38">
        <f t="shared" si="11"/>
        <v>4164283.318276437</v>
      </c>
      <c r="F193" s="38">
        <f t="shared" si="11"/>
        <v>6240212.8910215823</v>
      </c>
      <c r="G193" s="38">
        <f t="shared" si="11"/>
        <v>0</v>
      </c>
      <c r="H193" s="38">
        <f>SUM(C193:G193)</f>
        <v>22314645.2227556</v>
      </c>
      <c r="I193" s="1"/>
    </row>
    <row r="194" spans="2:9" x14ac:dyDescent="0.2">
      <c r="B194" s="9" t="str">
        <f>$B$33</f>
        <v>Science</v>
      </c>
      <c r="C194" s="39">
        <f t="shared" si="11"/>
        <v>3497905.7077732612</v>
      </c>
      <c r="D194" s="39">
        <f t="shared" si="11"/>
        <v>3348457.1480537034</v>
      </c>
      <c r="E194" s="39">
        <f t="shared" si="11"/>
        <v>3275122.2350372663</v>
      </c>
      <c r="F194" s="39">
        <f t="shared" si="11"/>
        <v>7263486.1836432759</v>
      </c>
      <c r="G194" s="39">
        <f t="shared" si="11"/>
        <v>0</v>
      </c>
      <c r="H194" s="39">
        <f t="shared" ref="H194:H213" si="12">SUM(C194:G194)</f>
        <v>17384971.274507508</v>
      </c>
      <c r="I194" s="1"/>
    </row>
    <row r="195" spans="2:9" x14ac:dyDescent="0.2">
      <c r="B195" s="9" t="str">
        <f>$B$34</f>
        <v>Fine Arts</v>
      </c>
      <c r="C195" s="39">
        <f t="shared" si="11"/>
        <v>1929472.2841633628</v>
      </c>
      <c r="D195" s="39">
        <f t="shared" si="11"/>
        <v>1540346.7605079392</v>
      </c>
      <c r="E195" s="39">
        <f t="shared" si="11"/>
        <v>1183783.4876038348</v>
      </c>
      <c r="F195" s="39">
        <f t="shared" si="11"/>
        <v>1223028.4380406481</v>
      </c>
      <c r="G195" s="39">
        <f t="shared" si="11"/>
        <v>0</v>
      </c>
      <c r="H195" s="39">
        <f t="shared" si="12"/>
        <v>5876630.9703157842</v>
      </c>
      <c r="I195" s="1"/>
    </row>
    <row r="196" spans="2:9" x14ac:dyDescent="0.2">
      <c r="B196" s="9" t="str">
        <f>$B$35</f>
        <v>Teacher Education</v>
      </c>
      <c r="C196" s="39">
        <f t="shared" si="11"/>
        <v>151883.82775154358</v>
      </c>
      <c r="D196" s="39">
        <f t="shared" si="11"/>
        <v>442763.83718772256</v>
      </c>
      <c r="E196" s="39">
        <f t="shared" si="11"/>
        <v>1018875.8795343275</v>
      </c>
      <c r="F196" s="39">
        <f t="shared" si="11"/>
        <v>2390923.0627400381</v>
      </c>
      <c r="G196" s="39">
        <f t="shared" si="11"/>
        <v>0</v>
      </c>
      <c r="H196" s="39">
        <f t="shared" si="12"/>
        <v>4004446.6072136317</v>
      </c>
      <c r="I196" s="1"/>
    </row>
    <row r="197" spans="2:9" x14ac:dyDescent="0.2">
      <c r="B197" s="9" t="str">
        <f>$B$36</f>
        <v>Agriculture</v>
      </c>
      <c r="C197" s="39">
        <f t="shared" si="11"/>
        <v>690405.29057285213</v>
      </c>
      <c r="D197" s="39">
        <f t="shared" si="11"/>
        <v>1097138.3380477526</v>
      </c>
      <c r="E197" s="39">
        <f t="shared" si="11"/>
        <v>1128496.6740028418</v>
      </c>
      <c r="F197" s="39">
        <f t="shared" si="11"/>
        <v>791753.31569196377</v>
      </c>
      <c r="G197" s="39">
        <f t="shared" si="11"/>
        <v>0</v>
      </c>
      <c r="H197" s="39">
        <f t="shared" si="12"/>
        <v>3707793.6183154103</v>
      </c>
      <c r="I197" s="1"/>
    </row>
    <row r="198" spans="2:9" x14ac:dyDescent="0.2">
      <c r="B198" s="9" t="str">
        <f>$B$37</f>
        <v>Engineering</v>
      </c>
      <c r="C198" s="39">
        <f t="shared" si="11"/>
        <v>2014444.9848952917</v>
      </c>
      <c r="D198" s="39">
        <f t="shared" si="11"/>
        <v>4327990.0861150501</v>
      </c>
      <c r="E198" s="39">
        <f t="shared" si="11"/>
        <v>2749209.3151814509</v>
      </c>
      <c r="F198" s="39">
        <f t="shared" si="11"/>
        <v>8565692.7944293302</v>
      </c>
      <c r="G198" s="39">
        <f t="shared" si="11"/>
        <v>0</v>
      </c>
      <c r="H198" s="39">
        <f t="shared" si="12"/>
        <v>17657337.180621125</v>
      </c>
      <c r="I198" s="1"/>
    </row>
    <row r="199" spans="2:9" x14ac:dyDescent="0.2">
      <c r="B199" s="9" t="str">
        <f>$B$38</f>
        <v>Home Economics</v>
      </c>
      <c r="C199" s="39">
        <f t="shared" si="11"/>
        <v>196477.94932385435</v>
      </c>
      <c r="D199" s="39">
        <f t="shared" si="11"/>
        <v>75273.064299925434</v>
      </c>
      <c r="E199" s="39">
        <f t="shared" si="11"/>
        <v>14214.432973188043</v>
      </c>
      <c r="F199" s="39">
        <f t="shared" si="11"/>
        <v>104628.76283861783</v>
      </c>
      <c r="G199" s="39">
        <f t="shared" si="11"/>
        <v>0</v>
      </c>
      <c r="H199" s="39">
        <f t="shared" si="12"/>
        <v>390594.20943558565</v>
      </c>
      <c r="I199" s="1"/>
    </row>
    <row r="200" spans="2:9" x14ac:dyDescent="0.2">
      <c r="B200" s="9" t="str">
        <f>$B$39</f>
        <v>Law</v>
      </c>
      <c r="C200" s="39">
        <f t="shared" si="11"/>
        <v>0</v>
      </c>
      <c r="D200" s="39">
        <f t="shared" si="11"/>
        <v>2182.6758066583116</v>
      </c>
      <c r="E200" s="39">
        <f t="shared" si="11"/>
        <v>0</v>
      </c>
      <c r="F200" s="39">
        <f t="shared" si="11"/>
        <v>0</v>
      </c>
      <c r="G200" s="39">
        <f t="shared" si="11"/>
        <v>2991539.3947389578</v>
      </c>
      <c r="H200" s="39">
        <f t="shared" si="12"/>
        <v>2993722.0705456161</v>
      </c>
      <c r="I200" s="1"/>
    </row>
    <row r="201" spans="2:9" x14ac:dyDescent="0.2">
      <c r="B201" s="9" t="str">
        <f>$B$40</f>
        <v>Social Service</v>
      </c>
      <c r="C201" s="39">
        <f t="shared" si="11"/>
        <v>15205.722364993699</v>
      </c>
      <c r="D201" s="39">
        <f t="shared" si="11"/>
        <v>62648.150528021542</v>
      </c>
      <c r="E201" s="39">
        <f t="shared" si="11"/>
        <v>156749.01711609683</v>
      </c>
      <c r="F201" s="39">
        <f t="shared" si="11"/>
        <v>0</v>
      </c>
      <c r="G201" s="39">
        <f t="shared" si="11"/>
        <v>0</v>
      </c>
      <c r="H201" s="39">
        <f t="shared" si="12"/>
        <v>234602.89000911207</v>
      </c>
      <c r="I201" s="1"/>
    </row>
    <row r="202" spans="2:9" x14ac:dyDescent="0.2">
      <c r="B202" s="9" t="str">
        <f>$B$41</f>
        <v>Library Science</v>
      </c>
      <c r="C202" s="39">
        <f t="shared" si="11"/>
        <v>157031.27239788778</v>
      </c>
      <c r="D202" s="39">
        <f t="shared" si="11"/>
        <v>0</v>
      </c>
      <c r="E202" s="39">
        <f t="shared" si="11"/>
        <v>179546.73552262795</v>
      </c>
      <c r="F202" s="39">
        <f t="shared" si="11"/>
        <v>0</v>
      </c>
      <c r="G202" s="39">
        <f t="shared" si="11"/>
        <v>0</v>
      </c>
      <c r="H202" s="39">
        <f t="shared" si="12"/>
        <v>336578.00792051572</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281959.37307870883</v>
      </c>
      <c r="D206" s="39">
        <f t="shared" si="11"/>
        <v>345645.30551082687</v>
      </c>
      <c r="E206" s="39">
        <f t="shared" si="11"/>
        <v>158012.63550748851</v>
      </c>
      <c r="F206" s="39">
        <f t="shared" si="11"/>
        <v>588989.84064289858</v>
      </c>
      <c r="G206" s="39">
        <f t="shared" si="11"/>
        <v>0</v>
      </c>
      <c r="H206" s="39">
        <f t="shared" si="12"/>
        <v>1374607.1547399228</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1972362.6508050761</v>
      </c>
      <c r="D208" s="39">
        <f t="shared" si="11"/>
        <v>7324674.7786935093</v>
      </c>
      <c r="E208" s="39">
        <f t="shared" si="11"/>
        <v>3797163.8015555735</v>
      </c>
      <c r="F208" s="39">
        <f t="shared" si="11"/>
        <v>3842808.5244989581</v>
      </c>
      <c r="G208" s="39">
        <f t="shared" si="11"/>
        <v>0</v>
      </c>
      <c r="H208" s="39">
        <f t="shared" si="12"/>
        <v>16937009.755553119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661.47879969672942</v>
      </c>
      <c r="D210" s="39">
        <f t="shared" si="13"/>
        <v>823304.06399926194</v>
      </c>
      <c r="E210" s="39">
        <f t="shared" si="13"/>
        <v>0</v>
      </c>
      <c r="F210" s="39">
        <f t="shared" si="13"/>
        <v>0</v>
      </c>
      <c r="G210" s="39">
        <f t="shared" si="13"/>
        <v>0</v>
      </c>
      <c r="H210" s="39">
        <f t="shared" si="12"/>
        <v>823965.54279895872</v>
      </c>
      <c r="I210" s="1"/>
    </row>
    <row r="211" spans="2:9" x14ac:dyDescent="0.2">
      <c r="B211" s="9" t="str">
        <f>$B$50</f>
        <v>Technology</v>
      </c>
      <c r="C211" s="39">
        <f t="shared" si="13"/>
        <v>118187.58836710763</v>
      </c>
      <c r="D211" s="39">
        <f t="shared" si="13"/>
        <v>174136.17680775109</v>
      </c>
      <c r="E211" s="39">
        <f t="shared" si="13"/>
        <v>56678.75403361248</v>
      </c>
      <c r="F211" s="39">
        <f t="shared" si="13"/>
        <v>22594.97605963983</v>
      </c>
      <c r="G211" s="39">
        <f t="shared" si="13"/>
        <v>0</v>
      </c>
      <c r="H211" s="39">
        <f t="shared" si="12"/>
        <v>371597.49526811106</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17900369.771862045</v>
      </c>
      <c r="D213" s="38">
        <f>SUM(D193:D212)</f>
        <v>24600337.757447299</v>
      </c>
      <c r="E213" s="38">
        <f>SUM(E193:E212)</f>
        <v>17882136.286344748</v>
      </c>
      <c r="F213" s="38">
        <f>SUM(F193:F212)</f>
        <v>31034118.789606951</v>
      </c>
      <c r="G213" s="38">
        <f>SUM(G193:G212)</f>
        <v>2991539.3947389578</v>
      </c>
      <c r="H213" s="38">
        <f t="shared" si="12"/>
        <v>94408502.000000015</v>
      </c>
      <c r="I213" s="1"/>
    </row>
    <row r="214" spans="2:9" x14ac:dyDescent="0.2">
      <c r="B214" s="14"/>
      <c r="C214" s="18"/>
      <c r="D214" s="18"/>
      <c r="E214" s="18"/>
      <c r="F214" s="18"/>
      <c r="G214" s="18"/>
      <c r="H214" s="18"/>
      <c r="I214" s="1"/>
    </row>
    <row r="215" spans="2:9" ht="15" customHeight="1" x14ac:dyDescent="0.2">
      <c r="B215" s="383" t="s">
        <v>36</v>
      </c>
      <c r="C215" s="383"/>
      <c r="D215" s="383"/>
      <c r="E215" s="383"/>
      <c r="F215" s="383"/>
      <c r="G215" s="383"/>
      <c r="H215" s="17">
        <f>H17</f>
        <v>51296443</v>
      </c>
    </row>
    <row r="216" spans="2:9" ht="60.75" customHeight="1" thickBot="1" x14ac:dyDescent="0.25">
      <c r="B216" s="367" t="s">
        <v>234</v>
      </c>
      <c r="C216" s="367"/>
      <c r="D216" s="367"/>
      <c r="E216" s="367"/>
      <c r="F216" s="367"/>
      <c r="G216" s="367"/>
      <c r="H216" s="367"/>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10377814.65152563</v>
      </c>
      <c r="D218" s="38">
        <f t="shared" si="14"/>
        <v>5961997.7005334906</v>
      </c>
      <c r="E218" s="38">
        <f t="shared" si="14"/>
        <v>735244.21444420354</v>
      </c>
      <c r="F218" s="38">
        <f t="shared" si="14"/>
        <v>675862.13009668153</v>
      </c>
      <c r="G218" s="38">
        <f t="shared" si="14"/>
        <v>0</v>
      </c>
      <c r="H218" s="38">
        <f>SUM(C218:G218)</f>
        <v>17750918.696600005</v>
      </c>
      <c r="I218" s="1"/>
    </row>
    <row r="219" spans="2:9" x14ac:dyDescent="0.2">
      <c r="B219" s="9" t="str">
        <f>$B$33</f>
        <v>Science</v>
      </c>
      <c r="C219" s="39">
        <f t="shared" si="14"/>
        <v>4540444.0728927944</v>
      </c>
      <c r="D219" s="39">
        <f t="shared" si="14"/>
        <v>4101085.3576485487</v>
      </c>
      <c r="E219" s="39">
        <f t="shared" si="14"/>
        <v>617204.67089638242</v>
      </c>
      <c r="F219" s="39">
        <f t="shared" si="14"/>
        <v>851040.80884895602</v>
      </c>
      <c r="G219" s="39">
        <f t="shared" si="14"/>
        <v>0</v>
      </c>
      <c r="H219" s="39">
        <f t="shared" ref="H219:H238" si="15">SUM(C219:G219)</f>
        <v>10109774.910286684</v>
      </c>
      <c r="I219" s="1"/>
    </row>
    <row r="220" spans="2:9" x14ac:dyDescent="0.2">
      <c r="B220" s="9" t="str">
        <f>$B$34</f>
        <v>Fine Arts</v>
      </c>
      <c r="C220" s="39">
        <f t="shared" si="14"/>
        <v>1323650.8727035904</v>
      </c>
      <c r="D220" s="39">
        <f t="shared" si="14"/>
        <v>746985.43897994992</v>
      </c>
      <c r="E220" s="39">
        <f t="shared" si="14"/>
        <v>201594.23615339937</v>
      </c>
      <c r="F220" s="39">
        <f t="shared" si="14"/>
        <v>175961.99804750821</v>
      </c>
      <c r="G220" s="39">
        <f t="shared" si="14"/>
        <v>0</v>
      </c>
      <c r="H220" s="39">
        <f t="shared" si="15"/>
        <v>2448192.5458844481</v>
      </c>
      <c r="I220" s="1"/>
    </row>
    <row r="221" spans="2:9" x14ac:dyDescent="0.2">
      <c r="B221" s="9" t="str">
        <f>$B$35</f>
        <v>Teacher Education</v>
      </c>
      <c r="C221" s="39">
        <f t="shared" si="14"/>
        <v>111628.7527384765</v>
      </c>
      <c r="D221" s="39">
        <f t="shared" si="14"/>
        <v>590538.6315977812</v>
      </c>
      <c r="E221" s="39">
        <f t="shared" si="14"/>
        <v>586057.06359371112</v>
      </c>
      <c r="F221" s="39">
        <f t="shared" si="14"/>
        <v>419360.66633013997</v>
      </c>
      <c r="G221" s="39">
        <f t="shared" si="14"/>
        <v>0</v>
      </c>
      <c r="H221" s="39">
        <f t="shared" si="15"/>
        <v>1707585.1142601087</v>
      </c>
      <c r="I221" s="1"/>
    </row>
    <row r="222" spans="2:9" x14ac:dyDescent="0.2">
      <c r="B222" s="9" t="str">
        <f>$B$36</f>
        <v>Agriculture</v>
      </c>
      <c r="C222" s="39">
        <f t="shared" si="14"/>
        <v>656798.44616224803</v>
      </c>
      <c r="D222" s="39">
        <f t="shared" si="14"/>
        <v>970226.55920894351</v>
      </c>
      <c r="E222" s="39">
        <f t="shared" si="14"/>
        <v>129225.4898212011</v>
      </c>
      <c r="F222" s="39">
        <f t="shared" si="14"/>
        <v>95208.89979341095</v>
      </c>
      <c r="G222" s="39">
        <f t="shared" si="14"/>
        <v>0</v>
      </c>
      <c r="H222" s="39">
        <f t="shared" si="15"/>
        <v>1851459.3949858036</v>
      </c>
      <c r="I222" s="1"/>
    </row>
    <row r="223" spans="2:9" x14ac:dyDescent="0.2">
      <c r="B223" s="9" t="str">
        <f>$B$37</f>
        <v>Engineering</v>
      </c>
      <c r="C223" s="39">
        <f t="shared" si="14"/>
        <v>1272124.2232607307</v>
      </c>
      <c r="D223" s="39">
        <f t="shared" si="14"/>
        <v>4012785.8395994413</v>
      </c>
      <c r="E223" s="39">
        <f t="shared" si="14"/>
        <v>570915.86559935717</v>
      </c>
      <c r="F223" s="39">
        <f t="shared" si="14"/>
        <v>730908.11329810775</v>
      </c>
      <c r="G223" s="39">
        <f t="shared" si="14"/>
        <v>0</v>
      </c>
      <c r="H223" s="39">
        <f t="shared" si="15"/>
        <v>6586734.0417576376</v>
      </c>
      <c r="I223" s="1"/>
    </row>
    <row r="224" spans="2:9" x14ac:dyDescent="0.2">
      <c r="B224" s="9" t="str">
        <f>$B$38</f>
        <v>Home Economics</v>
      </c>
      <c r="C224" s="39">
        <f t="shared" si="14"/>
        <v>322281.81957840291</v>
      </c>
      <c r="D224" s="39">
        <f t="shared" si="14"/>
        <v>101473.23646772437</v>
      </c>
      <c r="E224" s="39">
        <f t="shared" si="14"/>
        <v>5623.873540760067</v>
      </c>
      <c r="F224" s="39">
        <f t="shared" si="14"/>
        <v>16022.4401297812</v>
      </c>
      <c r="G224" s="39">
        <f t="shared" si="14"/>
        <v>0</v>
      </c>
      <c r="H224" s="39">
        <f t="shared" si="15"/>
        <v>445401.36971666856</v>
      </c>
      <c r="I224" s="1"/>
    </row>
    <row r="225" spans="2:9" x14ac:dyDescent="0.2">
      <c r="B225" s="9" t="str">
        <f>$B$39</f>
        <v>Law</v>
      </c>
      <c r="C225" s="39">
        <f t="shared" si="14"/>
        <v>0</v>
      </c>
      <c r="D225" s="39">
        <f t="shared" si="14"/>
        <v>0</v>
      </c>
      <c r="E225" s="39">
        <f t="shared" si="14"/>
        <v>0</v>
      </c>
      <c r="F225" s="39">
        <f t="shared" si="14"/>
        <v>0</v>
      </c>
      <c r="G225" s="39">
        <f t="shared" si="14"/>
        <v>545820.97518954251</v>
      </c>
      <c r="H225" s="39">
        <f t="shared" si="15"/>
        <v>545820.97518954251</v>
      </c>
      <c r="I225" s="1"/>
    </row>
    <row r="226" spans="2:9" x14ac:dyDescent="0.2">
      <c r="B226" s="9" t="str">
        <f>$B$40</f>
        <v>Social Service</v>
      </c>
      <c r="C226" s="39">
        <f t="shared" si="14"/>
        <v>19627.439637129479</v>
      </c>
      <c r="D226" s="39">
        <f t="shared" si="14"/>
        <v>41657.433918328948</v>
      </c>
      <c r="E226" s="39">
        <f t="shared" si="14"/>
        <v>27563.160430538352</v>
      </c>
      <c r="F226" s="39">
        <f t="shared" si="14"/>
        <v>0</v>
      </c>
      <c r="G226" s="39">
        <f t="shared" si="14"/>
        <v>0</v>
      </c>
      <c r="H226" s="39">
        <f t="shared" si="15"/>
        <v>88848.033985996779</v>
      </c>
      <c r="I226" s="1"/>
    </row>
    <row r="227" spans="2:9" x14ac:dyDescent="0.2">
      <c r="B227" s="9" t="str">
        <f>$B$41</f>
        <v>Library Science</v>
      </c>
      <c r="C227" s="39">
        <f t="shared" si="14"/>
        <v>5470.5481474485177</v>
      </c>
      <c r="D227" s="39">
        <f t="shared" si="14"/>
        <v>0</v>
      </c>
      <c r="E227" s="39">
        <f t="shared" si="14"/>
        <v>23607.908709564239</v>
      </c>
      <c r="F227" s="39">
        <f t="shared" si="14"/>
        <v>0</v>
      </c>
      <c r="G227" s="39">
        <f t="shared" si="14"/>
        <v>0</v>
      </c>
      <c r="H227" s="39">
        <f t="shared" si="15"/>
        <v>29078.456857012756</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9" x14ac:dyDescent="0.2">
      <c r="B231" s="9" t="str">
        <f>$B$45</f>
        <v>Health Services</v>
      </c>
      <c r="C231" s="39">
        <f t="shared" si="14"/>
        <v>359134.09324736346</v>
      </c>
      <c r="D231" s="39">
        <f t="shared" si="14"/>
        <v>403400.6207646727</v>
      </c>
      <c r="E231" s="39">
        <f t="shared" si="14"/>
        <v>68104.490570523019</v>
      </c>
      <c r="F231" s="39">
        <f t="shared" si="14"/>
        <v>84883.327265329732</v>
      </c>
      <c r="G231" s="39">
        <f t="shared" si="14"/>
        <v>0</v>
      </c>
      <c r="H231" s="39">
        <f t="shared" si="15"/>
        <v>915522.53184788895</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1155985.9646169252</v>
      </c>
      <c r="D233" s="39">
        <f t="shared" si="14"/>
        <v>5844716.0019634254</v>
      </c>
      <c r="E233" s="39">
        <f t="shared" si="14"/>
        <v>1218526.5341007281</v>
      </c>
      <c r="F233" s="39">
        <f t="shared" si="14"/>
        <v>184649.72114010065</v>
      </c>
      <c r="G233" s="39">
        <f t="shared" si="14"/>
        <v>0</v>
      </c>
      <c r="H233" s="39">
        <f t="shared" si="15"/>
        <v>8403878.2218211796</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480.52112105966711</v>
      </c>
      <c r="D235" s="39">
        <f t="shared" si="16"/>
        <v>267533.29783104593</v>
      </c>
      <c r="E235" s="39">
        <f t="shared" si="16"/>
        <v>0</v>
      </c>
      <c r="F235" s="39">
        <f t="shared" si="16"/>
        <v>0</v>
      </c>
      <c r="G235" s="39">
        <f t="shared" si="16"/>
        <v>0</v>
      </c>
      <c r="H235" s="39">
        <f t="shared" si="15"/>
        <v>268013.81895210559</v>
      </c>
      <c r="I235" s="1"/>
    </row>
    <row r="236" spans="2:9" x14ac:dyDescent="0.2">
      <c r="B236" s="9" t="str">
        <f>$B$50</f>
        <v>Technology</v>
      </c>
      <c r="C236" s="39">
        <f t="shared" si="16"/>
        <v>74074.178969505607</v>
      </c>
      <c r="D236" s="39">
        <f t="shared" si="16"/>
        <v>67150.359290571287</v>
      </c>
      <c r="E236" s="39">
        <f t="shared" si="16"/>
        <v>1854.0242442066155</v>
      </c>
      <c r="F236" s="39">
        <f t="shared" si="16"/>
        <v>2136.3253506374931</v>
      </c>
      <c r="G236" s="39">
        <f t="shared" si="16"/>
        <v>0</v>
      </c>
      <c r="H236" s="39">
        <f t="shared" si="15"/>
        <v>145214.88785492099</v>
      </c>
      <c r="I236" s="1"/>
    </row>
    <row r="237" spans="2:9"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9" x14ac:dyDescent="0.2">
      <c r="B238" s="35" t="str">
        <f>$B$52</f>
        <v>Totals</v>
      </c>
      <c r="C238" s="38">
        <f>SUM(C218:C237)</f>
        <v>20219515.584601298</v>
      </c>
      <c r="D238" s="38">
        <f>SUM(D218:D237)</f>
        <v>23109550.477803923</v>
      </c>
      <c r="E238" s="38">
        <f>SUM(E218:E237)</f>
        <v>4185521.5321045746</v>
      </c>
      <c r="F238" s="38">
        <f>SUM(F218:F237)</f>
        <v>3236034.4303006539</v>
      </c>
      <c r="G238" s="38">
        <f>SUM(G218:G237)</f>
        <v>545820.97518954251</v>
      </c>
      <c r="H238" s="38">
        <f t="shared" si="15"/>
        <v>51296442.999999993</v>
      </c>
      <c r="I238" s="1"/>
    </row>
    <row r="239" spans="2:9" x14ac:dyDescent="0.2">
      <c r="B239" s="40"/>
      <c r="C239" s="41"/>
      <c r="D239" s="41"/>
      <c r="E239" s="41"/>
      <c r="F239" s="41"/>
      <c r="G239" s="41"/>
      <c r="H239" s="41"/>
      <c r="I239" s="1"/>
    </row>
    <row r="240" spans="2:9" ht="15" customHeight="1" x14ac:dyDescent="0.2">
      <c r="B240" s="307" t="s">
        <v>12</v>
      </c>
      <c r="C240" s="11"/>
      <c r="D240" s="11"/>
      <c r="E240" s="11"/>
      <c r="F240" s="11"/>
      <c r="G240" s="11"/>
      <c r="H240" s="17">
        <f>H16</f>
        <v>46454328</v>
      </c>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9398203.4143220671</v>
      </c>
      <c r="D243" s="38">
        <f t="shared" si="17"/>
        <v>5399216.4079647502</v>
      </c>
      <c r="E243" s="38">
        <f t="shared" si="17"/>
        <v>665841.01938400231</v>
      </c>
      <c r="F243" s="38">
        <f t="shared" si="17"/>
        <v>612064.29214380251</v>
      </c>
      <c r="G243" s="38">
        <f t="shared" si="17"/>
        <v>0</v>
      </c>
      <c r="H243" s="38">
        <f>SUM(C243:G243)</f>
        <v>16075325.133814624</v>
      </c>
      <c r="I243" s="1"/>
    </row>
    <row r="244" spans="2:9" x14ac:dyDescent="0.2">
      <c r="B244" s="9" t="str">
        <f>$B$33</f>
        <v>Science</v>
      </c>
      <c r="C244" s="39">
        <f t="shared" si="17"/>
        <v>4111849.9820312643</v>
      </c>
      <c r="D244" s="39">
        <f t="shared" si="17"/>
        <v>3713964.4236190603</v>
      </c>
      <c r="E244" s="39">
        <f t="shared" si="17"/>
        <v>558943.78923997912</v>
      </c>
      <c r="F244" s="39">
        <f t="shared" si="17"/>
        <v>770707.02301238896</v>
      </c>
      <c r="G244" s="39">
        <f t="shared" si="17"/>
        <v>0</v>
      </c>
      <c r="H244" s="39">
        <f t="shared" ref="H244:H263" si="18">SUM(C244:G244)</f>
        <v>9155465.2179026939</v>
      </c>
      <c r="I244" s="1"/>
    </row>
    <row r="245" spans="2:9" x14ac:dyDescent="0.2">
      <c r="B245" s="9" t="str">
        <f>$B$34</f>
        <v>Fine Arts</v>
      </c>
      <c r="C245" s="39">
        <f t="shared" si="17"/>
        <v>1198705.1772392648</v>
      </c>
      <c r="D245" s="39">
        <f t="shared" si="17"/>
        <v>676473.93394506082</v>
      </c>
      <c r="E245" s="39">
        <f t="shared" si="17"/>
        <v>182564.7982878554</v>
      </c>
      <c r="F245" s="39">
        <f t="shared" si="17"/>
        <v>159352.10893344603</v>
      </c>
      <c r="G245" s="39">
        <f t="shared" si="17"/>
        <v>0</v>
      </c>
      <c r="H245" s="39">
        <f t="shared" si="18"/>
        <v>2217096.018405627</v>
      </c>
      <c r="I245" s="1"/>
    </row>
    <row r="246" spans="2:9" x14ac:dyDescent="0.2">
      <c r="B246" s="9" t="str">
        <f>$B$35</f>
        <v>Teacher Education</v>
      </c>
      <c r="C246" s="39">
        <f t="shared" si="17"/>
        <v>101091.5843413175</v>
      </c>
      <c r="D246" s="39">
        <f t="shared" si="17"/>
        <v>534794.88409975125</v>
      </c>
      <c r="E246" s="39">
        <f t="shared" si="17"/>
        <v>530736.35259464523</v>
      </c>
      <c r="F246" s="39">
        <f t="shared" si="17"/>
        <v>379775.22035979916</v>
      </c>
      <c r="G246" s="39">
        <f t="shared" si="17"/>
        <v>0</v>
      </c>
      <c r="H246" s="39">
        <f t="shared" si="18"/>
        <v>1546398.0413955131</v>
      </c>
      <c r="I246" s="1"/>
    </row>
    <row r="247" spans="2:9" x14ac:dyDescent="0.2">
      <c r="B247" s="9" t="str">
        <f>$B$36</f>
        <v>Agriculture</v>
      </c>
      <c r="C247" s="39">
        <f t="shared" si="17"/>
        <v>594800.11992081814</v>
      </c>
      <c r="D247" s="39">
        <f t="shared" si="17"/>
        <v>878642.26406114909</v>
      </c>
      <c r="E247" s="39">
        <f t="shared" si="17"/>
        <v>117027.28179641497</v>
      </c>
      <c r="F247" s="39">
        <f t="shared" si="17"/>
        <v>86221.679337926878</v>
      </c>
      <c r="G247" s="39">
        <f t="shared" si="17"/>
        <v>0</v>
      </c>
      <c r="H247" s="39">
        <f t="shared" si="18"/>
        <v>1676691.3451163091</v>
      </c>
      <c r="I247" s="1"/>
    </row>
    <row r="248" spans="2:9" x14ac:dyDescent="0.2">
      <c r="B248" s="9" t="str">
        <f>$B$37</f>
        <v>Engineering</v>
      </c>
      <c r="C248" s="39">
        <f t="shared" si="17"/>
        <v>1152042.3730764182</v>
      </c>
      <c r="D248" s="39">
        <f t="shared" si="17"/>
        <v>3633999.9166512936</v>
      </c>
      <c r="E248" s="39">
        <f t="shared" si="17"/>
        <v>517024.40422538569</v>
      </c>
      <c r="F248" s="39">
        <f t="shared" si="17"/>
        <v>661914.22342893155</v>
      </c>
      <c r="G248" s="39">
        <f t="shared" si="17"/>
        <v>0</v>
      </c>
      <c r="H248" s="39">
        <f t="shared" si="18"/>
        <v>5964980.9173820298</v>
      </c>
      <c r="I248" s="1"/>
    </row>
    <row r="249" spans="2:9" x14ac:dyDescent="0.2">
      <c r="B249" s="9" t="str">
        <f>$B$38</f>
        <v>Home Economics</v>
      </c>
      <c r="C249" s="39">
        <f t="shared" si="17"/>
        <v>291860.10724236671</v>
      </c>
      <c r="D249" s="39">
        <f t="shared" si="17"/>
        <v>91894.695507312848</v>
      </c>
      <c r="E249" s="39">
        <f t="shared" si="17"/>
        <v>5093.0093942963949</v>
      </c>
      <c r="F249" s="39">
        <f t="shared" si="17"/>
        <v>14510.005872126814</v>
      </c>
      <c r="G249" s="39">
        <f t="shared" si="17"/>
        <v>0</v>
      </c>
      <c r="H249" s="39">
        <f t="shared" si="18"/>
        <v>403357.81801610277</v>
      </c>
      <c r="I249" s="1"/>
    </row>
    <row r="250" spans="2:9" x14ac:dyDescent="0.2">
      <c r="B250" s="9" t="str">
        <f>$B$39</f>
        <v>Law</v>
      </c>
      <c r="C250" s="39">
        <f t="shared" si="17"/>
        <v>0</v>
      </c>
      <c r="D250" s="39">
        <f t="shared" si="17"/>
        <v>0</v>
      </c>
      <c r="E250" s="39">
        <f t="shared" si="17"/>
        <v>0</v>
      </c>
      <c r="F250" s="39">
        <f t="shared" si="17"/>
        <v>0</v>
      </c>
      <c r="G250" s="39">
        <f t="shared" si="17"/>
        <v>494298.33976470586</v>
      </c>
      <c r="H250" s="39">
        <f t="shared" si="18"/>
        <v>494298.33976470586</v>
      </c>
      <c r="I250" s="1"/>
    </row>
    <row r="251" spans="2:9" x14ac:dyDescent="0.2">
      <c r="B251" s="9" t="str">
        <f>$B$40</f>
        <v>Social Service</v>
      </c>
      <c r="C251" s="39">
        <f t="shared" si="17"/>
        <v>17774.712346105825</v>
      </c>
      <c r="D251" s="39">
        <f t="shared" si="17"/>
        <v>37725.190787212639</v>
      </c>
      <c r="E251" s="39">
        <f t="shared" si="17"/>
        <v>24961.342745672442</v>
      </c>
      <c r="F251" s="39">
        <f t="shared" si="17"/>
        <v>0</v>
      </c>
      <c r="G251" s="39">
        <f t="shared" si="17"/>
        <v>0</v>
      </c>
      <c r="H251" s="39">
        <f t="shared" si="18"/>
        <v>80461.245878990914</v>
      </c>
      <c r="I251" s="1"/>
    </row>
    <row r="252" spans="2:9" x14ac:dyDescent="0.2">
      <c r="B252" s="9" t="str">
        <f>$B$41</f>
        <v>Library Science</v>
      </c>
      <c r="C252" s="39">
        <f t="shared" si="17"/>
        <v>4954.1571134155602</v>
      </c>
      <c r="D252" s="39">
        <f t="shared" si="17"/>
        <v>0</v>
      </c>
      <c r="E252" s="39">
        <f t="shared" si="17"/>
        <v>21379.44602880465</v>
      </c>
      <c r="F252" s="39">
        <f t="shared" si="17"/>
        <v>0</v>
      </c>
      <c r="G252" s="39">
        <f t="shared" si="17"/>
        <v>0</v>
      </c>
      <c r="H252" s="39">
        <f t="shared" si="18"/>
        <v>26333.60314222021</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325233.71968882147</v>
      </c>
      <c r="D256" s="39">
        <f t="shared" si="17"/>
        <v>365321.71933258057</v>
      </c>
      <c r="E256" s="39">
        <f t="shared" si="17"/>
        <v>61675.784093567338</v>
      </c>
      <c r="F256" s="39">
        <f t="shared" si="17"/>
        <v>76870.786664778483</v>
      </c>
      <c r="G256" s="39">
        <f t="shared" si="17"/>
        <v>0</v>
      </c>
      <c r="H256" s="39">
        <f t="shared" si="18"/>
        <v>829102.00977974781</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1046866.956519988</v>
      </c>
      <c r="D258" s="39">
        <f t="shared" si="17"/>
        <v>5293005.4862099821</v>
      </c>
      <c r="E258" s="39">
        <f t="shared" si="17"/>
        <v>1103504.024476286</v>
      </c>
      <c r="F258" s="39">
        <f t="shared" si="17"/>
        <v>167219.75656188812</v>
      </c>
      <c r="G258" s="39">
        <f t="shared" si="17"/>
        <v>0</v>
      </c>
      <c r="H258" s="39">
        <f t="shared" si="18"/>
        <v>7610596.2237681448</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435.16244915136673</v>
      </c>
      <c r="D260" s="39">
        <f t="shared" si="19"/>
        <v>242279.55861121009</v>
      </c>
      <c r="E260" s="39">
        <f t="shared" si="19"/>
        <v>0</v>
      </c>
      <c r="F260" s="39">
        <f t="shared" si="19"/>
        <v>0</v>
      </c>
      <c r="G260" s="39">
        <f t="shared" si="19"/>
        <v>0</v>
      </c>
      <c r="H260" s="39">
        <f t="shared" si="18"/>
        <v>242714.72106036145</v>
      </c>
      <c r="I260" s="1"/>
    </row>
    <row r="261" spans="2:9" x14ac:dyDescent="0.2">
      <c r="B261" s="9" t="str">
        <f>$B$50</f>
        <v>Technology</v>
      </c>
      <c r="C261" s="39">
        <f t="shared" si="19"/>
        <v>67081.965238410688</v>
      </c>
      <c r="D261" s="39">
        <f t="shared" si="19"/>
        <v>60811.717798874393</v>
      </c>
      <c r="E261" s="39">
        <f t="shared" si="19"/>
        <v>1679.0140860317786</v>
      </c>
      <c r="F261" s="39">
        <f t="shared" si="19"/>
        <v>1934.6674496169082</v>
      </c>
      <c r="G261" s="39">
        <f t="shared" si="19"/>
        <v>0</v>
      </c>
      <c r="H261" s="39">
        <f t="shared" si="18"/>
        <v>131507.36457293376</v>
      </c>
      <c r="I261" s="1"/>
    </row>
    <row r="262" spans="2:9"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9" x14ac:dyDescent="0.2">
      <c r="B263" s="35" t="str">
        <f>$B$52</f>
        <v>Totals</v>
      </c>
      <c r="C263" s="38">
        <f>SUM(C243:C262)</f>
        <v>18310899.43152941</v>
      </c>
      <c r="D263" s="38">
        <f>SUM(D243:D262)</f>
        <v>20928130.198588241</v>
      </c>
      <c r="E263" s="38">
        <f>SUM(E243:E262)</f>
        <v>3790430.2663529413</v>
      </c>
      <c r="F263" s="38">
        <f>SUM(F243:F262)</f>
        <v>2930569.763764705</v>
      </c>
      <c r="G263" s="38">
        <f>SUM(G243:G262)</f>
        <v>494298.33976470586</v>
      </c>
      <c r="H263" s="38">
        <f t="shared" si="18"/>
        <v>46454328.000000007</v>
      </c>
      <c r="I263" s="50"/>
    </row>
    <row r="264" spans="2:9" x14ac:dyDescent="0.2">
      <c r="B264" s="375"/>
      <c r="C264" s="375"/>
      <c r="D264" s="375"/>
      <c r="E264" s="375"/>
      <c r="F264" s="375"/>
      <c r="G264" s="375"/>
      <c r="H264" s="375"/>
      <c r="I264" s="49"/>
    </row>
    <row r="265" spans="2:9" ht="15" customHeight="1" x14ac:dyDescent="0.2">
      <c r="B265" s="307" t="s">
        <v>236</v>
      </c>
      <c r="C265" s="11"/>
      <c r="D265" s="11"/>
      <c r="E265" s="11"/>
      <c r="F265" s="11"/>
      <c r="G265" s="11"/>
      <c r="H265" s="17"/>
    </row>
    <row r="266" spans="2:9" ht="45" customHeight="1" thickBot="1" x14ac:dyDescent="0.25">
      <c r="B266" s="367" t="s">
        <v>237</v>
      </c>
      <c r="C266" s="367"/>
      <c r="D266" s="367"/>
      <c r="E266" s="367"/>
      <c r="F266" s="367"/>
      <c r="G266" s="367"/>
      <c r="H266" s="367"/>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51730999.642679289</v>
      </c>
      <c r="D268" s="38">
        <f t="shared" si="20"/>
        <v>40798489.974331431</v>
      </c>
      <c r="E268" s="38">
        <f t="shared" si="20"/>
        <v>21523820.443267792</v>
      </c>
      <c r="F268" s="38">
        <f t="shared" si="20"/>
        <v>32095557.492236692</v>
      </c>
      <c r="G268" s="38">
        <f t="shared" si="20"/>
        <v>0</v>
      </c>
      <c r="H268" s="38">
        <f>SUM(C268:G268)</f>
        <v>146148867.55251521</v>
      </c>
      <c r="I268" s="1"/>
    </row>
    <row r="269" spans="2:9" x14ac:dyDescent="0.2">
      <c r="B269" s="9" t="str">
        <f>$B$33</f>
        <v>Science</v>
      </c>
      <c r="C269" s="39">
        <f t="shared" si="20"/>
        <v>23195161.038803998</v>
      </c>
      <c r="D269" s="39">
        <f t="shared" si="20"/>
        <v>25679224.827918641</v>
      </c>
      <c r="E269" s="39">
        <f t="shared" si="20"/>
        <v>18128812.784754254</v>
      </c>
      <c r="F269" s="39">
        <f t="shared" si="20"/>
        <v>38298541.182765268</v>
      </c>
      <c r="G269" s="39">
        <f t="shared" si="20"/>
        <v>0</v>
      </c>
      <c r="H269" s="39">
        <f t="shared" ref="H269:H288" si="21">SUM(C269:G269)</f>
        <v>105301739.83424217</v>
      </c>
      <c r="I269" s="1"/>
    </row>
    <row r="270" spans="2:9" x14ac:dyDescent="0.2">
      <c r="B270" s="9" t="str">
        <f>$B$34</f>
        <v>Fine Arts</v>
      </c>
      <c r="C270" s="39">
        <f t="shared" si="20"/>
        <v>10895628.095284564</v>
      </c>
      <c r="D270" s="39">
        <f t="shared" si="20"/>
        <v>9940279.6646567453</v>
      </c>
      <c r="E270" s="39">
        <f t="shared" si="20"/>
        <v>6197401.9670407129</v>
      </c>
      <c r="F270" s="39">
        <f t="shared" si="20"/>
        <v>6763517.9662553584</v>
      </c>
      <c r="G270" s="39">
        <f t="shared" si="20"/>
        <v>0</v>
      </c>
      <c r="H270" s="39">
        <f t="shared" si="21"/>
        <v>33796827.693237379</v>
      </c>
      <c r="I270" s="1"/>
    </row>
    <row r="271" spans="2:9" x14ac:dyDescent="0.2">
      <c r="B271" s="9" t="str">
        <f>$B$35</f>
        <v>Teacher Education</v>
      </c>
      <c r="C271" s="39">
        <f t="shared" si="20"/>
        <v>888074.05605569528</v>
      </c>
      <c r="D271" s="39">
        <f t="shared" si="20"/>
        <v>3429220.842163404</v>
      </c>
      <c r="E271" s="39">
        <f t="shared" si="20"/>
        <v>6266200.3807291407</v>
      </c>
      <c r="F271" s="39">
        <f t="shared" si="20"/>
        <v>13277802.820763312</v>
      </c>
      <c r="G271" s="39">
        <f t="shared" si="20"/>
        <v>0</v>
      </c>
      <c r="H271" s="39">
        <f t="shared" si="21"/>
        <v>23861298.099711552</v>
      </c>
      <c r="I271" s="1"/>
    </row>
    <row r="272" spans="2:9" x14ac:dyDescent="0.2">
      <c r="B272" s="9" t="str">
        <f>$B$36</f>
        <v>Agriculture</v>
      </c>
      <c r="C272" s="39">
        <f t="shared" si="20"/>
        <v>4071291.4959724052</v>
      </c>
      <c r="D272" s="39">
        <f t="shared" si="20"/>
        <v>7342756.4847850464</v>
      </c>
      <c r="E272" s="39">
        <f t="shared" si="20"/>
        <v>7224651.3774677729</v>
      </c>
      <c r="F272" s="39">
        <f t="shared" si="20"/>
        <v>4319979.419243712</v>
      </c>
      <c r="G272" s="39">
        <f t="shared" si="20"/>
        <v>0</v>
      </c>
      <c r="H272" s="39">
        <f t="shared" si="21"/>
        <v>22958678.777468938</v>
      </c>
      <c r="I272" s="1"/>
    </row>
    <row r="273" spans="2:9" x14ac:dyDescent="0.2">
      <c r="B273" s="9" t="str">
        <f>$B$37</f>
        <v>Engineering</v>
      </c>
      <c r="C273" s="39">
        <f t="shared" si="20"/>
        <v>14691693.5946104</v>
      </c>
      <c r="D273" s="39">
        <f t="shared" si="20"/>
        <v>32333311.314705536</v>
      </c>
      <c r="E273" s="39">
        <f t="shared" si="20"/>
        <v>15626940.135315787</v>
      </c>
      <c r="F273" s="39">
        <f t="shared" si="20"/>
        <v>46260857.417682573</v>
      </c>
      <c r="G273" s="39">
        <f t="shared" si="20"/>
        <v>0</v>
      </c>
      <c r="H273" s="39">
        <f t="shared" si="21"/>
        <v>108912802.46231429</v>
      </c>
      <c r="I273" s="1"/>
    </row>
    <row r="274" spans="2:9" x14ac:dyDescent="0.2">
      <c r="B274" s="9" t="str">
        <f>$B$38</f>
        <v>Home Economics</v>
      </c>
      <c r="C274" s="39">
        <f t="shared" si="20"/>
        <v>1454114.9024311062</v>
      </c>
      <c r="D274" s="39">
        <f t="shared" si="20"/>
        <v>779591.52635278192</v>
      </c>
      <c r="E274" s="39">
        <f t="shared" si="20"/>
        <v>100069.64592068495</v>
      </c>
      <c r="F274" s="39">
        <f t="shared" si="20"/>
        <v>707098.25035037869</v>
      </c>
      <c r="G274" s="39">
        <f t="shared" si="20"/>
        <v>0</v>
      </c>
      <c r="H274" s="39">
        <f t="shared" si="21"/>
        <v>3040874.3250549519</v>
      </c>
      <c r="I274" s="1"/>
    </row>
    <row r="275" spans="2:9" x14ac:dyDescent="0.2">
      <c r="B275" s="9" t="str">
        <f>$B$39</f>
        <v>Law</v>
      </c>
      <c r="C275" s="39">
        <f t="shared" si="20"/>
        <v>0</v>
      </c>
      <c r="D275" s="39">
        <f t="shared" si="20"/>
        <v>10643.897295366385</v>
      </c>
      <c r="E275" s="39">
        <f t="shared" si="20"/>
        <v>0</v>
      </c>
      <c r="F275" s="39">
        <f t="shared" si="20"/>
        <v>0</v>
      </c>
      <c r="G275" s="39">
        <f t="shared" si="20"/>
        <v>16593560.61591126</v>
      </c>
      <c r="H275" s="39">
        <f t="shared" si="21"/>
        <v>16604204.513206627</v>
      </c>
      <c r="I275" s="1"/>
    </row>
    <row r="276" spans="2:9" x14ac:dyDescent="0.2">
      <c r="B276" s="9" t="str">
        <f>$B$40</f>
        <v>Social Service</v>
      </c>
      <c r="C276" s="39">
        <f t="shared" si="20"/>
        <v>94811.756858492343</v>
      </c>
      <c r="D276" s="39">
        <f t="shared" si="20"/>
        <v>370233.51888318174</v>
      </c>
      <c r="E276" s="39">
        <f t="shared" si="20"/>
        <v>759900.72968798177</v>
      </c>
      <c r="F276" s="39">
        <f t="shared" si="20"/>
        <v>0</v>
      </c>
      <c r="G276" s="39">
        <f t="shared" si="20"/>
        <v>0</v>
      </c>
      <c r="H276" s="39">
        <f t="shared" si="21"/>
        <v>1224946.0054296558</v>
      </c>
      <c r="I276" s="1"/>
    </row>
    <row r="277" spans="2:9" x14ac:dyDescent="0.2">
      <c r="B277" s="9" t="str">
        <f>$B$41</f>
        <v>Library Science</v>
      </c>
      <c r="C277" s="39">
        <f t="shared" si="20"/>
        <v>1427791.8794579993</v>
      </c>
      <c r="D277" s="39">
        <f t="shared" si="20"/>
        <v>0</v>
      </c>
      <c r="E277" s="39">
        <f t="shared" si="20"/>
        <v>1596139.4320706774</v>
      </c>
      <c r="F277" s="39">
        <f t="shared" si="20"/>
        <v>0</v>
      </c>
      <c r="G277" s="39">
        <f t="shared" si="20"/>
        <v>0</v>
      </c>
      <c r="H277" s="39">
        <f t="shared" si="21"/>
        <v>3023931.3115286767</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9" x14ac:dyDescent="0.2">
      <c r="B281" s="9" t="str">
        <f>$B$45</f>
        <v>Health Services</v>
      </c>
      <c r="C281" s="39">
        <f t="shared" si="20"/>
        <v>1854149.8241339258</v>
      </c>
      <c r="D281" s="39">
        <f t="shared" si="20"/>
        <v>2611407.4807748827</v>
      </c>
      <c r="E281" s="39">
        <f t="shared" si="20"/>
        <v>885976.98081724299</v>
      </c>
      <c r="F281" s="39">
        <f t="shared" si="20"/>
        <v>2973121.0416427692</v>
      </c>
      <c r="G281" s="39">
        <f t="shared" si="20"/>
        <v>0</v>
      </c>
      <c r="H281" s="39">
        <f t="shared" si="21"/>
        <v>8324655.327368821</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9700667.8947656229</v>
      </c>
      <c r="D283" s="39">
        <f t="shared" si="20"/>
        <v>46414932.10109771</v>
      </c>
      <c r="E283" s="39">
        <f t="shared" si="20"/>
        <v>21009852.387496717</v>
      </c>
      <c r="F283" s="39">
        <f t="shared" si="20"/>
        <v>19441619.068350911</v>
      </c>
      <c r="G283" s="39">
        <f t="shared" si="20"/>
        <v>0</v>
      </c>
      <c r="H283" s="39">
        <f t="shared" si="21"/>
        <v>96567071.451710969</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4359.1592996626596</v>
      </c>
      <c r="D285" s="39">
        <f t="shared" si="22"/>
        <v>4676526.3822278474</v>
      </c>
      <c r="E285" s="39">
        <f t="shared" si="22"/>
        <v>0</v>
      </c>
      <c r="F285" s="39">
        <f t="shared" si="22"/>
        <v>0</v>
      </c>
      <c r="G285" s="39">
        <f t="shared" si="22"/>
        <v>0</v>
      </c>
      <c r="H285" s="39">
        <f t="shared" si="21"/>
        <v>4680885.5415275097</v>
      </c>
      <c r="I285" s="1"/>
    </row>
    <row r="286" spans="2:9" x14ac:dyDescent="0.2">
      <c r="B286" s="9" t="str">
        <f>$B$50</f>
        <v>Technology</v>
      </c>
      <c r="C286" s="39">
        <f t="shared" si="22"/>
        <v>1215417.5911167716</v>
      </c>
      <c r="D286" s="39">
        <f t="shared" si="22"/>
        <v>2130177.5887319562</v>
      </c>
      <c r="E286" s="39">
        <f t="shared" si="22"/>
        <v>4754512.296710155</v>
      </c>
      <c r="F286" s="39">
        <f t="shared" si="22"/>
        <v>1896949.5991746006</v>
      </c>
      <c r="G286" s="39">
        <f t="shared" si="22"/>
        <v>0</v>
      </c>
      <c r="H286" s="39">
        <f t="shared" si="21"/>
        <v>9997057.0757334828</v>
      </c>
      <c r="I286" s="1"/>
    </row>
    <row r="287" spans="2:9"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9" x14ac:dyDescent="0.2">
      <c r="B288" s="35" t="str">
        <f>$B$52</f>
        <v>Totals</v>
      </c>
      <c r="C288" s="38">
        <f>SUM(C268:C287)</f>
        <v>121224160.93146995</v>
      </c>
      <c r="D288" s="38">
        <f>SUM(D268:D287)</f>
        <v>176516795.60392451</v>
      </c>
      <c r="E288" s="38">
        <f>SUM(E268:E287)</f>
        <v>104074278.56127889</v>
      </c>
      <c r="F288" s="38">
        <f>SUM(F268:F287)</f>
        <v>166035044.25846556</v>
      </c>
      <c r="G288" s="38">
        <f>SUM(G268:G287)</f>
        <v>16593560.61591126</v>
      </c>
      <c r="H288" s="38">
        <f t="shared" si="21"/>
        <v>584443839.97105014</v>
      </c>
      <c r="I288" s="85"/>
    </row>
    <row r="289" spans="2:9" x14ac:dyDescent="0.2">
      <c r="H289" s="54"/>
    </row>
    <row r="290" spans="2:9" ht="15" customHeight="1" x14ac:dyDescent="0.2">
      <c r="B290" s="307" t="s">
        <v>226</v>
      </c>
      <c r="C290" s="11"/>
      <c r="D290" s="11"/>
      <c r="E290" s="11"/>
      <c r="F290" s="11"/>
      <c r="G290" s="11"/>
      <c r="H290" s="17"/>
    </row>
    <row r="291" spans="2:9" ht="30" customHeight="1" thickBot="1" x14ac:dyDescent="0.25">
      <c r="B291" s="367" t="s">
        <v>238</v>
      </c>
      <c r="C291" s="367"/>
      <c r="D291" s="367"/>
      <c r="E291" s="367"/>
      <c r="F291" s="367"/>
      <c r="G291" s="367"/>
      <c r="H291" s="367"/>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184.25279737099984</v>
      </c>
      <c r="D293" s="36">
        <f t="shared" si="23"/>
        <v>487.29160912907054</v>
      </c>
      <c r="E293" s="36">
        <f t="shared" si="23"/>
        <v>1809.1805029223999</v>
      </c>
      <c r="F293" s="36">
        <f t="shared" si="23"/>
        <v>3381.6834361222941</v>
      </c>
      <c r="G293" s="37">
        <f t="shared" si="23"/>
        <v>0</v>
      </c>
      <c r="H293" s="38">
        <f t="shared" si="23"/>
        <v>378.74764185333868</v>
      </c>
      <c r="I293" s="1"/>
    </row>
    <row r="294" spans="2:9" x14ac:dyDescent="0.2">
      <c r="B294" s="9" t="str">
        <f>$B$33</f>
        <v>Science</v>
      </c>
      <c r="C294" s="36">
        <f t="shared" si="23"/>
        <v>188.82878154630933</v>
      </c>
      <c r="D294" s="36">
        <f t="shared" si="23"/>
        <v>445.88180351296432</v>
      </c>
      <c r="E294" s="36">
        <f t="shared" si="23"/>
        <v>1815.2410918948888</v>
      </c>
      <c r="F294" s="36">
        <f t="shared" si="23"/>
        <v>3204.6306738151843</v>
      </c>
      <c r="G294" s="37">
        <f t="shared" si="23"/>
        <v>0</v>
      </c>
      <c r="H294" s="39">
        <f t="shared" si="23"/>
        <v>520.35035274645657</v>
      </c>
      <c r="I294" s="1"/>
    </row>
    <row r="295" spans="2:9" x14ac:dyDescent="0.2">
      <c r="B295" s="9" t="str">
        <f>$B$34</f>
        <v>Fine Arts</v>
      </c>
      <c r="C295" s="36">
        <f t="shared" si="23"/>
        <v>304.26216406826484</v>
      </c>
      <c r="D295" s="36">
        <f t="shared" si="23"/>
        <v>947.59577356117688</v>
      </c>
      <c r="E295" s="36">
        <f t="shared" si="23"/>
        <v>1899.877978859814</v>
      </c>
      <c r="F295" s="36">
        <f t="shared" si="23"/>
        <v>2737.158221875904</v>
      </c>
      <c r="G295" s="37">
        <f t="shared" si="23"/>
        <v>0</v>
      </c>
      <c r="H295" s="39">
        <f t="shared" si="23"/>
        <v>649.52679440426994</v>
      </c>
      <c r="I295" s="1"/>
    </row>
    <row r="296" spans="2:9" x14ac:dyDescent="0.2">
      <c r="B296" s="9" t="str">
        <f>$B$35</f>
        <v>Teacher Education</v>
      </c>
      <c r="C296" s="36">
        <f t="shared" si="23"/>
        <v>294.06425697208454</v>
      </c>
      <c r="D296" s="36">
        <f t="shared" si="23"/>
        <v>413.50787919491188</v>
      </c>
      <c r="E296" s="36">
        <f t="shared" si="23"/>
        <v>660.78249295888861</v>
      </c>
      <c r="F296" s="36">
        <f t="shared" si="23"/>
        <v>2254.6786926071172</v>
      </c>
      <c r="G296" s="37">
        <f t="shared" si="23"/>
        <v>0</v>
      </c>
      <c r="H296" s="39">
        <f t="shared" si="23"/>
        <v>894.18392728917195</v>
      </c>
      <c r="I296" s="1"/>
    </row>
    <row r="297" spans="2:9" x14ac:dyDescent="0.2">
      <c r="B297" s="9" t="str">
        <f>$B$36</f>
        <v>Agriculture</v>
      </c>
      <c r="C297" s="36">
        <f t="shared" si="23"/>
        <v>229.12327626610417</v>
      </c>
      <c r="D297" s="36">
        <f t="shared" si="23"/>
        <v>538.91790714018691</v>
      </c>
      <c r="E297" s="36">
        <f t="shared" si="23"/>
        <v>3455.1178275790403</v>
      </c>
      <c r="F297" s="36">
        <f t="shared" si="23"/>
        <v>3231.0990420670996</v>
      </c>
      <c r="G297" s="37">
        <f t="shared" si="23"/>
        <v>0</v>
      </c>
      <c r="H297" s="39">
        <f t="shared" si="23"/>
        <v>659.31534022942219</v>
      </c>
      <c r="I297" s="1"/>
    </row>
    <row r="298" spans="2:9" x14ac:dyDescent="0.2">
      <c r="B298" s="9" t="str">
        <f>$B$37</f>
        <v>Engineering</v>
      </c>
      <c r="C298" s="36">
        <f t="shared" si="23"/>
        <v>426.88556469695493</v>
      </c>
      <c r="D298" s="36">
        <f t="shared" si="23"/>
        <v>573.77397988901077</v>
      </c>
      <c r="E298" s="36">
        <f t="shared" si="23"/>
        <v>1691.5934331365866</v>
      </c>
      <c r="F298" s="36">
        <f t="shared" si="23"/>
        <v>4507.0983454484194</v>
      </c>
      <c r="G298" s="37">
        <f t="shared" si="23"/>
        <v>0</v>
      </c>
      <c r="H298" s="39">
        <f t="shared" si="23"/>
        <v>987.69205098679868</v>
      </c>
      <c r="I298" s="1"/>
    </row>
    <row r="299" spans="2:9" x14ac:dyDescent="0.2">
      <c r="B299" s="9" t="str">
        <f>$B$38</f>
        <v>Home Economics</v>
      </c>
      <c r="C299" s="36">
        <f t="shared" si="23"/>
        <v>166.77542177211907</v>
      </c>
      <c r="D299" s="36">
        <f t="shared" si="23"/>
        <v>547.08177287914521</v>
      </c>
      <c r="E299" s="36">
        <f t="shared" si="23"/>
        <v>1099.6664386888456</v>
      </c>
      <c r="F299" s="36">
        <f t="shared" si="23"/>
        <v>3142.6588904461273</v>
      </c>
      <c r="G299" s="37">
        <f t="shared" si="23"/>
        <v>0</v>
      </c>
      <c r="H299" s="39">
        <f t="shared" si="23"/>
        <v>290.71456262475641</v>
      </c>
      <c r="I299" s="1"/>
    </row>
    <row r="300" spans="2:9" x14ac:dyDescent="0.2">
      <c r="B300" s="9" t="str">
        <f>$B$39</f>
        <v>Law</v>
      </c>
      <c r="C300" s="36">
        <f t="shared" si="23"/>
        <v>0</v>
      </c>
      <c r="D300" s="36">
        <f t="shared" si="23"/>
        <v>0</v>
      </c>
      <c r="E300" s="36">
        <f t="shared" si="23"/>
        <v>0</v>
      </c>
      <c r="F300" s="36">
        <f t="shared" si="23"/>
        <v>0</v>
      </c>
      <c r="G300" s="37">
        <f t="shared" si="23"/>
        <v>1386.3781949963457</v>
      </c>
      <c r="H300" s="39">
        <f t="shared" si="23"/>
        <v>1387.2674837669501</v>
      </c>
      <c r="I300" s="1"/>
    </row>
    <row r="301" spans="2:9" x14ac:dyDescent="0.2">
      <c r="B301" s="9" t="str">
        <f>$B$40</f>
        <v>Social Service</v>
      </c>
      <c r="C301" s="36">
        <f t="shared" si="23"/>
        <v>178.55321442277278</v>
      </c>
      <c r="D301" s="36">
        <f t="shared" si="23"/>
        <v>632.87781005672093</v>
      </c>
      <c r="E301" s="36">
        <f t="shared" si="23"/>
        <v>1703.8132952645331</v>
      </c>
      <c r="F301" s="36">
        <f t="shared" si="23"/>
        <v>0</v>
      </c>
      <c r="G301" s="37">
        <f t="shared" si="23"/>
        <v>0</v>
      </c>
      <c r="H301" s="39">
        <f t="shared" si="23"/>
        <v>784.21639272065033</v>
      </c>
      <c r="I301" s="1"/>
    </row>
    <row r="302" spans="2:9" x14ac:dyDescent="0.2">
      <c r="B302" s="9" t="str">
        <f>$B$41</f>
        <v>Library Science</v>
      </c>
      <c r="C302" s="36">
        <f t="shared" si="23"/>
        <v>9647.2424287702652</v>
      </c>
      <c r="D302" s="36">
        <f t="shared" si="23"/>
        <v>0</v>
      </c>
      <c r="E302" s="36">
        <f t="shared" si="23"/>
        <v>4178.3754766248103</v>
      </c>
      <c r="F302" s="36">
        <f t="shared" si="23"/>
        <v>0</v>
      </c>
      <c r="G302" s="37">
        <f t="shared" si="23"/>
        <v>0</v>
      </c>
      <c r="H302" s="39">
        <f t="shared" si="23"/>
        <v>5705.5307764692016</v>
      </c>
      <c r="I302" s="1"/>
    </row>
    <row r="303" spans="2:9" x14ac:dyDescent="0.2">
      <c r="B303" s="9" t="str">
        <f>$B$42</f>
        <v>Veterinary Science</v>
      </c>
      <c r="C303" s="36">
        <f t="shared" si="23"/>
        <v>0</v>
      </c>
      <c r="D303" s="36">
        <f t="shared" si="23"/>
        <v>0</v>
      </c>
      <c r="E303" s="36">
        <f t="shared" si="23"/>
        <v>0</v>
      </c>
      <c r="F303" s="36">
        <f t="shared" si="23"/>
        <v>0</v>
      </c>
      <c r="G303" s="37">
        <f t="shared" si="23"/>
        <v>0</v>
      </c>
      <c r="H303" s="39">
        <f t="shared" si="23"/>
        <v>0</v>
      </c>
      <c r="I303" s="1"/>
    </row>
    <row r="304" spans="2:9" x14ac:dyDescent="0.2">
      <c r="B304" s="9" t="str">
        <f>$B$43</f>
        <v>Vocational Training</v>
      </c>
      <c r="C304" s="36">
        <f t="shared" si="23"/>
        <v>0</v>
      </c>
      <c r="D304" s="36">
        <f t="shared" si="23"/>
        <v>0</v>
      </c>
      <c r="E304" s="36">
        <f t="shared" si="23"/>
        <v>0</v>
      </c>
      <c r="F304" s="36">
        <f t="shared" si="23"/>
        <v>0</v>
      </c>
      <c r="G304" s="37">
        <f t="shared" si="23"/>
        <v>0</v>
      </c>
      <c r="H304" s="39">
        <f t="shared" si="23"/>
        <v>0</v>
      </c>
      <c r="I304" s="1"/>
    </row>
    <row r="305" spans="2:9" x14ac:dyDescent="0.2">
      <c r="B305" s="9" t="str">
        <f>$B$44</f>
        <v>Physical Training</v>
      </c>
      <c r="C305" s="36">
        <f t="shared" si="23"/>
        <v>0</v>
      </c>
      <c r="D305" s="36">
        <f t="shared" si="23"/>
        <v>0</v>
      </c>
      <c r="E305" s="36">
        <f t="shared" si="23"/>
        <v>0</v>
      </c>
      <c r="F305" s="36">
        <f t="shared" si="23"/>
        <v>0</v>
      </c>
      <c r="G305" s="37">
        <f t="shared" si="23"/>
        <v>0</v>
      </c>
      <c r="H305" s="39">
        <f t="shared" si="23"/>
        <v>0</v>
      </c>
      <c r="I305" s="1"/>
    </row>
    <row r="306" spans="2:9" x14ac:dyDescent="0.2">
      <c r="B306" s="9" t="str">
        <f>$B$45</f>
        <v>Health Services</v>
      </c>
      <c r="C306" s="36">
        <f t="shared" si="23"/>
        <v>190.83468753951482</v>
      </c>
      <c r="D306" s="36">
        <f t="shared" si="23"/>
        <v>460.9721943115415</v>
      </c>
      <c r="E306" s="36">
        <f t="shared" si="23"/>
        <v>803.97185192127313</v>
      </c>
      <c r="F306" s="36">
        <f t="shared" si="23"/>
        <v>2494.2290617808467</v>
      </c>
      <c r="G306" s="37">
        <f t="shared" si="23"/>
        <v>0</v>
      </c>
      <c r="H306" s="39">
        <f t="shared" si="23"/>
        <v>470.98474270827842</v>
      </c>
      <c r="I306" s="1"/>
    </row>
    <row r="307" spans="2:9" x14ac:dyDescent="0.2">
      <c r="B307" s="9" t="str">
        <f>$B$46</f>
        <v>Pharmacy</v>
      </c>
      <c r="C307" s="36">
        <f t="shared" si="23"/>
        <v>0</v>
      </c>
      <c r="D307" s="36">
        <f t="shared" si="23"/>
        <v>0</v>
      </c>
      <c r="E307" s="36">
        <f t="shared" si="23"/>
        <v>0</v>
      </c>
      <c r="F307" s="36">
        <f t="shared" si="23"/>
        <v>0</v>
      </c>
      <c r="G307" s="37">
        <f t="shared" si="23"/>
        <v>0</v>
      </c>
      <c r="H307" s="39">
        <f t="shared" si="23"/>
        <v>0</v>
      </c>
      <c r="I307" s="1"/>
    </row>
    <row r="308" spans="2:9" x14ac:dyDescent="0.2">
      <c r="B308" s="9" t="str">
        <f>$B$47</f>
        <v>Business Administration</v>
      </c>
      <c r="C308" s="36">
        <f t="shared" si="23"/>
        <v>310.18315197178561</v>
      </c>
      <c r="D308" s="36">
        <f t="shared" si="23"/>
        <v>565.49784474643275</v>
      </c>
      <c r="E308" s="36">
        <f t="shared" si="23"/>
        <v>1065.5704411166362</v>
      </c>
      <c r="F308" s="36">
        <f t="shared" si="23"/>
        <v>7497.7319970501003</v>
      </c>
      <c r="G308" s="37">
        <f t="shared" si="23"/>
        <v>0</v>
      </c>
      <c r="H308" s="39">
        <f t="shared" si="23"/>
        <v>711.82108071317668</v>
      </c>
      <c r="I308" s="1"/>
    </row>
    <row r="309" spans="2:9" x14ac:dyDescent="0.2">
      <c r="B309" s="9" t="str">
        <f>$B$48</f>
        <v>Optometry</v>
      </c>
      <c r="C309" s="36">
        <f t="shared" ref="C309:H313" si="24">IF(C48=0,0,C284/C48)</f>
        <v>0</v>
      </c>
      <c r="D309" s="36">
        <f t="shared" si="24"/>
        <v>0</v>
      </c>
      <c r="E309" s="36">
        <f t="shared" si="24"/>
        <v>0</v>
      </c>
      <c r="F309" s="36">
        <f t="shared" si="24"/>
        <v>0</v>
      </c>
      <c r="G309" s="37">
        <f t="shared" si="24"/>
        <v>0</v>
      </c>
      <c r="H309" s="39">
        <f t="shared" si="24"/>
        <v>0</v>
      </c>
      <c r="I309" s="1"/>
    </row>
    <row r="310" spans="2:9" x14ac:dyDescent="0.2">
      <c r="B310" s="9" t="str">
        <f>$B$49</f>
        <v>Teacher Ed-Practice Teaching</v>
      </c>
      <c r="C310" s="36">
        <f t="shared" si="24"/>
        <v>335.31994612789691</v>
      </c>
      <c r="D310" s="36">
        <f t="shared" si="24"/>
        <v>1244.75016827997</v>
      </c>
      <c r="E310" s="36">
        <f t="shared" si="24"/>
        <v>0</v>
      </c>
      <c r="F310" s="36">
        <f t="shared" si="24"/>
        <v>0</v>
      </c>
      <c r="G310" s="37">
        <f t="shared" si="24"/>
        <v>0</v>
      </c>
      <c r="H310" s="39">
        <f t="shared" si="24"/>
        <v>1241.6142019966869</v>
      </c>
      <c r="I310" s="1"/>
    </row>
    <row r="311" spans="2:9" x14ac:dyDescent="0.2">
      <c r="B311" s="9" t="str">
        <f>$B$50</f>
        <v>Technology</v>
      </c>
      <c r="C311" s="36">
        <f t="shared" si="24"/>
        <v>606.49580395048486</v>
      </c>
      <c r="D311" s="36">
        <f t="shared" si="24"/>
        <v>2258.9369975948634</v>
      </c>
      <c r="E311" s="36">
        <f t="shared" si="24"/>
        <v>158483.74322367183</v>
      </c>
      <c r="F311" s="36">
        <f t="shared" si="24"/>
        <v>63231.653305820022</v>
      </c>
      <c r="G311" s="37">
        <f t="shared" si="24"/>
        <v>0</v>
      </c>
      <c r="H311" s="39">
        <f t="shared" si="24"/>
        <v>3324.5949703137621</v>
      </c>
      <c r="I311" s="1"/>
    </row>
    <row r="312" spans="2:9" x14ac:dyDescent="0.2">
      <c r="B312" s="9" t="str">
        <f>$B$51</f>
        <v>Nursing</v>
      </c>
      <c r="C312" s="36">
        <f t="shared" si="24"/>
        <v>0</v>
      </c>
      <c r="D312" s="36">
        <f t="shared" si="24"/>
        <v>0</v>
      </c>
      <c r="E312" s="36">
        <f t="shared" si="24"/>
        <v>0</v>
      </c>
      <c r="F312" s="36">
        <f t="shared" si="24"/>
        <v>0</v>
      </c>
      <c r="G312" s="37">
        <f t="shared" si="24"/>
        <v>0</v>
      </c>
      <c r="H312" s="39">
        <f t="shared" si="24"/>
        <v>0</v>
      </c>
      <c r="I312" s="1"/>
    </row>
    <row r="313" spans="2:9" x14ac:dyDescent="0.2">
      <c r="B313" s="35" t="str">
        <f>$B$52</f>
        <v>Totals</v>
      </c>
      <c r="C313" s="38">
        <f t="shared" si="24"/>
        <v>221.60908952076522</v>
      </c>
      <c r="D313" s="38">
        <f t="shared" si="24"/>
        <v>543.91518689774296</v>
      </c>
      <c r="E313" s="38">
        <f t="shared" si="24"/>
        <v>1536.6960777438339</v>
      </c>
      <c r="F313" s="38">
        <f t="shared" si="24"/>
        <v>3653.6990132356041</v>
      </c>
      <c r="G313" s="38">
        <f t="shared" si="24"/>
        <v>1386.3781949963457</v>
      </c>
      <c r="H313" s="38">
        <f t="shared" si="24"/>
        <v>586.38712690962871</v>
      </c>
      <c r="I313" s="50"/>
    </row>
    <row r="315" spans="2:9" ht="15" customHeight="1" x14ac:dyDescent="0.2">
      <c r="B315" s="307" t="s">
        <v>38</v>
      </c>
      <c r="C315" s="11"/>
      <c r="D315" s="11"/>
      <c r="E315" s="11"/>
      <c r="F315" s="11"/>
      <c r="G315" s="11"/>
      <c r="H315" s="17"/>
    </row>
    <row r="316" spans="2:9" ht="55.5" customHeight="1" thickBot="1" x14ac:dyDescent="0.25">
      <c r="B316" s="367" t="s">
        <v>239</v>
      </c>
      <c r="C316" s="367"/>
      <c r="D316" s="367"/>
      <c r="E316" s="367"/>
      <c r="F316" s="367"/>
      <c r="G316" s="367"/>
      <c r="H316" s="367"/>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2.644690425773514</v>
      </c>
      <c r="E318" s="55">
        <f t="shared" si="25"/>
        <v>9.8190124043519837</v>
      </c>
      <c r="F318" s="55">
        <f t="shared" si="25"/>
        <v>18.353498478034769</v>
      </c>
      <c r="G318" s="55">
        <f t="shared" si="25"/>
        <v>0</v>
      </c>
      <c r="H318" s="55">
        <f t="shared" si="25"/>
        <v>2.0555869287059791</v>
      </c>
      <c r="I318" s="1"/>
    </row>
    <row r="319" spans="2:9" x14ac:dyDescent="0.2">
      <c r="B319" s="9" t="str">
        <f>$B$33</f>
        <v>Science</v>
      </c>
      <c r="C319" s="55">
        <f t="shared" ref="C319:H334" si="26">IF($C$293=0,"",C294/$C$293)</f>
        <v>1.0248353579462655</v>
      </c>
      <c r="D319" s="55">
        <f t="shared" si="26"/>
        <v>2.4199459105913315</v>
      </c>
      <c r="E319" s="55">
        <f t="shared" si="26"/>
        <v>9.8519051965318791</v>
      </c>
      <c r="F319" s="55">
        <f t="shared" si="26"/>
        <v>17.392575415626073</v>
      </c>
      <c r="G319" s="55">
        <f t="shared" si="26"/>
        <v>0</v>
      </c>
      <c r="H319" s="55">
        <f t="shared" si="26"/>
        <v>2.8241110049401956</v>
      </c>
      <c r="I319" s="1"/>
    </row>
    <row r="320" spans="2:9" x14ac:dyDescent="0.2">
      <c r="B320" s="9" t="str">
        <f>$B$34</f>
        <v>Fine Arts</v>
      </c>
      <c r="C320" s="55">
        <f t="shared" si="26"/>
        <v>1.651329957588767</v>
      </c>
      <c r="D320" s="55">
        <f t="shared" si="26"/>
        <v>5.1429111909392491</v>
      </c>
      <c r="E320" s="55">
        <f t="shared" si="26"/>
        <v>10.311257174751812</v>
      </c>
      <c r="F320" s="55">
        <f t="shared" si="26"/>
        <v>14.855450017209423</v>
      </c>
      <c r="G320" s="55">
        <f t="shared" si="26"/>
        <v>0</v>
      </c>
      <c r="H320" s="55">
        <f t="shared" si="26"/>
        <v>3.5251936669185198</v>
      </c>
      <c r="I320" s="1"/>
    </row>
    <row r="321" spans="2:9" x14ac:dyDescent="0.2">
      <c r="B321" s="9" t="str">
        <f>$B$35</f>
        <v>Teacher Education</v>
      </c>
      <c r="C321" s="55">
        <f t="shared" si="26"/>
        <v>1.5959825911352392</v>
      </c>
      <c r="D321" s="55">
        <f t="shared" si="26"/>
        <v>2.2442420690216087</v>
      </c>
      <c r="E321" s="55">
        <f t="shared" si="26"/>
        <v>3.5862820124699577</v>
      </c>
      <c r="F321" s="55">
        <f t="shared" si="26"/>
        <v>12.236876317634614</v>
      </c>
      <c r="G321" s="55">
        <f t="shared" si="26"/>
        <v>0</v>
      </c>
      <c r="H321" s="55">
        <f t="shared" si="26"/>
        <v>4.8530276883053203</v>
      </c>
      <c r="I321" s="1"/>
    </row>
    <row r="322" spans="2:9" x14ac:dyDescent="0.2">
      <c r="B322" s="9" t="str">
        <f>$B$36</f>
        <v>Agriculture</v>
      </c>
      <c r="C322" s="55">
        <f t="shared" si="26"/>
        <v>1.2435267172891598</v>
      </c>
      <c r="D322" s="55">
        <f t="shared" si="26"/>
        <v>2.9248831758850082</v>
      </c>
      <c r="E322" s="55">
        <f t="shared" si="26"/>
        <v>18.752050860981136</v>
      </c>
      <c r="F322" s="55">
        <f t="shared" si="26"/>
        <v>17.536227879141297</v>
      </c>
      <c r="G322" s="55">
        <f t="shared" si="26"/>
        <v>0</v>
      </c>
      <c r="H322" s="55">
        <f t="shared" si="26"/>
        <v>3.5783192962973924</v>
      </c>
      <c r="I322" s="1"/>
    </row>
    <row r="323" spans="2:9" x14ac:dyDescent="0.2">
      <c r="B323" s="9" t="str">
        <f>$B$37</f>
        <v>Engineering</v>
      </c>
      <c r="C323" s="55">
        <f t="shared" si="26"/>
        <v>2.3168471295304407</v>
      </c>
      <c r="D323" s="55">
        <f t="shared" si="26"/>
        <v>3.1140584461993028</v>
      </c>
      <c r="E323" s="55">
        <f t="shared" si="26"/>
        <v>9.1808290418001111</v>
      </c>
      <c r="F323" s="55">
        <f t="shared" si="26"/>
        <v>24.46149208998553</v>
      </c>
      <c r="G323" s="55">
        <f t="shared" si="26"/>
        <v>0</v>
      </c>
      <c r="H323" s="55">
        <f t="shared" si="26"/>
        <v>5.3605267604054019</v>
      </c>
      <c r="I323" s="1"/>
    </row>
    <row r="324" spans="2:9" x14ac:dyDescent="0.2">
      <c r="B324" s="9" t="str">
        <f>$B$38</f>
        <v>Home Economics</v>
      </c>
      <c r="C324" s="55">
        <f t="shared" si="26"/>
        <v>0.90514458478646909</v>
      </c>
      <c r="D324" s="55">
        <f t="shared" si="26"/>
        <v>2.9691911367705086</v>
      </c>
      <c r="E324" s="55">
        <f t="shared" si="26"/>
        <v>5.9682482674856026</v>
      </c>
      <c r="F324" s="55">
        <f t="shared" si="26"/>
        <v>17.05623434372216</v>
      </c>
      <c r="G324" s="55">
        <f t="shared" si="26"/>
        <v>0</v>
      </c>
      <c r="H324" s="55">
        <f t="shared" si="26"/>
        <v>1.5778027078709251</v>
      </c>
      <c r="I324" s="1"/>
    </row>
    <row r="325" spans="2:9" x14ac:dyDescent="0.2">
      <c r="B325" s="9" t="str">
        <f>$B$39</f>
        <v>Law</v>
      </c>
      <c r="C325" s="55">
        <f t="shared" si="26"/>
        <v>0</v>
      </c>
      <c r="D325" s="55">
        <f t="shared" si="26"/>
        <v>0</v>
      </c>
      <c r="E325" s="55">
        <f t="shared" si="26"/>
        <v>0</v>
      </c>
      <c r="F325" s="55">
        <f t="shared" si="26"/>
        <v>0</v>
      </c>
      <c r="G325" s="55">
        <f t="shared" si="26"/>
        <v>7.524326440508915</v>
      </c>
      <c r="H325" s="55">
        <f t="shared" si="26"/>
        <v>7.5291529005860118</v>
      </c>
      <c r="I325" s="1"/>
    </row>
    <row r="326" spans="2:9" x14ac:dyDescent="0.2">
      <c r="B326" s="9" t="str">
        <f>$B$40</f>
        <v>Social Service</v>
      </c>
      <c r="C326" s="55">
        <f t="shared" si="26"/>
        <v>0.96906650520615578</v>
      </c>
      <c r="D326" s="55">
        <f t="shared" si="26"/>
        <v>3.4348342010916557</v>
      </c>
      <c r="E326" s="55">
        <f t="shared" si="26"/>
        <v>9.247150217393127</v>
      </c>
      <c r="F326" s="55">
        <f t="shared" si="26"/>
        <v>0</v>
      </c>
      <c r="G326" s="55">
        <f t="shared" si="26"/>
        <v>0</v>
      </c>
      <c r="H326" s="55">
        <f t="shared" si="26"/>
        <v>4.2561980274394511</v>
      </c>
      <c r="I326" s="1"/>
    </row>
    <row r="327" spans="2:9" x14ac:dyDescent="0.2">
      <c r="B327" s="9" t="str">
        <f>$B$41</f>
        <v>Library Science</v>
      </c>
      <c r="C327" s="55">
        <f t="shared" si="26"/>
        <v>52.358729780070497</v>
      </c>
      <c r="D327" s="55">
        <f t="shared" si="26"/>
        <v>0</v>
      </c>
      <c r="E327" s="55">
        <f t="shared" si="26"/>
        <v>22.67740591320031</v>
      </c>
      <c r="F327" s="55">
        <f t="shared" si="26"/>
        <v>0</v>
      </c>
      <c r="G327" s="55">
        <f t="shared" si="26"/>
        <v>0</v>
      </c>
      <c r="H327" s="55">
        <f t="shared" si="26"/>
        <v>30.965775596779157</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1.0357220637213018</v>
      </c>
      <c r="D331" s="55">
        <f t="shared" si="26"/>
        <v>2.5018463811073484</v>
      </c>
      <c r="E331" s="55">
        <f t="shared" si="26"/>
        <v>4.3634173450427785</v>
      </c>
      <c r="F331" s="55">
        <f t="shared" si="26"/>
        <v>13.536994267493393</v>
      </c>
      <c r="G331" s="55">
        <f t="shared" si="26"/>
        <v>0</v>
      </c>
      <c r="H331" s="55">
        <f t="shared" si="26"/>
        <v>2.5561877454697917</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1.6834650892557159</v>
      </c>
      <c r="D333" s="55">
        <f t="shared" si="26"/>
        <v>3.0691411626591583</v>
      </c>
      <c r="E333" s="55">
        <f t="shared" si="26"/>
        <v>5.7831981729486071</v>
      </c>
      <c r="F333" s="55">
        <f t="shared" si="26"/>
        <v>40.692635900409904</v>
      </c>
      <c r="G333" s="55">
        <f t="shared" si="26"/>
        <v>0</v>
      </c>
      <c r="H333" s="55">
        <f t="shared" si="26"/>
        <v>3.8632850674169061</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1.8198906660435541</v>
      </c>
      <c r="D335" s="55">
        <f t="shared" si="27"/>
        <v>6.7556649670486104</v>
      </c>
      <c r="E335" s="55">
        <f t="shared" si="27"/>
        <v>0</v>
      </c>
      <c r="F335" s="55">
        <f t="shared" si="27"/>
        <v>0</v>
      </c>
      <c r="G335" s="55">
        <f t="shared" si="27"/>
        <v>0</v>
      </c>
      <c r="H335" s="55">
        <f t="shared" si="27"/>
        <v>6.7386450556658346</v>
      </c>
      <c r="I335" s="1"/>
    </row>
    <row r="336" spans="2:9" x14ac:dyDescent="0.2">
      <c r="B336" s="9" t="str">
        <f>$B$50</f>
        <v>Technology</v>
      </c>
      <c r="C336" s="55">
        <f t="shared" si="27"/>
        <v>3.2916504530961506</v>
      </c>
      <c r="D336" s="55">
        <f t="shared" si="27"/>
        <v>12.25998752706267</v>
      </c>
      <c r="E336" s="55">
        <f t="shared" si="27"/>
        <v>860.14294211533149</v>
      </c>
      <c r="F336" s="55">
        <f t="shared" si="27"/>
        <v>343.17879678375107</v>
      </c>
      <c r="G336" s="55">
        <f t="shared" si="27"/>
        <v>0</v>
      </c>
      <c r="H336" s="55">
        <f t="shared" si="27"/>
        <v>18.043660762553127</v>
      </c>
      <c r="I336" s="1"/>
    </row>
    <row r="337" spans="2:9"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9" x14ac:dyDescent="0.2">
      <c r="B338" s="35" t="str">
        <f>$B$52</f>
        <v>Totals</v>
      </c>
      <c r="C338" s="55">
        <f t="shared" si="27"/>
        <v>1.2027447761053369</v>
      </c>
      <c r="D338" s="55">
        <f t="shared" si="27"/>
        <v>2.952005042303643</v>
      </c>
      <c r="E338" s="55">
        <f t="shared" si="27"/>
        <v>8.3401505956495168</v>
      </c>
      <c r="F338" s="55">
        <f t="shared" si="27"/>
        <v>19.829815695436881</v>
      </c>
      <c r="G338" s="55">
        <f t="shared" si="27"/>
        <v>7.524326440508915</v>
      </c>
      <c r="H338" s="55">
        <f t="shared" si="27"/>
        <v>3.1825141071205367</v>
      </c>
      <c r="I338" s="50"/>
    </row>
    <row r="340" spans="2:9" ht="15" customHeight="1" x14ac:dyDescent="0.2">
      <c r="B340" s="307" t="s">
        <v>240</v>
      </c>
      <c r="C340" s="11"/>
      <c r="D340" s="11"/>
      <c r="E340" s="11"/>
      <c r="F340" s="11"/>
      <c r="G340" s="11"/>
      <c r="H340" s="17"/>
    </row>
    <row r="341" spans="2:9" ht="55.5" customHeight="1" thickBot="1" x14ac:dyDescent="0.25">
      <c r="B341" s="367" t="s">
        <v>241</v>
      </c>
      <c r="C341" s="367"/>
      <c r="D341" s="367"/>
      <c r="E341" s="367"/>
      <c r="F341" s="367"/>
      <c r="G341" s="367"/>
      <c r="H341" s="367"/>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5527.5839211299954</v>
      </c>
      <c r="D343" s="38">
        <f t="shared" si="28"/>
        <v>14618.748273872116</v>
      </c>
      <c r="E343" s="38">
        <f>E293*24</f>
        <v>43420.3320701376</v>
      </c>
      <c r="F343" s="38">
        <f>F293*18</f>
        <v>60870.301850201293</v>
      </c>
      <c r="G343" s="38">
        <f>G293*24</f>
        <v>0</v>
      </c>
      <c r="H343" s="38">
        <f>IF((C32/30+D32/30+E32/24+F32/18+G32/24)=0,0,H268/(C32/30+D32/30+E32/24+F32/18+G32/24))</f>
        <v>11094.982107933345</v>
      </c>
      <c r="I343" s="1"/>
    </row>
    <row r="344" spans="2:9" x14ac:dyDescent="0.2">
      <c r="B344" s="9" t="str">
        <f>$B$33</f>
        <v>Science</v>
      </c>
      <c r="C344" s="39">
        <f t="shared" si="28"/>
        <v>5664.8634463892795</v>
      </c>
      <c r="D344" s="39">
        <f t="shared" si="28"/>
        <v>13376.45410538893</v>
      </c>
      <c r="E344" s="39">
        <f>E294*24</f>
        <v>43565.786205477329</v>
      </c>
      <c r="F344" s="39">
        <f>F294*18</f>
        <v>57683.352128673316</v>
      </c>
      <c r="G344" s="39">
        <f>G294*24</f>
        <v>0</v>
      </c>
      <c r="H344" s="39">
        <f t="shared" ref="H344:H363" si="29">IF((C33/30+D33/30+E33/24+F33/18+G33/24)=0,0,H269/(C33/30+D33/30+E33/24+F33/18+G33/24))</f>
        <v>14843.001997408423</v>
      </c>
      <c r="I344" s="1"/>
    </row>
    <row r="345" spans="2:9" x14ac:dyDescent="0.2">
      <c r="B345" s="9" t="str">
        <f>$B$34</f>
        <v>Fine Arts</v>
      </c>
      <c r="C345" s="39">
        <f t="shared" si="28"/>
        <v>9127.8649220479456</v>
      </c>
      <c r="D345" s="39">
        <f t="shared" si="28"/>
        <v>28427.873206835306</v>
      </c>
      <c r="E345" s="39">
        <f t="shared" ref="E345:E363" si="30">E295*24</f>
        <v>45597.071492635536</v>
      </c>
      <c r="F345" s="39">
        <f t="shared" ref="F345:F363" si="31">F295*18</f>
        <v>49268.847993766271</v>
      </c>
      <c r="G345" s="39">
        <f t="shared" ref="G345:G363" si="32">G295*24</f>
        <v>0</v>
      </c>
      <c r="H345" s="39">
        <f t="shared" si="29"/>
        <v>18605.180777682475</v>
      </c>
      <c r="I345" s="1"/>
    </row>
    <row r="346" spans="2:9" x14ac:dyDescent="0.2">
      <c r="B346" s="9" t="str">
        <f>$B$35</f>
        <v>Teacher Education</v>
      </c>
      <c r="C346" s="39">
        <f t="shared" si="28"/>
        <v>8821.9277091625354</v>
      </c>
      <c r="D346" s="39">
        <f t="shared" si="28"/>
        <v>12405.236375847357</v>
      </c>
      <c r="E346" s="39">
        <f t="shared" si="30"/>
        <v>15858.779831013326</v>
      </c>
      <c r="F346" s="39">
        <f t="shared" si="31"/>
        <v>40584.216466928112</v>
      </c>
      <c r="G346" s="39">
        <f t="shared" si="32"/>
        <v>0</v>
      </c>
      <c r="H346" s="39">
        <f t="shared" si="29"/>
        <v>21704.092202243562</v>
      </c>
      <c r="I346" s="1"/>
    </row>
    <row r="347" spans="2:9" x14ac:dyDescent="0.2">
      <c r="B347" s="9" t="str">
        <f>$B$36</f>
        <v>Agriculture</v>
      </c>
      <c r="C347" s="39">
        <f t="shared" si="28"/>
        <v>6873.6982879831248</v>
      </c>
      <c r="D347" s="39">
        <f t="shared" si="28"/>
        <v>16167.537214205608</v>
      </c>
      <c r="E347" s="39">
        <f t="shared" si="30"/>
        <v>82922.827861896963</v>
      </c>
      <c r="F347" s="39">
        <f t="shared" si="31"/>
        <v>58159.782757207795</v>
      </c>
      <c r="G347" s="39">
        <f t="shared" si="32"/>
        <v>0</v>
      </c>
      <c r="H347" s="39">
        <f t="shared" si="29"/>
        <v>19007.583048868917</v>
      </c>
      <c r="I347" s="1"/>
    </row>
    <row r="348" spans="2:9" x14ac:dyDescent="0.2">
      <c r="B348" s="9" t="str">
        <f>$B$37</f>
        <v>Engineering</v>
      </c>
      <c r="C348" s="39">
        <f t="shared" si="28"/>
        <v>12806.566940908648</v>
      </c>
      <c r="D348" s="39">
        <f t="shared" si="28"/>
        <v>17213.219396670323</v>
      </c>
      <c r="E348" s="39">
        <f t="shared" si="30"/>
        <v>40598.242395278081</v>
      </c>
      <c r="F348" s="39">
        <f t="shared" si="31"/>
        <v>81127.770218071557</v>
      </c>
      <c r="G348" s="39">
        <f t="shared" si="32"/>
        <v>0</v>
      </c>
      <c r="H348" s="39">
        <f t="shared" si="29"/>
        <v>27359.946357273944</v>
      </c>
      <c r="I348" s="1"/>
    </row>
    <row r="349" spans="2:9" x14ac:dyDescent="0.2">
      <c r="B349" s="9" t="str">
        <f>$B$38</f>
        <v>Home Economics</v>
      </c>
      <c r="C349" s="39">
        <f t="shared" si="28"/>
        <v>5003.2626531635724</v>
      </c>
      <c r="D349" s="39">
        <f t="shared" si="28"/>
        <v>16412.453186374358</v>
      </c>
      <c r="E349" s="39">
        <f t="shared" si="30"/>
        <v>26391.994528532294</v>
      </c>
      <c r="F349" s="39">
        <f t="shared" si="31"/>
        <v>56567.860028030293</v>
      </c>
      <c r="G349" s="39">
        <f t="shared" si="32"/>
        <v>0</v>
      </c>
      <c r="H349" s="39">
        <f t="shared" si="29"/>
        <v>8579.7399310289966</v>
      </c>
      <c r="I349" s="1"/>
    </row>
    <row r="350" spans="2:9" x14ac:dyDescent="0.2">
      <c r="B350" s="9" t="str">
        <f>$B$39</f>
        <v>Law</v>
      </c>
      <c r="C350" s="39">
        <f t="shared" si="28"/>
        <v>0</v>
      </c>
      <c r="D350" s="39">
        <f t="shared" si="28"/>
        <v>0</v>
      </c>
      <c r="E350" s="39">
        <f t="shared" si="30"/>
        <v>0</v>
      </c>
      <c r="F350" s="39">
        <f t="shared" si="31"/>
        <v>0</v>
      </c>
      <c r="G350" s="39">
        <f t="shared" si="32"/>
        <v>33273.076679912294</v>
      </c>
      <c r="H350" s="39">
        <f t="shared" si="29"/>
        <v>33294.419610406803</v>
      </c>
      <c r="I350" s="1"/>
    </row>
    <row r="351" spans="2:9" x14ac:dyDescent="0.2">
      <c r="B351" s="9" t="str">
        <f>$B$40</f>
        <v>Social Service</v>
      </c>
      <c r="C351" s="39">
        <f t="shared" si="28"/>
        <v>5356.5964326831836</v>
      </c>
      <c r="D351" s="39">
        <f t="shared" si="28"/>
        <v>18986.334301701627</v>
      </c>
      <c r="E351" s="39">
        <f t="shared" si="30"/>
        <v>40891.519086348795</v>
      </c>
      <c r="F351" s="39">
        <f t="shared" si="31"/>
        <v>0</v>
      </c>
      <c r="G351" s="39">
        <f t="shared" si="32"/>
        <v>0</v>
      </c>
      <c r="H351" s="39">
        <f t="shared" si="29"/>
        <v>21958.996213259441</v>
      </c>
      <c r="I351" s="1"/>
    </row>
    <row r="352" spans="2:9" x14ac:dyDescent="0.2">
      <c r="B352" s="9" t="str">
        <f>$B$41</f>
        <v>Library Science</v>
      </c>
      <c r="C352" s="39">
        <f t="shared" si="28"/>
        <v>289417.27286310797</v>
      </c>
      <c r="D352" s="39">
        <f t="shared" si="28"/>
        <v>0</v>
      </c>
      <c r="E352" s="39">
        <f t="shared" si="30"/>
        <v>100281.01143899545</v>
      </c>
      <c r="F352" s="39">
        <f t="shared" si="31"/>
        <v>0</v>
      </c>
      <c r="G352" s="39">
        <f t="shared" si="32"/>
        <v>0</v>
      </c>
      <c r="H352" s="39">
        <f t="shared" si="29"/>
        <v>145032.67681192694</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5725.0406261854441</v>
      </c>
      <c r="D356" s="39">
        <f t="shared" si="28"/>
        <v>13829.165829346244</v>
      </c>
      <c r="E356" s="39">
        <f t="shared" si="30"/>
        <v>19295.324446110557</v>
      </c>
      <c r="F356" s="39">
        <f t="shared" si="31"/>
        <v>44896.12311205524</v>
      </c>
      <c r="G356" s="39">
        <f t="shared" si="32"/>
        <v>0</v>
      </c>
      <c r="H356" s="39">
        <f t="shared" si="29"/>
        <v>13322.882866929143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9305.4945591535688</v>
      </c>
      <c r="D358" s="39">
        <f t="shared" si="28"/>
        <v>16964.935342392982</v>
      </c>
      <c r="E358" s="39">
        <f t="shared" si="30"/>
        <v>25573.690586799268</v>
      </c>
      <c r="F358" s="39">
        <f t="shared" si="31"/>
        <v>134959.17594690181</v>
      </c>
      <c r="G358" s="39">
        <f t="shared" si="32"/>
        <v>0</v>
      </c>
      <c r="H358" s="39">
        <f t="shared" si="29"/>
        <v>20355.634063056266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10059.598383836907</v>
      </c>
      <c r="D360" s="39">
        <f t="shared" si="33"/>
        <v>37342.5050483991</v>
      </c>
      <c r="E360" s="39">
        <f t="shared" si="30"/>
        <v>0</v>
      </c>
      <c r="F360" s="39">
        <f t="shared" si="31"/>
        <v>0</v>
      </c>
      <c r="G360" s="39">
        <f t="shared" si="32"/>
        <v>0</v>
      </c>
      <c r="H360" s="39">
        <f t="shared" si="29"/>
        <v>37248.426059900608</v>
      </c>
      <c r="I360" s="1"/>
    </row>
    <row r="361" spans="2:9" x14ac:dyDescent="0.2">
      <c r="B361" s="9" t="str">
        <f>$B$50</f>
        <v>Technology</v>
      </c>
      <c r="C361" s="39">
        <f t="shared" si="33"/>
        <v>18194.874118514545</v>
      </c>
      <c r="D361" s="39">
        <f t="shared" si="33"/>
        <v>67768.109927845901</v>
      </c>
      <c r="E361" s="39">
        <f t="shared" si="30"/>
        <v>3803609.8373681242</v>
      </c>
      <c r="F361" s="39">
        <f t="shared" si="31"/>
        <v>1138169.7595047604</v>
      </c>
      <c r="G361" s="39">
        <f t="shared" si="32"/>
        <v>0</v>
      </c>
      <c r="H361" s="39">
        <f t="shared" si="29"/>
        <v>98833.979987478815</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6648.2726856229565</v>
      </c>
      <c r="D363" s="38">
        <f t="shared" si="33"/>
        <v>16317.455606932288</v>
      </c>
      <c r="E363" s="38">
        <f t="shared" si="30"/>
        <v>36880.705865852011</v>
      </c>
      <c r="F363" s="38">
        <f t="shared" si="31"/>
        <v>65766.582238240866</v>
      </c>
      <c r="G363" s="38">
        <f t="shared" si="32"/>
        <v>33273.076679912294</v>
      </c>
      <c r="H363" s="38">
        <f t="shared" si="29"/>
        <v>16747.760115277724</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293:G312">
    <cfRule type="expression" dxfId="98" priority="7" stopIfTrue="1">
      <formula>C32=0</formula>
    </cfRule>
  </conditionalFormatting>
  <conditionalFormatting sqref="C61:G80">
    <cfRule type="expression" dxfId="97" priority="6" stopIfTrue="1">
      <formula>C32=0</formula>
    </cfRule>
  </conditionalFormatting>
  <conditionalFormatting sqref="C91:G110">
    <cfRule type="expression" dxfId="96" priority="5" stopIfTrue="1">
      <formula>C32=0</formula>
    </cfRule>
  </conditionalFormatting>
  <conditionalFormatting sqref="C143:H162">
    <cfRule type="expression" dxfId="95" priority="3" stopIfTrue="1">
      <formula>C32=0</formula>
    </cfRule>
  </conditionalFormatting>
  <conditionalFormatting sqref="H143:H162">
    <cfRule type="expression" dxfId="94" priority="4" stopIfTrue="1">
      <formula>OR(AND(#REF!&gt;0,H143&gt;0,H61=0),AND(#REF!&gt;0,H143&gt;0,H32=0))</formula>
    </cfRule>
  </conditionalFormatting>
  <conditionalFormatting sqref="H143:H162">
    <cfRule type="expression" dxfId="93" priority="2" stopIfTrue="1">
      <formula>OR(AND(#REF!&gt;0,H143&gt;0,H61=0),AND(#REF!&gt;0,H143&gt;0,H32=0))</formula>
    </cfRule>
  </conditionalFormatting>
  <conditionalFormatting sqref="H143:H162">
    <cfRule type="expression" dxfId="92"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C000"/>
    <pageSetUpPr fitToPage="1"/>
  </sheetPr>
  <dimension ref="B1:W363"/>
  <sheetViews>
    <sheetView showGridLines="0" showZeros="0" topLeftCell="A22" zoomScale="70" zoomScaleNormal="70" workbookViewId="0">
      <selection activeCell="J12" sqref="J1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88</v>
      </c>
      <c r="C3" s="6"/>
      <c r="D3" s="6"/>
      <c r="E3" s="6"/>
      <c r="F3" s="6"/>
      <c r="G3" s="6"/>
      <c r="H3" s="6"/>
    </row>
    <row r="4" spans="2:8" x14ac:dyDescent="0.2">
      <c r="B4" s="83" t="s">
        <v>161</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7" t="s">
        <v>940</v>
      </c>
      <c r="C11" s="367"/>
      <c r="D11" s="367"/>
      <c r="E11" s="367"/>
      <c r="F11" s="367"/>
      <c r="G11" s="367"/>
      <c r="H11" s="367"/>
    </row>
    <row r="12" spans="2:8" ht="15" thickBot="1" x14ac:dyDescent="0.25">
      <c r="B12" s="408" t="s">
        <v>17</v>
      </c>
      <c r="C12" s="409"/>
      <c r="D12" s="409"/>
      <c r="E12" s="410"/>
      <c r="F12" s="269"/>
      <c r="G12" s="338"/>
      <c r="H12" s="58" t="s">
        <v>18</v>
      </c>
    </row>
    <row r="13" spans="2:8" x14ac:dyDescent="0.2">
      <c r="B13" s="411" t="s">
        <v>13</v>
      </c>
      <c r="C13" s="412"/>
      <c r="D13" s="412"/>
      <c r="E13" s="413"/>
      <c r="F13" s="340"/>
      <c r="G13" s="339"/>
      <c r="H13" s="344">
        <f>Data!$G32</f>
        <v>45414902</v>
      </c>
    </row>
    <row r="14" spans="2:8" x14ac:dyDescent="0.2">
      <c r="B14" s="373" t="s">
        <v>14</v>
      </c>
      <c r="C14" s="406"/>
      <c r="D14" s="406"/>
      <c r="E14" s="407"/>
      <c r="F14" s="341"/>
      <c r="G14" s="339"/>
      <c r="H14" s="345">
        <f>Data!$H32</f>
        <v>788082</v>
      </c>
    </row>
    <row r="15" spans="2:8" x14ac:dyDescent="0.2">
      <c r="B15" s="373" t="s">
        <v>15</v>
      </c>
      <c r="C15" s="406"/>
      <c r="D15" s="406"/>
      <c r="E15" s="407"/>
      <c r="F15" s="341"/>
      <c r="G15" s="339"/>
      <c r="H15" s="345">
        <f>Data!$I32</f>
        <v>7944574</v>
      </c>
    </row>
    <row r="16" spans="2:8" x14ac:dyDescent="0.2">
      <c r="B16" s="373" t="s">
        <v>19</v>
      </c>
      <c r="C16" s="406"/>
      <c r="D16" s="406"/>
      <c r="E16" s="407"/>
      <c r="F16" s="341"/>
      <c r="G16" s="339"/>
      <c r="H16" s="345">
        <f>Data!$J32</f>
        <v>9166411</v>
      </c>
    </row>
    <row r="17" spans="2:23" x14ac:dyDescent="0.2">
      <c r="B17" s="373" t="s">
        <v>16</v>
      </c>
      <c r="C17" s="406"/>
      <c r="D17" s="406"/>
      <c r="E17" s="407"/>
      <c r="F17" s="341"/>
      <c r="G17" s="339"/>
      <c r="H17" s="345">
        <f>Data!$K32</f>
        <v>17731658</v>
      </c>
    </row>
    <row r="18" spans="2:23" x14ac:dyDescent="0.2">
      <c r="B18" s="373" t="s">
        <v>1</v>
      </c>
      <c r="C18" s="406"/>
      <c r="D18" s="406"/>
      <c r="E18" s="407"/>
      <c r="F18" s="342"/>
      <c r="G18" s="339"/>
      <c r="H18" s="343">
        <f>SUM(H13:H17)</f>
        <v>81045627</v>
      </c>
    </row>
    <row r="19" spans="2:23" ht="13.5" customHeight="1" x14ac:dyDescent="0.2">
      <c r="B19" s="27"/>
      <c r="D19" s="27"/>
      <c r="E19" s="27"/>
      <c r="F19" s="27"/>
      <c r="G19" s="27"/>
      <c r="H19" s="5"/>
    </row>
    <row r="20" spans="2:23" ht="13.5" customHeight="1" x14ac:dyDescent="0.2">
      <c r="B20" s="27"/>
      <c r="D20" s="399" t="s">
        <v>23</v>
      </c>
      <c r="E20" s="400"/>
      <c r="F20" s="401"/>
      <c r="G20" s="270" t="s">
        <v>24</v>
      </c>
      <c r="H20" s="270" t="s">
        <v>25</v>
      </c>
    </row>
    <row r="21" spans="2:23" ht="14.25" customHeight="1" x14ac:dyDescent="0.2">
      <c r="B21" s="386" t="s">
        <v>22</v>
      </c>
      <c r="C21" s="402"/>
      <c r="D21" s="403" t="str">
        <f>Data!L32</f>
        <v>Janet Coleman</v>
      </c>
      <c r="E21" s="404"/>
      <c r="F21" s="405"/>
      <c r="G21" s="272" t="str">
        <f>Data!M32</f>
        <v>325-942-2014</v>
      </c>
      <c r="H21" s="78" t="str">
        <f>Data!N32</f>
        <v>janet.coleman@angelo.edu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Data!O32</f>
        <v>6324</v>
      </c>
      <c r="D25" s="80">
        <f>Data!P32</f>
        <v>2658</v>
      </c>
      <c r="E25" s="80">
        <f>Data!Q32</f>
        <v>1228</v>
      </c>
      <c r="F25" s="80">
        <f>Data!R32</f>
        <v>0</v>
      </c>
      <c r="G25" s="80">
        <f>Data!S32</f>
        <v>79</v>
      </c>
      <c r="H25" s="68">
        <f>SUM(C25:G25)</f>
        <v>10289</v>
      </c>
    </row>
    <row r="26" spans="2:23" x14ac:dyDescent="0.2">
      <c r="C26" s="2"/>
      <c r="D26" s="2"/>
      <c r="E26" s="2"/>
      <c r="F26" s="2"/>
      <c r="G26" s="2"/>
      <c r="H26" s="2"/>
      <c r="I26" s="2"/>
    </row>
    <row r="27" spans="2:23" ht="13.5" customHeight="1" x14ac:dyDescent="0.2">
      <c r="B27" s="27"/>
      <c r="D27" s="399" t="s">
        <v>23</v>
      </c>
      <c r="E27" s="400"/>
      <c r="F27" s="401"/>
      <c r="G27" s="270" t="s">
        <v>24</v>
      </c>
      <c r="H27" s="270" t="s">
        <v>25</v>
      </c>
    </row>
    <row r="28" spans="2:23" ht="28.5" x14ac:dyDescent="0.2">
      <c r="B28" s="386" t="s">
        <v>39</v>
      </c>
      <c r="C28" s="402"/>
      <c r="D28" s="403" t="str">
        <f>Data!T32</f>
        <v>Rosalinda Castro</v>
      </c>
      <c r="E28" s="404"/>
      <c r="F28" s="405"/>
      <c r="G28" s="272" t="str">
        <f>Data!U32</f>
        <v>(325) 942-2043</v>
      </c>
      <c r="H28" s="78" t="str">
        <f>Data!V32</f>
        <v>Rosalinda.Castro@angelo.edu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Data!W32</f>
        <v>84591</v>
      </c>
      <c r="D32" s="81">
        <f>Data!AQ32</f>
        <v>13513</v>
      </c>
      <c r="E32" s="81">
        <f>Data!BK32</f>
        <v>4932</v>
      </c>
      <c r="F32" s="81">
        <f>Data!CE32</f>
        <v>0</v>
      </c>
      <c r="G32" s="81">
        <f>Data!CY32</f>
        <v>0</v>
      </c>
      <c r="H32" s="22">
        <f>SUM(C32:G32)</f>
        <v>103036</v>
      </c>
      <c r="I32" s="1"/>
      <c r="W32" s="18"/>
    </row>
    <row r="33" spans="2:23" x14ac:dyDescent="0.2">
      <c r="B33" s="7" t="s">
        <v>46</v>
      </c>
      <c r="C33" s="81">
        <f>Data!X32</f>
        <v>23302</v>
      </c>
      <c r="D33" s="81">
        <f>Data!AR32</f>
        <v>7236</v>
      </c>
      <c r="E33" s="81">
        <f>Data!BL32</f>
        <v>363</v>
      </c>
      <c r="F33" s="81">
        <f>Data!CF32</f>
        <v>0</v>
      </c>
      <c r="G33" s="81">
        <f>Data!CZ32</f>
        <v>0</v>
      </c>
      <c r="H33" s="22">
        <f t="shared" ref="H33:H52" si="0">SUM(C33:G33)</f>
        <v>30901</v>
      </c>
      <c r="I33" s="1"/>
      <c r="W33" s="18"/>
    </row>
    <row r="34" spans="2:23" x14ac:dyDescent="0.2">
      <c r="B34" s="7" t="s">
        <v>47</v>
      </c>
      <c r="C34" s="81">
        <f>Data!Y32</f>
        <v>8615</v>
      </c>
      <c r="D34" s="81">
        <f>Data!AS32</f>
        <v>1496</v>
      </c>
      <c r="E34" s="81">
        <f>Data!BM32</f>
        <v>0</v>
      </c>
      <c r="F34" s="81">
        <f>Data!CG32</f>
        <v>0</v>
      </c>
      <c r="G34" s="81">
        <f>Data!DA32</f>
        <v>0</v>
      </c>
      <c r="H34" s="22">
        <f t="shared" si="0"/>
        <v>10111</v>
      </c>
      <c r="I34" s="1"/>
      <c r="W34" s="18"/>
    </row>
    <row r="35" spans="2:23" x14ac:dyDescent="0.2">
      <c r="B35" s="7" t="s">
        <v>48</v>
      </c>
      <c r="C35" s="81">
        <f>Data!Z32</f>
        <v>1413</v>
      </c>
      <c r="D35" s="81">
        <f>Data!AT32</f>
        <v>2742</v>
      </c>
      <c r="E35" s="81">
        <f>Data!BN32</f>
        <v>9867</v>
      </c>
      <c r="F35" s="81">
        <f>Data!CH32</f>
        <v>0</v>
      </c>
      <c r="G35" s="81">
        <f>Data!DB32</f>
        <v>0</v>
      </c>
      <c r="H35" s="22">
        <f t="shared" si="0"/>
        <v>14022</v>
      </c>
      <c r="I35" s="1"/>
      <c r="W35" s="18"/>
    </row>
    <row r="36" spans="2:23" x14ac:dyDescent="0.2">
      <c r="B36" s="7" t="s">
        <v>49</v>
      </c>
      <c r="C36" s="81">
        <f>Data!AA32</f>
        <v>2350</v>
      </c>
      <c r="D36" s="81">
        <f>Data!AU32</f>
        <v>2713</v>
      </c>
      <c r="E36" s="81">
        <f>Data!BO32</f>
        <v>364</v>
      </c>
      <c r="F36" s="81">
        <f>Data!CI32</f>
        <v>0</v>
      </c>
      <c r="G36" s="81">
        <f>Data!DC32</f>
        <v>0</v>
      </c>
      <c r="H36" s="22">
        <f t="shared" si="0"/>
        <v>5427</v>
      </c>
      <c r="I36" s="1"/>
      <c r="W36" s="18"/>
    </row>
    <row r="37" spans="2:23" x14ac:dyDescent="0.2">
      <c r="B37" s="7" t="s">
        <v>50</v>
      </c>
      <c r="C37" s="81">
        <f>Data!AB32</f>
        <v>3158</v>
      </c>
      <c r="D37" s="81">
        <f>Data!AV32</f>
        <v>1947</v>
      </c>
      <c r="E37" s="81">
        <f>Data!BP32</f>
        <v>0</v>
      </c>
      <c r="F37" s="81">
        <f>Data!CJ32</f>
        <v>0</v>
      </c>
      <c r="G37" s="81">
        <f>Data!DD32</f>
        <v>0</v>
      </c>
      <c r="H37" s="22">
        <f t="shared" si="0"/>
        <v>5105</v>
      </c>
      <c r="I37" s="1"/>
      <c r="W37" s="18"/>
    </row>
    <row r="38" spans="2:23" x14ac:dyDescent="0.2">
      <c r="B38" s="7" t="s">
        <v>51</v>
      </c>
      <c r="C38" s="81">
        <f>Data!AC32</f>
        <v>435</v>
      </c>
      <c r="D38" s="81">
        <f>Data!AW32</f>
        <v>384</v>
      </c>
      <c r="E38" s="81">
        <f>Data!BQ32</f>
        <v>207</v>
      </c>
      <c r="F38" s="81">
        <f>Data!CK32</f>
        <v>0</v>
      </c>
      <c r="G38" s="81">
        <f>Data!DE32</f>
        <v>0</v>
      </c>
      <c r="H38" s="22">
        <f t="shared" si="0"/>
        <v>1026</v>
      </c>
      <c r="I38" s="1"/>
      <c r="W38" s="18"/>
    </row>
    <row r="39" spans="2:23" x14ac:dyDescent="0.2">
      <c r="B39" s="7" t="s">
        <v>52</v>
      </c>
      <c r="C39" s="81">
        <f>Data!AD32</f>
        <v>0</v>
      </c>
      <c r="D39" s="81">
        <f>Data!AX32</f>
        <v>0</v>
      </c>
      <c r="E39" s="81">
        <f>Data!BR32</f>
        <v>0</v>
      </c>
      <c r="F39" s="81">
        <f>Data!CL32</f>
        <v>0</v>
      </c>
      <c r="G39" s="81">
        <f>Data!DF32</f>
        <v>0</v>
      </c>
      <c r="H39" s="22">
        <f t="shared" si="0"/>
        <v>0</v>
      </c>
      <c r="I39" s="1"/>
      <c r="W39" s="18"/>
    </row>
    <row r="40" spans="2:23" x14ac:dyDescent="0.2">
      <c r="B40" s="7" t="s">
        <v>53</v>
      </c>
      <c r="C40" s="81">
        <f>Data!AE32</f>
        <v>996</v>
      </c>
      <c r="D40" s="81">
        <f>Data!AY32</f>
        <v>2652</v>
      </c>
      <c r="E40" s="81">
        <f>Data!BS32</f>
        <v>1158</v>
      </c>
      <c r="F40" s="81">
        <f>Data!CM32</f>
        <v>0</v>
      </c>
      <c r="G40" s="81">
        <f>Data!DG32</f>
        <v>0</v>
      </c>
      <c r="H40" s="22">
        <f t="shared" si="0"/>
        <v>4806</v>
      </c>
      <c r="I40" s="1"/>
      <c r="W40" s="18"/>
    </row>
    <row r="41" spans="2:23" x14ac:dyDescent="0.2">
      <c r="B41" s="7" t="s">
        <v>54</v>
      </c>
      <c r="C41" s="81">
        <f>Data!AF32</f>
        <v>0</v>
      </c>
      <c r="D41" s="81">
        <f>Data!AZ32</f>
        <v>0</v>
      </c>
      <c r="E41" s="81">
        <f>Data!BT32</f>
        <v>0</v>
      </c>
      <c r="F41" s="81">
        <f>Data!CN32</f>
        <v>0</v>
      </c>
      <c r="G41" s="81">
        <f>Data!DH32</f>
        <v>0</v>
      </c>
      <c r="H41" s="22">
        <f t="shared" si="0"/>
        <v>0</v>
      </c>
      <c r="I41" s="1"/>
      <c r="W41" s="18"/>
    </row>
    <row r="42" spans="2:23" x14ac:dyDescent="0.2">
      <c r="B42" s="7" t="s">
        <v>55</v>
      </c>
      <c r="C42" s="81">
        <f>Data!AG32</f>
        <v>0</v>
      </c>
      <c r="D42" s="81">
        <f>Data!BA32</f>
        <v>0</v>
      </c>
      <c r="E42" s="81">
        <f>Data!BU32</f>
        <v>0</v>
      </c>
      <c r="F42" s="81">
        <f>Data!CO32</f>
        <v>0</v>
      </c>
      <c r="G42" s="81">
        <f>Data!DI32</f>
        <v>0</v>
      </c>
      <c r="H42" s="22">
        <f t="shared" si="0"/>
        <v>0</v>
      </c>
      <c r="I42" s="1"/>
      <c r="W42" s="18"/>
    </row>
    <row r="43" spans="2:23" x14ac:dyDescent="0.2">
      <c r="B43" s="7" t="s">
        <v>56</v>
      </c>
      <c r="C43" s="81">
        <f>Data!AH32</f>
        <v>0</v>
      </c>
      <c r="D43" s="81">
        <f>Data!BB32</f>
        <v>0</v>
      </c>
      <c r="E43" s="81">
        <f>Data!BV32</f>
        <v>0</v>
      </c>
      <c r="F43" s="81">
        <f>Data!CP32</f>
        <v>0</v>
      </c>
      <c r="G43" s="81">
        <f>Data!DJ32</f>
        <v>0</v>
      </c>
      <c r="H43" s="22">
        <f t="shared" si="0"/>
        <v>0</v>
      </c>
      <c r="I43" s="1"/>
      <c r="W43" s="18"/>
    </row>
    <row r="44" spans="2:23" x14ac:dyDescent="0.2">
      <c r="B44" s="7" t="s">
        <v>57</v>
      </c>
      <c r="C44" s="81">
        <f>Data!AI32</f>
        <v>614</v>
      </c>
      <c r="D44" s="81">
        <f>Data!BC32</f>
        <v>0</v>
      </c>
      <c r="E44" s="81">
        <f>Data!BW32</f>
        <v>0</v>
      </c>
      <c r="F44" s="81">
        <f>Data!CQ32</f>
        <v>0</v>
      </c>
      <c r="G44" s="81">
        <f>Data!DK32</f>
        <v>0</v>
      </c>
      <c r="H44" s="22">
        <f t="shared" si="0"/>
        <v>614</v>
      </c>
      <c r="I44" s="1"/>
      <c r="W44" s="18"/>
    </row>
    <row r="45" spans="2:23" x14ac:dyDescent="0.2">
      <c r="B45" s="7" t="s">
        <v>58</v>
      </c>
      <c r="C45" s="81">
        <f>Data!AJ32</f>
        <v>5295</v>
      </c>
      <c r="D45" s="81">
        <f>Data!BD32</f>
        <v>4535</v>
      </c>
      <c r="E45" s="81">
        <f>Data!BX32</f>
        <v>216</v>
      </c>
      <c r="F45" s="81">
        <f>Data!CR32</f>
        <v>0</v>
      </c>
      <c r="G45" s="81">
        <f>Data!DL32</f>
        <v>2653</v>
      </c>
      <c r="H45" s="22">
        <f t="shared" si="0"/>
        <v>12699</v>
      </c>
      <c r="I45" s="1"/>
      <c r="W45" s="18"/>
    </row>
    <row r="46" spans="2:23" x14ac:dyDescent="0.2">
      <c r="B46" s="7" t="s">
        <v>59</v>
      </c>
      <c r="C46" s="81">
        <f>Data!AK32</f>
        <v>0</v>
      </c>
      <c r="D46" s="81">
        <f>Data!BE32</f>
        <v>0</v>
      </c>
      <c r="E46" s="81">
        <f>Data!BY32</f>
        <v>0</v>
      </c>
      <c r="F46" s="81">
        <f>Data!CS32</f>
        <v>0</v>
      </c>
      <c r="G46" s="81">
        <f>Data!DM32</f>
        <v>0</v>
      </c>
      <c r="H46" s="22">
        <f t="shared" si="0"/>
        <v>0</v>
      </c>
      <c r="I46" s="1"/>
      <c r="W46" s="18"/>
    </row>
    <row r="47" spans="2:23" x14ac:dyDescent="0.2">
      <c r="B47" s="7" t="s">
        <v>60</v>
      </c>
      <c r="C47" s="81">
        <f>Data!AL32</f>
        <v>7437</v>
      </c>
      <c r="D47" s="81">
        <f>Data!BF32</f>
        <v>11036</v>
      </c>
      <c r="E47" s="81">
        <f>Data!BZ32</f>
        <v>4704</v>
      </c>
      <c r="F47" s="81">
        <f>Data!CT32</f>
        <v>0</v>
      </c>
      <c r="G47" s="81">
        <f>Data!DN32</f>
        <v>0</v>
      </c>
      <c r="H47" s="22">
        <f t="shared" si="0"/>
        <v>23177</v>
      </c>
      <c r="I47" s="1"/>
      <c r="W47" s="18"/>
    </row>
    <row r="48" spans="2:23" x14ac:dyDescent="0.2">
      <c r="B48" s="7" t="s">
        <v>61</v>
      </c>
      <c r="C48" s="81">
        <f>Data!AM32</f>
        <v>0</v>
      </c>
      <c r="D48" s="81">
        <f>Data!BG32</f>
        <v>0</v>
      </c>
      <c r="E48" s="81">
        <f>Data!CA32</f>
        <v>0</v>
      </c>
      <c r="F48" s="81">
        <f>Data!CU32</f>
        <v>0</v>
      </c>
      <c r="G48" s="81">
        <f>Data!DO32</f>
        <v>0</v>
      </c>
      <c r="H48" s="22">
        <f t="shared" si="0"/>
        <v>0</v>
      </c>
      <c r="I48" s="1"/>
      <c r="W48" s="18"/>
    </row>
    <row r="49" spans="2:23" x14ac:dyDescent="0.2">
      <c r="B49" s="7" t="s">
        <v>62</v>
      </c>
      <c r="C49" s="81">
        <f>Data!AN32</f>
        <v>0</v>
      </c>
      <c r="D49" s="81">
        <f>Data!BH32</f>
        <v>954</v>
      </c>
      <c r="E49" s="81">
        <f>Data!CB32</f>
        <v>0</v>
      </c>
      <c r="F49" s="81">
        <f>Data!CV32</f>
        <v>0</v>
      </c>
      <c r="G49" s="81">
        <f>Data!DP32</f>
        <v>0</v>
      </c>
      <c r="H49" s="22">
        <f t="shared" si="0"/>
        <v>954</v>
      </c>
      <c r="I49" s="1"/>
      <c r="W49" s="18"/>
    </row>
    <row r="50" spans="2:23" x14ac:dyDescent="0.2">
      <c r="B50" s="7" t="s">
        <v>63</v>
      </c>
      <c r="C50" s="81">
        <f>Data!AO32</f>
        <v>1881</v>
      </c>
      <c r="D50" s="81">
        <f>Data!BI32</f>
        <v>1180</v>
      </c>
      <c r="E50" s="81">
        <f>Data!CC32</f>
        <v>612</v>
      </c>
      <c r="F50" s="81">
        <f>Data!CW32</f>
        <v>0</v>
      </c>
      <c r="G50" s="81">
        <f>Data!DQ32</f>
        <v>0</v>
      </c>
      <c r="H50" s="22">
        <f t="shared" si="0"/>
        <v>3673</v>
      </c>
      <c r="I50" s="1"/>
      <c r="W50" s="18"/>
    </row>
    <row r="51" spans="2:23" x14ac:dyDescent="0.2">
      <c r="B51" s="7" t="s">
        <v>0</v>
      </c>
      <c r="C51" s="81">
        <f>Data!AP32</f>
        <v>679</v>
      </c>
      <c r="D51" s="81">
        <f>Data!BJ32</f>
        <v>4158</v>
      </c>
      <c r="E51" s="81">
        <f>Data!CD32</f>
        <v>1279</v>
      </c>
      <c r="F51" s="81">
        <f>Data!CX32</f>
        <v>0</v>
      </c>
      <c r="G51" s="81">
        <f>Data!DR32</f>
        <v>0</v>
      </c>
      <c r="H51" s="22">
        <f t="shared" si="0"/>
        <v>6116</v>
      </c>
      <c r="I51" s="1"/>
      <c r="W51" s="18"/>
    </row>
    <row r="52" spans="2:23" x14ac:dyDescent="0.2">
      <c r="B52" s="8" t="s">
        <v>34</v>
      </c>
      <c r="C52" s="22">
        <f>SUM(C32:C51)</f>
        <v>140766</v>
      </c>
      <c r="D52" s="22">
        <f>SUM(D32:D51)</f>
        <v>54546</v>
      </c>
      <c r="E52" s="22">
        <f>SUM(E32:E51)</f>
        <v>23702</v>
      </c>
      <c r="F52" s="22">
        <f>SUM(F32:F51)</f>
        <v>0</v>
      </c>
      <c r="G52" s="22">
        <f>SUM(G32:G51)</f>
        <v>2653</v>
      </c>
      <c r="H52" s="22">
        <f t="shared" si="0"/>
        <v>221667</v>
      </c>
      <c r="I52" s="1"/>
    </row>
    <row r="53" spans="2:23" x14ac:dyDescent="0.2">
      <c r="B53" s="14"/>
      <c r="C53" s="18"/>
      <c r="D53" s="18"/>
      <c r="E53" s="18"/>
      <c r="F53" s="18"/>
      <c r="G53" s="18"/>
      <c r="H53" s="18"/>
      <c r="I53" s="1"/>
    </row>
    <row r="54" spans="2:23" ht="13.5" customHeight="1" x14ac:dyDescent="0.2">
      <c r="B54" s="27"/>
      <c r="D54" s="399" t="s">
        <v>23</v>
      </c>
      <c r="E54" s="400"/>
      <c r="F54" s="401"/>
      <c r="G54" s="270" t="s">
        <v>24</v>
      </c>
      <c r="H54" s="270" t="s">
        <v>25</v>
      </c>
    </row>
    <row r="55" spans="2:23" ht="28.5" x14ac:dyDescent="0.2">
      <c r="B55" s="386" t="s">
        <v>40</v>
      </c>
      <c r="C55" s="402"/>
      <c r="D55" s="403" t="str">
        <f>Data!T32</f>
        <v>Rosalinda Castro</v>
      </c>
      <c r="E55" s="404"/>
      <c r="F55" s="405"/>
      <c r="G55" s="272" t="str">
        <f>Data!U32</f>
        <v>(325) 942-2043</v>
      </c>
      <c r="H55" s="78" t="str">
        <f>Data!V32</f>
        <v>Rosalinda.Castro@angelo.edu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Data!DS32</f>
        <v>5122681.7056519696</v>
      </c>
      <c r="D61" s="82">
        <f>Data!EM32</f>
        <v>1529457.4417707101</v>
      </c>
      <c r="E61" s="82">
        <f>Data!FG32</f>
        <v>1335096.3936719</v>
      </c>
      <c r="F61" s="82">
        <f>Data!GA32</f>
        <v>0</v>
      </c>
      <c r="G61" s="82">
        <f>Data!GU32</f>
        <v>0</v>
      </c>
      <c r="H61" s="21">
        <f>SUM(C61:G61)</f>
        <v>7987235.5410945797</v>
      </c>
      <c r="I61" s="1"/>
    </row>
    <row r="62" spans="2:23" x14ac:dyDescent="0.2">
      <c r="B62" s="9" t="str">
        <f>$B$33</f>
        <v>Science</v>
      </c>
      <c r="C62" s="82">
        <f>Data!DT32</f>
        <v>2134814.6008026199</v>
      </c>
      <c r="D62" s="82">
        <f>Data!EN32</f>
        <v>1157228.91703349</v>
      </c>
      <c r="E62" s="82">
        <f>Data!FH32</f>
        <v>162796.33666588701</v>
      </c>
      <c r="F62" s="82">
        <f>Data!GB32</f>
        <v>0</v>
      </c>
      <c r="G62" s="82">
        <f>Data!GV32</f>
        <v>0</v>
      </c>
      <c r="H62" s="22">
        <f t="shared" ref="H62:H81" si="1">SUM(C62:G62)</f>
        <v>3454839.8545019967</v>
      </c>
      <c r="I62" s="1"/>
    </row>
    <row r="63" spans="2:23" x14ac:dyDescent="0.2">
      <c r="B63" s="9" t="str">
        <f>$B$34</f>
        <v>Fine Arts</v>
      </c>
      <c r="C63" s="82">
        <f>Data!DU32</f>
        <v>1148531.2660000599</v>
      </c>
      <c r="D63" s="82">
        <f>Data!EO32</f>
        <v>429439.67382451502</v>
      </c>
      <c r="E63" s="82">
        <f>Data!FI32</f>
        <v>0</v>
      </c>
      <c r="F63" s="82">
        <f>Data!GC32</f>
        <v>0</v>
      </c>
      <c r="G63" s="82">
        <f>Data!GW32</f>
        <v>0</v>
      </c>
      <c r="H63" s="22">
        <f t="shared" si="1"/>
        <v>1577970.9398245749</v>
      </c>
      <c r="I63" s="1"/>
    </row>
    <row r="64" spans="2:23" x14ac:dyDescent="0.2">
      <c r="B64" s="9" t="str">
        <f>$B$35</f>
        <v>Teacher Education</v>
      </c>
      <c r="C64" s="82">
        <f>Data!DV32</f>
        <v>117116.66210544</v>
      </c>
      <c r="D64" s="82">
        <f>Data!EP32</f>
        <v>279039.75626944401</v>
      </c>
      <c r="E64" s="82">
        <f>Data!FJ32</f>
        <v>644615.6</v>
      </c>
      <c r="F64" s="82">
        <f>Data!GD32</f>
        <v>0</v>
      </c>
      <c r="G64" s="82">
        <f>Data!GX32</f>
        <v>0</v>
      </c>
      <c r="H64" s="22">
        <f t="shared" si="1"/>
        <v>1040772.018374884</v>
      </c>
      <c r="I64" s="1"/>
    </row>
    <row r="65" spans="2:9" x14ac:dyDescent="0.2">
      <c r="B65" s="9" t="str">
        <f>$B$36</f>
        <v>Agriculture</v>
      </c>
      <c r="C65" s="82">
        <f>Data!DW32</f>
        <v>147592.358204016</v>
      </c>
      <c r="D65" s="82">
        <f>Data!EQ32</f>
        <v>220285.00428775101</v>
      </c>
      <c r="E65" s="82">
        <f>Data!FK32</f>
        <v>55129.9463774791</v>
      </c>
      <c r="F65" s="82">
        <f>Data!GE32</f>
        <v>0</v>
      </c>
      <c r="G65" s="82">
        <f>Data!GY32</f>
        <v>0</v>
      </c>
      <c r="H65" s="22">
        <f t="shared" si="1"/>
        <v>423007.30886924616</v>
      </c>
      <c r="I65" s="1"/>
    </row>
    <row r="66" spans="2:9" x14ac:dyDescent="0.2">
      <c r="B66" s="9" t="str">
        <f>$B$37</f>
        <v>Engineering</v>
      </c>
      <c r="C66" s="82">
        <f>Data!DX32</f>
        <v>714572.92887163698</v>
      </c>
      <c r="D66" s="82">
        <f>Data!ER32</f>
        <v>693613.65342088696</v>
      </c>
      <c r="E66" s="82">
        <f>Data!FL32</f>
        <v>0</v>
      </c>
      <c r="F66" s="82">
        <f>Data!GF32</f>
        <v>0</v>
      </c>
      <c r="G66" s="82">
        <f>Data!GZ32</f>
        <v>0</v>
      </c>
      <c r="H66" s="22">
        <f t="shared" si="1"/>
        <v>1408186.5822925239</v>
      </c>
      <c r="I66" s="1"/>
    </row>
    <row r="67" spans="2:9" x14ac:dyDescent="0.2">
      <c r="B67" s="9" t="str">
        <f>$B$38</f>
        <v>Home Economics</v>
      </c>
      <c r="C67" s="82">
        <f>Data!DY32</f>
        <v>24040.470168384702</v>
      </c>
      <c r="D67" s="82">
        <f>Data!ES32</f>
        <v>38022.1644576541</v>
      </c>
      <c r="E67" s="82">
        <f>Data!FM32</f>
        <v>22841.357142857101</v>
      </c>
      <c r="F67" s="82">
        <f>Data!GG32</f>
        <v>0</v>
      </c>
      <c r="G67" s="82">
        <f>Data!HA32</f>
        <v>0</v>
      </c>
      <c r="H67" s="22">
        <f t="shared" si="1"/>
        <v>84903.99176889591</v>
      </c>
      <c r="I67" s="1"/>
    </row>
    <row r="68" spans="2:9" x14ac:dyDescent="0.2">
      <c r="B68" s="9" t="str">
        <f>$B$39</f>
        <v>Law</v>
      </c>
      <c r="C68" s="82">
        <f>Data!DZ32</f>
        <v>0</v>
      </c>
      <c r="D68" s="82">
        <f>Data!ET32</f>
        <v>0</v>
      </c>
      <c r="E68" s="82">
        <f>Data!FN32</f>
        <v>0</v>
      </c>
      <c r="F68" s="82">
        <f>Data!GH32</f>
        <v>0</v>
      </c>
      <c r="G68" s="82">
        <f>Data!HB32</f>
        <v>0</v>
      </c>
      <c r="H68" s="22">
        <f t="shared" si="1"/>
        <v>0</v>
      </c>
      <c r="I68" s="1"/>
    </row>
    <row r="69" spans="2:9" x14ac:dyDescent="0.2">
      <c r="B69" s="9" t="str">
        <f>$B$40</f>
        <v>Social Service</v>
      </c>
      <c r="C69" s="82">
        <f>Data!EA32</f>
        <v>82035.525791580701</v>
      </c>
      <c r="D69" s="82">
        <f>Data!EU32</f>
        <v>272372.71267770597</v>
      </c>
      <c r="E69" s="82">
        <f>Data!FO32</f>
        <v>245303.761530713</v>
      </c>
      <c r="F69" s="82">
        <f>Data!GI32</f>
        <v>0</v>
      </c>
      <c r="G69" s="82">
        <f>Data!HC32</f>
        <v>0</v>
      </c>
      <c r="H69" s="22">
        <f t="shared" si="1"/>
        <v>599711.99999999977</v>
      </c>
      <c r="I69" s="1"/>
    </row>
    <row r="70" spans="2:9" x14ac:dyDescent="0.2">
      <c r="B70" s="9" t="str">
        <f>$B$41</f>
        <v>Library Science</v>
      </c>
      <c r="C70" s="82">
        <f>Data!EB32</f>
        <v>0</v>
      </c>
      <c r="D70" s="82">
        <f>Data!EV32</f>
        <v>0</v>
      </c>
      <c r="E70" s="82">
        <f>Data!FP32</f>
        <v>0</v>
      </c>
      <c r="F70" s="82">
        <f>Data!GJ32</f>
        <v>0</v>
      </c>
      <c r="G70" s="82">
        <f>Data!HD32</f>
        <v>0</v>
      </c>
      <c r="H70" s="22">
        <f t="shared" si="1"/>
        <v>0</v>
      </c>
      <c r="I70" s="1"/>
    </row>
    <row r="71" spans="2:9" x14ac:dyDescent="0.2">
      <c r="B71" s="9" t="str">
        <f>$B$42</f>
        <v>Veterinary Science</v>
      </c>
      <c r="C71" s="82">
        <f>Data!EC32</f>
        <v>0</v>
      </c>
      <c r="D71" s="82">
        <f>Data!EW32</f>
        <v>0</v>
      </c>
      <c r="E71" s="82">
        <f>Data!FQ32</f>
        <v>0</v>
      </c>
      <c r="F71" s="82">
        <f>Data!GK32</f>
        <v>0</v>
      </c>
      <c r="G71" s="82">
        <f>Data!HE32</f>
        <v>0</v>
      </c>
      <c r="H71" s="22">
        <f t="shared" si="1"/>
        <v>0</v>
      </c>
      <c r="I71" s="1"/>
    </row>
    <row r="72" spans="2:9" x14ac:dyDescent="0.2">
      <c r="B72" s="9" t="str">
        <f>$B$43</f>
        <v>Vocational Training</v>
      </c>
      <c r="C72" s="82">
        <f>Data!ED32</f>
        <v>0</v>
      </c>
      <c r="D72" s="82">
        <f>Data!EX32</f>
        <v>0</v>
      </c>
      <c r="E72" s="82">
        <f>Data!FR32</f>
        <v>0</v>
      </c>
      <c r="F72" s="82">
        <f>Data!GL32</f>
        <v>0</v>
      </c>
      <c r="G72" s="82">
        <f>Data!HF32</f>
        <v>0</v>
      </c>
      <c r="H72" s="22">
        <f t="shared" si="1"/>
        <v>0</v>
      </c>
      <c r="I72" s="1"/>
    </row>
    <row r="73" spans="2:9" x14ac:dyDescent="0.2">
      <c r="B73" s="9" t="str">
        <f>$B$44</f>
        <v>Physical Training</v>
      </c>
      <c r="C73" s="82">
        <f>Data!EE32</f>
        <v>58130.922546519701</v>
      </c>
      <c r="D73" s="82">
        <f>Data!EY32</f>
        <v>0</v>
      </c>
      <c r="E73" s="82">
        <f>Data!FS32</f>
        <v>0</v>
      </c>
      <c r="F73" s="82">
        <f>Data!GM32</f>
        <v>0</v>
      </c>
      <c r="G73" s="82">
        <f>Data!HG32</f>
        <v>0</v>
      </c>
      <c r="H73" s="22">
        <f t="shared" si="1"/>
        <v>58130.922546519701</v>
      </c>
      <c r="I73" s="1"/>
    </row>
    <row r="74" spans="2:9" x14ac:dyDescent="0.2">
      <c r="B74" s="9" t="str">
        <f>$B$45</f>
        <v>Health Services</v>
      </c>
      <c r="C74" s="82">
        <f>Data!EF32</f>
        <v>321248.10166087101</v>
      </c>
      <c r="D74" s="82">
        <f>Data!EZ32</f>
        <v>441811.56305461598</v>
      </c>
      <c r="E74" s="82">
        <f>Data!FT32</f>
        <v>61219.754967189197</v>
      </c>
      <c r="F74" s="82">
        <f>Data!GN32</f>
        <v>0</v>
      </c>
      <c r="G74" s="82">
        <f>Data!HH32</f>
        <v>814628.39037433197</v>
      </c>
      <c r="H74" s="22">
        <f t="shared" si="1"/>
        <v>1638907.8100570082</v>
      </c>
      <c r="I74" s="1"/>
    </row>
    <row r="75" spans="2:9" x14ac:dyDescent="0.2">
      <c r="B75" s="9" t="str">
        <f>$B$46</f>
        <v>Pharmacy</v>
      </c>
      <c r="C75" s="82">
        <f>Data!EG32</f>
        <v>0</v>
      </c>
      <c r="D75" s="82">
        <f>Data!FA32</f>
        <v>0</v>
      </c>
      <c r="E75" s="82">
        <f>Data!FU32</f>
        <v>0</v>
      </c>
      <c r="F75" s="82">
        <f>Data!GO32</f>
        <v>0</v>
      </c>
      <c r="G75" s="82">
        <f>Data!HI32</f>
        <v>0</v>
      </c>
      <c r="H75" s="22">
        <f t="shared" si="1"/>
        <v>0</v>
      </c>
      <c r="I75" s="1"/>
    </row>
    <row r="76" spans="2:9" x14ac:dyDescent="0.2">
      <c r="B76" s="9" t="str">
        <f>$B$47</f>
        <v>Business Administration</v>
      </c>
      <c r="C76" s="82">
        <f>Data!EH32</f>
        <v>524308.28176051599</v>
      </c>
      <c r="D76" s="82">
        <f>Data!FB32</f>
        <v>1413049.1637089001</v>
      </c>
      <c r="E76" s="82">
        <f>Data!FV32</f>
        <v>932453.24115527002</v>
      </c>
      <c r="F76" s="82">
        <f>Data!GP32</f>
        <v>0</v>
      </c>
      <c r="G76" s="82">
        <f>Data!HJ32</f>
        <v>0</v>
      </c>
      <c r="H76" s="22">
        <f t="shared" si="1"/>
        <v>2869810.6866246862</v>
      </c>
      <c r="I76" s="1"/>
    </row>
    <row r="77" spans="2:9" x14ac:dyDescent="0.2">
      <c r="B77" s="9" t="str">
        <f>$B$48</f>
        <v>Optometry</v>
      </c>
      <c r="C77" s="82">
        <f>Data!EI32</f>
        <v>0</v>
      </c>
      <c r="D77" s="82">
        <f>Data!FC32</f>
        <v>0</v>
      </c>
      <c r="E77" s="82">
        <f>Data!FW32</f>
        <v>0</v>
      </c>
      <c r="F77" s="82">
        <f>Data!GQ32</f>
        <v>0</v>
      </c>
      <c r="G77" s="82">
        <f>Data!HK32</f>
        <v>0</v>
      </c>
      <c r="H77" s="22">
        <f t="shared" si="1"/>
        <v>0</v>
      </c>
      <c r="I77" s="1"/>
    </row>
    <row r="78" spans="2:9" x14ac:dyDescent="0.2">
      <c r="B78" s="9" t="str">
        <f>$B$49</f>
        <v>Teacher Ed-Practice Teaching</v>
      </c>
      <c r="C78" s="82">
        <f>Data!EJ32</f>
        <v>0</v>
      </c>
      <c r="D78" s="82">
        <f>Data!FD32</f>
        <v>0</v>
      </c>
      <c r="E78" s="82">
        <f>Data!FX32</f>
        <v>0</v>
      </c>
      <c r="F78" s="82">
        <f>Data!GR32</f>
        <v>0</v>
      </c>
      <c r="G78" s="82">
        <f>Data!HL32</f>
        <v>0</v>
      </c>
      <c r="H78" s="22">
        <f t="shared" si="1"/>
        <v>0</v>
      </c>
      <c r="I78" s="1"/>
    </row>
    <row r="79" spans="2:9" x14ac:dyDescent="0.2">
      <c r="B79" s="9" t="str">
        <f>$B$50</f>
        <v>Technology</v>
      </c>
      <c r="C79" s="82">
        <f>Data!EK32</f>
        <v>135948.53223169601</v>
      </c>
      <c r="D79" s="82">
        <f>Data!FE32</f>
        <v>88307.696113647296</v>
      </c>
      <c r="E79" s="82">
        <f>Data!FY32</f>
        <v>157377.25</v>
      </c>
      <c r="F79" s="82">
        <f>Data!GS32</f>
        <v>0</v>
      </c>
      <c r="G79" s="82">
        <f>Data!HM32</f>
        <v>0</v>
      </c>
      <c r="H79" s="22">
        <f t="shared" si="1"/>
        <v>381633.47834534332</v>
      </c>
      <c r="I79" s="1"/>
    </row>
    <row r="80" spans="2:9" x14ac:dyDescent="0.2">
      <c r="B80" s="9" t="str">
        <f>$B$51</f>
        <v>Nursing</v>
      </c>
      <c r="C80" s="82">
        <f>Data!EL32</f>
        <v>65115.539627169397</v>
      </c>
      <c r="D80" s="82">
        <f>Data!FF32</f>
        <v>1068227.4017136099</v>
      </c>
      <c r="E80" s="82">
        <f>Data!FZ32</f>
        <v>880724</v>
      </c>
      <c r="F80" s="82">
        <f>Data!GT32</f>
        <v>0</v>
      </c>
      <c r="G80" s="82">
        <f>Data!HN32</f>
        <v>0</v>
      </c>
      <c r="H80" s="22">
        <f t="shared" si="1"/>
        <v>2014066.9413407794</v>
      </c>
      <c r="I80" s="1"/>
    </row>
    <row r="81" spans="2:9" x14ac:dyDescent="0.2">
      <c r="B81" s="35" t="str">
        <f>$B$52</f>
        <v>Totals</v>
      </c>
      <c r="C81" s="21">
        <f>SUM(C61:C80)</f>
        <v>10596136.895422479</v>
      </c>
      <c r="D81" s="21">
        <f>SUM(D61:D80)</f>
        <v>7630855.1483329283</v>
      </c>
      <c r="E81" s="21">
        <f>SUM(E61:E80)</f>
        <v>4497557.6415112959</v>
      </c>
      <c r="F81" s="21">
        <f>SUM(F61:F80)</f>
        <v>0</v>
      </c>
      <c r="G81" s="21">
        <f>SUM(G61:G80)</f>
        <v>814628.39037433197</v>
      </c>
      <c r="H81" s="21">
        <f t="shared" si="1"/>
        <v>23539178.075641036</v>
      </c>
      <c r="I81" s="1"/>
    </row>
    <row r="82" spans="2:9" x14ac:dyDescent="0.2">
      <c r="B82" s="14"/>
      <c r="C82" s="15"/>
      <c r="D82" s="15"/>
      <c r="E82" s="15"/>
      <c r="F82" s="15"/>
      <c r="G82" s="15"/>
      <c r="H82" s="16"/>
      <c r="I82" s="1"/>
    </row>
    <row r="83" spans="2:9" ht="13.5" customHeight="1" x14ac:dyDescent="0.2">
      <c r="B83" s="27"/>
      <c r="D83" s="399" t="s">
        <v>23</v>
      </c>
      <c r="E83" s="400"/>
      <c r="F83" s="401"/>
      <c r="G83" s="270" t="s">
        <v>24</v>
      </c>
      <c r="H83" s="270" t="s">
        <v>25</v>
      </c>
    </row>
    <row r="84" spans="2:9" ht="28.5" x14ac:dyDescent="0.2">
      <c r="B84" s="386" t="s">
        <v>41</v>
      </c>
      <c r="C84" s="402"/>
      <c r="D84" s="403" t="str">
        <f>Data!T32</f>
        <v>Rosalinda Castro</v>
      </c>
      <c r="E84" s="404"/>
      <c r="F84" s="405"/>
      <c r="G84" s="272" t="str">
        <f>Data!U32</f>
        <v>(325) 942-2043</v>
      </c>
      <c r="H84" s="78" t="str">
        <f>Data!V32</f>
        <v>Rosalinda.Castro@angelo.edu</v>
      </c>
    </row>
    <row r="85" spans="2:9" ht="13.5" customHeight="1" x14ac:dyDescent="0.2">
      <c r="B85" s="27"/>
      <c r="C85" s="27"/>
      <c r="D85" s="27"/>
      <c r="E85" s="27"/>
      <c r="F85" s="27"/>
      <c r="G85" s="27"/>
      <c r="H85" s="5"/>
    </row>
    <row r="86" spans="2:9" x14ac:dyDescent="0.2">
      <c r="B86" s="271" t="s">
        <v>33</v>
      </c>
      <c r="C86" s="13"/>
      <c r="D86" s="13"/>
      <c r="E86" s="13"/>
      <c r="F86" s="13"/>
      <c r="G86" s="13"/>
      <c r="H86" s="17">
        <f>H13+H14</f>
        <v>46202984</v>
      </c>
    </row>
    <row r="87" spans="2:9" ht="42.75" customHeight="1" x14ac:dyDescent="0.2">
      <c r="B87" s="365" t="s">
        <v>8</v>
      </c>
      <c r="C87" s="365"/>
      <c r="D87" s="365"/>
      <c r="E87" s="365"/>
      <c r="F87" s="365"/>
      <c r="G87" s="365"/>
      <c r="H87" s="34"/>
    </row>
    <row r="88" spans="2:9" x14ac:dyDescent="0.2">
      <c r="B88" s="271"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Data!HR32</f>
        <v>33285</v>
      </c>
      <c r="D91" s="159">
        <f>Data!IL32</f>
        <v>0</v>
      </c>
      <c r="E91" s="159">
        <f>Data!JF32</f>
        <v>0</v>
      </c>
      <c r="F91" s="159">
        <f>Data!JZ32</f>
        <v>0</v>
      </c>
      <c r="G91" s="159">
        <f>Data!KT32</f>
        <v>0</v>
      </c>
      <c r="H91" s="36">
        <f t="shared" ref="H91:H111" si="2">SUM(C91:G91)</f>
        <v>33285</v>
      </c>
    </row>
    <row r="92" spans="2:9" x14ac:dyDescent="0.2">
      <c r="B92" s="9" t="str">
        <f>$B$33</f>
        <v>Science</v>
      </c>
      <c r="C92" s="159">
        <f>Data!HS32</f>
        <v>27358</v>
      </c>
      <c r="D92" s="159">
        <f>Data!IM32</f>
        <v>0</v>
      </c>
      <c r="E92" s="159">
        <f>Data!JG32</f>
        <v>0</v>
      </c>
      <c r="F92" s="159">
        <f>Data!KA32</f>
        <v>0</v>
      </c>
      <c r="G92" s="159">
        <f>Data!KU32</f>
        <v>0</v>
      </c>
      <c r="H92" s="69">
        <f t="shared" si="2"/>
        <v>27358</v>
      </c>
    </row>
    <row r="93" spans="2:9" x14ac:dyDescent="0.2">
      <c r="B93" s="9" t="str">
        <f>$B$34</f>
        <v>Fine Arts</v>
      </c>
      <c r="C93" s="159">
        <f>Data!HT32</f>
        <v>0</v>
      </c>
      <c r="D93" s="159">
        <f>Data!IN32</f>
        <v>0</v>
      </c>
      <c r="E93" s="159">
        <f>Data!JH32</f>
        <v>0</v>
      </c>
      <c r="F93" s="159">
        <f>Data!KB32</f>
        <v>0</v>
      </c>
      <c r="G93" s="159">
        <f>Data!KV32</f>
        <v>0</v>
      </c>
      <c r="H93" s="69">
        <f t="shared" si="2"/>
        <v>0</v>
      </c>
    </row>
    <row r="94" spans="2:9" x14ac:dyDescent="0.2">
      <c r="B94" s="9" t="str">
        <f>$B$35</f>
        <v>Teacher Education</v>
      </c>
      <c r="C94" s="159">
        <f>Data!HU32</f>
        <v>0</v>
      </c>
      <c r="D94" s="159">
        <f>Data!IO32</f>
        <v>0</v>
      </c>
      <c r="E94" s="159">
        <f>Data!JI32</f>
        <v>0</v>
      </c>
      <c r="F94" s="159">
        <f>Data!KC32</f>
        <v>0</v>
      </c>
      <c r="G94" s="159">
        <f>Data!KW32</f>
        <v>0</v>
      </c>
      <c r="H94" s="69">
        <f t="shared" si="2"/>
        <v>0</v>
      </c>
    </row>
    <row r="95" spans="2:9" x14ac:dyDescent="0.2">
      <c r="B95" s="9" t="str">
        <f>$B$36</f>
        <v>Agriculture</v>
      </c>
      <c r="C95" s="159">
        <f>Data!HV32</f>
        <v>0</v>
      </c>
      <c r="D95" s="159">
        <f>Data!IP32</f>
        <v>0</v>
      </c>
      <c r="E95" s="159">
        <f>Data!JJ32</f>
        <v>0</v>
      </c>
      <c r="F95" s="159">
        <f>Data!KD32</f>
        <v>0</v>
      </c>
      <c r="G95" s="159">
        <f>Data!KX32</f>
        <v>0</v>
      </c>
      <c r="H95" s="69">
        <f t="shared" si="2"/>
        <v>0</v>
      </c>
    </row>
    <row r="96" spans="2:9" x14ac:dyDescent="0.2">
      <c r="B96" s="9" t="str">
        <f>$B$37</f>
        <v>Engineering</v>
      </c>
      <c r="C96" s="159">
        <f>Data!HW32</f>
        <v>0</v>
      </c>
      <c r="D96" s="159">
        <f>Data!IQ32</f>
        <v>0</v>
      </c>
      <c r="E96" s="159">
        <f>Data!JK32</f>
        <v>0</v>
      </c>
      <c r="F96" s="159">
        <f>Data!KE32</f>
        <v>0</v>
      </c>
      <c r="G96" s="159">
        <f>Data!KY32</f>
        <v>0</v>
      </c>
      <c r="H96" s="69">
        <f t="shared" si="2"/>
        <v>0</v>
      </c>
    </row>
    <row r="97" spans="2:8" x14ac:dyDescent="0.2">
      <c r="B97" s="9" t="str">
        <f>$B$38</f>
        <v>Home Economics</v>
      </c>
      <c r="C97" s="159">
        <f>Data!HX32</f>
        <v>0</v>
      </c>
      <c r="D97" s="159">
        <f>Data!IR32</f>
        <v>0</v>
      </c>
      <c r="E97" s="159">
        <f>Data!JL32</f>
        <v>0</v>
      </c>
      <c r="F97" s="159">
        <f>Data!KF32</f>
        <v>0</v>
      </c>
      <c r="G97" s="159">
        <f>Data!KZ32</f>
        <v>0</v>
      </c>
      <c r="H97" s="69">
        <f t="shared" si="2"/>
        <v>0</v>
      </c>
    </row>
    <row r="98" spans="2:8" x14ac:dyDescent="0.2">
      <c r="B98" s="9" t="str">
        <f>$B$39</f>
        <v>Law</v>
      </c>
      <c r="C98" s="159">
        <f>Data!HY32</f>
        <v>0</v>
      </c>
      <c r="D98" s="159">
        <f>Data!IS32</f>
        <v>0</v>
      </c>
      <c r="E98" s="159">
        <f>Data!JM32</f>
        <v>0</v>
      </c>
      <c r="F98" s="159">
        <f>Data!KG32</f>
        <v>0</v>
      </c>
      <c r="G98" s="159">
        <f>Data!LA32</f>
        <v>0</v>
      </c>
      <c r="H98" s="69">
        <f t="shared" si="2"/>
        <v>0</v>
      </c>
    </row>
    <row r="99" spans="2:8" x14ac:dyDescent="0.2">
      <c r="B99" s="9" t="str">
        <f>$B$40</f>
        <v>Social Service</v>
      </c>
      <c r="C99" s="159">
        <f>Data!HZ32</f>
        <v>41606</v>
      </c>
      <c r="D99" s="159">
        <f>Data!IT32</f>
        <v>0</v>
      </c>
      <c r="E99" s="159">
        <f>Data!JN32</f>
        <v>0</v>
      </c>
      <c r="F99" s="159">
        <f>Data!KH32</f>
        <v>0</v>
      </c>
      <c r="G99" s="159">
        <f>Data!LB32</f>
        <v>0</v>
      </c>
      <c r="H99" s="69">
        <f t="shared" si="2"/>
        <v>41606</v>
      </c>
    </row>
    <row r="100" spans="2:8" x14ac:dyDescent="0.2">
      <c r="B100" s="9" t="str">
        <f>$B$41</f>
        <v>Library Science</v>
      </c>
      <c r="C100" s="159">
        <f>Data!IA32</f>
        <v>0</v>
      </c>
      <c r="D100" s="159">
        <f>Data!IU32</f>
        <v>0</v>
      </c>
      <c r="E100" s="159">
        <f>Data!JO32</f>
        <v>0</v>
      </c>
      <c r="F100" s="159">
        <f>Data!KI32</f>
        <v>0</v>
      </c>
      <c r="G100" s="159">
        <f>Data!LC32</f>
        <v>0</v>
      </c>
      <c r="H100" s="69">
        <f t="shared" si="2"/>
        <v>0</v>
      </c>
    </row>
    <row r="101" spans="2:8" x14ac:dyDescent="0.2">
      <c r="B101" s="9" t="str">
        <f>$B$42</f>
        <v>Veterinary Science</v>
      </c>
      <c r="C101" s="159">
        <f>Data!IB32</f>
        <v>0</v>
      </c>
      <c r="D101" s="159">
        <f>Data!IV32</f>
        <v>0</v>
      </c>
      <c r="E101" s="159">
        <f>Data!JP32</f>
        <v>0</v>
      </c>
      <c r="F101" s="159">
        <f>Data!KJ32</f>
        <v>0</v>
      </c>
      <c r="G101" s="159">
        <f>Data!LD32</f>
        <v>0</v>
      </c>
      <c r="H101" s="69">
        <f t="shared" si="2"/>
        <v>0</v>
      </c>
    </row>
    <row r="102" spans="2:8" x14ac:dyDescent="0.2">
      <c r="B102" s="9" t="str">
        <f>$B$43</f>
        <v>Vocational Training</v>
      </c>
      <c r="C102" s="159">
        <f>Data!IC32</f>
        <v>0</v>
      </c>
      <c r="D102" s="159">
        <f>Data!IW32</f>
        <v>0</v>
      </c>
      <c r="E102" s="159">
        <f>Data!JQ32</f>
        <v>0</v>
      </c>
      <c r="F102" s="159">
        <f>Data!KK32</f>
        <v>0</v>
      </c>
      <c r="G102" s="159">
        <f>Data!LE32</f>
        <v>0</v>
      </c>
      <c r="H102" s="69">
        <f t="shared" si="2"/>
        <v>0</v>
      </c>
    </row>
    <row r="103" spans="2:8" x14ac:dyDescent="0.2">
      <c r="B103" s="9" t="str">
        <f>$B$44</f>
        <v>Physical Training</v>
      </c>
      <c r="C103" s="159">
        <f>Data!ID32</f>
        <v>0</v>
      </c>
      <c r="D103" s="159">
        <f>Data!IX32</f>
        <v>0</v>
      </c>
      <c r="E103" s="159">
        <f>Data!JR32</f>
        <v>0</v>
      </c>
      <c r="F103" s="159">
        <f>Data!KL32</f>
        <v>0</v>
      </c>
      <c r="G103" s="159">
        <f>Data!LF32</f>
        <v>0</v>
      </c>
      <c r="H103" s="69">
        <f t="shared" si="2"/>
        <v>0</v>
      </c>
    </row>
    <row r="104" spans="2:8" x14ac:dyDescent="0.2">
      <c r="B104" s="9" t="str">
        <f>$B$45</f>
        <v>Health Services</v>
      </c>
      <c r="C104" s="159">
        <f>Data!IE32</f>
        <v>0</v>
      </c>
      <c r="D104" s="159">
        <f>Data!IY32</f>
        <v>0</v>
      </c>
      <c r="E104" s="159">
        <f>Data!JS32</f>
        <v>0</v>
      </c>
      <c r="F104" s="159">
        <f>Data!KM32</f>
        <v>0</v>
      </c>
      <c r="G104" s="159">
        <f>Data!LG32</f>
        <v>0</v>
      </c>
      <c r="H104" s="69">
        <f t="shared" si="2"/>
        <v>0</v>
      </c>
    </row>
    <row r="105" spans="2:8" x14ac:dyDescent="0.2">
      <c r="B105" s="9" t="str">
        <f>$B$46</f>
        <v>Pharmacy</v>
      </c>
      <c r="C105" s="159">
        <f>Data!IF32</f>
        <v>0</v>
      </c>
      <c r="D105" s="159">
        <f>Data!IZ32</f>
        <v>0</v>
      </c>
      <c r="E105" s="159">
        <f>Data!JT32</f>
        <v>0</v>
      </c>
      <c r="F105" s="159">
        <f>Data!KN32</f>
        <v>0</v>
      </c>
      <c r="G105" s="159">
        <f>Data!LH32</f>
        <v>0</v>
      </c>
      <c r="H105" s="69">
        <f t="shared" si="2"/>
        <v>0</v>
      </c>
    </row>
    <row r="106" spans="2:8" x14ac:dyDescent="0.2">
      <c r="B106" s="9" t="str">
        <f>$B$47</f>
        <v>Business Administration</v>
      </c>
      <c r="C106" s="159">
        <f>Data!IG32</f>
        <v>0</v>
      </c>
      <c r="D106" s="159">
        <f>Data!JA32</f>
        <v>0</v>
      </c>
      <c r="E106" s="159">
        <f>Data!JU32</f>
        <v>0</v>
      </c>
      <c r="F106" s="159">
        <f>Data!KO32</f>
        <v>0</v>
      </c>
      <c r="G106" s="159">
        <f>Data!LI32</f>
        <v>0</v>
      </c>
      <c r="H106" s="69">
        <f t="shared" si="2"/>
        <v>0</v>
      </c>
    </row>
    <row r="107" spans="2:8" x14ac:dyDescent="0.2">
      <c r="B107" s="9" t="str">
        <f>$B$48</f>
        <v>Optometry</v>
      </c>
      <c r="C107" s="159">
        <f>Data!IH32</f>
        <v>0</v>
      </c>
      <c r="D107" s="159">
        <f>Data!JB32</f>
        <v>0</v>
      </c>
      <c r="E107" s="159">
        <f>Data!JV32</f>
        <v>0</v>
      </c>
      <c r="F107" s="159">
        <f>Data!KP32</f>
        <v>0</v>
      </c>
      <c r="G107" s="159">
        <f>Data!LJ32</f>
        <v>0</v>
      </c>
      <c r="H107" s="69">
        <f t="shared" si="2"/>
        <v>0</v>
      </c>
    </row>
    <row r="108" spans="2:8" x14ac:dyDescent="0.2">
      <c r="B108" s="9" t="str">
        <f>$B$49</f>
        <v>Teacher Ed-Practice Teaching</v>
      </c>
      <c r="C108" s="159">
        <f>Data!II32</f>
        <v>0</v>
      </c>
      <c r="D108" s="159">
        <f>Data!JC32</f>
        <v>0</v>
      </c>
      <c r="E108" s="159">
        <f>Data!JW32</f>
        <v>0</v>
      </c>
      <c r="F108" s="159">
        <f>Data!KQ32</f>
        <v>0</v>
      </c>
      <c r="G108" s="159">
        <f>Data!LK32</f>
        <v>0</v>
      </c>
      <c r="H108" s="69">
        <f t="shared" si="2"/>
        <v>0</v>
      </c>
    </row>
    <row r="109" spans="2:8" x14ac:dyDescent="0.2">
      <c r="B109" s="9" t="str">
        <f>$B$50</f>
        <v>Technology</v>
      </c>
      <c r="C109" s="159">
        <f>Data!IJ32</f>
        <v>0</v>
      </c>
      <c r="D109" s="159">
        <f>Data!JD32</f>
        <v>0</v>
      </c>
      <c r="E109" s="159">
        <f>Data!JX32</f>
        <v>0</v>
      </c>
      <c r="F109" s="159">
        <f>Data!KR32</f>
        <v>0</v>
      </c>
      <c r="G109" s="159">
        <f>Data!LL32</f>
        <v>0</v>
      </c>
      <c r="H109" s="69">
        <f t="shared" si="2"/>
        <v>0</v>
      </c>
    </row>
    <row r="110" spans="2:8" x14ac:dyDescent="0.2">
      <c r="B110" s="9" t="str">
        <f>$B$51</f>
        <v>Nursing</v>
      </c>
      <c r="C110" s="159">
        <f>Data!IK32</f>
        <v>0</v>
      </c>
      <c r="D110" s="159">
        <f>Data!JE32</f>
        <v>0</v>
      </c>
      <c r="E110" s="159">
        <f>Data!JY32</f>
        <v>0</v>
      </c>
      <c r="F110" s="159">
        <f>Data!KS32</f>
        <v>0</v>
      </c>
      <c r="G110" s="159">
        <f>Data!HPM32</f>
        <v>0</v>
      </c>
      <c r="H110" s="69">
        <f t="shared" si="2"/>
        <v>0</v>
      </c>
    </row>
    <row r="111" spans="2:8" x14ac:dyDescent="0.2">
      <c r="B111" s="35" t="str">
        <f>$B$52</f>
        <v>Totals</v>
      </c>
      <c r="C111" s="36">
        <f>SUM(C91:C110)</f>
        <v>102249</v>
      </c>
      <c r="D111" s="36">
        <f>SUM(D91:D110)</f>
        <v>0</v>
      </c>
      <c r="E111" s="36">
        <f>SUM(E91:E110)</f>
        <v>0</v>
      </c>
      <c r="F111" s="36">
        <f>SUM(F91:F110)</f>
        <v>0</v>
      </c>
      <c r="G111" s="36">
        <f>SUM(G91:G110)</f>
        <v>0</v>
      </c>
      <c r="H111" s="36">
        <f t="shared" si="2"/>
        <v>102249</v>
      </c>
    </row>
    <row r="112" spans="2:8" x14ac:dyDescent="0.2">
      <c r="B112" s="40"/>
      <c r="C112" s="42"/>
      <c r="D112" s="42"/>
      <c r="E112" s="42"/>
      <c r="F112" s="42"/>
      <c r="G112" s="42"/>
      <c r="H112" s="45"/>
    </row>
    <row r="113" spans="2:9" ht="14.25" customHeight="1"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5155966.7056519696</v>
      </c>
      <c r="D116" s="21">
        <f t="shared" si="3"/>
        <v>1529457.4417707101</v>
      </c>
      <c r="E116" s="21">
        <f t="shared" si="3"/>
        <v>1335096.3936719</v>
      </c>
      <c r="F116" s="21">
        <f t="shared" si="3"/>
        <v>0</v>
      </c>
      <c r="G116" s="21">
        <f t="shared" si="3"/>
        <v>0</v>
      </c>
      <c r="H116" s="36">
        <f t="shared" ref="H116:H136" si="4">SUM(C116:G116)</f>
        <v>8020520.5410945797</v>
      </c>
      <c r="I116" s="1"/>
    </row>
    <row r="117" spans="2:9" x14ac:dyDescent="0.2">
      <c r="B117" s="9" t="str">
        <f>$B$33</f>
        <v>Science</v>
      </c>
      <c r="C117" s="22">
        <f t="shared" si="3"/>
        <v>2162172.6008026199</v>
      </c>
      <c r="D117" s="22">
        <f t="shared" si="3"/>
        <v>1157228.91703349</v>
      </c>
      <c r="E117" s="22">
        <f t="shared" si="3"/>
        <v>162796.33666588701</v>
      </c>
      <c r="F117" s="22">
        <f t="shared" si="3"/>
        <v>0</v>
      </c>
      <c r="G117" s="22">
        <f t="shared" si="3"/>
        <v>0</v>
      </c>
      <c r="H117" s="69">
        <f t="shared" si="4"/>
        <v>3482197.8545019967</v>
      </c>
      <c r="I117" s="1"/>
    </row>
    <row r="118" spans="2:9" x14ac:dyDescent="0.2">
      <c r="B118" s="9" t="str">
        <f>$B$34</f>
        <v>Fine Arts</v>
      </c>
      <c r="C118" s="22">
        <f t="shared" si="3"/>
        <v>1148531.2660000599</v>
      </c>
      <c r="D118" s="22">
        <f t="shared" si="3"/>
        <v>429439.67382451502</v>
      </c>
      <c r="E118" s="22">
        <f t="shared" si="3"/>
        <v>0</v>
      </c>
      <c r="F118" s="22">
        <f t="shared" si="3"/>
        <v>0</v>
      </c>
      <c r="G118" s="22">
        <f t="shared" si="3"/>
        <v>0</v>
      </c>
      <c r="H118" s="69">
        <f t="shared" si="4"/>
        <v>1577970.9398245749</v>
      </c>
      <c r="I118" s="1"/>
    </row>
    <row r="119" spans="2:9" x14ac:dyDescent="0.2">
      <c r="B119" s="9" t="str">
        <f>$B$35</f>
        <v>Teacher Education</v>
      </c>
      <c r="C119" s="22">
        <f t="shared" si="3"/>
        <v>117116.66210544</v>
      </c>
      <c r="D119" s="22">
        <f t="shared" si="3"/>
        <v>279039.75626944401</v>
      </c>
      <c r="E119" s="22">
        <f t="shared" si="3"/>
        <v>644615.6</v>
      </c>
      <c r="F119" s="22">
        <f t="shared" si="3"/>
        <v>0</v>
      </c>
      <c r="G119" s="22">
        <f t="shared" si="3"/>
        <v>0</v>
      </c>
      <c r="H119" s="69">
        <f t="shared" si="4"/>
        <v>1040772.018374884</v>
      </c>
      <c r="I119" s="1"/>
    </row>
    <row r="120" spans="2:9" x14ac:dyDescent="0.2">
      <c r="B120" s="9" t="str">
        <f>$B$36</f>
        <v>Agriculture</v>
      </c>
      <c r="C120" s="22">
        <f t="shared" si="3"/>
        <v>147592.358204016</v>
      </c>
      <c r="D120" s="22">
        <f t="shared" si="3"/>
        <v>220285.00428775101</v>
      </c>
      <c r="E120" s="22">
        <f t="shared" si="3"/>
        <v>55129.9463774791</v>
      </c>
      <c r="F120" s="22">
        <f t="shared" si="3"/>
        <v>0</v>
      </c>
      <c r="G120" s="22">
        <f t="shared" si="3"/>
        <v>0</v>
      </c>
      <c r="H120" s="69">
        <f t="shared" si="4"/>
        <v>423007.30886924616</v>
      </c>
      <c r="I120" s="1"/>
    </row>
    <row r="121" spans="2:9" x14ac:dyDescent="0.2">
      <c r="B121" s="9" t="str">
        <f>$B$37</f>
        <v>Engineering</v>
      </c>
      <c r="C121" s="22">
        <f t="shared" si="3"/>
        <v>714572.92887163698</v>
      </c>
      <c r="D121" s="22">
        <f t="shared" si="3"/>
        <v>693613.65342088696</v>
      </c>
      <c r="E121" s="22">
        <f t="shared" si="3"/>
        <v>0</v>
      </c>
      <c r="F121" s="22">
        <f t="shared" si="3"/>
        <v>0</v>
      </c>
      <c r="G121" s="22">
        <f t="shared" si="3"/>
        <v>0</v>
      </c>
      <c r="H121" s="69">
        <f t="shared" si="4"/>
        <v>1408186.5822925239</v>
      </c>
      <c r="I121" s="1"/>
    </row>
    <row r="122" spans="2:9" x14ac:dyDescent="0.2">
      <c r="B122" s="9" t="str">
        <f>$B$38</f>
        <v>Home Economics</v>
      </c>
      <c r="C122" s="22">
        <f t="shared" si="3"/>
        <v>24040.470168384702</v>
      </c>
      <c r="D122" s="22">
        <f t="shared" si="3"/>
        <v>38022.1644576541</v>
      </c>
      <c r="E122" s="22">
        <f t="shared" si="3"/>
        <v>22841.357142857101</v>
      </c>
      <c r="F122" s="22">
        <f t="shared" si="3"/>
        <v>0</v>
      </c>
      <c r="G122" s="22">
        <f t="shared" si="3"/>
        <v>0</v>
      </c>
      <c r="H122" s="69">
        <f t="shared" si="4"/>
        <v>84903.99176889591</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123641.5257915807</v>
      </c>
      <c r="D124" s="22">
        <f t="shared" si="3"/>
        <v>272372.71267770597</v>
      </c>
      <c r="E124" s="22">
        <f t="shared" si="3"/>
        <v>245303.761530713</v>
      </c>
      <c r="F124" s="22">
        <f t="shared" si="3"/>
        <v>0</v>
      </c>
      <c r="G124" s="22">
        <f t="shared" si="3"/>
        <v>0</v>
      </c>
      <c r="H124" s="69">
        <f t="shared" si="4"/>
        <v>641317.99999999977</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58130.922546519701</v>
      </c>
      <c r="D128" s="22">
        <f t="shared" si="3"/>
        <v>0</v>
      </c>
      <c r="E128" s="22">
        <f t="shared" si="3"/>
        <v>0</v>
      </c>
      <c r="F128" s="22">
        <f t="shared" si="3"/>
        <v>0</v>
      </c>
      <c r="G128" s="22">
        <f t="shared" si="3"/>
        <v>0</v>
      </c>
      <c r="H128" s="69">
        <f t="shared" si="4"/>
        <v>58130.922546519701</v>
      </c>
      <c r="I128" s="1"/>
    </row>
    <row r="129" spans="2:12" x14ac:dyDescent="0.2">
      <c r="B129" s="9" t="str">
        <f>$B$45</f>
        <v>Health Services</v>
      </c>
      <c r="C129" s="22">
        <f t="shared" si="3"/>
        <v>321248.10166087101</v>
      </c>
      <c r="D129" s="22">
        <f t="shared" si="3"/>
        <v>441811.56305461598</v>
      </c>
      <c r="E129" s="22">
        <f t="shared" si="3"/>
        <v>61219.754967189197</v>
      </c>
      <c r="F129" s="22">
        <f t="shared" si="3"/>
        <v>0</v>
      </c>
      <c r="G129" s="22">
        <f t="shared" si="3"/>
        <v>814628.39037433197</v>
      </c>
      <c r="H129" s="69">
        <f t="shared" si="4"/>
        <v>1638907.8100570082</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524308.28176051599</v>
      </c>
      <c r="D131" s="22">
        <f t="shared" si="3"/>
        <v>1413049.1637089001</v>
      </c>
      <c r="E131" s="22">
        <f t="shared" si="3"/>
        <v>932453.24115527002</v>
      </c>
      <c r="F131" s="22">
        <f t="shared" si="3"/>
        <v>0</v>
      </c>
      <c r="G131" s="22">
        <f t="shared" si="3"/>
        <v>0</v>
      </c>
      <c r="H131" s="69">
        <f t="shared" si="4"/>
        <v>2869810.6866246862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2" x14ac:dyDescent="0.2">
      <c r="B134" s="9" t="str">
        <f>$B$50</f>
        <v>Technology</v>
      </c>
      <c r="C134" s="22">
        <f t="shared" si="5"/>
        <v>135948.53223169601</v>
      </c>
      <c r="D134" s="22">
        <f t="shared" si="5"/>
        <v>88307.696113647296</v>
      </c>
      <c r="E134" s="22">
        <f t="shared" si="5"/>
        <v>157377.25</v>
      </c>
      <c r="F134" s="22">
        <f t="shared" si="5"/>
        <v>0</v>
      </c>
      <c r="G134" s="22">
        <f t="shared" si="5"/>
        <v>0</v>
      </c>
      <c r="H134" s="69">
        <f t="shared" si="4"/>
        <v>381633.47834534332</v>
      </c>
      <c r="I134" s="1"/>
    </row>
    <row r="135" spans="2:12" x14ac:dyDescent="0.2">
      <c r="B135" s="9" t="str">
        <f>$B$51</f>
        <v>Nursing</v>
      </c>
      <c r="C135" s="22">
        <f t="shared" si="5"/>
        <v>65115.539627169397</v>
      </c>
      <c r="D135" s="22">
        <f t="shared" si="5"/>
        <v>1068227.4017136099</v>
      </c>
      <c r="E135" s="22">
        <f t="shared" si="5"/>
        <v>880724</v>
      </c>
      <c r="F135" s="22">
        <f t="shared" si="5"/>
        <v>0</v>
      </c>
      <c r="G135" s="22">
        <f t="shared" si="5"/>
        <v>0</v>
      </c>
      <c r="H135" s="69">
        <f t="shared" si="4"/>
        <v>2014066.9413407794</v>
      </c>
      <c r="I135" s="1"/>
    </row>
    <row r="136" spans="2:12" x14ac:dyDescent="0.2">
      <c r="B136" s="35" t="str">
        <f>$B$52</f>
        <v>Totals</v>
      </c>
      <c r="C136" s="36">
        <f>SUM(C116:C135)</f>
        <v>10698385.895422479</v>
      </c>
      <c r="D136" s="36">
        <f>SUM(D116:D135)</f>
        <v>7630855.1483329283</v>
      </c>
      <c r="E136" s="36">
        <f>SUM(E116:E135)</f>
        <v>4497557.6415112959</v>
      </c>
      <c r="F136" s="36">
        <f>SUM(F116:F135)</f>
        <v>0</v>
      </c>
      <c r="G136" s="36">
        <f>SUM(G116:G135)</f>
        <v>814628.39037433197</v>
      </c>
      <c r="H136" s="36">
        <f t="shared" si="4"/>
        <v>23641427.075641036</v>
      </c>
      <c r="I136" s="1"/>
    </row>
    <row r="137" spans="2:12" x14ac:dyDescent="0.2">
      <c r="B137" s="46"/>
      <c r="C137" s="47"/>
      <c r="D137" s="47"/>
      <c r="E137" s="47"/>
      <c r="F137" s="47"/>
      <c r="G137" s="47"/>
      <c r="H137" s="48"/>
      <c r="I137" s="1"/>
    </row>
    <row r="138" spans="2:12" x14ac:dyDescent="0.2">
      <c r="B138" s="271" t="s">
        <v>4</v>
      </c>
      <c r="C138" s="12"/>
      <c r="D138" s="12"/>
      <c r="E138" s="12"/>
      <c r="F138" s="12"/>
      <c r="G138" s="12"/>
      <c r="H138" s="17">
        <f>H86-H81-H111</f>
        <v>22561556.924358964</v>
      </c>
    </row>
    <row r="139" spans="2:12" ht="152.25" customHeight="1" thickBot="1" x14ac:dyDescent="0.25">
      <c r="B139" s="367" t="s">
        <v>939</v>
      </c>
      <c r="C139" s="367"/>
      <c r="D139" s="367"/>
      <c r="E139" s="367"/>
      <c r="F139" s="367"/>
      <c r="G139" s="395"/>
      <c r="H139" s="34"/>
    </row>
    <row r="140" spans="2:12" ht="36.75" customHeight="1" thickTop="1" x14ac:dyDescent="0.2">
      <c r="B140" s="396" t="s">
        <v>941</v>
      </c>
      <c r="C140" s="397"/>
      <c r="D140" s="397"/>
      <c r="E140" s="397"/>
      <c r="F140" s="398"/>
      <c r="G140" s="323" t="s">
        <v>2</v>
      </c>
      <c r="H140" s="74">
        <v>1</v>
      </c>
      <c r="I140" s="393" t="str">
        <f>IF(H140+H141=1,"","Error, the two cells on the left must equal 100%")</f>
        <v/>
      </c>
      <c r="L140" s="53"/>
    </row>
    <row r="141" spans="2:12" ht="37.5" customHeight="1" thickBot="1" x14ac:dyDescent="0.25">
      <c r="B141" s="380"/>
      <c r="C141" s="381"/>
      <c r="D141" s="381"/>
      <c r="E141" s="381"/>
      <c r="F141" s="382"/>
      <c r="G141" s="323" t="s">
        <v>3</v>
      </c>
      <c r="H141" s="324">
        <f>1-H140</f>
        <v>0</v>
      </c>
      <c r="I141" s="394"/>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Data!LN32</f>
        <v>0</v>
      </c>
      <c r="D143" s="159">
        <f>Data!MH32</f>
        <v>0</v>
      </c>
      <c r="E143" s="159">
        <f>Data!NB32</f>
        <v>0</v>
      </c>
      <c r="F143" s="159">
        <f>Data!NV32</f>
        <v>0</v>
      </c>
      <c r="G143" s="159">
        <f>Data!OP32</f>
        <v>0</v>
      </c>
      <c r="H143" s="160">
        <f>Data!PJ32</f>
        <v>7927933</v>
      </c>
      <c r="I143" s="70">
        <f t="shared" ref="I143:I162" si="6">SUM(C143:H143)</f>
        <v>7927933</v>
      </c>
    </row>
    <row r="144" spans="2:12" x14ac:dyDescent="0.2">
      <c r="B144" s="9" t="str">
        <f>$B$33</f>
        <v>Science</v>
      </c>
      <c r="C144" s="159">
        <f>Data!LO32</f>
        <v>0</v>
      </c>
      <c r="D144" s="159">
        <f>Data!MI32</f>
        <v>0</v>
      </c>
      <c r="E144" s="159">
        <f>Data!NC32</f>
        <v>0</v>
      </c>
      <c r="F144" s="159">
        <f>Data!NW32</f>
        <v>0</v>
      </c>
      <c r="G144" s="159">
        <f>Data!OQ32</f>
        <v>0</v>
      </c>
      <c r="H144" s="160">
        <f>Data!PK32</f>
        <v>3433653</v>
      </c>
      <c r="I144" s="70">
        <f t="shared" si="6"/>
        <v>3433653</v>
      </c>
    </row>
    <row r="145" spans="2:9" x14ac:dyDescent="0.2">
      <c r="B145" s="9" t="str">
        <f>$B$34</f>
        <v>Fine Arts</v>
      </c>
      <c r="C145" s="159">
        <f>Data!LP32</f>
        <v>0</v>
      </c>
      <c r="D145" s="159">
        <f>Data!MJ32</f>
        <v>0</v>
      </c>
      <c r="E145" s="159">
        <f>Data!ND32</f>
        <v>0</v>
      </c>
      <c r="F145" s="159">
        <f>Data!NX32</f>
        <v>0</v>
      </c>
      <c r="G145" s="159">
        <f>Data!OR32</f>
        <v>0</v>
      </c>
      <c r="H145" s="160">
        <f>Data!PL32</f>
        <v>1727692</v>
      </c>
      <c r="I145" s="70">
        <f t="shared" si="6"/>
        <v>1727692</v>
      </c>
    </row>
    <row r="146" spans="2:9" x14ac:dyDescent="0.2">
      <c r="B146" s="9" t="str">
        <f>$B$35</f>
        <v>Teacher Education</v>
      </c>
      <c r="C146" s="159">
        <f>Data!LQ32</f>
        <v>0</v>
      </c>
      <c r="D146" s="159">
        <f>Data!MK32</f>
        <v>0</v>
      </c>
      <c r="E146" s="159">
        <f>Data!NE32</f>
        <v>0</v>
      </c>
      <c r="F146" s="159">
        <f>Data!NY32</f>
        <v>0</v>
      </c>
      <c r="G146" s="159">
        <f>Data!OS32</f>
        <v>0</v>
      </c>
      <c r="H146" s="160">
        <f>Data!PN32</f>
        <v>845061</v>
      </c>
      <c r="I146" s="70">
        <f t="shared" si="6"/>
        <v>845061</v>
      </c>
    </row>
    <row r="147" spans="2:9" x14ac:dyDescent="0.2">
      <c r="B147" s="9" t="str">
        <f>$B$36</f>
        <v>Agriculture</v>
      </c>
      <c r="C147" s="159">
        <f>Data!LR32</f>
        <v>0</v>
      </c>
      <c r="D147" s="159">
        <f>Data!ML32</f>
        <v>0</v>
      </c>
      <c r="E147" s="159">
        <f>Data!NF32</f>
        <v>0</v>
      </c>
      <c r="F147" s="159">
        <f>Data!NZ32</f>
        <v>0</v>
      </c>
      <c r="G147" s="159">
        <f>Data!OT32</f>
        <v>0</v>
      </c>
      <c r="H147" s="160">
        <f>Data!PM32</f>
        <v>488182</v>
      </c>
      <c r="I147" s="70">
        <f t="shared" si="6"/>
        <v>488182</v>
      </c>
    </row>
    <row r="148" spans="2:9" x14ac:dyDescent="0.2">
      <c r="B148" s="9" t="str">
        <f>$B$37</f>
        <v>Engineering</v>
      </c>
      <c r="C148" s="159">
        <f>Data!LS32</f>
        <v>0</v>
      </c>
      <c r="D148" s="159">
        <f>Data!MM32</f>
        <v>0</v>
      </c>
      <c r="E148" s="159">
        <f>Data!NG32</f>
        <v>0</v>
      </c>
      <c r="F148" s="159">
        <f>Data!OA32</f>
        <v>0</v>
      </c>
      <c r="G148" s="159">
        <f>Data!OU32</f>
        <v>0</v>
      </c>
      <c r="H148" s="160">
        <f>Data!PO32</f>
        <v>1160299</v>
      </c>
      <c r="I148" s="70">
        <f t="shared" si="6"/>
        <v>1160299</v>
      </c>
    </row>
    <row r="149" spans="2:9" x14ac:dyDescent="0.2">
      <c r="B149" s="9" t="str">
        <f>$B$38</f>
        <v>Home Economics</v>
      </c>
      <c r="C149" s="159">
        <f>Data!LT32</f>
        <v>0</v>
      </c>
      <c r="D149" s="159">
        <f>Data!MN32</f>
        <v>0</v>
      </c>
      <c r="E149" s="159">
        <f>Data!NH32</f>
        <v>0</v>
      </c>
      <c r="F149" s="159">
        <f>Data!OB32</f>
        <v>0</v>
      </c>
      <c r="G149" s="159">
        <f>Data!OV32</f>
        <v>0</v>
      </c>
      <c r="H149" s="160">
        <f>Data!PP32</f>
        <v>93904</v>
      </c>
      <c r="I149" s="70">
        <f t="shared" si="6"/>
        <v>93904</v>
      </c>
    </row>
    <row r="150" spans="2:9" x14ac:dyDescent="0.2">
      <c r="B150" s="9" t="str">
        <f>$B$39</f>
        <v>Law</v>
      </c>
      <c r="C150" s="159">
        <f>Data!LU32</f>
        <v>0</v>
      </c>
      <c r="D150" s="159">
        <f>Data!MO32</f>
        <v>0</v>
      </c>
      <c r="E150" s="159">
        <f>Data!NI32</f>
        <v>0</v>
      </c>
      <c r="F150" s="159">
        <f>Data!OC32</f>
        <v>0</v>
      </c>
      <c r="G150" s="159">
        <f>Data!OW32</f>
        <v>0</v>
      </c>
      <c r="H150" s="160">
        <f>Data!PQ32</f>
        <v>0</v>
      </c>
      <c r="I150" s="70">
        <f t="shared" si="6"/>
        <v>0</v>
      </c>
    </row>
    <row r="151" spans="2:9" x14ac:dyDescent="0.2">
      <c r="B151" s="9" t="str">
        <f>$B$40</f>
        <v>Social Service</v>
      </c>
      <c r="C151" s="159">
        <f>Data!LV32</f>
        <v>0</v>
      </c>
      <c r="D151" s="159">
        <f>Data!MP32</f>
        <v>0</v>
      </c>
      <c r="E151" s="159">
        <f>Data!NJ32</f>
        <v>0</v>
      </c>
      <c r="F151" s="159">
        <f>Data!OD32</f>
        <v>0</v>
      </c>
      <c r="G151" s="159">
        <f>Data!OX32</f>
        <v>0</v>
      </c>
      <c r="H151" s="160">
        <f>Data!PR32</f>
        <v>283317</v>
      </c>
      <c r="I151" s="70">
        <f t="shared" si="6"/>
        <v>283317</v>
      </c>
    </row>
    <row r="152" spans="2:9" x14ac:dyDescent="0.2">
      <c r="B152" s="9" t="str">
        <f>$B$41</f>
        <v>Library Science</v>
      </c>
      <c r="C152" s="159">
        <f>Data!LW32</f>
        <v>0</v>
      </c>
      <c r="D152" s="159">
        <f>Data!MQ32</f>
        <v>0</v>
      </c>
      <c r="E152" s="159">
        <f>Data!NK32</f>
        <v>0</v>
      </c>
      <c r="F152" s="159">
        <f>Data!OE32</f>
        <v>0</v>
      </c>
      <c r="G152" s="159">
        <f>Data!OY32</f>
        <v>0</v>
      </c>
      <c r="H152" s="160">
        <f>Data!PS32</f>
        <v>0</v>
      </c>
      <c r="I152" s="70">
        <f t="shared" si="6"/>
        <v>0</v>
      </c>
    </row>
    <row r="153" spans="2:9" x14ac:dyDescent="0.2">
      <c r="B153" s="9" t="str">
        <f>$B$42</f>
        <v>Veterinary Science</v>
      </c>
      <c r="C153" s="159">
        <f>Data!LX32</f>
        <v>0</v>
      </c>
      <c r="D153" s="159">
        <f>Data!MR32</f>
        <v>0</v>
      </c>
      <c r="E153" s="159">
        <f>Data!NL32</f>
        <v>0</v>
      </c>
      <c r="F153" s="159">
        <f>Data!OF32</f>
        <v>0</v>
      </c>
      <c r="G153" s="159">
        <f>Data!OZ32</f>
        <v>0</v>
      </c>
      <c r="H153" s="160">
        <f>Data!PT32</f>
        <v>0</v>
      </c>
      <c r="I153" s="70">
        <f t="shared" si="6"/>
        <v>0</v>
      </c>
    </row>
    <row r="154" spans="2:9" x14ac:dyDescent="0.2">
      <c r="B154" s="9" t="str">
        <f>$B$43</f>
        <v>Vocational Training</v>
      </c>
      <c r="C154" s="159">
        <f>Data!LY32</f>
        <v>0</v>
      </c>
      <c r="D154" s="159">
        <f>Data!MS32</f>
        <v>0</v>
      </c>
      <c r="E154" s="159">
        <f>Data!NM32</f>
        <v>0</v>
      </c>
      <c r="F154" s="159">
        <f>Data!OG32</f>
        <v>0</v>
      </c>
      <c r="G154" s="159">
        <f>Data!PA32</f>
        <v>0</v>
      </c>
      <c r="H154" s="160">
        <f>Data!PU32</f>
        <v>0</v>
      </c>
      <c r="I154" s="70">
        <f t="shared" si="6"/>
        <v>0</v>
      </c>
    </row>
    <row r="155" spans="2:9" x14ac:dyDescent="0.2">
      <c r="B155" s="9" t="str">
        <f>$B$44</f>
        <v>Physical Training</v>
      </c>
      <c r="C155" s="159">
        <f>Data!LZ32</f>
        <v>0</v>
      </c>
      <c r="D155" s="159">
        <f>Data!MT32</f>
        <v>0</v>
      </c>
      <c r="E155" s="159">
        <f>Data!NN32</f>
        <v>0</v>
      </c>
      <c r="F155" s="159">
        <f>Data!OH32</f>
        <v>0</v>
      </c>
      <c r="G155" s="159">
        <f>Data!PB32</f>
        <v>0</v>
      </c>
      <c r="H155" s="160">
        <f>Data!PV32</f>
        <v>71140</v>
      </c>
      <c r="I155" s="70">
        <f t="shared" si="6"/>
        <v>71140</v>
      </c>
    </row>
    <row r="156" spans="2:9" x14ac:dyDescent="0.2">
      <c r="B156" s="9" t="str">
        <f>$B$45</f>
        <v>Health Services</v>
      </c>
      <c r="C156" s="159">
        <f>Data!MA32</f>
        <v>0</v>
      </c>
      <c r="D156" s="159">
        <f>Data!MU32</f>
        <v>0</v>
      </c>
      <c r="E156" s="159">
        <f>Data!NO32</f>
        <v>0</v>
      </c>
      <c r="F156" s="159">
        <f>Data!OI32</f>
        <v>0</v>
      </c>
      <c r="G156" s="159">
        <f>Data!PC32</f>
        <v>0</v>
      </c>
      <c r="H156" s="160">
        <f>Data!PW32</f>
        <v>1477471</v>
      </c>
      <c r="I156" s="70">
        <f t="shared" si="6"/>
        <v>1477471</v>
      </c>
    </row>
    <row r="157" spans="2:9" x14ac:dyDescent="0.2">
      <c r="B157" s="9" t="str">
        <f>$B$46</f>
        <v>Pharmacy</v>
      </c>
      <c r="C157" s="159">
        <f>Data!MB32</f>
        <v>0</v>
      </c>
      <c r="D157" s="159">
        <f>Data!MV32</f>
        <v>0</v>
      </c>
      <c r="E157" s="159">
        <f>Data!NP32</f>
        <v>0</v>
      </c>
      <c r="F157" s="159">
        <f>Data!OJ32</f>
        <v>0</v>
      </c>
      <c r="G157" s="159">
        <f>Data!PD32</f>
        <v>0</v>
      </c>
      <c r="H157" s="160">
        <f>Data!PX32</f>
        <v>0</v>
      </c>
      <c r="I157" s="70">
        <f t="shared" si="6"/>
        <v>0</v>
      </c>
    </row>
    <row r="158" spans="2:9" x14ac:dyDescent="0.2">
      <c r="B158" s="9" t="str">
        <f>$B$47</f>
        <v>Business Administration</v>
      </c>
      <c r="C158" s="159">
        <f>Data!MC32</f>
        <v>0</v>
      </c>
      <c r="D158" s="159">
        <f>Data!MW32</f>
        <v>0</v>
      </c>
      <c r="E158" s="159">
        <f>Data!NQ32</f>
        <v>0</v>
      </c>
      <c r="F158" s="159">
        <f>Data!OK32</f>
        <v>0</v>
      </c>
      <c r="G158" s="159">
        <f>Data!PE32</f>
        <v>0</v>
      </c>
      <c r="H158" s="160">
        <f>Data!PY32</f>
        <v>2624496</v>
      </c>
      <c r="I158" s="70">
        <f t="shared" si="6"/>
        <v>2624496</v>
      </c>
    </row>
    <row r="159" spans="2:9" x14ac:dyDescent="0.2">
      <c r="B159" s="9" t="str">
        <f>$B$48</f>
        <v>Optometry</v>
      </c>
      <c r="C159" s="159">
        <f>Data!MD32</f>
        <v>0</v>
      </c>
      <c r="D159" s="159">
        <f>Data!MX32</f>
        <v>0</v>
      </c>
      <c r="E159" s="159">
        <f>Data!NR32</f>
        <v>0</v>
      </c>
      <c r="F159" s="159">
        <f>Data!OL32</f>
        <v>0</v>
      </c>
      <c r="G159" s="159">
        <f>Data!PF32</f>
        <v>0</v>
      </c>
      <c r="H159" s="160">
        <f>Data!PZ32</f>
        <v>0</v>
      </c>
      <c r="I159" s="70">
        <f t="shared" si="6"/>
        <v>0</v>
      </c>
    </row>
    <row r="160" spans="2:9" x14ac:dyDescent="0.2">
      <c r="B160" s="9" t="str">
        <f>$B$49</f>
        <v>Teacher Ed-Practice Teaching</v>
      </c>
      <c r="C160" s="159">
        <f>Data!ME32</f>
        <v>0</v>
      </c>
      <c r="D160" s="159">
        <f>Data!MY32</f>
        <v>0</v>
      </c>
      <c r="E160" s="159">
        <f>Data!NS32</f>
        <v>0</v>
      </c>
      <c r="F160" s="159">
        <f>Data!OM32</f>
        <v>0</v>
      </c>
      <c r="G160" s="159">
        <f>Data!PG32</f>
        <v>0</v>
      </c>
      <c r="H160" s="160">
        <f>Data!QA32</f>
        <v>0</v>
      </c>
      <c r="I160" s="70">
        <f t="shared" si="6"/>
        <v>0</v>
      </c>
    </row>
    <row r="161" spans="2:10" x14ac:dyDescent="0.2">
      <c r="B161" s="9" t="str">
        <f>$B$50</f>
        <v>Technology</v>
      </c>
      <c r="C161" s="159">
        <f>Data!MF32</f>
        <v>0</v>
      </c>
      <c r="D161" s="159">
        <f>Data!MZ32</f>
        <v>0</v>
      </c>
      <c r="E161" s="159">
        <f>Data!NT32</f>
        <v>0</v>
      </c>
      <c r="F161" s="159">
        <f>Data!ON32</f>
        <v>0</v>
      </c>
      <c r="G161" s="159">
        <f>Data!PH32</f>
        <v>0</v>
      </c>
      <c r="H161" s="160">
        <f>Data!QB32</f>
        <v>364636</v>
      </c>
      <c r="I161" s="70">
        <f t="shared" si="6"/>
        <v>364636</v>
      </c>
    </row>
    <row r="162" spans="2:10" x14ac:dyDescent="0.2">
      <c r="B162" s="9" t="str">
        <f>$B$51</f>
        <v>Nursing</v>
      </c>
      <c r="C162" s="159">
        <f>Data!MG32</f>
        <v>0</v>
      </c>
      <c r="D162" s="159">
        <f>Data!NA32</f>
        <v>0</v>
      </c>
      <c r="E162" s="159">
        <f>Data!NU32</f>
        <v>0</v>
      </c>
      <c r="F162" s="159">
        <f>Data!OO32</f>
        <v>0</v>
      </c>
      <c r="G162" s="159">
        <f>Data!PI32</f>
        <v>0</v>
      </c>
      <c r="H162" s="160">
        <f>Data!QC32</f>
        <v>2063773</v>
      </c>
      <c r="I162" s="70">
        <f t="shared" si="6"/>
        <v>2063773</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22561557</v>
      </c>
      <c r="I163" s="70">
        <f>SUM(I143:I162)</f>
        <v>22561557</v>
      </c>
    </row>
    <row r="164" spans="2:10" ht="15" thickTop="1" x14ac:dyDescent="0.2">
      <c r="B164" s="14"/>
      <c r="C164" s="42"/>
      <c r="D164" s="42"/>
      <c r="E164" s="42"/>
      <c r="F164" s="42"/>
      <c r="G164" s="42"/>
      <c r="H164" s="43"/>
      <c r="I164" s="44"/>
    </row>
    <row r="165" spans="2:10" ht="14.25" customHeight="1"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5096447.0925799878</v>
      </c>
      <c r="D168" s="21">
        <f t="shared" si="8"/>
        <v>1511801.6421231935</v>
      </c>
      <c r="E168" s="21">
        <f t="shared" si="8"/>
        <v>1319684.2652968192</v>
      </c>
      <c r="F168" s="21">
        <f t="shared" si="8"/>
        <v>0</v>
      </c>
      <c r="G168" s="21">
        <f t="shared" si="8"/>
        <v>0</v>
      </c>
      <c r="H168" s="36">
        <f t="shared" ref="H168:H188" si="9">SUM(C168:G168)</f>
        <v>7927933</v>
      </c>
      <c r="I168" s="52"/>
      <c r="J168" s="53"/>
    </row>
    <row r="169" spans="2:10" x14ac:dyDescent="0.2">
      <c r="B169" s="9" t="str">
        <f>$B$33</f>
        <v>Science</v>
      </c>
      <c r="C169" s="22">
        <f t="shared" si="8"/>
        <v>2132030.0417925208</v>
      </c>
      <c r="D169" s="22">
        <f t="shared" si="8"/>
        <v>1141096.1434950007</v>
      </c>
      <c r="E169" s="22">
        <f t="shared" si="8"/>
        <v>160526.81471247869</v>
      </c>
      <c r="F169" s="22">
        <f t="shared" si="8"/>
        <v>0</v>
      </c>
      <c r="G169" s="22">
        <f t="shared" si="8"/>
        <v>0</v>
      </c>
      <c r="H169" s="69">
        <f t="shared" si="9"/>
        <v>3433653</v>
      </c>
      <c r="I169" s="52"/>
      <c r="J169" s="53"/>
    </row>
    <row r="170" spans="2:10" x14ac:dyDescent="0.2">
      <c r="B170" s="9" t="str">
        <f>$B$34</f>
        <v>Fine Arts</v>
      </c>
      <c r="C170" s="22">
        <f t="shared" si="8"/>
        <v>1257506.2252025844</v>
      </c>
      <c r="D170" s="22">
        <f t="shared" si="8"/>
        <v>470185.77479741571</v>
      </c>
      <c r="E170" s="22">
        <f t="shared" si="8"/>
        <v>0</v>
      </c>
      <c r="F170" s="22">
        <f t="shared" si="8"/>
        <v>0</v>
      </c>
      <c r="G170" s="22">
        <f t="shared" si="8"/>
        <v>0</v>
      </c>
      <c r="H170" s="69">
        <f t="shared" si="9"/>
        <v>1727692</v>
      </c>
      <c r="I170" s="52"/>
      <c r="J170" s="53"/>
    </row>
    <row r="171" spans="2:10" x14ac:dyDescent="0.2">
      <c r="B171" s="9" t="str">
        <f>$B$35</f>
        <v>Teacher Education</v>
      </c>
      <c r="C171" s="22">
        <f t="shared" si="8"/>
        <v>95093.566936996736</v>
      </c>
      <c r="D171" s="22">
        <f t="shared" si="8"/>
        <v>226567.98156527293</v>
      </c>
      <c r="E171" s="22">
        <f t="shared" si="8"/>
        <v>523399.45149773028</v>
      </c>
      <c r="F171" s="22">
        <f t="shared" si="8"/>
        <v>0</v>
      </c>
      <c r="G171" s="22">
        <f t="shared" si="8"/>
        <v>0</v>
      </c>
      <c r="H171" s="69">
        <f t="shared" si="9"/>
        <v>845061</v>
      </c>
      <c r="I171" s="52"/>
      <c r="J171" s="53"/>
    </row>
    <row r="172" spans="2:10" x14ac:dyDescent="0.2">
      <c r="B172" s="9" t="str">
        <f>$B$36</f>
        <v>Agriculture</v>
      </c>
      <c r="C172" s="22">
        <f t="shared" si="8"/>
        <v>170332.59497420309</v>
      </c>
      <c r="D172" s="22">
        <f t="shared" si="8"/>
        <v>254225.33301060242</v>
      </c>
      <c r="E172" s="22">
        <f t="shared" si="8"/>
        <v>63624.072015194404</v>
      </c>
      <c r="F172" s="22">
        <f t="shared" si="8"/>
        <v>0</v>
      </c>
      <c r="G172" s="22">
        <f t="shared" si="8"/>
        <v>0</v>
      </c>
      <c r="H172" s="69">
        <f t="shared" si="9"/>
        <v>488181.99999999994</v>
      </c>
      <c r="I172" s="52"/>
      <c r="J172" s="53"/>
    </row>
    <row r="173" spans="2:10" x14ac:dyDescent="0.2">
      <c r="B173" s="9" t="str">
        <f>$B$37</f>
        <v>Engineering</v>
      </c>
      <c r="C173" s="22">
        <f t="shared" si="8"/>
        <v>588784.37362116412</v>
      </c>
      <c r="D173" s="22">
        <f t="shared" si="8"/>
        <v>571514.62637883588</v>
      </c>
      <c r="E173" s="22">
        <f t="shared" si="8"/>
        <v>0</v>
      </c>
      <c r="F173" s="22">
        <f t="shared" si="8"/>
        <v>0</v>
      </c>
      <c r="G173" s="22">
        <f t="shared" si="8"/>
        <v>0</v>
      </c>
      <c r="H173" s="69">
        <f t="shared" si="9"/>
        <v>1160299</v>
      </c>
      <c r="I173" s="52"/>
      <c r="J173" s="53"/>
    </row>
    <row r="174" spans="2:10" x14ac:dyDescent="0.2">
      <c r="B174" s="9" t="str">
        <f>$B$38</f>
        <v>Home Economics</v>
      </c>
      <c r="C174" s="22">
        <f t="shared" si="8"/>
        <v>26588.812418110803</v>
      </c>
      <c r="D174" s="22">
        <f t="shared" si="8"/>
        <v>42052.59678426048</v>
      </c>
      <c r="E174" s="22">
        <f t="shared" si="8"/>
        <v>25262.590797628705</v>
      </c>
      <c r="F174" s="22">
        <f t="shared" si="8"/>
        <v>0</v>
      </c>
      <c r="G174" s="22">
        <f t="shared" si="8"/>
        <v>0</v>
      </c>
      <c r="H174" s="69">
        <f t="shared" si="9"/>
        <v>93904</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54621.492243619046</v>
      </c>
      <c r="D176" s="22">
        <f t="shared" si="8"/>
        <v>120326.92024504171</v>
      </c>
      <c r="E176" s="22">
        <f t="shared" si="8"/>
        <v>108368.58751133921</v>
      </c>
      <c r="F176" s="22">
        <f t="shared" si="8"/>
        <v>0</v>
      </c>
      <c r="G176" s="22">
        <f t="shared" si="8"/>
        <v>0</v>
      </c>
      <c r="H176" s="69">
        <f t="shared" si="9"/>
        <v>283316.99999999994</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71140</v>
      </c>
      <c r="D180" s="22">
        <f t="shared" si="8"/>
        <v>0</v>
      </c>
      <c r="E180" s="22">
        <f t="shared" si="8"/>
        <v>0</v>
      </c>
      <c r="F180" s="22">
        <f t="shared" si="8"/>
        <v>0</v>
      </c>
      <c r="G180" s="22">
        <f t="shared" si="8"/>
        <v>0</v>
      </c>
      <c r="H180" s="69">
        <f t="shared" si="9"/>
        <v>71140</v>
      </c>
      <c r="I180" s="52"/>
      <c r="J180" s="53"/>
    </row>
    <row r="181" spans="2:10" x14ac:dyDescent="0.2">
      <c r="B181" s="9" t="str">
        <f>$B$45</f>
        <v>Health Services</v>
      </c>
      <c r="C181" s="22">
        <f t="shared" si="8"/>
        <v>289604.30299766461</v>
      </c>
      <c r="D181" s="22">
        <f t="shared" si="8"/>
        <v>398291.9404448751</v>
      </c>
      <c r="E181" s="22">
        <f t="shared" si="8"/>
        <v>55189.445090252964</v>
      </c>
      <c r="F181" s="22">
        <f t="shared" si="8"/>
        <v>0</v>
      </c>
      <c r="G181" s="22">
        <f t="shared" si="8"/>
        <v>734385.31146720739</v>
      </c>
      <c r="H181" s="69">
        <f t="shared" si="9"/>
        <v>1477471</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479489.81257219292</v>
      </c>
      <c r="D183" s="22">
        <f t="shared" si="8"/>
        <v>1292260.1115264285</v>
      </c>
      <c r="E183" s="22">
        <f t="shared" si="8"/>
        <v>852746.07590137841</v>
      </c>
      <c r="F183" s="22">
        <f t="shared" si="8"/>
        <v>0</v>
      </c>
      <c r="G183" s="22">
        <f t="shared" si="8"/>
        <v>0</v>
      </c>
      <c r="H183" s="69">
        <f t="shared" si="9"/>
        <v>2624496</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0" x14ac:dyDescent="0.2">
      <c r="B186" s="9" t="str">
        <f>$B$50</f>
        <v>Technology</v>
      </c>
      <c r="C186" s="22">
        <f t="shared" si="10"/>
        <v>129893.55444854038</v>
      </c>
      <c r="D186" s="22">
        <f t="shared" si="10"/>
        <v>84374.581652812165</v>
      </c>
      <c r="E186" s="22">
        <f t="shared" si="10"/>
        <v>150367.86389864745</v>
      </c>
      <c r="F186" s="22">
        <f t="shared" si="10"/>
        <v>0</v>
      </c>
      <c r="G186" s="22">
        <f t="shared" si="10"/>
        <v>0</v>
      </c>
      <c r="H186" s="69">
        <f t="shared" si="9"/>
        <v>364636</v>
      </c>
      <c r="I186" s="52"/>
      <c r="J186" s="53"/>
    </row>
    <row r="187" spans="2:10" x14ac:dyDescent="0.2">
      <c r="B187" s="9" t="str">
        <f>$B$51</f>
        <v>Nursing</v>
      </c>
      <c r="C187" s="22">
        <f t="shared" si="10"/>
        <v>66722.555146812563</v>
      </c>
      <c r="D187" s="22">
        <f t="shared" si="10"/>
        <v>1094590.6634310263</v>
      </c>
      <c r="E187" s="22">
        <f t="shared" si="10"/>
        <v>902459.78142216092</v>
      </c>
      <c r="F187" s="22">
        <f t="shared" si="10"/>
        <v>0</v>
      </c>
      <c r="G187" s="22">
        <f t="shared" si="10"/>
        <v>0</v>
      </c>
      <c r="H187" s="69">
        <f t="shared" si="9"/>
        <v>2063772.9999999995</v>
      </c>
      <c r="I187" s="52"/>
      <c r="J187" s="53"/>
    </row>
    <row r="188" spans="2:10" x14ac:dyDescent="0.2">
      <c r="B188" s="35" t="str">
        <f>$B$52</f>
        <v>Totals</v>
      </c>
      <c r="C188" s="36">
        <f>SUM(C168:C187)</f>
        <v>10458254.424934398</v>
      </c>
      <c r="D188" s="36">
        <f>SUM(D168:D187)</f>
        <v>7207288.3154547652</v>
      </c>
      <c r="E188" s="36">
        <f>SUM(E168:E187)</f>
        <v>4161628.9481436303</v>
      </c>
      <c r="F188" s="36">
        <f>SUM(F168:F187)</f>
        <v>0</v>
      </c>
      <c r="G188" s="36">
        <f>SUM(G168:G187)</f>
        <v>734385.31146720739</v>
      </c>
      <c r="H188" s="36">
        <f t="shared" si="9"/>
        <v>22561557.000000004</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7944574</v>
      </c>
    </row>
    <row r="191" spans="2:10" ht="43.5" customHeight="1" thickBot="1" x14ac:dyDescent="0.25">
      <c r="B191" s="367" t="s">
        <v>233</v>
      </c>
      <c r="C191" s="367"/>
      <c r="D191" s="367"/>
      <c r="E191" s="367"/>
      <c r="F191" s="367"/>
      <c r="G191" s="367"/>
      <c r="H191" s="367"/>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1732634.7899189841</v>
      </c>
      <c r="D193" s="38">
        <f t="shared" si="11"/>
        <v>513965.9203787141</v>
      </c>
      <c r="E193" s="38">
        <f t="shared" si="11"/>
        <v>448651.93893427181</v>
      </c>
      <c r="F193" s="38">
        <f t="shared" si="11"/>
        <v>0</v>
      </c>
      <c r="G193" s="38">
        <f t="shared" si="11"/>
        <v>0</v>
      </c>
      <c r="H193" s="38">
        <f>SUM(C193:G193)</f>
        <v>2695252.6492319698</v>
      </c>
      <c r="I193" s="1"/>
    </row>
    <row r="194" spans="2:9" x14ac:dyDescent="0.2">
      <c r="B194" s="9" t="str">
        <f>$B$33</f>
        <v>Science</v>
      </c>
      <c r="C194" s="39">
        <f t="shared" si="11"/>
        <v>726586.43545032723</v>
      </c>
      <c r="D194" s="39">
        <f t="shared" si="11"/>
        <v>388880.53318004427</v>
      </c>
      <c r="E194" s="39">
        <f t="shared" si="11"/>
        <v>54706.830490095679</v>
      </c>
      <c r="F194" s="39">
        <f t="shared" si="11"/>
        <v>0</v>
      </c>
      <c r="G194" s="39">
        <f t="shared" si="11"/>
        <v>0</v>
      </c>
      <c r="H194" s="39">
        <f t="shared" ref="H194:H213" si="12">SUM(C194:G194)</f>
        <v>1170173.7991204674</v>
      </c>
      <c r="I194" s="1"/>
    </row>
    <row r="195" spans="2:9" x14ac:dyDescent="0.2">
      <c r="B195" s="9" t="str">
        <f>$B$34</f>
        <v>Fine Arts</v>
      </c>
      <c r="C195" s="39">
        <f t="shared" si="11"/>
        <v>385957.73448264849</v>
      </c>
      <c r="D195" s="39">
        <f t="shared" si="11"/>
        <v>144310.88513899341</v>
      </c>
      <c r="E195" s="39">
        <f t="shared" si="11"/>
        <v>0</v>
      </c>
      <c r="F195" s="39">
        <f t="shared" si="11"/>
        <v>0</v>
      </c>
      <c r="G195" s="39">
        <f t="shared" si="11"/>
        <v>0</v>
      </c>
      <c r="H195" s="39">
        <f t="shared" si="12"/>
        <v>530268.61962164193</v>
      </c>
      <c r="I195" s="1"/>
    </row>
    <row r="196" spans="2:9" x14ac:dyDescent="0.2">
      <c r="B196" s="9" t="str">
        <f>$B$35</f>
        <v>Teacher Education</v>
      </c>
      <c r="C196" s="39">
        <f t="shared" si="11"/>
        <v>39356.422340863915</v>
      </c>
      <c r="D196" s="39">
        <f t="shared" si="11"/>
        <v>93769.804400204637</v>
      </c>
      <c r="E196" s="39">
        <f t="shared" si="11"/>
        <v>216619.59404434721</v>
      </c>
      <c r="F196" s="39">
        <f t="shared" si="11"/>
        <v>0</v>
      </c>
      <c r="G196" s="39">
        <f t="shared" si="11"/>
        <v>0</v>
      </c>
      <c r="H196" s="39">
        <f t="shared" si="12"/>
        <v>349745.82078541577</v>
      </c>
      <c r="I196" s="1"/>
    </row>
    <row r="197" spans="2:9" x14ac:dyDescent="0.2">
      <c r="B197" s="9" t="str">
        <f>$B$36</f>
        <v>Agriculture</v>
      </c>
      <c r="C197" s="39">
        <f t="shared" si="11"/>
        <v>49597.615568412904</v>
      </c>
      <c r="D197" s="39">
        <f t="shared" si="11"/>
        <v>74025.587036475554</v>
      </c>
      <c r="E197" s="39">
        <f t="shared" si="11"/>
        <v>18526.120999827112</v>
      </c>
      <c r="F197" s="39">
        <f t="shared" si="11"/>
        <v>0</v>
      </c>
      <c r="G197" s="39">
        <f t="shared" si="11"/>
        <v>0</v>
      </c>
      <c r="H197" s="39">
        <f t="shared" si="12"/>
        <v>142149.32360471558</v>
      </c>
      <c r="I197" s="1"/>
    </row>
    <row r="198" spans="2:9" x14ac:dyDescent="0.2">
      <c r="B198" s="9" t="str">
        <f>$B$37</f>
        <v>Engineering</v>
      </c>
      <c r="C198" s="39">
        <f t="shared" si="11"/>
        <v>240128.37692301304</v>
      </c>
      <c r="D198" s="39">
        <f t="shared" si="11"/>
        <v>233085.12550370963</v>
      </c>
      <c r="E198" s="39">
        <f t="shared" si="11"/>
        <v>0</v>
      </c>
      <c r="F198" s="39">
        <f t="shared" si="11"/>
        <v>0</v>
      </c>
      <c r="G198" s="39">
        <f t="shared" si="11"/>
        <v>0</v>
      </c>
      <c r="H198" s="39">
        <f t="shared" si="12"/>
        <v>473213.50242672267</v>
      </c>
      <c r="I198" s="1"/>
    </row>
    <row r="199" spans="2:9" x14ac:dyDescent="0.2">
      <c r="B199" s="9" t="str">
        <f>$B$38</f>
        <v>Home Economics</v>
      </c>
      <c r="C199" s="39">
        <f t="shared" si="11"/>
        <v>8078.6702780862488</v>
      </c>
      <c r="D199" s="39">
        <f t="shared" si="11"/>
        <v>12777.143198992451</v>
      </c>
      <c r="E199" s="39">
        <f t="shared" si="11"/>
        <v>7675.7148162527501</v>
      </c>
      <c r="F199" s="39">
        <f t="shared" si="11"/>
        <v>0</v>
      </c>
      <c r="G199" s="39">
        <f t="shared" si="11"/>
        <v>0</v>
      </c>
      <c r="H199" s="39">
        <f t="shared" si="12"/>
        <v>28531.528293331452</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41549.06757452953</v>
      </c>
      <c r="D201" s="39">
        <f t="shared" si="11"/>
        <v>91529.380376463581</v>
      </c>
      <c r="E201" s="39">
        <f t="shared" si="11"/>
        <v>82433.00540715181</v>
      </c>
      <c r="F201" s="39">
        <f t="shared" si="11"/>
        <v>0</v>
      </c>
      <c r="G201" s="39">
        <f t="shared" si="11"/>
        <v>0</v>
      </c>
      <c r="H201" s="39">
        <f t="shared" si="12"/>
        <v>215511.45335814491</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19534.582848212933</v>
      </c>
      <c r="D205" s="39">
        <f t="shared" si="11"/>
        <v>0</v>
      </c>
      <c r="E205" s="39">
        <f t="shared" si="11"/>
        <v>0</v>
      </c>
      <c r="F205" s="39">
        <f t="shared" si="11"/>
        <v>0</v>
      </c>
      <c r="G205" s="39">
        <f t="shared" si="11"/>
        <v>0</v>
      </c>
      <c r="H205" s="39">
        <f t="shared" si="12"/>
        <v>19534.582848212933</v>
      </c>
      <c r="I205" s="1"/>
    </row>
    <row r="206" spans="2:9" x14ac:dyDescent="0.2">
      <c r="B206" s="9" t="str">
        <f>$B$45</f>
        <v>Health Services</v>
      </c>
      <c r="C206" s="39">
        <f t="shared" si="11"/>
        <v>107953.69111342491</v>
      </c>
      <c r="D206" s="39">
        <f t="shared" si="11"/>
        <v>148468.39175624889</v>
      </c>
      <c r="E206" s="39">
        <f t="shared" si="11"/>
        <v>20572.568315887689</v>
      </c>
      <c r="F206" s="39">
        <f t="shared" si="11"/>
        <v>0</v>
      </c>
      <c r="G206" s="39">
        <f t="shared" si="11"/>
        <v>273751.47486329498</v>
      </c>
      <c r="H206" s="39">
        <f t="shared" si="12"/>
        <v>550746.12604885641</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176190.96892636819</v>
      </c>
      <c r="D208" s="39">
        <f t="shared" si="11"/>
        <v>474847.54667328292</v>
      </c>
      <c r="E208" s="39">
        <f t="shared" si="11"/>
        <v>313345.88018718502</v>
      </c>
      <c r="F208" s="39">
        <f t="shared" si="11"/>
        <v>0</v>
      </c>
      <c r="G208" s="39">
        <f t="shared" si="11"/>
        <v>0</v>
      </c>
      <c r="H208" s="39">
        <f t="shared" si="12"/>
        <v>964384.39578683616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45684.770680316833</v>
      </c>
      <c r="D211" s="39">
        <f t="shared" si="13"/>
        <v>29675.324772049971</v>
      </c>
      <c r="E211" s="39">
        <f t="shared" si="13"/>
        <v>52885.77565733088</v>
      </c>
      <c r="F211" s="39">
        <f t="shared" si="13"/>
        <v>0</v>
      </c>
      <c r="G211" s="39">
        <f t="shared" si="13"/>
        <v>0</v>
      </c>
      <c r="H211" s="39">
        <f t="shared" si="12"/>
        <v>128245.87110969768</v>
      </c>
      <c r="I211" s="1"/>
    </row>
    <row r="212" spans="2:9" x14ac:dyDescent="0.2">
      <c r="B212" s="9" t="str">
        <f>$B$51</f>
        <v>Nursing</v>
      </c>
      <c r="C212" s="39">
        <f t="shared" si="13"/>
        <v>21881.725729281203</v>
      </c>
      <c r="D212" s="39">
        <f t="shared" si="13"/>
        <v>358972.05420757737</v>
      </c>
      <c r="E212" s="39">
        <f t="shared" si="13"/>
        <v>295962.54782712931</v>
      </c>
      <c r="F212" s="39">
        <f t="shared" si="13"/>
        <v>0</v>
      </c>
      <c r="G212" s="39">
        <f t="shared" si="13"/>
        <v>0</v>
      </c>
      <c r="H212" s="39">
        <f t="shared" si="12"/>
        <v>676816.32776398794</v>
      </c>
      <c r="I212" s="1"/>
    </row>
    <row r="213" spans="2:9" x14ac:dyDescent="0.2">
      <c r="B213" s="35" t="str">
        <f>$B$52</f>
        <v>Totals</v>
      </c>
      <c r="C213" s="38">
        <f>SUM(C193:C212)</f>
        <v>3595134.8518344695</v>
      </c>
      <c r="D213" s="38">
        <f>SUM(D193:D212)</f>
        <v>2564307.6966227568</v>
      </c>
      <c r="E213" s="38">
        <f>SUM(E193:E212)</f>
        <v>1511379.976679479</v>
      </c>
      <c r="F213" s="38">
        <f>SUM(F193:F212)</f>
        <v>0</v>
      </c>
      <c r="G213" s="38">
        <f>SUM(G193:G212)</f>
        <v>273751.47486329498</v>
      </c>
      <c r="H213" s="38">
        <f t="shared" si="12"/>
        <v>7944574</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17731658</v>
      </c>
    </row>
    <row r="216" spans="2:9" ht="60.75" customHeight="1" thickBot="1" x14ac:dyDescent="0.25">
      <c r="B216" s="367" t="s">
        <v>234</v>
      </c>
      <c r="C216" s="367"/>
      <c r="D216" s="367"/>
      <c r="E216" s="367"/>
      <c r="F216" s="367"/>
      <c r="G216" s="367"/>
      <c r="H216" s="367"/>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6549293.1393648591</v>
      </c>
      <c r="D218" s="38">
        <f t="shared" si="14"/>
        <v>1134801.8215431045</v>
      </c>
      <c r="E218" s="38">
        <f t="shared" si="14"/>
        <v>440364.8233685015</v>
      </c>
      <c r="F218" s="38">
        <f t="shared" si="14"/>
        <v>0</v>
      </c>
      <c r="G218" s="38">
        <f t="shared" si="14"/>
        <v>0</v>
      </c>
      <c r="H218" s="38">
        <f>SUM(C218:G218)</f>
        <v>8124459.7842764659</v>
      </c>
      <c r="I218" s="1"/>
    </row>
    <row r="219" spans="2:9" x14ac:dyDescent="0.2">
      <c r="B219" s="9" t="str">
        <f>$B$33</f>
        <v>Science</v>
      </c>
      <c r="C219" s="39">
        <f t="shared" si="14"/>
        <v>1804111.8881852671</v>
      </c>
      <c r="D219" s="39">
        <f t="shared" si="14"/>
        <v>607668.61397808813</v>
      </c>
      <c r="E219" s="39">
        <f t="shared" si="14"/>
        <v>32411.279578825226</v>
      </c>
      <c r="F219" s="39">
        <f t="shared" si="14"/>
        <v>0</v>
      </c>
      <c r="G219" s="39">
        <f t="shared" si="14"/>
        <v>0</v>
      </c>
      <c r="H219" s="39">
        <f t="shared" ref="H219:H238" si="15">SUM(C219:G219)</f>
        <v>2444191.7817421807</v>
      </c>
      <c r="I219" s="1"/>
    </row>
    <row r="220" spans="2:9" x14ac:dyDescent="0.2">
      <c r="B220" s="9" t="str">
        <f>$B$34</f>
        <v>Fine Arts</v>
      </c>
      <c r="C220" s="39">
        <f t="shared" si="14"/>
        <v>666999.56727817678</v>
      </c>
      <c r="D220" s="39">
        <f t="shared" si="14"/>
        <v>125631.87486335266</v>
      </c>
      <c r="E220" s="39">
        <f t="shared" si="14"/>
        <v>0</v>
      </c>
      <c r="F220" s="39">
        <f t="shared" si="14"/>
        <v>0</v>
      </c>
      <c r="G220" s="39">
        <f t="shared" si="14"/>
        <v>0</v>
      </c>
      <c r="H220" s="39">
        <f t="shared" si="15"/>
        <v>792631.44214152941</v>
      </c>
      <c r="I220" s="1"/>
    </row>
    <row r="221" spans="2:9" x14ac:dyDescent="0.2">
      <c r="B221" s="9" t="str">
        <f>$B$35</f>
        <v>Teacher Education</v>
      </c>
      <c r="C221" s="39">
        <f t="shared" si="14"/>
        <v>109398.76826048332</v>
      </c>
      <c r="D221" s="39">
        <f t="shared" si="14"/>
        <v>230269.1182321611</v>
      </c>
      <c r="E221" s="39">
        <f t="shared" si="14"/>
        <v>880997.508551704</v>
      </c>
      <c r="F221" s="39">
        <f t="shared" si="14"/>
        <v>0</v>
      </c>
      <c r="G221" s="39">
        <f t="shared" si="14"/>
        <v>0</v>
      </c>
      <c r="H221" s="39">
        <f t="shared" si="15"/>
        <v>1220665.3950443484</v>
      </c>
      <c r="I221" s="1"/>
    </row>
    <row r="222" spans="2:9" x14ac:dyDescent="0.2">
      <c r="B222" s="9" t="str">
        <f>$B$36</f>
        <v>Agriculture</v>
      </c>
      <c r="C222" s="39">
        <f t="shared" si="14"/>
        <v>181944.16518905576</v>
      </c>
      <c r="D222" s="39">
        <f t="shared" si="14"/>
        <v>227833.74097879394</v>
      </c>
      <c r="E222" s="39">
        <f t="shared" si="14"/>
        <v>32500.566850392239</v>
      </c>
      <c r="F222" s="39">
        <f t="shared" si="14"/>
        <v>0</v>
      </c>
      <c r="G222" s="39">
        <f t="shared" si="14"/>
        <v>0</v>
      </c>
      <c r="H222" s="39">
        <f t="shared" si="15"/>
        <v>442278.47301824193</v>
      </c>
      <c r="I222" s="1"/>
    </row>
    <row r="223" spans="2:9" x14ac:dyDescent="0.2">
      <c r="B223" s="9" t="str">
        <f>$B$37</f>
        <v>Engineering</v>
      </c>
      <c r="C223" s="39">
        <f t="shared" si="14"/>
        <v>244501.98879448429</v>
      </c>
      <c r="D223" s="39">
        <f t="shared" si="14"/>
        <v>163506.19007951044</v>
      </c>
      <c r="E223" s="39">
        <f t="shared" si="14"/>
        <v>0</v>
      </c>
      <c r="F223" s="39">
        <f t="shared" si="14"/>
        <v>0</v>
      </c>
      <c r="G223" s="39">
        <f t="shared" si="14"/>
        <v>0</v>
      </c>
      <c r="H223" s="39">
        <f t="shared" si="15"/>
        <v>408008.17887399474</v>
      </c>
      <c r="I223" s="1"/>
    </row>
    <row r="224" spans="2:9" x14ac:dyDescent="0.2">
      <c r="B224" s="9" t="str">
        <f>$B$38</f>
        <v>Home Economics</v>
      </c>
      <c r="C224" s="39">
        <f t="shared" si="14"/>
        <v>33679.026322229474</v>
      </c>
      <c r="D224" s="39">
        <f t="shared" si="14"/>
        <v>32247.753975619933</v>
      </c>
      <c r="E224" s="39">
        <f t="shared" si="14"/>
        <v>18482.465214371412</v>
      </c>
      <c r="F224" s="39">
        <f t="shared" si="14"/>
        <v>0</v>
      </c>
      <c r="G224" s="39">
        <f t="shared" si="14"/>
        <v>0</v>
      </c>
      <c r="H224" s="39">
        <f t="shared" si="15"/>
        <v>84409.245512220834</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77113.356820552988</v>
      </c>
      <c r="D226" s="39">
        <f t="shared" si="14"/>
        <v>222711.05089412516</v>
      </c>
      <c r="E226" s="39">
        <f t="shared" si="14"/>
        <v>103394.66047459948</v>
      </c>
      <c r="F226" s="39">
        <f t="shared" si="14"/>
        <v>0</v>
      </c>
      <c r="G226" s="39">
        <f t="shared" si="14"/>
        <v>0</v>
      </c>
      <c r="H226" s="39">
        <f t="shared" si="15"/>
        <v>403219.06818927766</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47537.752096204356</v>
      </c>
      <c r="D230" s="39">
        <f t="shared" si="14"/>
        <v>0</v>
      </c>
      <c r="E230" s="39">
        <f t="shared" si="14"/>
        <v>0</v>
      </c>
      <c r="F230" s="39">
        <f t="shared" si="14"/>
        <v>0</v>
      </c>
      <c r="G230" s="39">
        <f t="shared" si="14"/>
        <v>0</v>
      </c>
      <c r="H230" s="39">
        <f t="shared" si="15"/>
        <v>47537.752096204356</v>
      </c>
      <c r="I230" s="1"/>
    </row>
    <row r="231" spans="2:10" x14ac:dyDescent="0.2">
      <c r="B231" s="9" t="str">
        <f>$B$45</f>
        <v>Health Services</v>
      </c>
      <c r="C231" s="39">
        <f t="shared" si="14"/>
        <v>409955.04454300011</v>
      </c>
      <c r="D231" s="39">
        <f t="shared" si="14"/>
        <v>380842.61531103228</v>
      </c>
      <c r="E231" s="39">
        <f t="shared" si="14"/>
        <v>19286.050658474516</v>
      </c>
      <c r="F231" s="39">
        <f t="shared" si="14"/>
        <v>0</v>
      </c>
      <c r="G231" s="39">
        <f t="shared" si="14"/>
        <v>136145.49343959568</v>
      </c>
      <c r="H231" s="39">
        <f t="shared" si="15"/>
        <v>946229.20395210257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575795.21553659905</v>
      </c>
      <c r="D233" s="39">
        <f t="shared" si="14"/>
        <v>926787.01269516035</v>
      </c>
      <c r="E233" s="39">
        <f t="shared" si="14"/>
        <v>420007.32545122283</v>
      </c>
      <c r="F233" s="39">
        <f t="shared" si="14"/>
        <v>0</v>
      </c>
      <c r="G233" s="39">
        <f t="shared" si="14"/>
        <v>0</v>
      </c>
      <c r="H233" s="39">
        <f t="shared" si="15"/>
        <v>1922589.553682982</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80115.513783180766</v>
      </c>
      <c r="E235" s="39">
        <f t="shared" si="16"/>
        <v>0</v>
      </c>
      <c r="F235" s="39">
        <f t="shared" si="16"/>
        <v>0</v>
      </c>
      <c r="G235" s="39">
        <f t="shared" si="16"/>
        <v>0</v>
      </c>
      <c r="H235" s="39">
        <f t="shared" si="15"/>
        <v>80115.513783180766</v>
      </c>
      <c r="I235" s="1"/>
    </row>
    <row r="236" spans="2:10" x14ac:dyDescent="0.2">
      <c r="B236" s="9" t="str">
        <f>$B$50</f>
        <v>Technology</v>
      </c>
      <c r="C236" s="39">
        <f t="shared" si="16"/>
        <v>145632.75520026125</v>
      </c>
      <c r="D236" s="39">
        <f t="shared" si="16"/>
        <v>99094.660654248757</v>
      </c>
      <c r="E236" s="39">
        <f t="shared" si="16"/>
        <v>54643.810199011132</v>
      </c>
      <c r="F236" s="39">
        <f t="shared" si="16"/>
        <v>0</v>
      </c>
      <c r="G236" s="39">
        <f t="shared" si="16"/>
        <v>0</v>
      </c>
      <c r="H236" s="39">
        <f t="shared" si="15"/>
        <v>299371.22605352115</v>
      </c>
      <c r="I236" s="1"/>
    </row>
    <row r="237" spans="2:10" x14ac:dyDescent="0.2">
      <c r="B237" s="9" t="str">
        <f>$B$51</f>
        <v>Nursing</v>
      </c>
      <c r="C237" s="39">
        <f t="shared" si="16"/>
        <v>52570.250282284629</v>
      </c>
      <c r="D237" s="39">
        <f t="shared" si="16"/>
        <v>349182.71101725957</v>
      </c>
      <c r="E237" s="39">
        <f t="shared" si="16"/>
        <v>114198.4203342079</v>
      </c>
      <c r="F237" s="39">
        <f t="shared" si="16"/>
        <v>0</v>
      </c>
      <c r="G237" s="39">
        <f t="shared" si="16"/>
        <v>0</v>
      </c>
      <c r="H237" s="39">
        <f t="shared" si="15"/>
        <v>515951.38163375208</v>
      </c>
      <c r="I237" s="1"/>
    </row>
    <row r="238" spans="2:10" x14ac:dyDescent="0.2">
      <c r="B238" s="35" t="str">
        <f>$B$52</f>
        <v>Totals</v>
      </c>
      <c r="C238" s="38">
        <f>SUM(C218:C237)</f>
        <v>10898532.917873459</v>
      </c>
      <c r="D238" s="38">
        <f>SUM(D218:D237)</f>
        <v>4580692.6780056376</v>
      </c>
      <c r="E238" s="38">
        <f>SUM(E218:E237)</f>
        <v>2116286.9106813101</v>
      </c>
      <c r="F238" s="38">
        <f>SUM(F218:F237)</f>
        <v>0</v>
      </c>
      <c r="G238" s="38">
        <f>SUM(G218:G237)</f>
        <v>136145.49343959568</v>
      </c>
      <c r="H238" s="38">
        <f t="shared" si="15"/>
        <v>17731658.000000004</v>
      </c>
      <c r="I238" s="1"/>
    </row>
    <row r="239" spans="2:10" x14ac:dyDescent="0.2">
      <c r="B239" s="40"/>
      <c r="C239" s="41"/>
      <c r="D239" s="41"/>
      <c r="E239" s="41"/>
      <c r="F239" s="41"/>
      <c r="G239" s="41"/>
      <c r="H239" s="41"/>
      <c r="I239" s="1"/>
    </row>
    <row r="240" spans="2:10" x14ac:dyDescent="0.2">
      <c r="B240" s="271" t="s">
        <v>12</v>
      </c>
      <c r="C240" s="11"/>
      <c r="D240" s="11"/>
      <c r="E240" s="11"/>
      <c r="F240" s="11"/>
      <c r="G240" s="11"/>
      <c r="H240" s="17">
        <f>H16</f>
        <v>9166411</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3385668.3156701177</v>
      </c>
      <c r="D243" s="38">
        <f t="shared" si="17"/>
        <v>586637.74700666731</v>
      </c>
      <c r="E243" s="38">
        <f t="shared" si="17"/>
        <v>227647.35034581026</v>
      </c>
      <c r="F243" s="38">
        <f t="shared" si="17"/>
        <v>0</v>
      </c>
      <c r="G243" s="38">
        <f t="shared" si="17"/>
        <v>0</v>
      </c>
      <c r="H243" s="38">
        <f>SUM(C243:G243)</f>
        <v>4199953.4130225955</v>
      </c>
      <c r="I243" s="1"/>
    </row>
    <row r="244" spans="2:9" x14ac:dyDescent="0.2">
      <c r="B244" s="9" t="str">
        <f>$B$33</f>
        <v>Science</v>
      </c>
      <c r="C244" s="39">
        <f t="shared" si="17"/>
        <v>932638.7333374127</v>
      </c>
      <c r="D244" s="39">
        <f t="shared" si="17"/>
        <v>314135.33170578297</v>
      </c>
      <c r="E244" s="39">
        <f t="shared" si="17"/>
        <v>16755.06654005051</v>
      </c>
      <c r="F244" s="39">
        <f t="shared" si="17"/>
        <v>0</v>
      </c>
      <c r="G244" s="39">
        <f t="shared" si="17"/>
        <v>0</v>
      </c>
      <c r="H244" s="39">
        <f t="shared" ref="H244:H263" si="18">SUM(C244:G244)</f>
        <v>1263529.1315832462</v>
      </c>
      <c r="I244" s="1"/>
    </row>
    <row r="245" spans="2:9" x14ac:dyDescent="0.2">
      <c r="B245" s="9" t="str">
        <f>$B$34</f>
        <v>Fine Arts</v>
      </c>
      <c r="C245" s="39">
        <f t="shared" si="17"/>
        <v>344806.56972370658</v>
      </c>
      <c r="D245" s="39">
        <f t="shared" si="17"/>
        <v>64945.613077923066</v>
      </c>
      <c r="E245" s="39">
        <f t="shared" si="17"/>
        <v>0</v>
      </c>
      <c r="F245" s="39">
        <f t="shared" si="17"/>
        <v>0</v>
      </c>
      <c r="G245" s="39">
        <f t="shared" si="17"/>
        <v>0</v>
      </c>
      <c r="H245" s="39">
        <f t="shared" si="18"/>
        <v>409752.18280162965</v>
      </c>
      <c r="I245" s="1"/>
    </row>
    <row r="246" spans="2:9" x14ac:dyDescent="0.2">
      <c r="B246" s="9" t="str">
        <f>$B$35</f>
        <v>Teacher Education</v>
      </c>
      <c r="C246" s="39">
        <f t="shared" si="17"/>
        <v>56553.880791595751</v>
      </c>
      <c r="D246" s="39">
        <f t="shared" si="17"/>
        <v>119038.01541421461</v>
      </c>
      <c r="E246" s="39">
        <f t="shared" si="17"/>
        <v>455433.17231591843</v>
      </c>
      <c r="F246" s="39">
        <f t="shared" si="17"/>
        <v>0</v>
      </c>
      <c r="G246" s="39">
        <f t="shared" si="17"/>
        <v>0</v>
      </c>
      <c r="H246" s="39">
        <f t="shared" si="18"/>
        <v>631025.06852172874</v>
      </c>
      <c r="I246" s="1"/>
    </row>
    <row r="247" spans="2:9" x14ac:dyDescent="0.2">
      <c r="B247" s="9" t="str">
        <f>$B$36</f>
        <v>Agriculture</v>
      </c>
      <c r="C247" s="39">
        <f t="shared" si="17"/>
        <v>94056.348096426053</v>
      </c>
      <c r="D247" s="39">
        <f t="shared" si="17"/>
        <v>117779.04296818534</v>
      </c>
      <c r="E247" s="39">
        <f t="shared" si="17"/>
        <v>16801.223748149823</v>
      </c>
      <c r="F247" s="39">
        <f t="shared" si="17"/>
        <v>0</v>
      </c>
      <c r="G247" s="39">
        <f t="shared" si="17"/>
        <v>0</v>
      </c>
      <c r="H247" s="39">
        <f t="shared" si="18"/>
        <v>228636.6148127612</v>
      </c>
      <c r="I247" s="1"/>
    </row>
    <row r="248" spans="2:9" x14ac:dyDescent="0.2">
      <c r="B248" s="9" t="str">
        <f>$B$37</f>
        <v>Engineering</v>
      </c>
      <c r="C248" s="39">
        <f t="shared" si="17"/>
        <v>126395.72225043127</v>
      </c>
      <c r="D248" s="39">
        <f t="shared" si="17"/>
        <v>84524.805255826344</v>
      </c>
      <c r="E248" s="39">
        <f t="shared" si="17"/>
        <v>0</v>
      </c>
      <c r="F248" s="39">
        <f t="shared" si="17"/>
        <v>0</v>
      </c>
      <c r="G248" s="39">
        <f t="shared" si="17"/>
        <v>0</v>
      </c>
      <c r="H248" s="39">
        <f t="shared" si="18"/>
        <v>210920.52750625761</v>
      </c>
      <c r="I248" s="1"/>
    </row>
    <row r="249" spans="2:9" x14ac:dyDescent="0.2">
      <c r="B249" s="9" t="str">
        <f>$B$38</f>
        <v>Home Economics</v>
      </c>
      <c r="C249" s="39">
        <f t="shared" si="17"/>
        <v>17410.430392317161</v>
      </c>
      <c r="D249" s="39">
        <f t="shared" si="17"/>
        <v>16670.531699146028</v>
      </c>
      <c r="E249" s="39">
        <f t="shared" si="17"/>
        <v>9554.5420765577292</v>
      </c>
      <c r="F249" s="39">
        <f t="shared" si="17"/>
        <v>0</v>
      </c>
      <c r="G249" s="39">
        <f t="shared" si="17"/>
        <v>0</v>
      </c>
      <c r="H249" s="39">
        <f t="shared" si="18"/>
        <v>43635.504168020918</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39863.882001719292</v>
      </c>
      <c r="D251" s="39">
        <f t="shared" si="17"/>
        <v>115130.85954722726</v>
      </c>
      <c r="E251" s="39">
        <f t="shared" si="17"/>
        <v>53450.04697900411</v>
      </c>
      <c r="F251" s="39">
        <f t="shared" si="17"/>
        <v>0</v>
      </c>
      <c r="G251" s="39">
        <f t="shared" si="17"/>
        <v>0</v>
      </c>
      <c r="H251" s="39">
        <f t="shared" si="18"/>
        <v>208444.78852795064</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24574.722438810888</v>
      </c>
      <c r="D255" s="39">
        <f t="shared" si="17"/>
        <v>0</v>
      </c>
      <c r="E255" s="39">
        <f t="shared" si="17"/>
        <v>0</v>
      </c>
      <c r="F255" s="39">
        <f t="shared" si="17"/>
        <v>0</v>
      </c>
      <c r="G255" s="39">
        <f t="shared" si="17"/>
        <v>0</v>
      </c>
      <c r="H255" s="39">
        <f t="shared" si="18"/>
        <v>24574.722438810888</v>
      </c>
      <c r="I255" s="1"/>
    </row>
    <row r="256" spans="2:9" x14ac:dyDescent="0.2">
      <c r="B256" s="9" t="str">
        <f>$B$45</f>
        <v>Health Services</v>
      </c>
      <c r="C256" s="39">
        <f t="shared" si="17"/>
        <v>211926.96305130891</v>
      </c>
      <c r="D256" s="39">
        <f t="shared" si="17"/>
        <v>196877.24285319593</v>
      </c>
      <c r="E256" s="39">
        <f t="shared" si="17"/>
        <v>9969.9569494515436</v>
      </c>
      <c r="F256" s="39">
        <f t="shared" si="17"/>
        <v>0</v>
      </c>
      <c r="G256" s="39">
        <f t="shared" si="17"/>
        <v>70380.646224122844</v>
      </c>
      <c r="H256" s="39">
        <f t="shared" si="18"/>
        <v>489154.80907807924</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297658.32374175341</v>
      </c>
      <c r="D258" s="39">
        <f t="shared" si="17"/>
        <v>479104.13497858215</v>
      </c>
      <c r="E258" s="39">
        <f t="shared" si="17"/>
        <v>217123.50689916697</v>
      </c>
      <c r="F258" s="39">
        <f t="shared" si="17"/>
        <v>0</v>
      </c>
      <c r="G258" s="39">
        <f t="shared" si="17"/>
        <v>0</v>
      </c>
      <c r="H258" s="39">
        <f t="shared" si="18"/>
        <v>993885.96561950247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41415.852190065911</v>
      </c>
      <c r="E260" s="39">
        <f t="shared" si="19"/>
        <v>0</v>
      </c>
      <c r="F260" s="39">
        <f t="shared" si="19"/>
        <v>0</v>
      </c>
      <c r="G260" s="39">
        <f t="shared" si="19"/>
        <v>0</v>
      </c>
      <c r="H260" s="39">
        <f t="shared" si="18"/>
        <v>41415.852190065911</v>
      </c>
      <c r="I260" s="1"/>
    </row>
    <row r="261" spans="2:10" x14ac:dyDescent="0.2">
      <c r="B261" s="9" t="str">
        <f>$B$50</f>
        <v>Technology</v>
      </c>
      <c r="C261" s="39">
        <f t="shared" si="19"/>
        <v>75285.102455054221</v>
      </c>
      <c r="D261" s="39">
        <f t="shared" si="19"/>
        <v>51227.154700500811</v>
      </c>
      <c r="E261" s="39">
        <f t="shared" si="19"/>
        <v>28248.211356779375</v>
      </c>
      <c r="F261" s="39">
        <f t="shared" si="19"/>
        <v>0</v>
      </c>
      <c r="G261" s="39">
        <f t="shared" si="19"/>
        <v>0</v>
      </c>
      <c r="H261" s="39">
        <f t="shared" si="18"/>
        <v>154760.46851233442</v>
      </c>
      <c r="I261" s="1"/>
    </row>
    <row r="262" spans="2:10" x14ac:dyDescent="0.2">
      <c r="B262" s="9" t="str">
        <f>$B$51</f>
        <v>Nursing</v>
      </c>
      <c r="C262" s="39">
        <f t="shared" si="19"/>
        <v>27176.281003180124</v>
      </c>
      <c r="D262" s="39">
        <f t="shared" si="19"/>
        <v>180510.60105481558</v>
      </c>
      <c r="E262" s="39">
        <f t="shared" si="19"/>
        <v>59035.069159020946</v>
      </c>
      <c r="F262" s="39">
        <f t="shared" si="19"/>
        <v>0</v>
      </c>
      <c r="G262" s="39">
        <f t="shared" si="19"/>
        <v>0</v>
      </c>
      <c r="H262" s="39">
        <f t="shared" si="18"/>
        <v>266721.95121701667</v>
      </c>
      <c r="I262" s="1"/>
    </row>
    <row r="263" spans="2:10" x14ac:dyDescent="0.2">
      <c r="B263" s="35" t="str">
        <f>$B$52</f>
        <v>Totals</v>
      </c>
      <c r="C263" s="38">
        <f>SUM(C243:C262)</f>
        <v>5634015.2749538347</v>
      </c>
      <c r="D263" s="38">
        <f>SUM(D243:D262)</f>
        <v>2367996.9324521334</v>
      </c>
      <c r="E263" s="38">
        <f>SUM(E243:E262)</f>
        <v>1094018.1463699096</v>
      </c>
      <c r="F263" s="38">
        <f>SUM(F243:F262)</f>
        <v>0</v>
      </c>
      <c r="G263" s="38">
        <f>SUM(G243:G262)</f>
        <v>70380.646224122844</v>
      </c>
      <c r="H263" s="38">
        <f t="shared" si="18"/>
        <v>9166411</v>
      </c>
      <c r="I263" s="50"/>
    </row>
    <row r="264" spans="2:10" x14ac:dyDescent="0.2">
      <c r="B264" s="375"/>
      <c r="C264" s="375"/>
      <c r="D264" s="375"/>
      <c r="E264" s="375"/>
      <c r="F264" s="375"/>
      <c r="G264" s="375"/>
      <c r="H264" s="375"/>
      <c r="I264" s="49"/>
    </row>
    <row r="265" spans="2:10" x14ac:dyDescent="0.2">
      <c r="B265" s="271" t="s">
        <v>236</v>
      </c>
      <c r="C265" s="11"/>
      <c r="D265" s="11"/>
      <c r="E265" s="11"/>
      <c r="F265" s="11"/>
      <c r="G265" s="11"/>
      <c r="H265" s="17"/>
      <c r="J265" s="26"/>
    </row>
    <row r="266" spans="2:10" ht="45" customHeight="1" thickBot="1" x14ac:dyDescent="0.25">
      <c r="B266" s="367" t="s">
        <v>237</v>
      </c>
      <c r="C266" s="367"/>
      <c r="D266" s="367"/>
      <c r="E266" s="367"/>
      <c r="F266" s="367"/>
      <c r="G266" s="367"/>
      <c r="H266" s="367"/>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21920010.043185916</v>
      </c>
      <c r="D268" s="38">
        <f t="shared" si="20"/>
        <v>5276664.5728223892</v>
      </c>
      <c r="E268" s="38">
        <f t="shared" si="20"/>
        <v>3771444.7716173027</v>
      </c>
      <c r="F268" s="38">
        <f t="shared" si="20"/>
        <v>0</v>
      </c>
      <c r="G268" s="38">
        <f t="shared" si="20"/>
        <v>0</v>
      </c>
      <c r="H268" s="38">
        <f>SUM(C268:G268)</f>
        <v>30968119.387625605</v>
      </c>
      <c r="I268" s="1"/>
    </row>
    <row r="269" spans="2:10" x14ac:dyDescent="0.2">
      <c r="B269" s="9" t="str">
        <f>$B$33</f>
        <v>Science</v>
      </c>
      <c r="C269" s="39">
        <f t="shared" si="20"/>
        <v>7757539.6995681478</v>
      </c>
      <c r="D269" s="39">
        <f t="shared" si="20"/>
        <v>3609009.5393924061</v>
      </c>
      <c r="E269" s="39">
        <f t="shared" si="20"/>
        <v>427196.32798733714</v>
      </c>
      <c r="F269" s="39">
        <f t="shared" si="20"/>
        <v>0</v>
      </c>
      <c r="G269" s="39">
        <f t="shared" si="20"/>
        <v>0</v>
      </c>
      <c r="H269" s="39">
        <f t="shared" ref="H269:H288" si="21">SUM(C269:G269)</f>
        <v>11793745.56694789</v>
      </c>
      <c r="I269" s="1"/>
    </row>
    <row r="270" spans="2:10" x14ac:dyDescent="0.2">
      <c r="B270" s="9" t="str">
        <f>$B$34</f>
        <v>Fine Arts</v>
      </c>
      <c r="C270" s="39">
        <f t="shared" si="20"/>
        <v>3803801.3626871761</v>
      </c>
      <c r="D270" s="39">
        <f t="shared" si="20"/>
        <v>1234513.8217021998</v>
      </c>
      <c r="E270" s="39">
        <f t="shared" si="20"/>
        <v>0</v>
      </c>
      <c r="F270" s="39">
        <f t="shared" si="20"/>
        <v>0</v>
      </c>
      <c r="G270" s="39">
        <f t="shared" si="20"/>
        <v>0</v>
      </c>
      <c r="H270" s="39">
        <f t="shared" si="21"/>
        <v>5038315.1843893761</v>
      </c>
      <c r="I270" s="1"/>
    </row>
    <row r="271" spans="2:10" x14ac:dyDescent="0.2">
      <c r="B271" s="9" t="str">
        <f>$B$35</f>
        <v>Teacher Education</v>
      </c>
      <c r="C271" s="39">
        <f t="shared" si="20"/>
        <v>417519.30043537967</v>
      </c>
      <c r="D271" s="39">
        <f t="shared" si="20"/>
        <v>948684.67588129733</v>
      </c>
      <c r="E271" s="39">
        <f t="shared" si="20"/>
        <v>2721065.3264096999</v>
      </c>
      <c r="F271" s="39">
        <f t="shared" si="20"/>
        <v>0</v>
      </c>
      <c r="G271" s="39">
        <f t="shared" si="20"/>
        <v>0</v>
      </c>
      <c r="H271" s="39">
        <f t="shared" si="21"/>
        <v>4087269.3027263768</v>
      </c>
      <c r="I271" s="1"/>
    </row>
    <row r="272" spans="2:10" x14ac:dyDescent="0.2">
      <c r="B272" s="9" t="str">
        <f>$B$36</f>
        <v>Agriculture</v>
      </c>
      <c r="C272" s="39">
        <f t="shared" si="20"/>
        <v>643523.0820321138</v>
      </c>
      <c r="D272" s="39">
        <f t="shared" si="20"/>
        <v>894148.7082818083</v>
      </c>
      <c r="E272" s="39">
        <f t="shared" si="20"/>
        <v>186581.92999104268</v>
      </c>
      <c r="F272" s="39">
        <f t="shared" si="20"/>
        <v>0</v>
      </c>
      <c r="G272" s="39">
        <f t="shared" si="20"/>
        <v>0</v>
      </c>
      <c r="H272" s="39">
        <f t="shared" si="21"/>
        <v>1724253.7203049648</v>
      </c>
      <c r="I272" s="1"/>
    </row>
    <row r="273" spans="2:10" x14ac:dyDescent="0.2">
      <c r="B273" s="9" t="str">
        <f>$B$37</f>
        <v>Engineering</v>
      </c>
      <c r="C273" s="39">
        <f t="shared" si="20"/>
        <v>1914383.3904607298</v>
      </c>
      <c r="D273" s="39">
        <f t="shared" si="20"/>
        <v>1746244.4006387694</v>
      </c>
      <c r="E273" s="39">
        <f t="shared" si="20"/>
        <v>0</v>
      </c>
      <c r="F273" s="39">
        <f t="shared" si="20"/>
        <v>0</v>
      </c>
      <c r="G273" s="39">
        <f t="shared" si="20"/>
        <v>0</v>
      </c>
      <c r="H273" s="39">
        <f t="shared" si="21"/>
        <v>3660627.791099499</v>
      </c>
      <c r="I273" s="1"/>
    </row>
    <row r="274" spans="2:10" x14ac:dyDescent="0.2">
      <c r="B274" s="9" t="str">
        <f>$B$38</f>
        <v>Home Economics</v>
      </c>
      <c r="C274" s="39">
        <f t="shared" si="20"/>
        <v>109797.40957912838</v>
      </c>
      <c r="D274" s="39">
        <f t="shared" si="20"/>
        <v>141770.190115673</v>
      </c>
      <c r="E274" s="39">
        <f t="shared" si="20"/>
        <v>83816.670047667692</v>
      </c>
      <c r="F274" s="39">
        <f t="shared" si="20"/>
        <v>0</v>
      </c>
      <c r="G274" s="39">
        <f t="shared" si="20"/>
        <v>0</v>
      </c>
      <c r="H274" s="39">
        <f t="shared" si="21"/>
        <v>335384.26974246907</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336789.32443200157</v>
      </c>
      <c r="D276" s="39">
        <f t="shared" si="20"/>
        <v>822070.92374056368</v>
      </c>
      <c r="E276" s="39">
        <f t="shared" si="20"/>
        <v>592950.06190280756</v>
      </c>
      <c r="F276" s="39">
        <f t="shared" si="20"/>
        <v>0</v>
      </c>
      <c r="G276" s="39">
        <f t="shared" si="20"/>
        <v>0</v>
      </c>
      <c r="H276" s="39">
        <f t="shared" si="21"/>
        <v>1751810.3100753729</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220917.97992974785</v>
      </c>
      <c r="D280" s="39">
        <f t="shared" si="20"/>
        <v>0</v>
      </c>
      <c r="E280" s="39">
        <f t="shared" si="20"/>
        <v>0</v>
      </c>
      <c r="F280" s="39">
        <f t="shared" si="20"/>
        <v>0</v>
      </c>
      <c r="G280" s="39">
        <f t="shared" si="20"/>
        <v>0</v>
      </c>
      <c r="H280" s="39">
        <f t="shared" si="21"/>
        <v>220917.97992974785</v>
      </c>
      <c r="I280" s="1"/>
    </row>
    <row r="281" spans="2:10" x14ac:dyDescent="0.2">
      <c r="B281" s="9" t="str">
        <f>$B$45</f>
        <v>Health Services</v>
      </c>
      <c r="C281" s="39">
        <f t="shared" si="20"/>
        <v>1340688.1033662695</v>
      </c>
      <c r="D281" s="39">
        <f t="shared" si="20"/>
        <v>1566291.7534199683</v>
      </c>
      <c r="E281" s="39">
        <f t="shared" si="20"/>
        <v>166237.77598125592</v>
      </c>
      <c r="F281" s="39">
        <f t="shared" si="20"/>
        <v>0</v>
      </c>
      <c r="G281" s="39">
        <f t="shared" si="20"/>
        <v>2029291.3163685529</v>
      </c>
      <c r="H281" s="39">
        <f t="shared" si="21"/>
        <v>5102508.9491360467</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2053442.6025374294</v>
      </c>
      <c r="D283" s="39">
        <f t="shared" si="20"/>
        <v>4586047.9695823537</v>
      </c>
      <c r="E283" s="39">
        <f t="shared" si="20"/>
        <v>2735676.029594223</v>
      </c>
      <c r="F283" s="39">
        <f t="shared" si="20"/>
        <v>0</v>
      </c>
      <c r="G283" s="39">
        <f t="shared" si="20"/>
        <v>0</v>
      </c>
      <c r="H283" s="39">
        <f t="shared" si="21"/>
        <v>9375166.6017140076</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121531.36597324668</v>
      </c>
      <c r="E285" s="39">
        <f t="shared" si="22"/>
        <v>0</v>
      </c>
      <c r="F285" s="39">
        <f t="shared" si="22"/>
        <v>0</v>
      </c>
      <c r="G285" s="39">
        <f t="shared" si="22"/>
        <v>0</v>
      </c>
      <c r="H285" s="39">
        <f t="shared" si="21"/>
        <v>121531.36597324668</v>
      </c>
      <c r="I285" s="1"/>
    </row>
    <row r="286" spans="2:10" x14ac:dyDescent="0.2">
      <c r="B286" s="9" t="str">
        <f>$B$50</f>
        <v>Technology</v>
      </c>
      <c r="C286" s="39">
        <f t="shared" si="22"/>
        <v>532444.71501586866</v>
      </c>
      <c r="D286" s="39">
        <f t="shared" si="22"/>
        <v>352679.41789325897</v>
      </c>
      <c r="E286" s="39">
        <f t="shared" si="22"/>
        <v>443522.9111117688</v>
      </c>
      <c r="F286" s="39">
        <f t="shared" si="22"/>
        <v>0</v>
      </c>
      <c r="G286" s="39">
        <f t="shared" si="22"/>
        <v>0</v>
      </c>
      <c r="H286" s="39">
        <f t="shared" si="21"/>
        <v>1328647.0440208963</v>
      </c>
      <c r="I286" s="1"/>
    </row>
    <row r="287" spans="2:10" x14ac:dyDescent="0.2">
      <c r="B287" s="9" t="str">
        <f>$B$51</f>
        <v>Nursing</v>
      </c>
      <c r="C287" s="39">
        <f t="shared" si="22"/>
        <v>233466.35178872792</v>
      </c>
      <c r="D287" s="39">
        <f t="shared" si="22"/>
        <v>3051483.431424289</v>
      </c>
      <c r="E287" s="39">
        <f t="shared" si="22"/>
        <v>2252379.8187425192</v>
      </c>
      <c r="F287" s="39">
        <f t="shared" si="22"/>
        <v>0</v>
      </c>
      <c r="G287" s="39">
        <f t="shared" si="22"/>
        <v>0</v>
      </c>
      <c r="H287" s="39">
        <f t="shared" si="21"/>
        <v>5537329.6019555368</v>
      </c>
      <c r="I287" s="1"/>
    </row>
    <row r="288" spans="2:10" x14ac:dyDescent="0.2">
      <c r="B288" s="35" t="str">
        <f>$B$52</f>
        <v>Totals</v>
      </c>
      <c r="C288" s="38">
        <f>SUM(C268:C287)</f>
        <v>41284323.365018636</v>
      </c>
      <c r="D288" s="38">
        <f>SUM(D268:D287)</f>
        <v>24351140.770868227</v>
      </c>
      <c r="E288" s="38">
        <f>SUM(E268:E287)</f>
        <v>13380871.623385623</v>
      </c>
      <c r="F288" s="38">
        <f>SUM(F268:F287)</f>
        <v>0</v>
      </c>
      <c r="G288" s="38">
        <f>SUM(G268:G287)</f>
        <v>2029291.3163685529</v>
      </c>
      <c r="H288" s="38">
        <f t="shared" si="21"/>
        <v>81045627.075641036</v>
      </c>
      <c r="I288" s="85"/>
      <c r="J288" s="54"/>
    </row>
    <row r="289" spans="2:10" x14ac:dyDescent="0.2">
      <c r="H289" s="54"/>
    </row>
    <row r="290" spans="2:10" x14ac:dyDescent="0.2">
      <c r="B290" s="271" t="s">
        <v>226</v>
      </c>
      <c r="C290" s="11"/>
      <c r="D290" s="11"/>
      <c r="E290" s="11"/>
      <c r="F290" s="11"/>
      <c r="G290" s="11"/>
      <c r="H290" s="17"/>
      <c r="J290" s="26"/>
    </row>
    <row r="291" spans="2:10" ht="30" customHeight="1" thickBot="1" x14ac:dyDescent="0.25">
      <c r="B291" s="367" t="s">
        <v>238</v>
      </c>
      <c r="C291" s="367"/>
      <c r="D291" s="367"/>
      <c r="E291" s="367"/>
      <c r="F291" s="367"/>
      <c r="G291" s="367"/>
      <c r="H291" s="367"/>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259.1293405112354</v>
      </c>
      <c r="D293" s="36">
        <f t="shared" si="23"/>
        <v>390.48801693350026</v>
      </c>
      <c r="E293" s="36">
        <f t="shared" si="23"/>
        <v>764.68872092808249</v>
      </c>
      <c r="F293" s="36">
        <f t="shared" si="23"/>
        <v>0</v>
      </c>
      <c r="G293" s="37">
        <f t="shared" si="23"/>
        <v>0</v>
      </c>
      <c r="H293" s="38">
        <f t="shared" si="23"/>
        <v>300.55630447247182</v>
      </c>
      <c r="I293" s="1"/>
    </row>
    <row r="294" spans="2:10" x14ac:dyDescent="0.2">
      <c r="B294" s="9" t="str">
        <f>$B$33</f>
        <v>Science</v>
      </c>
      <c r="C294" s="69">
        <f t="shared" si="23"/>
        <v>332.91304178045436</v>
      </c>
      <c r="D294" s="69">
        <f t="shared" si="23"/>
        <v>498.75753722946462</v>
      </c>
      <c r="E294" s="69">
        <f t="shared" si="23"/>
        <v>1176.8493883948681</v>
      </c>
      <c r="F294" s="69">
        <f t="shared" si="23"/>
        <v>0</v>
      </c>
      <c r="G294" s="88">
        <f t="shared" si="23"/>
        <v>0</v>
      </c>
      <c r="H294" s="39">
        <f t="shared" si="23"/>
        <v>381.66226228755994</v>
      </c>
      <c r="I294" s="1"/>
    </row>
    <row r="295" spans="2:10" x14ac:dyDescent="0.2">
      <c r="B295" s="9" t="str">
        <f>$B$34</f>
        <v>Fine Arts</v>
      </c>
      <c r="C295" s="69">
        <f t="shared" si="23"/>
        <v>441.53236943553986</v>
      </c>
      <c r="D295" s="69">
        <f t="shared" si="23"/>
        <v>825.20977386510674</v>
      </c>
      <c r="E295" s="69">
        <f t="shared" si="23"/>
        <v>0</v>
      </c>
      <c r="F295" s="69">
        <f t="shared" si="23"/>
        <v>0</v>
      </c>
      <c r="G295" s="88">
        <f t="shared" si="23"/>
        <v>0</v>
      </c>
      <c r="H295" s="39">
        <f t="shared" si="23"/>
        <v>498.30038417459957</v>
      </c>
      <c r="I295" s="1"/>
    </row>
    <row r="296" spans="2:10" x14ac:dyDescent="0.2">
      <c r="B296" s="9" t="str">
        <f>$B$35</f>
        <v>Teacher Education</v>
      </c>
      <c r="C296" s="69">
        <f t="shared" si="23"/>
        <v>295.48428905547041</v>
      </c>
      <c r="D296" s="69">
        <f t="shared" si="23"/>
        <v>345.9827410216256</v>
      </c>
      <c r="E296" s="69">
        <f t="shared" si="23"/>
        <v>275.77433124654908</v>
      </c>
      <c r="F296" s="69">
        <f t="shared" si="23"/>
        <v>0</v>
      </c>
      <c r="G296" s="88">
        <f t="shared" si="23"/>
        <v>0</v>
      </c>
      <c r="H296" s="39">
        <f t="shared" si="23"/>
        <v>291.48975201300647</v>
      </c>
      <c r="I296" s="1"/>
    </row>
    <row r="297" spans="2:10" x14ac:dyDescent="0.2">
      <c r="B297" s="9" t="str">
        <f>$B$36</f>
        <v>Agriculture</v>
      </c>
      <c r="C297" s="69">
        <f t="shared" si="23"/>
        <v>273.83960937536756</v>
      </c>
      <c r="D297" s="69">
        <f t="shared" si="23"/>
        <v>329.57932483664149</v>
      </c>
      <c r="E297" s="69">
        <f t="shared" si="23"/>
        <v>512.58771975561172</v>
      </c>
      <c r="F297" s="69">
        <f t="shared" si="23"/>
        <v>0</v>
      </c>
      <c r="G297" s="88">
        <f t="shared" si="23"/>
        <v>0</v>
      </c>
      <c r="H297" s="39">
        <f t="shared" si="23"/>
        <v>317.7176562198203</v>
      </c>
      <c r="I297" s="1"/>
    </row>
    <row r="298" spans="2:10" x14ac:dyDescent="0.2">
      <c r="B298" s="9" t="str">
        <f>$B$37</f>
        <v>Engineering</v>
      </c>
      <c r="C298" s="69">
        <f t="shared" si="23"/>
        <v>606.20120027255541</v>
      </c>
      <c r="D298" s="69">
        <f t="shared" si="23"/>
        <v>896.88977947548506</v>
      </c>
      <c r="E298" s="69">
        <f t="shared" si="23"/>
        <v>0</v>
      </c>
      <c r="F298" s="69">
        <f t="shared" si="23"/>
        <v>0</v>
      </c>
      <c r="G298" s="88">
        <f t="shared" si="23"/>
        <v>0</v>
      </c>
      <c r="H298" s="39">
        <f t="shared" si="23"/>
        <v>717.06714810959818</v>
      </c>
      <c r="I298" s="1"/>
    </row>
    <row r="299" spans="2:10" x14ac:dyDescent="0.2">
      <c r="B299" s="9" t="str">
        <f>$B$38</f>
        <v>Home Economics</v>
      </c>
      <c r="C299" s="69">
        <f t="shared" si="23"/>
        <v>252.4078381129388</v>
      </c>
      <c r="D299" s="69">
        <f t="shared" si="23"/>
        <v>369.19320342623178</v>
      </c>
      <c r="E299" s="69">
        <f t="shared" si="23"/>
        <v>404.91144950564103</v>
      </c>
      <c r="F299" s="69">
        <f t="shared" si="23"/>
        <v>0</v>
      </c>
      <c r="G299" s="88">
        <f t="shared" si="23"/>
        <v>0</v>
      </c>
      <c r="H299" s="39">
        <f t="shared" si="23"/>
        <v>326.88525316030126</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338.14189200000158</v>
      </c>
      <c r="D301" s="69">
        <f t="shared" si="23"/>
        <v>309.98149462313864</v>
      </c>
      <c r="E301" s="69">
        <f t="shared" si="23"/>
        <v>512.04668558100821</v>
      </c>
      <c r="F301" s="69">
        <f t="shared" si="23"/>
        <v>0</v>
      </c>
      <c r="G301" s="88">
        <f t="shared" si="23"/>
        <v>0</v>
      </c>
      <c r="H301" s="39">
        <f t="shared" si="23"/>
        <v>364.504850202949</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359.80127024388901</v>
      </c>
      <c r="D305" s="69">
        <f t="shared" si="23"/>
        <v>0</v>
      </c>
      <c r="E305" s="69">
        <f t="shared" si="23"/>
        <v>0</v>
      </c>
      <c r="F305" s="69">
        <f t="shared" si="23"/>
        <v>0</v>
      </c>
      <c r="G305" s="88">
        <f t="shared" si="23"/>
        <v>0</v>
      </c>
      <c r="H305" s="39">
        <f t="shared" si="23"/>
        <v>359.80127024388901</v>
      </c>
      <c r="I305" s="1"/>
    </row>
    <row r="306" spans="2:10" x14ac:dyDescent="0.2">
      <c r="B306" s="9" t="str">
        <f>$B$45</f>
        <v>Health Services</v>
      </c>
      <c r="C306" s="69">
        <f t="shared" si="23"/>
        <v>253.1988863770103</v>
      </c>
      <c r="D306" s="69">
        <f t="shared" si="23"/>
        <v>345.37855643218705</v>
      </c>
      <c r="E306" s="69">
        <f t="shared" si="23"/>
        <v>769.61933324655524</v>
      </c>
      <c r="F306" s="69">
        <f t="shared" si="23"/>
        <v>0</v>
      </c>
      <c r="G306" s="88">
        <f t="shared" si="23"/>
        <v>764.90437857842176</v>
      </c>
      <c r="H306" s="39">
        <f t="shared" si="23"/>
        <v>401.80399630963433</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276.1116851603374</v>
      </c>
      <c r="D308" s="69">
        <f t="shared" si="23"/>
        <v>415.55345864283743</v>
      </c>
      <c r="E308" s="69">
        <f t="shared" si="23"/>
        <v>581.56378180149295</v>
      </c>
      <c r="F308" s="69">
        <f t="shared" si="23"/>
        <v>0</v>
      </c>
      <c r="G308" s="88">
        <f t="shared" si="23"/>
        <v>0</v>
      </c>
      <c r="H308" s="39">
        <f t="shared" si="23"/>
        <v>404.50302462415357</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127.39136894470302</v>
      </c>
      <c r="E310" s="69">
        <f t="shared" si="24"/>
        <v>0</v>
      </c>
      <c r="F310" s="69">
        <f t="shared" si="24"/>
        <v>0</v>
      </c>
      <c r="G310" s="88">
        <f t="shared" si="24"/>
        <v>0</v>
      </c>
      <c r="H310" s="39">
        <f t="shared" si="24"/>
        <v>127.39136894470302</v>
      </c>
      <c r="I310" s="1"/>
    </row>
    <row r="311" spans="2:10" x14ac:dyDescent="0.2">
      <c r="B311" s="9" t="str">
        <f>$B$50</f>
        <v>Technology</v>
      </c>
      <c r="C311" s="69">
        <f t="shared" si="24"/>
        <v>283.06470761077549</v>
      </c>
      <c r="D311" s="69">
        <f t="shared" si="24"/>
        <v>298.88086262140592</v>
      </c>
      <c r="E311" s="69">
        <f t="shared" si="24"/>
        <v>724.71063907151768</v>
      </c>
      <c r="F311" s="69">
        <f t="shared" si="24"/>
        <v>0</v>
      </c>
      <c r="G311" s="88">
        <f t="shared" si="24"/>
        <v>0</v>
      </c>
      <c r="H311" s="39">
        <f t="shared" si="24"/>
        <v>361.7334723716026</v>
      </c>
      <c r="I311" s="1"/>
    </row>
    <row r="312" spans="2:10" x14ac:dyDescent="0.2">
      <c r="B312" s="9" t="str">
        <f>$B$51</f>
        <v>Nursing</v>
      </c>
      <c r="C312" s="69">
        <f t="shared" si="24"/>
        <v>343.83851515276569</v>
      </c>
      <c r="D312" s="69">
        <f t="shared" si="24"/>
        <v>733.88249914004064</v>
      </c>
      <c r="E312" s="69">
        <f t="shared" si="24"/>
        <v>1761.047551792431</v>
      </c>
      <c r="F312" s="69">
        <f t="shared" si="24"/>
        <v>0</v>
      </c>
      <c r="G312" s="88">
        <f t="shared" si="24"/>
        <v>0</v>
      </c>
      <c r="H312" s="39">
        <f t="shared" si="24"/>
        <v>905.38417298161164</v>
      </c>
      <c r="I312" s="1"/>
    </row>
    <row r="313" spans="2:10" x14ac:dyDescent="0.2">
      <c r="B313" s="35" t="str">
        <f>$B$52</f>
        <v>Totals</v>
      </c>
      <c r="C313" s="38">
        <f t="shared" si="24"/>
        <v>293.28334516160606</v>
      </c>
      <c r="D313" s="38">
        <f t="shared" si="24"/>
        <v>446.43311646808615</v>
      </c>
      <c r="E313" s="38">
        <f t="shared" si="24"/>
        <v>564.54609836240081</v>
      </c>
      <c r="F313" s="38">
        <f t="shared" si="24"/>
        <v>0</v>
      </c>
      <c r="G313" s="38">
        <f t="shared" si="24"/>
        <v>764.90437857842176</v>
      </c>
      <c r="H313" s="38">
        <f t="shared" si="24"/>
        <v>365.61882046331226</v>
      </c>
      <c r="I313" s="50"/>
    </row>
    <row r="315" spans="2:10" x14ac:dyDescent="0.2">
      <c r="B315" s="271" t="s">
        <v>38</v>
      </c>
      <c r="C315" s="11"/>
      <c r="D315" s="11"/>
      <c r="E315" s="11"/>
      <c r="F315" s="11"/>
      <c r="G315" s="11"/>
      <c r="H315" s="17"/>
      <c r="J315" s="26"/>
    </row>
    <row r="316" spans="2:10" ht="55.5" customHeight="1" thickBot="1" x14ac:dyDescent="0.25">
      <c r="B316" s="367" t="s">
        <v>239</v>
      </c>
      <c r="C316" s="367"/>
      <c r="D316" s="367"/>
      <c r="E316" s="367"/>
      <c r="F316" s="367"/>
      <c r="G316" s="367"/>
      <c r="H316" s="367"/>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1.5069232073956109</v>
      </c>
      <c r="E318" s="55">
        <f t="shared" si="25"/>
        <v>2.9509924249389541</v>
      </c>
      <c r="F318" s="55">
        <f t="shared" si="25"/>
        <v>0</v>
      </c>
      <c r="G318" s="55">
        <f t="shared" si="25"/>
        <v>0</v>
      </c>
      <c r="H318" s="55">
        <f t="shared" si="25"/>
        <v>1.1598698313340563</v>
      </c>
      <c r="I318" s="1"/>
    </row>
    <row r="319" spans="2:10" x14ac:dyDescent="0.2">
      <c r="B319" s="9" t="str">
        <f>$B$33</f>
        <v>Science</v>
      </c>
      <c r="C319" s="55">
        <f t="shared" ref="C319:H334" si="26">IF($C$293=0,"",C294/$C$293)</f>
        <v>1.2847369623356868</v>
      </c>
      <c r="D319" s="55">
        <f t="shared" si="26"/>
        <v>1.9247435903841208</v>
      </c>
      <c r="E319" s="55">
        <f t="shared" si="26"/>
        <v>4.5415520530136257</v>
      </c>
      <c r="F319" s="55">
        <f t="shared" si="26"/>
        <v>0</v>
      </c>
      <c r="G319" s="55">
        <f t="shared" si="26"/>
        <v>0</v>
      </c>
      <c r="H319" s="55">
        <f t="shared" si="26"/>
        <v>1.4728639432901722</v>
      </c>
      <c r="I319" s="1"/>
    </row>
    <row r="320" spans="2:10" x14ac:dyDescent="0.2">
      <c r="B320" s="9" t="str">
        <f>$B$34</f>
        <v>Fine Arts</v>
      </c>
      <c r="C320" s="55">
        <f t="shared" si="26"/>
        <v>1.7039072787529277</v>
      </c>
      <c r="D320" s="55">
        <f t="shared" si="26"/>
        <v>3.1845478101285374</v>
      </c>
      <c r="E320" s="55">
        <f t="shared" si="26"/>
        <v>0</v>
      </c>
      <c r="F320" s="55">
        <f t="shared" si="26"/>
        <v>0</v>
      </c>
      <c r="G320" s="55">
        <f t="shared" si="26"/>
        <v>0</v>
      </c>
      <c r="H320" s="55">
        <f t="shared" si="26"/>
        <v>1.9229794016822042</v>
      </c>
      <c r="I320" s="1"/>
    </row>
    <row r="321" spans="2:9" x14ac:dyDescent="0.2">
      <c r="B321" s="9" t="str">
        <f>$B$35</f>
        <v>Teacher Education</v>
      </c>
      <c r="C321" s="55">
        <f t="shared" si="26"/>
        <v>1.1402965348212226</v>
      </c>
      <c r="D321" s="55">
        <f t="shared" si="26"/>
        <v>1.335173934140524</v>
      </c>
      <c r="E321" s="55">
        <f t="shared" si="26"/>
        <v>1.0642342959020961</v>
      </c>
      <c r="F321" s="55">
        <f t="shared" si="26"/>
        <v>0</v>
      </c>
      <c r="G321" s="55">
        <f t="shared" si="26"/>
        <v>0</v>
      </c>
      <c r="H321" s="55">
        <f t="shared" si="26"/>
        <v>1.1248813099972674</v>
      </c>
      <c r="I321" s="1"/>
    </row>
    <row r="322" spans="2:9" x14ac:dyDescent="0.2">
      <c r="B322" s="9" t="str">
        <f>$B$36</f>
        <v>Agriculture</v>
      </c>
      <c r="C322" s="55">
        <f t="shared" si="26"/>
        <v>1.0567680558099299</v>
      </c>
      <c r="D322" s="55">
        <f t="shared" si="26"/>
        <v>1.2718718929566817</v>
      </c>
      <c r="E322" s="55">
        <f t="shared" si="26"/>
        <v>1.9781153255140045</v>
      </c>
      <c r="F322" s="55">
        <f t="shared" si="26"/>
        <v>0</v>
      </c>
      <c r="G322" s="55">
        <f t="shared" si="26"/>
        <v>0</v>
      </c>
      <c r="H322" s="55">
        <f t="shared" si="26"/>
        <v>1.2260968039859794</v>
      </c>
      <c r="I322" s="1"/>
    </row>
    <row r="323" spans="2:9" x14ac:dyDescent="0.2">
      <c r="B323" s="9" t="str">
        <f>$B$37</f>
        <v>Engineering</v>
      </c>
      <c r="C323" s="55">
        <f t="shared" si="26"/>
        <v>2.3393769268913474</v>
      </c>
      <c r="D323" s="55">
        <f t="shared" si="26"/>
        <v>3.4611664495653569</v>
      </c>
      <c r="E323" s="55">
        <f t="shared" si="26"/>
        <v>0</v>
      </c>
      <c r="F323" s="55">
        <f t="shared" si="26"/>
        <v>0</v>
      </c>
      <c r="G323" s="55">
        <f t="shared" si="26"/>
        <v>0</v>
      </c>
      <c r="H323" s="55">
        <f t="shared" si="26"/>
        <v>2.7672171229043334</v>
      </c>
      <c r="I323" s="1"/>
    </row>
    <row r="324" spans="2:9" x14ac:dyDescent="0.2">
      <c r="B324" s="9" t="str">
        <f>$B$38</f>
        <v>Home Economics</v>
      </c>
      <c r="C324" s="55">
        <f t="shared" si="26"/>
        <v>0.97406120671230911</v>
      </c>
      <c r="D324" s="55">
        <f t="shared" si="26"/>
        <v>1.4247448887796794</v>
      </c>
      <c r="E324" s="55">
        <f t="shared" si="26"/>
        <v>1.5625843399546828</v>
      </c>
      <c r="F324" s="55">
        <f t="shared" si="26"/>
        <v>0</v>
      </c>
      <c r="G324" s="55">
        <f t="shared" si="26"/>
        <v>0</v>
      </c>
      <c r="H324" s="55">
        <f t="shared" si="26"/>
        <v>1.2614752637250204</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1.3049154963806204</v>
      </c>
      <c r="D326" s="55">
        <f t="shared" si="26"/>
        <v>1.1962423630283519</v>
      </c>
      <c r="E326" s="55">
        <f t="shared" si="26"/>
        <v>1.9760274331374172</v>
      </c>
      <c r="F326" s="55">
        <f t="shared" si="26"/>
        <v>0</v>
      </c>
      <c r="G326" s="55">
        <f t="shared" si="26"/>
        <v>0</v>
      </c>
      <c r="H326" s="55">
        <f t="shared" si="26"/>
        <v>1.4066521740989215</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1.3885006982769235</v>
      </c>
      <c r="D330" s="55">
        <f t="shared" si="26"/>
        <v>0</v>
      </c>
      <c r="E330" s="55">
        <f t="shared" si="26"/>
        <v>0</v>
      </c>
      <c r="F330" s="55">
        <f t="shared" si="26"/>
        <v>0</v>
      </c>
      <c r="G330" s="55">
        <f t="shared" si="26"/>
        <v>0</v>
      </c>
      <c r="H330" s="55">
        <f t="shared" si="26"/>
        <v>1.3885006982769235</v>
      </c>
      <c r="I330" s="1"/>
    </row>
    <row r="331" spans="2:9" x14ac:dyDescent="0.2">
      <c r="B331" s="9" t="str">
        <f>$B$45</f>
        <v>Health Services</v>
      </c>
      <c r="C331" s="55">
        <f t="shared" si="26"/>
        <v>0.97711392263598973</v>
      </c>
      <c r="D331" s="55">
        <f t="shared" si="26"/>
        <v>1.332842339469513</v>
      </c>
      <c r="E331" s="55">
        <f t="shared" si="26"/>
        <v>2.9700200360490858</v>
      </c>
      <c r="F331" s="55">
        <f t="shared" si="26"/>
        <v>0</v>
      </c>
      <c r="G331" s="55">
        <f t="shared" si="26"/>
        <v>2.9518246643523445</v>
      </c>
      <c r="H331" s="55">
        <f t="shared" si="26"/>
        <v>1.55059243973267</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1.0655361705301205</v>
      </c>
      <c r="D333" s="55">
        <f t="shared" si="26"/>
        <v>1.6036526694468229</v>
      </c>
      <c r="E333" s="55">
        <f t="shared" si="26"/>
        <v>2.2442992393456014</v>
      </c>
      <c r="F333" s="55">
        <f t="shared" si="26"/>
        <v>0</v>
      </c>
      <c r="G333" s="55">
        <f t="shared" si="26"/>
        <v>0</v>
      </c>
      <c r="H333" s="55">
        <f t="shared" si="26"/>
        <v>1.5610081970112335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0.49161306355109391</v>
      </c>
      <c r="E335" s="55">
        <f t="shared" si="27"/>
        <v>0</v>
      </c>
      <c r="F335" s="55">
        <f t="shared" si="27"/>
        <v>0</v>
      </c>
      <c r="G335" s="55">
        <f t="shared" si="27"/>
        <v>0</v>
      </c>
      <c r="H335" s="55">
        <f t="shared" si="27"/>
        <v>0.49161306355109391</v>
      </c>
      <c r="I335" s="1"/>
    </row>
    <row r="336" spans="2:9" x14ac:dyDescent="0.2">
      <c r="B336" s="9" t="str">
        <f>$B$50</f>
        <v>Technology</v>
      </c>
      <c r="C336" s="55">
        <f t="shared" si="27"/>
        <v>1.0923684174563872</v>
      </c>
      <c r="D336" s="55">
        <f t="shared" si="27"/>
        <v>1.1534041727260405</v>
      </c>
      <c r="E336" s="55">
        <f t="shared" si="27"/>
        <v>2.7967139407746671</v>
      </c>
      <c r="F336" s="55">
        <f t="shared" si="27"/>
        <v>0</v>
      </c>
      <c r="G336" s="55">
        <f t="shared" si="27"/>
        <v>0</v>
      </c>
      <c r="H336" s="55">
        <f t="shared" si="27"/>
        <v>1.3959572144857848</v>
      </c>
      <c r="I336" s="1"/>
    </row>
    <row r="337" spans="2:10" x14ac:dyDescent="0.2">
      <c r="B337" s="9" t="str">
        <f>$B$51</f>
        <v>Nursing</v>
      </c>
      <c r="C337" s="55">
        <f t="shared" si="27"/>
        <v>1.3268992020525652</v>
      </c>
      <c r="D337" s="55">
        <f t="shared" si="27"/>
        <v>2.8321088522517996</v>
      </c>
      <c r="E337" s="55">
        <f t="shared" si="27"/>
        <v>6.7960175729929553</v>
      </c>
      <c r="F337" s="55">
        <f t="shared" si="27"/>
        <v>0</v>
      </c>
      <c r="G337" s="55">
        <f t="shared" si="27"/>
        <v>0</v>
      </c>
      <c r="H337" s="55">
        <f t="shared" si="27"/>
        <v>3.4939469656171789</v>
      </c>
      <c r="I337" s="1"/>
    </row>
    <row r="338" spans="2:10" x14ac:dyDescent="0.2">
      <c r="B338" s="35" t="str">
        <f>$B$52</f>
        <v>Totals</v>
      </c>
      <c r="C338" s="55">
        <f t="shared" si="27"/>
        <v>1.1318029235245548</v>
      </c>
      <c r="D338" s="55">
        <f t="shared" si="27"/>
        <v>1.722819637434031</v>
      </c>
      <c r="E338" s="55">
        <f t="shared" si="27"/>
        <v>2.1786266937144583</v>
      </c>
      <c r="F338" s="55">
        <f t="shared" si="27"/>
        <v>0</v>
      </c>
      <c r="G338" s="55">
        <f t="shared" si="27"/>
        <v>2.9518246643523445</v>
      </c>
      <c r="H338" s="55">
        <f t="shared" si="27"/>
        <v>1.4109510707740935</v>
      </c>
      <c r="I338" s="50"/>
    </row>
    <row r="340" spans="2:10" x14ac:dyDescent="0.2">
      <c r="B340" s="271" t="s">
        <v>240</v>
      </c>
      <c r="C340" s="11"/>
      <c r="D340" s="11"/>
      <c r="E340" s="11"/>
      <c r="F340" s="11"/>
      <c r="G340" s="11"/>
      <c r="H340" s="17"/>
      <c r="J340" s="26"/>
    </row>
    <row r="341" spans="2:10" ht="55.5" customHeight="1" thickBot="1" x14ac:dyDescent="0.25">
      <c r="B341" s="367" t="s">
        <v>241</v>
      </c>
      <c r="C341" s="367"/>
      <c r="D341" s="367"/>
      <c r="E341" s="367"/>
      <c r="F341" s="367"/>
      <c r="G341" s="367"/>
      <c r="H341" s="367"/>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7773.8802153370616</v>
      </c>
      <c r="D343" s="38">
        <f t="shared" si="28"/>
        <v>11714.640508005008</v>
      </c>
      <c r="E343" s="38">
        <f>E293*24</f>
        <v>18352.529302273979</v>
      </c>
      <c r="F343" s="38">
        <f>F293*18</f>
        <v>0</v>
      </c>
      <c r="G343" s="38">
        <f>G293*24</f>
        <v>0</v>
      </c>
      <c r="H343" s="38">
        <f>IF((C32/30+D32/30+E32/24+F32/18+G32/24)=0,0,H268/(C32/30+D32/30+E32/24+F32/18+G32/24))</f>
        <v>8910.0651356469152</v>
      </c>
      <c r="I343" s="1"/>
    </row>
    <row r="344" spans="2:10" x14ac:dyDescent="0.2">
      <c r="B344" s="9" t="str">
        <f>$B$33</f>
        <v>Science</v>
      </c>
      <c r="C344" s="39">
        <f t="shared" si="28"/>
        <v>9987.3912534136307</v>
      </c>
      <c r="D344" s="39">
        <f t="shared" si="28"/>
        <v>14962.726116883938</v>
      </c>
      <c r="E344" s="39">
        <f>E294*24</f>
        <v>28244.385321476835</v>
      </c>
      <c r="F344" s="39">
        <f>F294*18</f>
        <v>0</v>
      </c>
      <c r="G344" s="39">
        <f>G294*24</f>
        <v>0</v>
      </c>
      <c r="H344" s="39">
        <f t="shared" ref="H344:H363" si="29">IF((C33/30+D33/30+E33/24+F33/18+G33/24)=0,0,H269/(C33/30+D33/30+E33/24+F33/18+G33/24))</f>
        <v>11416.340381180045</v>
      </c>
      <c r="I344" s="1"/>
    </row>
    <row r="345" spans="2:10" x14ac:dyDescent="0.2">
      <c r="B345" s="9" t="str">
        <f>$B$34</f>
        <v>Fine Arts</v>
      </c>
      <c r="C345" s="39">
        <f t="shared" si="28"/>
        <v>13245.971083066195</v>
      </c>
      <c r="D345" s="39">
        <f t="shared" si="28"/>
        <v>24756.293215953203</v>
      </c>
      <c r="E345" s="39">
        <f t="shared" ref="E345:E363" si="30">E295*24</f>
        <v>0</v>
      </c>
      <c r="F345" s="39">
        <f t="shared" ref="F345:F363" si="31">F295*18</f>
        <v>0</v>
      </c>
      <c r="G345" s="39">
        <f t="shared" ref="G345:G363" si="32">G295*24</f>
        <v>0</v>
      </c>
      <c r="H345" s="39">
        <f t="shared" si="29"/>
        <v>14949.011525237986</v>
      </c>
      <c r="I345" s="1"/>
    </row>
    <row r="346" spans="2:10" x14ac:dyDescent="0.2">
      <c r="B346" s="9" t="str">
        <f>$B$35</f>
        <v>Teacher Education</v>
      </c>
      <c r="C346" s="39">
        <f t="shared" si="28"/>
        <v>8864.5286716641131</v>
      </c>
      <c r="D346" s="39">
        <f t="shared" si="28"/>
        <v>10379.482230648768</v>
      </c>
      <c r="E346" s="39">
        <f t="shared" si="30"/>
        <v>6618.583949917178</v>
      </c>
      <c r="F346" s="39">
        <f t="shared" si="31"/>
        <v>0</v>
      </c>
      <c r="G346" s="39">
        <f t="shared" si="32"/>
        <v>0</v>
      </c>
      <c r="H346" s="39">
        <f t="shared" si="29"/>
        <v>7436.4690520379836</v>
      </c>
      <c r="I346" s="1"/>
    </row>
    <row r="347" spans="2:10" x14ac:dyDescent="0.2">
      <c r="B347" s="9" t="str">
        <f>$B$36</f>
        <v>Agriculture</v>
      </c>
      <c r="C347" s="39">
        <f t="shared" si="28"/>
        <v>8215.1882812610274</v>
      </c>
      <c r="D347" s="39">
        <f t="shared" si="28"/>
        <v>9887.3797450992442</v>
      </c>
      <c r="E347" s="39">
        <f t="shared" si="30"/>
        <v>12302.105274134681</v>
      </c>
      <c r="F347" s="39">
        <f t="shared" si="31"/>
        <v>0</v>
      </c>
      <c r="G347" s="39">
        <f t="shared" si="32"/>
        <v>0</v>
      </c>
      <c r="H347" s="39">
        <f t="shared" si="29"/>
        <v>9374.3406323213039</v>
      </c>
      <c r="I347" s="1"/>
    </row>
    <row r="348" spans="2:10" x14ac:dyDescent="0.2">
      <c r="B348" s="9" t="str">
        <f>$B$37</f>
        <v>Engineering</v>
      </c>
      <c r="C348" s="39">
        <f t="shared" si="28"/>
        <v>18186.036008176663</v>
      </c>
      <c r="D348" s="39">
        <f t="shared" si="28"/>
        <v>26906.693384264552</v>
      </c>
      <c r="E348" s="39">
        <f t="shared" si="30"/>
        <v>0</v>
      </c>
      <c r="F348" s="39">
        <f t="shared" si="31"/>
        <v>0</v>
      </c>
      <c r="G348" s="39">
        <f t="shared" si="32"/>
        <v>0</v>
      </c>
      <c r="H348" s="39">
        <f t="shared" si="29"/>
        <v>21512.014443287946</v>
      </c>
      <c r="I348" s="1"/>
    </row>
    <row r="349" spans="2:10" x14ac:dyDescent="0.2">
      <c r="B349" s="9" t="str">
        <f>$B$38</f>
        <v>Home Economics</v>
      </c>
      <c r="C349" s="39">
        <f t="shared" si="28"/>
        <v>7572.235143388164</v>
      </c>
      <c r="D349" s="39">
        <f t="shared" si="28"/>
        <v>11075.796102786953</v>
      </c>
      <c r="E349" s="39">
        <f t="shared" si="30"/>
        <v>9717.8747881353847</v>
      </c>
      <c r="F349" s="39">
        <f t="shared" si="31"/>
        <v>0</v>
      </c>
      <c r="G349" s="39">
        <f t="shared" si="32"/>
        <v>0</v>
      </c>
      <c r="H349" s="39">
        <f t="shared" si="29"/>
        <v>9335.6790464152837</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10144.256760000048</v>
      </c>
      <c r="D351" s="39">
        <f t="shared" si="28"/>
        <v>9299.4448386941585</v>
      </c>
      <c r="E351" s="39">
        <f t="shared" si="30"/>
        <v>12289.120453944197</v>
      </c>
      <c r="F351" s="39">
        <f t="shared" si="31"/>
        <v>0</v>
      </c>
      <c r="G351" s="39">
        <f t="shared" si="32"/>
        <v>0</v>
      </c>
      <c r="H351" s="39">
        <f t="shared" si="29"/>
        <v>10313.867000738137</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10794.03810731667</v>
      </c>
      <c r="D355" s="39">
        <f t="shared" si="28"/>
        <v>0</v>
      </c>
      <c r="E355" s="39">
        <f t="shared" si="30"/>
        <v>0</v>
      </c>
      <c r="F355" s="39">
        <f t="shared" si="31"/>
        <v>0</v>
      </c>
      <c r="G355" s="39">
        <f t="shared" si="32"/>
        <v>0</v>
      </c>
      <c r="H355" s="39">
        <f t="shared" si="29"/>
        <v>10794.03810731667</v>
      </c>
      <c r="I355" s="1"/>
    </row>
    <row r="356" spans="2:9" x14ac:dyDescent="0.2">
      <c r="B356" s="9" t="str">
        <f>$B$45</f>
        <v>Health Services</v>
      </c>
      <c r="C356" s="39">
        <f t="shared" si="28"/>
        <v>7595.966591310309</v>
      </c>
      <c r="D356" s="39">
        <f t="shared" si="28"/>
        <v>10361.356692965612</v>
      </c>
      <c r="E356" s="39">
        <f t="shared" si="30"/>
        <v>18470.863997917324</v>
      </c>
      <c r="F356" s="39">
        <f t="shared" si="31"/>
        <v>0</v>
      </c>
      <c r="G356" s="39">
        <f t="shared" si="32"/>
        <v>18357.705085882124</v>
      </c>
      <c r="H356" s="39">
        <f t="shared" si="29"/>
        <v>11409.691118910381</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8283.350554810122</v>
      </c>
      <c r="D358" s="39">
        <f t="shared" si="28"/>
        <v>12466.603759285123</v>
      </c>
      <c r="E358" s="39">
        <f t="shared" si="30"/>
        <v>13957.530763235831</v>
      </c>
      <c r="F358" s="39">
        <f t="shared" si="31"/>
        <v>0</v>
      </c>
      <c r="G358" s="39">
        <f t="shared" si="32"/>
        <v>0</v>
      </c>
      <c r="H358" s="39">
        <f t="shared" si="29"/>
        <v>11549.090381120201</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3821.7410683410903</v>
      </c>
      <c r="E360" s="39">
        <f t="shared" si="30"/>
        <v>0</v>
      </c>
      <c r="F360" s="39">
        <f t="shared" si="31"/>
        <v>0</v>
      </c>
      <c r="G360" s="39">
        <f t="shared" si="32"/>
        <v>0</v>
      </c>
      <c r="H360" s="39">
        <f t="shared" si="29"/>
        <v>3821.7410683410903</v>
      </c>
      <c r="I360" s="1"/>
    </row>
    <row r="361" spans="2:9" x14ac:dyDescent="0.2">
      <c r="B361" s="9" t="str">
        <f>$B$50</f>
        <v>Technology</v>
      </c>
      <c r="C361" s="39">
        <f t="shared" si="33"/>
        <v>8491.941228323265</v>
      </c>
      <c r="D361" s="39">
        <f t="shared" si="33"/>
        <v>8966.4258786421778</v>
      </c>
      <c r="E361" s="39">
        <f t="shared" si="30"/>
        <v>17393.055337716425</v>
      </c>
      <c r="F361" s="39">
        <f t="shared" si="31"/>
        <v>0</v>
      </c>
      <c r="G361" s="39">
        <f t="shared" si="32"/>
        <v>0</v>
      </c>
      <c r="H361" s="39">
        <f t="shared" si="29"/>
        <v>10418.037459651565</v>
      </c>
      <c r="I361" s="1"/>
    </row>
    <row r="362" spans="2:9" x14ac:dyDescent="0.2">
      <c r="B362" s="9" t="str">
        <f>$B$51</f>
        <v>Nursing</v>
      </c>
      <c r="C362" s="39">
        <f t="shared" si="33"/>
        <v>10315.155454582971</v>
      </c>
      <c r="D362" s="39">
        <f t="shared" si="33"/>
        <v>22016.474974201221</v>
      </c>
      <c r="E362" s="39">
        <f t="shared" si="30"/>
        <v>42265.141243018341</v>
      </c>
      <c r="F362" s="39">
        <f t="shared" si="31"/>
        <v>0</v>
      </c>
      <c r="G362" s="39">
        <f t="shared" si="32"/>
        <v>0</v>
      </c>
      <c r="H362" s="39">
        <f t="shared" si="29"/>
        <v>25812.048022167754</v>
      </c>
      <c r="I362" s="1"/>
    </row>
    <row r="363" spans="2:9" x14ac:dyDescent="0.2">
      <c r="B363" s="35" t="str">
        <f>$B$52</f>
        <v>Totals</v>
      </c>
      <c r="C363" s="38">
        <f t="shared" si="33"/>
        <v>8798.5003548481818</v>
      </c>
      <c r="D363" s="38">
        <f t="shared" si="33"/>
        <v>13392.993494042585</v>
      </c>
      <c r="E363" s="38">
        <f t="shared" si="30"/>
        <v>13549.10636069762</v>
      </c>
      <c r="F363" s="38">
        <f t="shared" si="31"/>
        <v>0</v>
      </c>
      <c r="G363" s="38">
        <f t="shared" si="32"/>
        <v>18357.705085882124</v>
      </c>
      <c r="H363" s="38">
        <f t="shared" si="29"/>
        <v>10651.949895103327</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91" priority="6" stopIfTrue="1">
      <formula>C32=0</formula>
    </cfRule>
  </conditionalFormatting>
  <conditionalFormatting sqref="C91:G110">
    <cfRule type="expression" dxfId="90" priority="5" stopIfTrue="1">
      <formula>C32=0</formula>
    </cfRule>
  </conditionalFormatting>
  <conditionalFormatting sqref="C143:H162">
    <cfRule type="expression" dxfId="89" priority="3" stopIfTrue="1">
      <formula>C32=0</formula>
    </cfRule>
  </conditionalFormatting>
  <conditionalFormatting sqref="H143:H162">
    <cfRule type="expression" dxfId="88" priority="4" stopIfTrue="1">
      <formula>OR(AND(#REF!&gt;0,H143&gt;0,H61=0),AND(#REF!&gt;0,H143&gt;0,H32=0))</formula>
    </cfRule>
  </conditionalFormatting>
  <conditionalFormatting sqref="H143:H162">
    <cfRule type="expression" dxfId="87" priority="2" stopIfTrue="1">
      <formula>OR(AND(#REF!&gt;0,H143&gt;0,H61=0),AND(#REF!&gt;0,H143&gt;0,H32=0))</formula>
    </cfRule>
  </conditionalFormatting>
  <conditionalFormatting sqref="H143:H162">
    <cfRule type="expression" dxfId="86"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C000"/>
    <pageSetUpPr fitToPage="1"/>
  </sheetPr>
  <dimension ref="B1:W363"/>
  <sheetViews>
    <sheetView showGridLines="0" showZeros="0" topLeftCell="A43"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116</v>
      </c>
      <c r="C3" s="6"/>
      <c r="D3" s="6"/>
      <c r="E3" s="6"/>
      <c r="F3" s="6"/>
      <c r="G3" s="6"/>
      <c r="H3" s="6"/>
    </row>
    <row r="4" spans="2:8" x14ac:dyDescent="0.2">
      <c r="B4" s="83" t="s">
        <v>162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7" t="s">
        <v>940</v>
      </c>
      <c r="C11" s="367"/>
      <c r="D11" s="367"/>
      <c r="E11" s="367"/>
      <c r="F11" s="367"/>
      <c r="G11" s="367"/>
      <c r="H11" s="367"/>
    </row>
    <row r="12" spans="2:8" ht="15" thickBot="1" x14ac:dyDescent="0.25">
      <c r="B12" s="408" t="s">
        <v>17</v>
      </c>
      <c r="C12" s="409"/>
      <c r="D12" s="409"/>
      <c r="E12" s="410"/>
      <c r="F12" s="314"/>
      <c r="G12" s="338"/>
      <c r="H12" s="58" t="s">
        <v>18</v>
      </c>
    </row>
    <row r="13" spans="2:8" x14ac:dyDescent="0.2">
      <c r="B13" s="411" t="s">
        <v>13</v>
      </c>
      <c r="C13" s="412"/>
      <c r="D13" s="412"/>
      <c r="E13" s="413"/>
      <c r="F13" s="340"/>
      <c r="G13" s="339"/>
      <c r="H13" s="344">
        <f>Data!$G33</f>
        <v>86534005</v>
      </c>
    </row>
    <row r="14" spans="2:8" x14ac:dyDescent="0.2">
      <c r="B14" s="373" t="s">
        <v>14</v>
      </c>
      <c r="C14" s="406"/>
      <c r="D14" s="406"/>
      <c r="E14" s="407"/>
      <c r="F14" s="341"/>
      <c r="G14" s="339"/>
      <c r="H14" s="345">
        <f>Data!$H33</f>
        <v>4722368</v>
      </c>
    </row>
    <row r="15" spans="2:8" x14ac:dyDescent="0.2">
      <c r="B15" s="373" t="s">
        <v>15</v>
      </c>
      <c r="C15" s="406"/>
      <c r="D15" s="406"/>
      <c r="E15" s="407"/>
      <c r="F15" s="341"/>
      <c r="G15" s="339"/>
      <c r="H15" s="345">
        <f>Data!$I33</f>
        <v>33531764</v>
      </c>
    </row>
    <row r="16" spans="2:8" x14ac:dyDescent="0.2">
      <c r="B16" s="373" t="s">
        <v>19</v>
      </c>
      <c r="C16" s="406"/>
      <c r="D16" s="406"/>
      <c r="E16" s="407"/>
      <c r="F16" s="341"/>
      <c r="G16" s="339"/>
      <c r="H16" s="345">
        <f>Data!$J33</f>
        <v>15358983</v>
      </c>
    </row>
    <row r="17" spans="2:23" x14ac:dyDescent="0.2">
      <c r="B17" s="373" t="s">
        <v>16</v>
      </c>
      <c r="C17" s="406"/>
      <c r="D17" s="406"/>
      <c r="E17" s="407"/>
      <c r="F17" s="341"/>
      <c r="G17" s="339"/>
      <c r="H17" s="345">
        <f>Data!$K33</f>
        <v>23644460</v>
      </c>
    </row>
    <row r="18" spans="2:23" x14ac:dyDescent="0.2">
      <c r="B18" s="373" t="s">
        <v>1</v>
      </c>
      <c r="C18" s="406"/>
      <c r="D18" s="406"/>
      <c r="E18" s="407"/>
      <c r="F18" s="342"/>
      <c r="G18" s="339"/>
      <c r="H18" s="343">
        <f>SUM(H13:H17)</f>
        <v>163791580</v>
      </c>
    </row>
    <row r="19" spans="2:23" ht="13.5" customHeight="1" x14ac:dyDescent="0.2">
      <c r="B19" s="27"/>
      <c r="D19" s="27"/>
      <c r="E19" s="27"/>
      <c r="F19" s="27"/>
      <c r="G19" s="27"/>
      <c r="H19" s="5"/>
    </row>
    <row r="20" spans="2:23" ht="13.5" customHeight="1" x14ac:dyDescent="0.2">
      <c r="B20" s="27"/>
      <c r="D20" s="399" t="s">
        <v>23</v>
      </c>
      <c r="E20" s="400"/>
      <c r="F20" s="401"/>
      <c r="G20" s="312" t="s">
        <v>24</v>
      </c>
      <c r="H20" s="312" t="s">
        <v>25</v>
      </c>
    </row>
    <row r="21" spans="2:23" ht="14.25" customHeight="1" x14ac:dyDescent="0.2">
      <c r="B21" s="386" t="s">
        <v>22</v>
      </c>
      <c r="C21" s="402"/>
      <c r="D21" s="403" t="str">
        <f>Data!L33</f>
        <v>June Orth</v>
      </c>
      <c r="E21" s="404"/>
      <c r="F21" s="405"/>
      <c r="G21" s="311" t="str">
        <f>Data!M33</f>
        <v>940-898-3522</v>
      </c>
      <c r="H21" s="78" t="str">
        <f>Data!N33</f>
        <v>borth@twu.edu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Data!O33</f>
        <v>4414</v>
      </c>
      <c r="D25" s="80">
        <f>Data!P33</f>
        <v>6180</v>
      </c>
      <c r="E25" s="80">
        <f>Data!Q33</f>
        <v>4153</v>
      </c>
      <c r="F25" s="80">
        <f>Data!R33</f>
        <v>660</v>
      </c>
      <c r="G25" s="80">
        <f>Data!S33</f>
        <v>303</v>
      </c>
      <c r="H25" s="68">
        <f>SUM(C25:G25)</f>
        <v>15710</v>
      </c>
    </row>
    <row r="26" spans="2:23" x14ac:dyDescent="0.2">
      <c r="C26" s="2"/>
      <c r="D26" s="2"/>
      <c r="E26" s="2"/>
      <c r="F26" s="2"/>
      <c r="G26" s="2"/>
      <c r="H26" s="2"/>
      <c r="I26" s="2"/>
    </row>
    <row r="27" spans="2:23" ht="13.5" customHeight="1" x14ac:dyDescent="0.2">
      <c r="B27" s="27"/>
      <c r="D27" s="399" t="s">
        <v>23</v>
      </c>
      <c r="E27" s="400"/>
      <c r="F27" s="401"/>
      <c r="G27" s="312" t="s">
        <v>24</v>
      </c>
      <c r="H27" s="312" t="s">
        <v>25</v>
      </c>
    </row>
    <row r="28" spans="2:23" ht="28.5" customHeight="1" x14ac:dyDescent="0.2">
      <c r="B28" s="386" t="s">
        <v>39</v>
      </c>
      <c r="C28" s="402"/>
      <c r="D28" s="403" t="str">
        <f>Data!T33</f>
        <v>Chalon, Grace</v>
      </c>
      <c r="E28" s="404"/>
      <c r="F28" s="405"/>
      <c r="G28" s="311" t="str">
        <f>Data!U33</f>
        <v>(940) 898-3298</v>
      </c>
      <c r="H28" s="78" t="str">
        <f>Data!V33</f>
        <v>gchalon@twu.edu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Data!W33</f>
        <v>70104</v>
      </c>
      <c r="D32" s="81">
        <f>Data!AQ33</f>
        <v>21591</v>
      </c>
      <c r="E32" s="81">
        <f>Data!BK33</f>
        <v>5930</v>
      </c>
      <c r="F32" s="81">
        <f>Data!CE33</f>
        <v>2426</v>
      </c>
      <c r="G32" s="81">
        <f>Data!CY33</f>
        <v>0</v>
      </c>
      <c r="H32" s="22">
        <f>SUM(C32:G32)</f>
        <v>100051</v>
      </c>
      <c r="I32" s="1"/>
      <c r="W32" s="18"/>
    </row>
    <row r="33" spans="2:23" x14ac:dyDescent="0.2">
      <c r="B33" s="7" t="s">
        <v>46</v>
      </c>
      <c r="C33" s="81">
        <f>Data!X33</f>
        <v>30659</v>
      </c>
      <c r="D33" s="81">
        <f>Data!AR33</f>
        <v>14575</v>
      </c>
      <c r="E33" s="81">
        <f>Data!BL33</f>
        <v>7261</v>
      </c>
      <c r="F33" s="81">
        <f>Data!CF33</f>
        <v>1413</v>
      </c>
      <c r="G33" s="81">
        <f>Data!CZ33</f>
        <v>0</v>
      </c>
      <c r="H33" s="22">
        <f t="shared" ref="H33:H52" si="0">SUM(C33:G33)</f>
        <v>53908</v>
      </c>
      <c r="I33" s="1"/>
      <c r="W33" s="18"/>
    </row>
    <row r="34" spans="2:23" x14ac:dyDescent="0.2">
      <c r="B34" s="7" t="s">
        <v>47</v>
      </c>
      <c r="C34" s="81">
        <f>Data!Y33</f>
        <v>9062</v>
      </c>
      <c r="D34" s="81">
        <f>Data!AS33</f>
        <v>5542</v>
      </c>
      <c r="E34" s="81">
        <f>Data!BM33</f>
        <v>1804</v>
      </c>
      <c r="F34" s="81">
        <f>Data!CG33</f>
        <v>268</v>
      </c>
      <c r="G34" s="81">
        <f>Data!DA33</f>
        <v>0</v>
      </c>
      <c r="H34" s="22">
        <f t="shared" si="0"/>
        <v>16676</v>
      </c>
      <c r="I34" s="1"/>
      <c r="W34" s="18"/>
    </row>
    <row r="35" spans="2:23" x14ac:dyDescent="0.2">
      <c r="B35" s="7" t="s">
        <v>48</v>
      </c>
      <c r="C35" s="81">
        <f>Data!Z33</f>
        <v>1596</v>
      </c>
      <c r="D35" s="81">
        <f>Data!AT33</f>
        <v>7060</v>
      </c>
      <c r="E35" s="81">
        <f>Data!BN33</f>
        <v>4230</v>
      </c>
      <c r="F35" s="81">
        <f>Data!CH33</f>
        <v>622</v>
      </c>
      <c r="G35" s="81">
        <f>Data!DB33</f>
        <v>0</v>
      </c>
      <c r="H35" s="22">
        <f t="shared" si="0"/>
        <v>13508</v>
      </c>
      <c r="I35" s="1"/>
      <c r="W35" s="18"/>
    </row>
    <row r="36" spans="2:23" x14ac:dyDescent="0.2">
      <c r="B36" s="7" t="s">
        <v>49</v>
      </c>
      <c r="C36" s="81">
        <f>Data!AA33</f>
        <v>629</v>
      </c>
      <c r="D36" s="81">
        <f>Data!AU33</f>
        <v>409</v>
      </c>
      <c r="E36" s="81">
        <f>Data!BO33</f>
        <v>66</v>
      </c>
      <c r="F36" s="81">
        <f>Data!CI33</f>
        <v>0</v>
      </c>
      <c r="G36" s="81">
        <f>Data!DC33</f>
        <v>0</v>
      </c>
      <c r="H36" s="22">
        <f t="shared" si="0"/>
        <v>1104</v>
      </c>
      <c r="I36" s="1"/>
      <c r="W36" s="18"/>
    </row>
    <row r="37" spans="2:23" x14ac:dyDescent="0.2">
      <c r="B37" s="7" t="s">
        <v>50</v>
      </c>
      <c r="C37" s="81">
        <f>Data!AB33</f>
        <v>1183</v>
      </c>
      <c r="D37" s="81">
        <f>Data!AV33</f>
        <v>1819</v>
      </c>
      <c r="E37" s="81">
        <f>Data!BP33</f>
        <v>936</v>
      </c>
      <c r="F37" s="81">
        <f>Data!CJ33</f>
        <v>42</v>
      </c>
      <c r="G37" s="81">
        <f>Data!DD33</f>
        <v>0</v>
      </c>
      <c r="H37" s="22">
        <f t="shared" si="0"/>
        <v>3980</v>
      </c>
      <c r="I37" s="1"/>
      <c r="W37" s="18"/>
    </row>
    <row r="38" spans="2:23" x14ac:dyDescent="0.2">
      <c r="B38" s="7" t="s">
        <v>51</v>
      </c>
      <c r="C38" s="81">
        <f>Data!AC33</f>
        <v>3798</v>
      </c>
      <c r="D38" s="81">
        <f>Data!AW33</f>
        <v>4117</v>
      </c>
      <c r="E38" s="81">
        <f>Data!BQ33</f>
        <v>3026</v>
      </c>
      <c r="F38" s="81">
        <f>Data!CK33</f>
        <v>938</v>
      </c>
      <c r="G38" s="81">
        <f>Data!DE33</f>
        <v>0</v>
      </c>
      <c r="H38" s="22">
        <f t="shared" si="0"/>
        <v>11879</v>
      </c>
      <c r="I38" s="1"/>
      <c r="W38" s="18"/>
    </row>
    <row r="39" spans="2:23" x14ac:dyDescent="0.2">
      <c r="B39" s="7" t="s">
        <v>52</v>
      </c>
      <c r="C39" s="81">
        <f>Data!AD33</f>
        <v>0</v>
      </c>
      <c r="D39" s="81">
        <f>Data!AX33</f>
        <v>0</v>
      </c>
      <c r="E39" s="81">
        <f>Data!BR33</f>
        <v>0</v>
      </c>
      <c r="F39" s="81">
        <f>Data!CL33</f>
        <v>0</v>
      </c>
      <c r="G39" s="81">
        <f>Data!DF33</f>
        <v>0</v>
      </c>
      <c r="H39" s="22">
        <f t="shared" si="0"/>
        <v>0</v>
      </c>
      <c r="I39" s="1"/>
      <c r="W39" s="18"/>
    </row>
    <row r="40" spans="2:23" x14ac:dyDescent="0.2">
      <c r="B40" s="7" t="s">
        <v>53</v>
      </c>
      <c r="C40" s="81">
        <f>Data!AE33</f>
        <v>446</v>
      </c>
      <c r="D40" s="81">
        <f>Data!AY33</f>
        <v>2494</v>
      </c>
      <c r="E40" s="81">
        <f>Data!BS33</f>
        <v>834</v>
      </c>
      <c r="F40" s="81">
        <f>Data!CM33</f>
        <v>0</v>
      </c>
      <c r="G40" s="81">
        <f>Data!DG33</f>
        <v>0</v>
      </c>
      <c r="H40" s="22">
        <f t="shared" si="0"/>
        <v>3774</v>
      </c>
      <c r="I40" s="1"/>
      <c r="W40" s="18"/>
    </row>
    <row r="41" spans="2:23" x14ac:dyDescent="0.2">
      <c r="B41" s="7" t="s">
        <v>54</v>
      </c>
      <c r="C41" s="81">
        <f>Data!AF33</f>
        <v>117</v>
      </c>
      <c r="D41" s="81">
        <f>Data!AZ33</f>
        <v>429</v>
      </c>
      <c r="E41" s="81">
        <f>Data!BT33</f>
        <v>5449</v>
      </c>
      <c r="F41" s="81">
        <f>Data!CN33</f>
        <v>21</v>
      </c>
      <c r="G41" s="81">
        <f>Data!DH33</f>
        <v>0</v>
      </c>
      <c r="H41" s="22">
        <f t="shared" si="0"/>
        <v>6016</v>
      </c>
      <c r="I41" s="1"/>
      <c r="W41" s="18"/>
    </row>
    <row r="42" spans="2:23" x14ac:dyDescent="0.2">
      <c r="B42" s="7" t="s">
        <v>55</v>
      </c>
      <c r="C42" s="81">
        <f>Data!AG33</f>
        <v>0</v>
      </c>
      <c r="D42" s="81">
        <f>Data!BA33</f>
        <v>0</v>
      </c>
      <c r="E42" s="81">
        <f>Data!BU33</f>
        <v>0</v>
      </c>
      <c r="F42" s="81">
        <f>Data!CO33</f>
        <v>0</v>
      </c>
      <c r="G42" s="81">
        <f>Data!DI33</f>
        <v>0</v>
      </c>
      <c r="H42" s="22">
        <f t="shared" si="0"/>
        <v>0</v>
      </c>
      <c r="I42" s="1"/>
      <c r="W42" s="18"/>
    </row>
    <row r="43" spans="2:23" x14ac:dyDescent="0.2">
      <c r="B43" s="7" t="s">
        <v>56</v>
      </c>
      <c r="C43" s="81">
        <f>Data!AH33</f>
        <v>0</v>
      </c>
      <c r="D43" s="81">
        <f>Data!BB33</f>
        <v>0</v>
      </c>
      <c r="E43" s="81">
        <f>Data!BV33</f>
        <v>0</v>
      </c>
      <c r="F43" s="81">
        <f>Data!CP33</f>
        <v>0</v>
      </c>
      <c r="G43" s="81">
        <f>Data!DJ33</f>
        <v>0</v>
      </c>
      <c r="H43" s="22">
        <f t="shared" si="0"/>
        <v>0</v>
      </c>
      <c r="I43" s="1"/>
      <c r="W43" s="18"/>
    </row>
    <row r="44" spans="2:23" x14ac:dyDescent="0.2">
      <c r="B44" s="7" t="s">
        <v>57</v>
      </c>
      <c r="C44" s="81">
        <f>Data!AI33</f>
        <v>0</v>
      </c>
      <c r="D44" s="81">
        <f>Data!BC33</f>
        <v>0</v>
      </c>
      <c r="E44" s="81">
        <f>Data!BW33</f>
        <v>0</v>
      </c>
      <c r="F44" s="81">
        <f>Data!CQ33</f>
        <v>0</v>
      </c>
      <c r="G44" s="81">
        <f>Data!DK33</f>
        <v>0</v>
      </c>
      <c r="H44" s="22">
        <f t="shared" si="0"/>
        <v>0</v>
      </c>
      <c r="I44" s="1"/>
      <c r="W44" s="18"/>
    </row>
    <row r="45" spans="2:23" x14ac:dyDescent="0.2">
      <c r="B45" s="7" t="s">
        <v>58</v>
      </c>
      <c r="C45" s="81">
        <f>Data!AJ33</f>
        <v>7446</v>
      </c>
      <c r="D45" s="81">
        <f>Data!BD33</f>
        <v>15929</v>
      </c>
      <c r="E45" s="81">
        <f>Data!BX33</f>
        <v>19902</v>
      </c>
      <c r="F45" s="81">
        <f>Data!CR33</f>
        <v>2536</v>
      </c>
      <c r="G45" s="81">
        <f>Data!DL33</f>
        <v>9539</v>
      </c>
      <c r="H45" s="22">
        <f t="shared" si="0"/>
        <v>55352</v>
      </c>
      <c r="I45" s="1"/>
      <c r="W45" s="18"/>
    </row>
    <row r="46" spans="2:23" x14ac:dyDescent="0.2">
      <c r="B46" s="7" t="s">
        <v>59</v>
      </c>
      <c r="C46" s="81">
        <f>Data!AK33</f>
        <v>0</v>
      </c>
      <c r="D46" s="81">
        <f>Data!BE33</f>
        <v>0</v>
      </c>
      <c r="E46" s="81">
        <f>Data!BY33</f>
        <v>0</v>
      </c>
      <c r="F46" s="81">
        <f>Data!CS33</f>
        <v>0</v>
      </c>
      <c r="G46" s="81">
        <f>Data!DM33</f>
        <v>0</v>
      </c>
      <c r="H46" s="22">
        <f t="shared" si="0"/>
        <v>0</v>
      </c>
      <c r="I46" s="1"/>
      <c r="W46" s="18"/>
    </row>
    <row r="47" spans="2:23" x14ac:dyDescent="0.2">
      <c r="B47" s="7" t="s">
        <v>60</v>
      </c>
      <c r="C47" s="81">
        <f>Data!AL33</f>
        <v>4446</v>
      </c>
      <c r="D47" s="81">
        <f>Data!BF33</f>
        <v>19830</v>
      </c>
      <c r="E47" s="81">
        <f>Data!BZ33</f>
        <v>18717</v>
      </c>
      <c r="F47" s="81">
        <f>Data!CT33</f>
        <v>165</v>
      </c>
      <c r="G47" s="81">
        <f>Data!DN33</f>
        <v>0</v>
      </c>
      <c r="H47" s="22">
        <f t="shared" si="0"/>
        <v>43158</v>
      </c>
      <c r="I47" s="1"/>
      <c r="W47" s="18"/>
    </row>
    <row r="48" spans="2:23" x14ac:dyDescent="0.2">
      <c r="B48" s="7" t="s">
        <v>61</v>
      </c>
      <c r="C48" s="81">
        <f>Data!AM33</f>
        <v>0</v>
      </c>
      <c r="D48" s="81">
        <f>Data!BG33</f>
        <v>0</v>
      </c>
      <c r="E48" s="81">
        <f>Data!CA33</f>
        <v>0</v>
      </c>
      <c r="F48" s="81">
        <f>Data!CU33</f>
        <v>0</v>
      </c>
      <c r="G48" s="81">
        <f>Data!DO33</f>
        <v>0</v>
      </c>
      <c r="H48" s="22">
        <f t="shared" si="0"/>
        <v>0</v>
      </c>
      <c r="I48" s="1"/>
      <c r="W48" s="18"/>
    </row>
    <row r="49" spans="2:23" x14ac:dyDescent="0.2">
      <c r="B49" s="7" t="s">
        <v>62</v>
      </c>
      <c r="C49" s="81">
        <f>Data!AN33</f>
        <v>0</v>
      </c>
      <c r="D49" s="81">
        <f>Data!BH33</f>
        <v>810</v>
      </c>
      <c r="E49" s="81">
        <f>Data!CB33</f>
        <v>0</v>
      </c>
      <c r="F49" s="81">
        <f>Data!CV33</f>
        <v>0</v>
      </c>
      <c r="G49" s="81">
        <f>Data!DP33</f>
        <v>0</v>
      </c>
      <c r="H49" s="22">
        <f t="shared" si="0"/>
        <v>810</v>
      </c>
      <c r="I49" s="1"/>
      <c r="W49" s="18"/>
    </row>
    <row r="50" spans="2:23" x14ac:dyDescent="0.2">
      <c r="B50" s="7" t="s">
        <v>63</v>
      </c>
      <c r="C50" s="81">
        <f>Data!AO33</f>
        <v>63</v>
      </c>
      <c r="D50" s="81">
        <f>Data!BI33</f>
        <v>381</v>
      </c>
      <c r="E50" s="81">
        <f>Data!CC33</f>
        <v>411</v>
      </c>
      <c r="F50" s="81">
        <f>Data!CW33</f>
        <v>0</v>
      </c>
      <c r="G50" s="81">
        <f>Data!DQ33</f>
        <v>0</v>
      </c>
      <c r="H50" s="22">
        <f t="shared" si="0"/>
        <v>855</v>
      </c>
      <c r="I50" s="1"/>
      <c r="W50" s="18"/>
    </row>
    <row r="51" spans="2:23" x14ac:dyDescent="0.2">
      <c r="B51" s="7" t="s">
        <v>0</v>
      </c>
      <c r="C51" s="81">
        <f>Data!AP33</f>
        <v>107</v>
      </c>
      <c r="D51" s="81">
        <f>Data!BJ33</f>
        <v>26034</v>
      </c>
      <c r="E51" s="81">
        <f>Data!CD33</f>
        <v>10772</v>
      </c>
      <c r="F51" s="81">
        <f>Data!CX33</f>
        <v>1640</v>
      </c>
      <c r="G51" s="81">
        <f>Data!DR33</f>
        <v>0</v>
      </c>
      <c r="H51" s="22">
        <f t="shared" si="0"/>
        <v>38553</v>
      </c>
      <c r="I51" s="1"/>
      <c r="W51" s="18"/>
    </row>
    <row r="52" spans="2:23" x14ac:dyDescent="0.2">
      <c r="B52" s="8" t="s">
        <v>34</v>
      </c>
      <c r="C52" s="22">
        <f>SUM(C32:C51)</f>
        <v>129656</v>
      </c>
      <c r="D52" s="22">
        <f>SUM(D32:D51)</f>
        <v>121020</v>
      </c>
      <c r="E52" s="22">
        <f>SUM(E32:E51)</f>
        <v>79338</v>
      </c>
      <c r="F52" s="22">
        <f>SUM(F32:F51)</f>
        <v>10071</v>
      </c>
      <c r="G52" s="22">
        <f>SUM(G32:G51)</f>
        <v>9539</v>
      </c>
      <c r="H52" s="22">
        <f t="shared" si="0"/>
        <v>349624</v>
      </c>
      <c r="I52" s="1"/>
    </row>
    <row r="53" spans="2:23" x14ac:dyDescent="0.2">
      <c r="B53" s="14"/>
      <c r="C53" s="18"/>
      <c r="D53" s="18"/>
      <c r="E53" s="18"/>
      <c r="F53" s="18"/>
      <c r="G53" s="18"/>
      <c r="H53" s="18"/>
      <c r="I53" s="1"/>
    </row>
    <row r="54" spans="2:23" ht="13.5" customHeight="1" x14ac:dyDescent="0.2">
      <c r="B54" s="27"/>
      <c r="D54" s="399" t="s">
        <v>23</v>
      </c>
      <c r="E54" s="400"/>
      <c r="F54" s="401"/>
      <c r="G54" s="312" t="s">
        <v>24</v>
      </c>
      <c r="H54" s="312" t="s">
        <v>25</v>
      </c>
    </row>
    <row r="55" spans="2:23" ht="28.5" customHeight="1" x14ac:dyDescent="0.2">
      <c r="B55" s="386" t="s">
        <v>40</v>
      </c>
      <c r="C55" s="402"/>
      <c r="D55" s="403" t="str">
        <f>Data!T33</f>
        <v>Chalon, Grace</v>
      </c>
      <c r="E55" s="404"/>
      <c r="F55" s="405"/>
      <c r="G55" s="311" t="str">
        <f>Data!U33</f>
        <v>(940) 898-3298</v>
      </c>
      <c r="H55" s="78" t="str">
        <f>Data!V33</f>
        <v>gchalon@twu.edu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Data!DS33</f>
        <v>3136836.1019269102</v>
      </c>
      <c r="D61" s="82">
        <f>Data!EM33</f>
        <v>1807178.2905961301</v>
      </c>
      <c r="E61" s="82">
        <f>Data!FG33</f>
        <v>1822596.55835911</v>
      </c>
      <c r="F61" s="82">
        <f>Data!GA33</f>
        <v>1572262.74067579</v>
      </c>
      <c r="G61" s="82">
        <f>Data!GU33</f>
        <v>0</v>
      </c>
      <c r="H61" s="21">
        <f>SUM(C61:G61)</f>
        <v>8338873.6915579401</v>
      </c>
      <c r="I61" s="1"/>
    </row>
    <row r="62" spans="2:23" x14ac:dyDescent="0.2">
      <c r="B62" s="9" t="str">
        <f>$B$33</f>
        <v>Science</v>
      </c>
      <c r="C62" s="82">
        <f>Data!DT33</f>
        <v>1858903.5050238799</v>
      </c>
      <c r="D62" s="82">
        <f>Data!EN33</f>
        <v>1494969.9545561101</v>
      </c>
      <c r="E62" s="82">
        <f>Data!FH33</f>
        <v>1387108.62384658</v>
      </c>
      <c r="F62" s="82">
        <f>Data!GB33</f>
        <v>664262.69424843299</v>
      </c>
      <c r="G62" s="82">
        <f>Data!GV33</f>
        <v>0</v>
      </c>
      <c r="H62" s="22">
        <f t="shared" ref="H62:H81" si="1">SUM(C62:G62)</f>
        <v>5405244.7776750037</v>
      </c>
      <c r="I62" s="1"/>
    </row>
    <row r="63" spans="2:23" x14ac:dyDescent="0.2">
      <c r="B63" s="9" t="str">
        <f>$B$34</f>
        <v>Fine Arts</v>
      </c>
      <c r="C63" s="82">
        <f>Data!DU33</f>
        <v>835120.88519594294</v>
      </c>
      <c r="D63" s="82">
        <f>Data!EO33</f>
        <v>1064401.0492886801</v>
      </c>
      <c r="E63" s="82">
        <f>Data!FI33</f>
        <v>774470.80550516001</v>
      </c>
      <c r="F63" s="82">
        <f>Data!GC33</f>
        <v>104529.48905261399</v>
      </c>
      <c r="G63" s="82">
        <f>Data!GW33</f>
        <v>0</v>
      </c>
      <c r="H63" s="22">
        <f t="shared" si="1"/>
        <v>2778522.2290423969</v>
      </c>
      <c r="I63" s="1"/>
    </row>
    <row r="64" spans="2:23" x14ac:dyDescent="0.2">
      <c r="B64" s="9" t="str">
        <f>$B$35</f>
        <v>Teacher Education</v>
      </c>
      <c r="C64" s="82">
        <f>Data!DV33</f>
        <v>205145.00770232399</v>
      </c>
      <c r="D64" s="82">
        <f>Data!EP33</f>
        <v>821922.05883849994</v>
      </c>
      <c r="E64" s="82">
        <f>Data!FJ33</f>
        <v>1201389.1404447199</v>
      </c>
      <c r="F64" s="82">
        <f>Data!GD33</f>
        <v>297266.72292601602</v>
      </c>
      <c r="G64" s="82">
        <f>Data!GX33</f>
        <v>0</v>
      </c>
      <c r="H64" s="22">
        <f t="shared" si="1"/>
        <v>2525722.9299115599</v>
      </c>
      <c r="I64" s="1"/>
    </row>
    <row r="65" spans="2:9" x14ac:dyDescent="0.2">
      <c r="B65" s="9" t="str">
        <f>$B$36</f>
        <v>Agriculture</v>
      </c>
      <c r="C65" s="82">
        <f>Data!DW33</f>
        <v>67579.954373557906</v>
      </c>
      <c r="D65" s="82">
        <f>Data!EQ33</f>
        <v>52050.1598393815</v>
      </c>
      <c r="E65" s="82">
        <f>Data!FK33</f>
        <v>29131.928571428602</v>
      </c>
      <c r="F65" s="82">
        <f>Data!GE33</f>
        <v>0</v>
      </c>
      <c r="G65" s="82">
        <f>Data!GY33</f>
        <v>0</v>
      </c>
      <c r="H65" s="22">
        <f t="shared" si="1"/>
        <v>148762.04278436801</v>
      </c>
      <c r="I65" s="1"/>
    </row>
    <row r="66" spans="2:9" x14ac:dyDescent="0.2">
      <c r="B66" s="9" t="str">
        <f>$B$37</f>
        <v>Engineering</v>
      </c>
      <c r="C66" s="82">
        <f>Data!DX33</f>
        <v>103380.210599438</v>
      </c>
      <c r="D66" s="82">
        <f>Data!ER33</f>
        <v>289398.34479545301</v>
      </c>
      <c r="E66" s="82">
        <f>Data!FL33</f>
        <v>188327.58946464999</v>
      </c>
      <c r="F66" s="82">
        <f>Data!GF33</f>
        <v>33932.317950295503</v>
      </c>
      <c r="G66" s="82">
        <f>Data!GZ33</f>
        <v>0</v>
      </c>
      <c r="H66" s="22">
        <f t="shared" si="1"/>
        <v>615038.46280983649</v>
      </c>
      <c r="I66" s="1"/>
    </row>
    <row r="67" spans="2:9" x14ac:dyDescent="0.2">
      <c r="B67" s="9" t="str">
        <f>$B$38</f>
        <v>Home Economics</v>
      </c>
      <c r="C67" s="82">
        <f>Data!DY33</f>
        <v>162284.77690891101</v>
      </c>
      <c r="D67" s="82">
        <f>Data!ES33</f>
        <v>350572.93860317999</v>
      </c>
      <c r="E67" s="82">
        <f>Data!FM33</f>
        <v>546118.57618425903</v>
      </c>
      <c r="F67" s="82">
        <f>Data!GG33</f>
        <v>668786.99919136602</v>
      </c>
      <c r="G67" s="82">
        <f>Data!HA33</f>
        <v>0</v>
      </c>
      <c r="H67" s="22">
        <f t="shared" si="1"/>
        <v>1727763.2908877162</v>
      </c>
      <c r="I67" s="1"/>
    </row>
    <row r="68" spans="2:9" x14ac:dyDescent="0.2">
      <c r="B68" s="9" t="str">
        <f>$B$39</f>
        <v>Law</v>
      </c>
      <c r="C68" s="82">
        <f>Data!DZ33</f>
        <v>0</v>
      </c>
      <c r="D68" s="82">
        <f>Data!ET33</f>
        <v>0</v>
      </c>
      <c r="E68" s="82">
        <f>Data!FN33</f>
        <v>0</v>
      </c>
      <c r="F68" s="82">
        <f>Data!GH33</f>
        <v>0</v>
      </c>
      <c r="G68" s="82">
        <f>Data!HB33</f>
        <v>0</v>
      </c>
      <c r="H68" s="22">
        <f t="shared" si="1"/>
        <v>0</v>
      </c>
      <c r="I68" s="1"/>
    </row>
    <row r="69" spans="2:9" x14ac:dyDescent="0.2">
      <c r="B69" s="9" t="str">
        <f>$B$40</f>
        <v>Social Service</v>
      </c>
      <c r="C69" s="82">
        <f>Data!EA33</f>
        <v>66445.237365528097</v>
      </c>
      <c r="D69" s="82">
        <f>Data!EU33</f>
        <v>304660.76263447199</v>
      </c>
      <c r="E69" s="82">
        <f>Data!FO33</f>
        <v>186218.25</v>
      </c>
      <c r="F69" s="82">
        <f>Data!GI33</f>
        <v>0</v>
      </c>
      <c r="G69" s="82">
        <f>Data!HC33</f>
        <v>0</v>
      </c>
      <c r="H69" s="22">
        <f t="shared" si="1"/>
        <v>557324.25000000012</v>
      </c>
      <c r="I69" s="1"/>
    </row>
    <row r="70" spans="2:9" x14ac:dyDescent="0.2">
      <c r="B70" s="9" t="str">
        <f>$B$41</f>
        <v>Library Science</v>
      </c>
      <c r="C70" s="82">
        <f>Data!EB33</f>
        <v>7452.6416712278797</v>
      </c>
      <c r="D70" s="82">
        <f>Data!EV33</f>
        <v>26817.358328772101</v>
      </c>
      <c r="E70" s="82">
        <f>Data!FP33</f>
        <v>731046.75716747902</v>
      </c>
      <c r="F70" s="82">
        <f>Data!GJ33</f>
        <v>3931.94237797601</v>
      </c>
      <c r="G70" s="82">
        <f>Data!HD33</f>
        <v>0</v>
      </c>
      <c r="H70" s="22">
        <f t="shared" si="1"/>
        <v>769248.69954545505</v>
      </c>
      <c r="I70" s="1"/>
    </row>
    <row r="71" spans="2:9" x14ac:dyDescent="0.2">
      <c r="B71" s="9" t="str">
        <f>$B$42</f>
        <v>Veterinary Science</v>
      </c>
      <c r="C71" s="82">
        <f>Data!EC33</f>
        <v>0</v>
      </c>
      <c r="D71" s="82">
        <f>Data!EW33</f>
        <v>0</v>
      </c>
      <c r="E71" s="82">
        <f>Data!FQ33</f>
        <v>0</v>
      </c>
      <c r="F71" s="82">
        <f>Data!GK33</f>
        <v>0</v>
      </c>
      <c r="G71" s="82">
        <f>Data!HE33</f>
        <v>0</v>
      </c>
      <c r="H71" s="22">
        <f t="shared" si="1"/>
        <v>0</v>
      </c>
      <c r="I71" s="1"/>
    </row>
    <row r="72" spans="2:9" x14ac:dyDescent="0.2">
      <c r="B72" s="9" t="str">
        <f>$B$43</f>
        <v>Vocational Training</v>
      </c>
      <c r="C72" s="82">
        <f>Data!ED33</f>
        <v>0</v>
      </c>
      <c r="D72" s="82">
        <f>Data!EX33</f>
        <v>0</v>
      </c>
      <c r="E72" s="82">
        <f>Data!FR33</f>
        <v>0</v>
      </c>
      <c r="F72" s="82">
        <f>Data!GL33</f>
        <v>0</v>
      </c>
      <c r="G72" s="82">
        <f>Data!HF33</f>
        <v>0</v>
      </c>
      <c r="H72" s="22">
        <f t="shared" si="1"/>
        <v>0</v>
      </c>
      <c r="I72" s="1"/>
    </row>
    <row r="73" spans="2:9" x14ac:dyDescent="0.2">
      <c r="B73" s="9" t="str">
        <f>$B$44</f>
        <v>Physical Training</v>
      </c>
      <c r="C73" s="82">
        <f>Data!EE33</f>
        <v>0</v>
      </c>
      <c r="D73" s="82">
        <f>Data!EY33</f>
        <v>0</v>
      </c>
      <c r="E73" s="82">
        <f>Data!FS33</f>
        <v>0</v>
      </c>
      <c r="F73" s="82">
        <f>Data!GM33</f>
        <v>0</v>
      </c>
      <c r="G73" s="82">
        <f>Data!HG33</f>
        <v>0</v>
      </c>
      <c r="H73" s="22">
        <f t="shared" si="1"/>
        <v>0</v>
      </c>
      <c r="I73" s="1"/>
    </row>
    <row r="74" spans="2:9" x14ac:dyDescent="0.2">
      <c r="B74" s="9" t="str">
        <f>$B$45</f>
        <v>Health Services</v>
      </c>
      <c r="C74" s="82">
        <f>Data!EF33</f>
        <v>433675.94946397998</v>
      </c>
      <c r="D74" s="82">
        <f>Data!EZ33</f>
        <v>1434301.07278412</v>
      </c>
      <c r="E74" s="82">
        <f>Data!FT33</f>
        <v>3666672.09443158</v>
      </c>
      <c r="F74" s="82">
        <f>Data!GN33</f>
        <v>1369419.1798831399</v>
      </c>
      <c r="G74" s="82">
        <f>Data!HH33</f>
        <v>1955513.6388133999</v>
      </c>
      <c r="H74" s="22">
        <f t="shared" si="1"/>
        <v>8859581.9353762195</v>
      </c>
      <c r="I74" s="1"/>
    </row>
    <row r="75" spans="2:9" x14ac:dyDescent="0.2">
      <c r="B75" s="9" t="str">
        <f>$B$46</f>
        <v>Pharmacy</v>
      </c>
      <c r="C75" s="82">
        <f>Data!EG33</f>
        <v>0</v>
      </c>
      <c r="D75" s="82">
        <f>Data!FA33</f>
        <v>0</v>
      </c>
      <c r="E75" s="82">
        <f>Data!FU33</f>
        <v>0</v>
      </c>
      <c r="F75" s="82">
        <f>Data!GO33</f>
        <v>0</v>
      </c>
      <c r="G75" s="82">
        <f>Data!HI33</f>
        <v>0</v>
      </c>
      <c r="H75" s="22">
        <f t="shared" si="1"/>
        <v>0</v>
      </c>
      <c r="I75" s="1"/>
    </row>
    <row r="76" spans="2:9" x14ac:dyDescent="0.2">
      <c r="B76" s="9" t="str">
        <f>$B$47</f>
        <v>Business Administration</v>
      </c>
      <c r="C76" s="82">
        <f>Data!EH33</f>
        <v>417261.12158214703</v>
      </c>
      <c r="D76" s="82">
        <f>Data!FB33</f>
        <v>2052534.6953129701</v>
      </c>
      <c r="E76" s="82">
        <f>Data!FV33</f>
        <v>1717993.8029070599</v>
      </c>
      <c r="F76" s="82">
        <f>Data!GP33</f>
        <v>73281.784057873097</v>
      </c>
      <c r="G76" s="82">
        <f>Data!HJ33</f>
        <v>0</v>
      </c>
      <c r="H76" s="22">
        <f t="shared" si="1"/>
        <v>4261071.4038600503</v>
      </c>
      <c r="I76" s="1"/>
    </row>
    <row r="77" spans="2:9" x14ac:dyDescent="0.2">
      <c r="B77" s="9" t="str">
        <f>$B$48</f>
        <v>Optometry</v>
      </c>
      <c r="C77" s="82">
        <f>Data!EI33</f>
        <v>0</v>
      </c>
      <c r="D77" s="82">
        <f>Data!FC33</f>
        <v>0</v>
      </c>
      <c r="E77" s="82">
        <f>Data!FW33</f>
        <v>0</v>
      </c>
      <c r="F77" s="82">
        <f>Data!GQ33</f>
        <v>0</v>
      </c>
      <c r="G77" s="82">
        <f>Data!HK33</f>
        <v>0</v>
      </c>
      <c r="H77" s="22">
        <f t="shared" si="1"/>
        <v>0</v>
      </c>
      <c r="I77" s="1"/>
    </row>
    <row r="78" spans="2:9" x14ac:dyDescent="0.2">
      <c r="B78" s="9" t="str">
        <f>$B$49</f>
        <v>Teacher Ed-Practice Teaching</v>
      </c>
      <c r="C78" s="82">
        <f>Data!EJ33</f>
        <v>0</v>
      </c>
      <c r="D78" s="82">
        <f>Data!FD33</f>
        <v>175433.042040842</v>
      </c>
      <c r="E78" s="82">
        <f>Data!FX33</f>
        <v>0</v>
      </c>
      <c r="F78" s="82">
        <f>Data!GR33</f>
        <v>0</v>
      </c>
      <c r="G78" s="82">
        <f>Data!HL33</f>
        <v>0</v>
      </c>
      <c r="H78" s="22">
        <f t="shared" si="1"/>
        <v>175433.042040842</v>
      </c>
      <c r="I78" s="1"/>
    </row>
    <row r="79" spans="2:9" x14ac:dyDescent="0.2">
      <c r="B79" s="9" t="str">
        <f>$B$50</f>
        <v>Technology</v>
      </c>
      <c r="C79" s="82">
        <f>Data!EK33</f>
        <v>10161.096286976799</v>
      </c>
      <c r="D79" s="82">
        <f>Data!FE33</f>
        <v>60586.491524014098</v>
      </c>
      <c r="E79" s="82">
        <f>Data!FY33</f>
        <v>44378.715789473703</v>
      </c>
      <c r="F79" s="82">
        <f>Data!GS33</f>
        <v>0</v>
      </c>
      <c r="G79" s="82">
        <f>Data!HM33</f>
        <v>0</v>
      </c>
      <c r="H79" s="22">
        <f t="shared" si="1"/>
        <v>115126.3036004646</v>
      </c>
      <c r="I79" s="1"/>
    </row>
    <row r="80" spans="2:9" x14ac:dyDescent="0.2">
      <c r="B80" s="9" t="str">
        <f>$B$51</f>
        <v>Nursing</v>
      </c>
      <c r="C80" s="82">
        <f>Data!EL33</f>
        <v>24798.2315617065</v>
      </c>
      <c r="D80" s="82">
        <f>Data!FF33</f>
        <v>5435570.3665643204</v>
      </c>
      <c r="E80" s="82">
        <f>Data!FZ33</f>
        <v>2736331.9576346399</v>
      </c>
      <c r="F80" s="82">
        <f>Data!GT33</f>
        <v>1495418.18107164</v>
      </c>
      <c r="G80" s="82">
        <f>Data!HN33</f>
        <v>0</v>
      </c>
      <c r="H80" s="22">
        <f t="shared" si="1"/>
        <v>9692118.7368323058</v>
      </c>
      <c r="I80" s="1"/>
    </row>
    <row r="81" spans="2:9" x14ac:dyDescent="0.2">
      <c r="B81" s="35" t="str">
        <f>$B$52</f>
        <v>Totals</v>
      </c>
      <c r="C81" s="21">
        <f>SUM(C61:C80)</f>
        <v>7329044.7196625294</v>
      </c>
      <c r="D81" s="21">
        <f>SUM(D61:D80)</f>
        <v>15370396.585706946</v>
      </c>
      <c r="E81" s="21">
        <f>SUM(E61:E80)</f>
        <v>15031784.800306141</v>
      </c>
      <c r="F81" s="21">
        <f>SUM(F61:F80)</f>
        <v>6283092.0514351437</v>
      </c>
      <c r="G81" s="21">
        <f>SUM(G61:G80)</f>
        <v>1955513.6388133999</v>
      </c>
      <c r="H81" s="21">
        <f t="shared" si="1"/>
        <v>45969831.795924157</v>
      </c>
      <c r="I81" s="1"/>
    </row>
    <row r="82" spans="2:9" x14ac:dyDescent="0.2">
      <c r="B82" s="14"/>
      <c r="C82" s="15"/>
      <c r="D82" s="15"/>
      <c r="E82" s="15"/>
      <c r="F82" s="15"/>
      <c r="G82" s="15"/>
      <c r="H82" s="16"/>
      <c r="I82" s="1"/>
    </row>
    <row r="83" spans="2:9" ht="13.5" customHeight="1" x14ac:dyDescent="0.2">
      <c r="B83" s="27"/>
      <c r="D83" s="399" t="s">
        <v>23</v>
      </c>
      <c r="E83" s="400"/>
      <c r="F83" s="401"/>
      <c r="G83" s="312" t="s">
        <v>24</v>
      </c>
      <c r="H83" s="312" t="s">
        <v>25</v>
      </c>
    </row>
    <row r="84" spans="2:9" ht="28.5" customHeight="1" x14ac:dyDescent="0.2">
      <c r="B84" s="386" t="s">
        <v>41</v>
      </c>
      <c r="C84" s="402"/>
      <c r="D84" s="403" t="str">
        <f>Data!T33</f>
        <v>Chalon, Grace</v>
      </c>
      <c r="E84" s="404"/>
      <c r="F84" s="405"/>
      <c r="G84" s="311" t="str">
        <f>Data!U33</f>
        <v>(940) 898-3298</v>
      </c>
      <c r="H84" s="78" t="str">
        <f>Data!V33</f>
        <v>gchalon@twu.edu</v>
      </c>
    </row>
    <row r="85" spans="2:9" ht="13.5" customHeight="1" x14ac:dyDescent="0.2">
      <c r="B85" s="27"/>
      <c r="C85" s="27"/>
      <c r="D85" s="27"/>
      <c r="E85" s="27"/>
      <c r="F85" s="27"/>
      <c r="G85" s="27"/>
      <c r="H85" s="5"/>
    </row>
    <row r="86" spans="2:9" x14ac:dyDescent="0.2">
      <c r="B86" s="313" t="s">
        <v>33</v>
      </c>
      <c r="C86" s="13"/>
      <c r="D86" s="13"/>
      <c r="E86" s="13"/>
      <c r="F86" s="13"/>
      <c r="G86" s="13"/>
      <c r="H86" s="17">
        <f>H13+H14</f>
        <v>91256373</v>
      </c>
    </row>
    <row r="87" spans="2:9" ht="42.75" customHeight="1" x14ac:dyDescent="0.2">
      <c r="B87" s="365" t="s">
        <v>8</v>
      </c>
      <c r="C87" s="365"/>
      <c r="D87" s="365"/>
      <c r="E87" s="365"/>
      <c r="F87" s="365"/>
      <c r="G87" s="365"/>
      <c r="H87" s="34"/>
    </row>
    <row r="88" spans="2:9" x14ac:dyDescent="0.2">
      <c r="B88" s="313"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Data!HR33</f>
        <v>107019</v>
      </c>
      <c r="D91" s="159">
        <f>Data!IL33</f>
        <v>24276</v>
      </c>
      <c r="E91" s="159">
        <f>Data!JF33</f>
        <v>4619</v>
      </c>
      <c r="F91" s="159">
        <f>Data!JZ33</f>
        <v>200137</v>
      </c>
      <c r="G91" s="159">
        <f>Data!KT33</f>
        <v>0</v>
      </c>
      <c r="H91" s="36">
        <f t="shared" ref="H91:H111" si="2">SUM(C91:G91)</f>
        <v>336051</v>
      </c>
    </row>
    <row r="92" spans="2:9" x14ac:dyDescent="0.2">
      <c r="B92" s="9" t="str">
        <f>$B$33</f>
        <v>Science</v>
      </c>
      <c r="C92" s="159">
        <f>Data!HS33</f>
        <v>115689</v>
      </c>
      <c r="D92" s="159">
        <f>Data!IM33</f>
        <v>159678</v>
      </c>
      <c r="E92" s="159">
        <f>Data!JG33</f>
        <v>37500</v>
      </c>
      <c r="F92" s="159">
        <f>Data!KA33</f>
        <v>7741</v>
      </c>
      <c r="G92" s="159">
        <f>Data!KU33</f>
        <v>0</v>
      </c>
      <c r="H92" s="69">
        <f t="shared" si="2"/>
        <v>320608</v>
      </c>
    </row>
    <row r="93" spans="2:9" x14ac:dyDescent="0.2">
      <c r="B93" s="9" t="str">
        <f>$B$34</f>
        <v>Fine Arts</v>
      </c>
      <c r="C93" s="159">
        <f>Data!HT33</f>
        <v>0</v>
      </c>
      <c r="D93" s="159">
        <f>Data!IN33</f>
        <v>0</v>
      </c>
      <c r="E93" s="159">
        <f>Data!JH33</f>
        <v>58150</v>
      </c>
      <c r="F93" s="159">
        <f>Data!KB33</f>
        <v>0</v>
      </c>
      <c r="G93" s="159">
        <f>Data!KV33</f>
        <v>0</v>
      </c>
      <c r="H93" s="69">
        <f t="shared" si="2"/>
        <v>58150</v>
      </c>
    </row>
    <row r="94" spans="2:9" x14ac:dyDescent="0.2">
      <c r="B94" s="9" t="str">
        <f>$B$35</f>
        <v>Teacher Education</v>
      </c>
      <c r="C94" s="159">
        <f>Data!HU33</f>
        <v>0</v>
      </c>
      <c r="D94" s="159">
        <f>Data!IO33</f>
        <v>0</v>
      </c>
      <c r="E94" s="159">
        <f>Data!JI33</f>
        <v>3090</v>
      </c>
      <c r="F94" s="159">
        <f>Data!KC33</f>
        <v>199534</v>
      </c>
      <c r="G94" s="159">
        <f>Data!KW33</f>
        <v>0</v>
      </c>
      <c r="H94" s="69">
        <f t="shared" si="2"/>
        <v>202624</v>
      </c>
    </row>
    <row r="95" spans="2:9" x14ac:dyDescent="0.2">
      <c r="B95" s="9" t="str">
        <f>$B$36</f>
        <v>Agriculture</v>
      </c>
      <c r="C95" s="159">
        <f>Data!HV33</f>
        <v>0</v>
      </c>
      <c r="D95" s="159">
        <f>Data!IP33</f>
        <v>0</v>
      </c>
      <c r="E95" s="159">
        <f>Data!JJ33</f>
        <v>0</v>
      </c>
      <c r="F95" s="159">
        <f>Data!KD33</f>
        <v>0</v>
      </c>
      <c r="G95" s="159">
        <f>Data!KX33</f>
        <v>0</v>
      </c>
      <c r="H95" s="69">
        <f t="shared" si="2"/>
        <v>0</v>
      </c>
    </row>
    <row r="96" spans="2:9" x14ac:dyDescent="0.2">
      <c r="B96" s="9" t="str">
        <f>$B$37</f>
        <v>Engineering</v>
      </c>
      <c r="C96" s="159">
        <f>Data!HW33</f>
        <v>0</v>
      </c>
      <c r="D96" s="159">
        <f>Data!IQ33</f>
        <v>0</v>
      </c>
      <c r="E96" s="159">
        <f>Data!JK33</f>
        <v>0</v>
      </c>
      <c r="F96" s="159">
        <f>Data!KE33</f>
        <v>0</v>
      </c>
      <c r="G96" s="159">
        <f>Data!KY33</f>
        <v>0</v>
      </c>
      <c r="H96" s="69">
        <f t="shared" si="2"/>
        <v>0</v>
      </c>
    </row>
    <row r="97" spans="2:8" x14ac:dyDescent="0.2">
      <c r="B97" s="9" t="str">
        <f>$B$38</f>
        <v>Home Economics</v>
      </c>
      <c r="C97" s="159">
        <f>Data!HX33</f>
        <v>0</v>
      </c>
      <c r="D97" s="159">
        <f>Data!IR33</f>
        <v>2466</v>
      </c>
      <c r="E97" s="159">
        <f>Data!JL33</f>
        <v>0</v>
      </c>
      <c r="F97" s="159">
        <f>Data!KF33</f>
        <v>0</v>
      </c>
      <c r="G97" s="159">
        <f>Data!KZ33</f>
        <v>0</v>
      </c>
      <c r="H97" s="69">
        <f t="shared" si="2"/>
        <v>2466</v>
      </c>
    </row>
    <row r="98" spans="2:8" x14ac:dyDescent="0.2">
      <c r="B98" s="9" t="str">
        <f>$B$39</f>
        <v>Law</v>
      </c>
      <c r="C98" s="159">
        <f>Data!HY33</f>
        <v>0</v>
      </c>
      <c r="D98" s="159">
        <f>Data!IS33</f>
        <v>0</v>
      </c>
      <c r="E98" s="159">
        <f>Data!JM33</f>
        <v>0</v>
      </c>
      <c r="F98" s="159">
        <f>Data!KG33</f>
        <v>0</v>
      </c>
      <c r="G98" s="159">
        <f>Data!LA33</f>
        <v>0</v>
      </c>
      <c r="H98" s="69">
        <f t="shared" si="2"/>
        <v>0</v>
      </c>
    </row>
    <row r="99" spans="2:8" x14ac:dyDescent="0.2">
      <c r="B99" s="9" t="str">
        <f>$B$40</f>
        <v>Social Service</v>
      </c>
      <c r="C99" s="159">
        <f>Data!HZ33</f>
        <v>7400</v>
      </c>
      <c r="D99" s="159">
        <f>Data!IT33</f>
        <v>0</v>
      </c>
      <c r="E99" s="159">
        <f>Data!JN33</f>
        <v>84612</v>
      </c>
      <c r="F99" s="159">
        <f>Data!KH33</f>
        <v>0</v>
      </c>
      <c r="G99" s="159">
        <f>Data!LB33</f>
        <v>0</v>
      </c>
      <c r="H99" s="69">
        <f t="shared" si="2"/>
        <v>92012</v>
      </c>
    </row>
    <row r="100" spans="2:8" x14ac:dyDescent="0.2">
      <c r="B100" s="9" t="str">
        <f>$B$41</f>
        <v>Library Science</v>
      </c>
      <c r="C100" s="159">
        <f>Data!IA33</f>
        <v>0</v>
      </c>
      <c r="D100" s="159">
        <f>Data!IU33</f>
        <v>33969</v>
      </c>
      <c r="E100" s="159">
        <f>Data!JO33</f>
        <v>47806</v>
      </c>
      <c r="F100" s="159">
        <f>Data!KI33</f>
        <v>102230</v>
      </c>
      <c r="G100" s="159">
        <f>Data!LC33</f>
        <v>0</v>
      </c>
      <c r="H100" s="69">
        <f t="shared" si="2"/>
        <v>184005</v>
      </c>
    </row>
    <row r="101" spans="2:8" x14ac:dyDescent="0.2">
      <c r="B101" s="9" t="str">
        <f>$B$42</f>
        <v>Veterinary Science</v>
      </c>
      <c r="C101" s="159">
        <f>Data!IB33</f>
        <v>0</v>
      </c>
      <c r="D101" s="159">
        <f>Data!IV33</f>
        <v>0</v>
      </c>
      <c r="E101" s="159">
        <f>Data!JP33</f>
        <v>0</v>
      </c>
      <c r="F101" s="159">
        <f>Data!KJ33</f>
        <v>0</v>
      </c>
      <c r="G101" s="159">
        <f>Data!LD33</f>
        <v>0</v>
      </c>
      <c r="H101" s="69">
        <f t="shared" si="2"/>
        <v>0</v>
      </c>
    </row>
    <row r="102" spans="2:8" x14ac:dyDescent="0.2">
      <c r="B102" s="9" t="str">
        <f>$B$43</f>
        <v>Vocational Training</v>
      </c>
      <c r="C102" s="159">
        <f>Data!IC33</f>
        <v>0</v>
      </c>
      <c r="D102" s="159">
        <f>Data!IW33</f>
        <v>0</v>
      </c>
      <c r="E102" s="159">
        <f>Data!JQ33</f>
        <v>0</v>
      </c>
      <c r="F102" s="159">
        <f>Data!KK33</f>
        <v>0</v>
      </c>
      <c r="G102" s="159">
        <f>Data!LE33</f>
        <v>0</v>
      </c>
      <c r="H102" s="69">
        <f t="shared" si="2"/>
        <v>0</v>
      </c>
    </row>
    <row r="103" spans="2:8" x14ac:dyDescent="0.2">
      <c r="B103" s="9" t="str">
        <f>$B$44</f>
        <v>Physical Training</v>
      </c>
      <c r="C103" s="159">
        <f>Data!ID33</f>
        <v>0</v>
      </c>
      <c r="D103" s="159">
        <f>Data!IX33</f>
        <v>0</v>
      </c>
      <c r="E103" s="159">
        <f>Data!JR33</f>
        <v>0</v>
      </c>
      <c r="F103" s="159">
        <f>Data!KL33</f>
        <v>0</v>
      </c>
      <c r="G103" s="159">
        <f>Data!LF33</f>
        <v>0</v>
      </c>
      <c r="H103" s="69">
        <f t="shared" si="2"/>
        <v>0</v>
      </c>
    </row>
    <row r="104" spans="2:8" x14ac:dyDescent="0.2">
      <c r="B104" s="9" t="str">
        <f>$B$45</f>
        <v>Health Services</v>
      </c>
      <c r="C104" s="159">
        <f>Data!IE33</f>
        <v>39995</v>
      </c>
      <c r="D104" s="159">
        <f>Data!IY33</f>
        <v>14283</v>
      </c>
      <c r="E104" s="159">
        <f>Data!JS33</f>
        <v>10124</v>
      </c>
      <c r="F104" s="159">
        <f>Data!KM33</f>
        <v>338115</v>
      </c>
      <c r="G104" s="159">
        <f>Data!LG33</f>
        <v>0</v>
      </c>
      <c r="H104" s="69">
        <f t="shared" si="2"/>
        <v>402517</v>
      </c>
    </row>
    <row r="105" spans="2:8" x14ac:dyDescent="0.2">
      <c r="B105" s="9" t="str">
        <f>$B$46</f>
        <v>Pharmacy</v>
      </c>
      <c r="C105" s="159">
        <f>Data!IF33</f>
        <v>0</v>
      </c>
      <c r="D105" s="159">
        <f>Data!IZ33</f>
        <v>0</v>
      </c>
      <c r="E105" s="159">
        <f>Data!JT33</f>
        <v>0</v>
      </c>
      <c r="F105" s="159">
        <f>Data!KN33</f>
        <v>0</v>
      </c>
      <c r="G105" s="159">
        <f>Data!LH33</f>
        <v>0</v>
      </c>
      <c r="H105" s="69">
        <f t="shared" si="2"/>
        <v>0</v>
      </c>
    </row>
    <row r="106" spans="2:8" x14ac:dyDescent="0.2">
      <c r="B106" s="9" t="str">
        <f>$B$47</f>
        <v>Business Administration</v>
      </c>
      <c r="C106" s="159">
        <f>Data!IG33</f>
        <v>0</v>
      </c>
      <c r="D106" s="159">
        <f>Data!JA33</f>
        <v>0</v>
      </c>
      <c r="E106" s="159">
        <f>Data!JU33</f>
        <v>62538</v>
      </c>
      <c r="F106" s="159">
        <f>Data!KO33</f>
        <v>17227</v>
      </c>
      <c r="G106" s="159">
        <f>Data!LI33</f>
        <v>0</v>
      </c>
      <c r="H106" s="69">
        <f t="shared" si="2"/>
        <v>79765</v>
      </c>
    </row>
    <row r="107" spans="2:8" x14ac:dyDescent="0.2">
      <c r="B107" s="9" t="str">
        <f>$B$48</f>
        <v>Optometry</v>
      </c>
      <c r="C107" s="159">
        <f>Data!IH33</f>
        <v>0</v>
      </c>
      <c r="D107" s="159">
        <f>Data!JB33</f>
        <v>0</v>
      </c>
      <c r="E107" s="159">
        <f>Data!JV33</f>
        <v>0</v>
      </c>
      <c r="F107" s="159">
        <f>Data!KP33</f>
        <v>0</v>
      </c>
      <c r="G107" s="159">
        <f>Data!LJ33</f>
        <v>0</v>
      </c>
      <c r="H107" s="69">
        <f t="shared" si="2"/>
        <v>0</v>
      </c>
    </row>
    <row r="108" spans="2:8" x14ac:dyDescent="0.2">
      <c r="B108" s="9" t="str">
        <f>$B$49</f>
        <v>Teacher Ed-Practice Teaching</v>
      </c>
      <c r="C108" s="159">
        <f>Data!II33</f>
        <v>0</v>
      </c>
      <c r="D108" s="159">
        <f>Data!JC33</f>
        <v>2800</v>
      </c>
      <c r="E108" s="159">
        <f>Data!JW33</f>
        <v>0</v>
      </c>
      <c r="F108" s="159">
        <f>Data!KQ33</f>
        <v>0</v>
      </c>
      <c r="G108" s="159">
        <f>Data!LK33</f>
        <v>0</v>
      </c>
      <c r="H108" s="69">
        <f t="shared" si="2"/>
        <v>2800</v>
      </c>
    </row>
    <row r="109" spans="2:8" x14ac:dyDescent="0.2">
      <c r="B109" s="9" t="str">
        <f>$B$50</f>
        <v>Technology</v>
      </c>
      <c r="C109" s="159">
        <f>Data!IJ33</f>
        <v>0</v>
      </c>
      <c r="D109" s="159">
        <f>Data!JD33</f>
        <v>0</v>
      </c>
      <c r="E109" s="159">
        <f>Data!JX33</f>
        <v>0</v>
      </c>
      <c r="F109" s="159">
        <f>Data!KR33</f>
        <v>0</v>
      </c>
      <c r="G109" s="159">
        <f>Data!LL33</f>
        <v>0</v>
      </c>
      <c r="H109" s="69">
        <f t="shared" si="2"/>
        <v>0</v>
      </c>
    </row>
    <row r="110" spans="2:8" x14ac:dyDescent="0.2">
      <c r="B110" s="9" t="str">
        <f>$B$51</f>
        <v>Nursing</v>
      </c>
      <c r="C110" s="159">
        <f>Data!IK33</f>
        <v>0</v>
      </c>
      <c r="D110" s="159">
        <f>Data!JE33</f>
        <v>115419</v>
      </c>
      <c r="E110" s="159">
        <f>Data!JY33</f>
        <v>47738</v>
      </c>
      <c r="F110" s="159">
        <f>Data!KS33</f>
        <v>316346</v>
      </c>
      <c r="G110" s="159">
        <f>Data!HPM33</f>
        <v>0</v>
      </c>
      <c r="H110" s="69">
        <f t="shared" si="2"/>
        <v>479503</v>
      </c>
    </row>
    <row r="111" spans="2:8" x14ac:dyDescent="0.2">
      <c r="B111" s="35" t="str">
        <f>$B$52</f>
        <v>Totals</v>
      </c>
      <c r="C111" s="36">
        <f>SUM(C91:C110)</f>
        <v>270103</v>
      </c>
      <c r="D111" s="36">
        <f>SUM(D91:D110)</f>
        <v>352891</v>
      </c>
      <c r="E111" s="36">
        <f>SUM(E91:E110)</f>
        <v>356177</v>
      </c>
      <c r="F111" s="36">
        <f>SUM(F91:F110)</f>
        <v>1181330</v>
      </c>
      <c r="G111" s="36">
        <f>SUM(G91:G110)</f>
        <v>0</v>
      </c>
      <c r="H111" s="36">
        <f t="shared" si="2"/>
        <v>2160501</v>
      </c>
    </row>
    <row r="112" spans="2:8" x14ac:dyDescent="0.2">
      <c r="B112" s="40"/>
      <c r="C112" s="42"/>
      <c r="D112" s="42"/>
      <c r="E112" s="42"/>
      <c r="F112" s="42"/>
      <c r="G112" s="42"/>
      <c r="H112" s="45"/>
    </row>
    <row r="113" spans="2:9" ht="14.25" customHeight="1"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3243855.1019269102</v>
      </c>
      <c r="D116" s="21">
        <f t="shared" si="3"/>
        <v>1831454.2905961301</v>
      </c>
      <c r="E116" s="21">
        <f t="shared" si="3"/>
        <v>1827215.55835911</v>
      </c>
      <c r="F116" s="21">
        <f t="shared" si="3"/>
        <v>1772399.74067579</v>
      </c>
      <c r="G116" s="21">
        <f t="shared" si="3"/>
        <v>0</v>
      </c>
      <c r="H116" s="36">
        <f t="shared" ref="H116:H136" si="4">SUM(C116:G116)</f>
        <v>8674924.6915579401</v>
      </c>
      <c r="I116" s="1"/>
    </row>
    <row r="117" spans="2:9" x14ac:dyDescent="0.2">
      <c r="B117" s="9" t="str">
        <f>$B$33</f>
        <v>Science</v>
      </c>
      <c r="C117" s="22">
        <f t="shared" si="3"/>
        <v>1974592.5050238799</v>
      </c>
      <c r="D117" s="22">
        <f t="shared" si="3"/>
        <v>1654647.9545561101</v>
      </c>
      <c r="E117" s="22">
        <f t="shared" si="3"/>
        <v>1424608.62384658</v>
      </c>
      <c r="F117" s="22">
        <f t="shared" si="3"/>
        <v>672003.69424843299</v>
      </c>
      <c r="G117" s="22">
        <f t="shared" si="3"/>
        <v>0</v>
      </c>
      <c r="H117" s="69">
        <f t="shared" si="4"/>
        <v>5725852.7776750037</v>
      </c>
      <c r="I117" s="1"/>
    </row>
    <row r="118" spans="2:9" x14ac:dyDescent="0.2">
      <c r="B118" s="9" t="str">
        <f>$B$34</f>
        <v>Fine Arts</v>
      </c>
      <c r="C118" s="22">
        <f t="shared" si="3"/>
        <v>835120.88519594294</v>
      </c>
      <c r="D118" s="22">
        <f t="shared" si="3"/>
        <v>1064401.0492886801</v>
      </c>
      <c r="E118" s="22">
        <f t="shared" si="3"/>
        <v>832620.80550516001</v>
      </c>
      <c r="F118" s="22">
        <f t="shared" si="3"/>
        <v>104529.48905261399</v>
      </c>
      <c r="G118" s="22">
        <f t="shared" si="3"/>
        <v>0</v>
      </c>
      <c r="H118" s="69">
        <f t="shared" si="4"/>
        <v>2836672.2290423969</v>
      </c>
      <c r="I118" s="1"/>
    </row>
    <row r="119" spans="2:9" x14ac:dyDescent="0.2">
      <c r="B119" s="9" t="str">
        <f>$B$35</f>
        <v>Teacher Education</v>
      </c>
      <c r="C119" s="22">
        <f t="shared" si="3"/>
        <v>205145.00770232399</v>
      </c>
      <c r="D119" s="22">
        <f t="shared" si="3"/>
        <v>821922.05883849994</v>
      </c>
      <c r="E119" s="22">
        <f t="shared" si="3"/>
        <v>1204479.1404447199</v>
      </c>
      <c r="F119" s="22">
        <f t="shared" si="3"/>
        <v>496800.72292601602</v>
      </c>
      <c r="G119" s="22">
        <f t="shared" si="3"/>
        <v>0</v>
      </c>
      <c r="H119" s="69">
        <f t="shared" si="4"/>
        <v>2728346.9299115599</v>
      </c>
      <c r="I119" s="1"/>
    </row>
    <row r="120" spans="2:9" x14ac:dyDescent="0.2">
      <c r="B120" s="9" t="str">
        <f>$B$36</f>
        <v>Agriculture</v>
      </c>
      <c r="C120" s="22">
        <f t="shared" si="3"/>
        <v>67579.954373557906</v>
      </c>
      <c r="D120" s="22">
        <f t="shared" si="3"/>
        <v>52050.1598393815</v>
      </c>
      <c r="E120" s="22">
        <f t="shared" si="3"/>
        <v>29131.928571428602</v>
      </c>
      <c r="F120" s="22">
        <f t="shared" si="3"/>
        <v>0</v>
      </c>
      <c r="G120" s="22">
        <f t="shared" si="3"/>
        <v>0</v>
      </c>
      <c r="H120" s="69">
        <f t="shared" si="4"/>
        <v>148762.04278436801</v>
      </c>
      <c r="I120" s="1"/>
    </row>
    <row r="121" spans="2:9" x14ac:dyDescent="0.2">
      <c r="B121" s="9" t="str">
        <f>$B$37</f>
        <v>Engineering</v>
      </c>
      <c r="C121" s="22">
        <f t="shared" si="3"/>
        <v>103380.210599438</v>
      </c>
      <c r="D121" s="22">
        <f t="shared" si="3"/>
        <v>289398.34479545301</v>
      </c>
      <c r="E121" s="22">
        <f t="shared" si="3"/>
        <v>188327.58946464999</v>
      </c>
      <c r="F121" s="22">
        <f t="shared" si="3"/>
        <v>33932.317950295503</v>
      </c>
      <c r="G121" s="22">
        <f t="shared" si="3"/>
        <v>0</v>
      </c>
      <c r="H121" s="69">
        <f t="shared" si="4"/>
        <v>615038.46280983649</v>
      </c>
      <c r="I121" s="1"/>
    </row>
    <row r="122" spans="2:9" x14ac:dyDescent="0.2">
      <c r="B122" s="9" t="str">
        <f>$B$38</f>
        <v>Home Economics</v>
      </c>
      <c r="C122" s="22">
        <f t="shared" si="3"/>
        <v>162284.77690891101</v>
      </c>
      <c r="D122" s="22">
        <f t="shared" si="3"/>
        <v>353038.93860317999</v>
      </c>
      <c r="E122" s="22">
        <f t="shared" si="3"/>
        <v>546118.57618425903</v>
      </c>
      <c r="F122" s="22">
        <f t="shared" si="3"/>
        <v>668786.99919136602</v>
      </c>
      <c r="G122" s="22">
        <f t="shared" si="3"/>
        <v>0</v>
      </c>
      <c r="H122" s="69">
        <f t="shared" si="4"/>
        <v>1730229.2908877162</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73845.237365528097</v>
      </c>
      <c r="D124" s="22">
        <f t="shared" si="3"/>
        <v>304660.76263447199</v>
      </c>
      <c r="E124" s="22">
        <f t="shared" si="3"/>
        <v>270830.25</v>
      </c>
      <c r="F124" s="22">
        <f t="shared" si="3"/>
        <v>0</v>
      </c>
      <c r="G124" s="22">
        <f t="shared" si="3"/>
        <v>0</v>
      </c>
      <c r="H124" s="69">
        <f t="shared" si="4"/>
        <v>649336.25000000012</v>
      </c>
      <c r="I124" s="1"/>
    </row>
    <row r="125" spans="2:9" x14ac:dyDescent="0.2">
      <c r="B125" s="9" t="str">
        <f>$B$41</f>
        <v>Library Science</v>
      </c>
      <c r="C125" s="22">
        <f t="shared" si="3"/>
        <v>7452.6416712278797</v>
      </c>
      <c r="D125" s="22">
        <f t="shared" si="3"/>
        <v>60786.358328772098</v>
      </c>
      <c r="E125" s="22">
        <f t="shared" si="3"/>
        <v>778852.75716747902</v>
      </c>
      <c r="F125" s="22">
        <f t="shared" si="3"/>
        <v>106161.94237797601</v>
      </c>
      <c r="G125" s="22">
        <f t="shared" si="3"/>
        <v>0</v>
      </c>
      <c r="H125" s="69">
        <f t="shared" si="4"/>
        <v>953253.69954545505</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473670.94946397998</v>
      </c>
      <c r="D129" s="22">
        <f t="shared" si="3"/>
        <v>1448584.07278412</v>
      </c>
      <c r="E129" s="22">
        <f t="shared" si="3"/>
        <v>3676796.09443158</v>
      </c>
      <c r="F129" s="22">
        <f t="shared" si="3"/>
        <v>1707534.1798831399</v>
      </c>
      <c r="G129" s="22">
        <f t="shared" si="3"/>
        <v>1955513.6388133999</v>
      </c>
      <c r="H129" s="69">
        <f t="shared" si="4"/>
        <v>9262098.9353762195</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417261.12158214703</v>
      </c>
      <c r="D131" s="22">
        <f t="shared" si="3"/>
        <v>2052534.6953129701</v>
      </c>
      <c r="E131" s="22">
        <f t="shared" si="3"/>
        <v>1780531.8029070599</v>
      </c>
      <c r="F131" s="22">
        <f t="shared" si="3"/>
        <v>90508.784057873097</v>
      </c>
      <c r="G131" s="22">
        <f t="shared" si="3"/>
        <v>0</v>
      </c>
      <c r="H131" s="69">
        <f t="shared" si="4"/>
        <v>4340836.4038600503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178233.042040842</v>
      </c>
      <c r="E133" s="22">
        <f t="shared" si="5"/>
        <v>0</v>
      </c>
      <c r="F133" s="22">
        <f t="shared" si="5"/>
        <v>0</v>
      </c>
      <c r="G133" s="22">
        <f t="shared" si="5"/>
        <v>0</v>
      </c>
      <c r="H133" s="69">
        <f t="shared" si="4"/>
        <v>178233.042040842</v>
      </c>
      <c r="I133" s="1"/>
    </row>
    <row r="134" spans="2:12" x14ac:dyDescent="0.2">
      <c r="B134" s="9" t="str">
        <f>$B$50</f>
        <v>Technology</v>
      </c>
      <c r="C134" s="22">
        <f t="shared" si="5"/>
        <v>10161.096286976799</v>
      </c>
      <c r="D134" s="22">
        <f t="shared" si="5"/>
        <v>60586.491524014098</v>
      </c>
      <c r="E134" s="22">
        <f t="shared" si="5"/>
        <v>44378.715789473703</v>
      </c>
      <c r="F134" s="22">
        <f t="shared" si="5"/>
        <v>0</v>
      </c>
      <c r="G134" s="22">
        <f t="shared" si="5"/>
        <v>0</v>
      </c>
      <c r="H134" s="69">
        <f t="shared" si="4"/>
        <v>115126.3036004646</v>
      </c>
      <c r="I134" s="1"/>
    </row>
    <row r="135" spans="2:12" x14ac:dyDescent="0.2">
      <c r="B135" s="9" t="str">
        <f>$B$51</f>
        <v>Nursing</v>
      </c>
      <c r="C135" s="22">
        <f t="shared" si="5"/>
        <v>24798.2315617065</v>
      </c>
      <c r="D135" s="22">
        <f t="shared" si="5"/>
        <v>5550989.3665643204</v>
      </c>
      <c r="E135" s="22">
        <f t="shared" si="5"/>
        <v>2784069.9576346399</v>
      </c>
      <c r="F135" s="22">
        <f t="shared" si="5"/>
        <v>1811764.18107164</v>
      </c>
      <c r="G135" s="22">
        <f t="shared" si="5"/>
        <v>0</v>
      </c>
      <c r="H135" s="69">
        <f t="shared" si="4"/>
        <v>10171621.736832306</v>
      </c>
      <c r="I135" s="1"/>
    </row>
    <row r="136" spans="2:12" x14ac:dyDescent="0.2">
      <c r="B136" s="35" t="str">
        <f>$B$52</f>
        <v>Totals</v>
      </c>
      <c r="C136" s="36">
        <f>SUM(C116:C135)</f>
        <v>7599147.7196625294</v>
      </c>
      <c r="D136" s="36">
        <f>SUM(D116:D135)</f>
        <v>15723287.585706946</v>
      </c>
      <c r="E136" s="36">
        <f>SUM(E116:E135)</f>
        <v>15387961.800306141</v>
      </c>
      <c r="F136" s="36">
        <f>SUM(F116:F135)</f>
        <v>7464422.0514351437</v>
      </c>
      <c r="G136" s="36">
        <f>SUM(G116:G135)</f>
        <v>1955513.6388133999</v>
      </c>
      <c r="H136" s="36">
        <f t="shared" si="4"/>
        <v>48130332.795924157</v>
      </c>
      <c r="I136" s="1"/>
    </row>
    <row r="137" spans="2:12" x14ac:dyDescent="0.2">
      <c r="B137" s="46"/>
      <c r="C137" s="47"/>
      <c r="D137" s="47"/>
      <c r="E137" s="47"/>
      <c r="F137" s="47"/>
      <c r="G137" s="47"/>
      <c r="H137" s="48"/>
      <c r="I137" s="1"/>
    </row>
    <row r="138" spans="2:12" x14ac:dyDescent="0.2">
      <c r="B138" s="313" t="s">
        <v>4</v>
      </c>
      <c r="C138" s="12"/>
      <c r="D138" s="12"/>
      <c r="E138" s="12"/>
      <c r="F138" s="12"/>
      <c r="G138" s="12"/>
      <c r="H138" s="17">
        <f>H86-H81-H111</f>
        <v>43126040.204075843</v>
      </c>
    </row>
    <row r="139" spans="2:12" ht="152.25" customHeight="1" thickBot="1" x14ac:dyDescent="0.25">
      <c r="B139" s="367" t="s">
        <v>939</v>
      </c>
      <c r="C139" s="367"/>
      <c r="D139" s="367"/>
      <c r="E139" s="367"/>
      <c r="F139" s="367"/>
      <c r="G139" s="395"/>
      <c r="H139" s="34"/>
    </row>
    <row r="140" spans="2:12" ht="36.75" customHeight="1" thickTop="1" x14ac:dyDescent="0.2">
      <c r="B140" s="396" t="s">
        <v>941</v>
      </c>
      <c r="C140" s="397"/>
      <c r="D140" s="397"/>
      <c r="E140" s="397"/>
      <c r="F140" s="398"/>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315" t="s">
        <v>26</v>
      </c>
      <c r="D142" s="315" t="s">
        <v>27</v>
      </c>
      <c r="E142" s="315" t="s">
        <v>28</v>
      </c>
      <c r="F142" s="315" t="s">
        <v>29</v>
      </c>
      <c r="G142" s="322" t="s">
        <v>30</v>
      </c>
      <c r="H142" s="73" t="s">
        <v>6</v>
      </c>
      <c r="I142" s="67" t="s">
        <v>7</v>
      </c>
    </row>
    <row r="143" spans="2:12" x14ac:dyDescent="0.2">
      <c r="B143" s="9" t="str">
        <f>$B$32</f>
        <v>Liberal Arts</v>
      </c>
      <c r="C143" s="159">
        <f>Data!LN33</f>
        <v>0</v>
      </c>
      <c r="D143" s="159">
        <f>Data!MH33</f>
        <v>0</v>
      </c>
      <c r="E143" s="159">
        <f>Data!NB33</f>
        <v>0</v>
      </c>
      <c r="F143" s="159">
        <f>Data!NV33</f>
        <v>0</v>
      </c>
      <c r="G143" s="159">
        <f>Data!OP33</f>
        <v>0</v>
      </c>
      <c r="H143" s="160">
        <f>Data!PJ33</f>
        <v>7772959.9900000002</v>
      </c>
      <c r="I143" s="70">
        <f t="shared" ref="I143:I162" si="6">SUM(C143:H143)</f>
        <v>7772959.9900000002</v>
      </c>
    </row>
    <row r="144" spans="2:12" x14ac:dyDescent="0.2">
      <c r="B144" s="9" t="str">
        <f>$B$33</f>
        <v>Science</v>
      </c>
      <c r="C144" s="159">
        <f>Data!LO33</f>
        <v>0</v>
      </c>
      <c r="D144" s="159">
        <f>Data!MI33</f>
        <v>0</v>
      </c>
      <c r="E144" s="159">
        <f>Data!NC33</f>
        <v>0</v>
      </c>
      <c r="F144" s="159">
        <f>Data!NW33</f>
        <v>0</v>
      </c>
      <c r="G144" s="159">
        <f>Data!OQ33</f>
        <v>0</v>
      </c>
      <c r="H144" s="160">
        <f>Data!PK33</f>
        <v>5130514.2300000004</v>
      </c>
      <c r="I144" s="70">
        <f t="shared" si="6"/>
        <v>5130514.2300000004</v>
      </c>
    </row>
    <row r="145" spans="2:9" x14ac:dyDescent="0.2">
      <c r="B145" s="9" t="str">
        <f>$B$34</f>
        <v>Fine Arts</v>
      </c>
      <c r="C145" s="159">
        <f>Data!LP33</f>
        <v>0</v>
      </c>
      <c r="D145" s="159">
        <f>Data!MJ33</f>
        <v>0</v>
      </c>
      <c r="E145" s="159">
        <f>Data!ND33</f>
        <v>0</v>
      </c>
      <c r="F145" s="159">
        <f>Data!NX33</f>
        <v>0</v>
      </c>
      <c r="G145" s="159">
        <f>Data!OR33</f>
        <v>0</v>
      </c>
      <c r="H145" s="160">
        <f>Data!PL33</f>
        <v>2541732.7000000002</v>
      </c>
      <c r="I145" s="70">
        <f t="shared" si="6"/>
        <v>2541732.7000000002</v>
      </c>
    </row>
    <row r="146" spans="2:9" x14ac:dyDescent="0.2">
      <c r="B146" s="9" t="str">
        <f>$B$35</f>
        <v>Teacher Education</v>
      </c>
      <c r="C146" s="159">
        <f>Data!LQ33</f>
        <v>0</v>
      </c>
      <c r="D146" s="159">
        <f>Data!MK33</f>
        <v>0</v>
      </c>
      <c r="E146" s="159">
        <f>Data!NE33</f>
        <v>0</v>
      </c>
      <c r="F146" s="159">
        <f>Data!NY33</f>
        <v>0</v>
      </c>
      <c r="G146" s="159">
        <f>Data!OS33</f>
        <v>0</v>
      </c>
      <c r="H146" s="160">
        <f>Data!PN33</f>
        <v>2444670.3888155315</v>
      </c>
      <c r="I146" s="70">
        <f t="shared" si="6"/>
        <v>2444670.3888155315</v>
      </c>
    </row>
    <row r="147" spans="2:9" x14ac:dyDescent="0.2">
      <c r="B147" s="9" t="str">
        <f>$B$36</f>
        <v>Agriculture</v>
      </c>
      <c r="C147" s="159">
        <f>Data!LR33</f>
        <v>0</v>
      </c>
      <c r="D147" s="159">
        <f>Data!ML33</f>
        <v>0</v>
      </c>
      <c r="E147" s="159">
        <f>Data!NF33</f>
        <v>0</v>
      </c>
      <c r="F147" s="159">
        <f>Data!NZ33</f>
        <v>0</v>
      </c>
      <c r="G147" s="159">
        <f>Data!OT33</f>
        <v>0</v>
      </c>
      <c r="H147" s="160">
        <f>Data!PM33</f>
        <v>133294.69</v>
      </c>
      <c r="I147" s="70">
        <f t="shared" si="6"/>
        <v>133294.69</v>
      </c>
    </row>
    <row r="148" spans="2:9" x14ac:dyDescent="0.2">
      <c r="B148" s="9" t="str">
        <f>$B$37</f>
        <v>Engineering</v>
      </c>
      <c r="C148" s="159">
        <f>Data!LS33</f>
        <v>0</v>
      </c>
      <c r="D148" s="159">
        <f>Data!MM33</f>
        <v>0</v>
      </c>
      <c r="E148" s="159">
        <f>Data!NG33</f>
        <v>0</v>
      </c>
      <c r="F148" s="159">
        <f>Data!OA33</f>
        <v>0</v>
      </c>
      <c r="G148" s="159">
        <f>Data!OU33</f>
        <v>0</v>
      </c>
      <c r="H148" s="160">
        <f>Data!PO33</f>
        <v>551090.59</v>
      </c>
      <c r="I148" s="70">
        <f t="shared" si="6"/>
        <v>551090.59</v>
      </c>
    </row>
    <row r="149" spans="2:9" x14ac:dyDescent="0.2">
      <c r="B149" s="9" t="str">
        <f>$B$38</f>
        <v>Home Economics</v>
      </c>
      <c r="C149" s="159">
        <f>Data!LT33</f>
        <v>0</v>
      </c>
      <c r="D149" s="159">
        <f>Data!MN33</f>
        <v>0</v>
      </c>
      <c r="E149" s="159">
        <f>Data!NH33</f>
        <v>0</v>
      </c>
      <c r="F149" s="159">
        <f>Data!OB33</f>
        <v>0</v>
      </c>
      <c r="G149" s="159">
        <f>Data!OV33</f>
        <v>0</v>
      </c>
      <c r="H149" s="160">
        <f>Data!PP33</f>
        <v>1550330.81</v>
      </c>
      <c r="I149" s="70">
        <f t="shared" si="6"/>
        <v>1550330.81</v>
      </c>
    </row>
    <row r="150" spans="2:9" x14ac:dyDescent="0.2">
      <c r="B150" s="9" t="str">
        <f>$B$39</f>
        <v>Law</v>
      </c>
      <c r="C150" s="159">
        <f>Data!LU33</f>
        <v>0</v>
      </c>
      <c r="D150" s="159">
        <f>Data!MO33</f>
        <v>0</v>
      </c>
      <c r="E150" s="159">
        <f>Data!NI33</f>
        <v>0</v>
      </c>
      <c r="F150" s="159">
        <f>Data!OC33</f>
        <v>0</v>
      </c>
      <c r="G150" s="159">
        <f>Data!OW33</f>
        <v>0</v>
      </c>
      <c r="H150" s="160">
        <f>Data!PQ33</f>
        <v>0</v>
      </c>
      <c r="I150" s="70">
        <f t="shared" si="6"/>
        <v>0</v>
      </c>
    </row>
    <row r="151" spans="2:9" x14ac:dyDescent="0.2">
      <c r="B151" s="9" t="str">
        <f>$B$40</f>
        <v>Social Service</v>
      </c>
      <c r="C151" s="159">
        <f>Data!LV33</f>
        <v>0</v>
      </c>
      <c r="D151" s="159">
        <f>Data!MP33</f>
        <v>0</v>
      </c>
      <c r="E151" s="159">
        <f>Data!NJ33</f>
        <v>0</v>
      </c>
      <c r="F151" s="159">
        <f>Data!OD33</f>
        <v>0</v>
      </c>
      <c r="G151" s="159">
        <f>Data!OX33</f>
        <v>0</v>
      </c>
      <c r="H151" s="160">
        <f>Data!PR33</f>
        <v>581822.31000000006</v>
      </c>
      <c r="I151" s="70">
        <f t="shared" si="6"/>
        <v>581822.31000000006</v>
      </c>
    </row>
    <row r="152" spans="2:9" x14ac:dyDescent="0.2">
      <c r="B152" s="9" t="str">
        <f>$B$41</f>
        <v>Library Science</v>
      </c>
      <c r="C152" s="159">
        <f>Data!LW33</f>
        <v>0</v>
      </c>
      <c r="D152" s="159">
        <f>Data!MQ33</f>
        <v>0</v>
      </c>
      <c r="E152" s="159">
        <f>Data!NK33</f>
        <v>0</v>
      </c>
      <c r="F152" s="159">
        <f>Data!OE33</f>
        <v>0</v>
      </c>
      <c r="G152" s="159">
        <f>Data!OY33</f>
        <v>0</v>
      </c>
      <c r="H152" s="160">
        <f>Data!PS33</f>
        <v>854140.31</v>
      </c>
      <c r="I152" s="70">
        <f t="shared" si="6"/>
        <v>854140.31</v>
      </c>
    </row>
    <row r="153" spans="2:9" x14ac:dyDescent="0.2">
      <c r="B153" s="9" t="str">
        <f>$B$42</f>
        <v>Veterinary Science</v>
      </c>
      <c r="C153" s="159">
        <f>Data!LX33</f>
        <v>0</v>
      </c>
      <c r="D153" s="159">
        <f>Data!MR33</f>
        <v>0</v>
      </c>
      <c r="E153" s="159">
        <f>Data!NL33</f>
        <v>0</v>
      </c>
      <c r="F153" s="159">
        <f>Data!OF33</f>
        <v>0</v>
      </c>
      <c r="G153" s="159">
        <f>Data!OZ33</f>
        <v>0</v>
      </c>
      <c r="H153" s="160">
        <f>Data!PT33</f>
        <v>0</v>
      </c>
      <c r="I153" s="70">
        <f t="shared" si="6"/>
        <v>0</v>
      </c>
    </row>
    <row r="154" spans="2:9" x14ac:dyDescent="0.2">
      <c r="B154" s="9" t="str">
        <f>$B$43</f>
        <v>Vocational Training</v>
      </c>
      <c r="C154" s="159">
        <f>Data!LY33</f>
        <v>0</v>
      </c>
      <c r="D154" s="159">
        <f>Data!MS33</f>
        <v>0</v>
      </c>
      <c r="E154" s="159">
        <f>Data!NM33</f>
        <v>0</v>
      </c>
      <c r="F154" s="159">
        <f>Data!OG33</f>
        <v>0</v>
      </c>
      <c r="G154" s="159">
        <f>Data!PA33</f>
        <v>0</v>
      </c>
      <c r="H154" s="160">
        <f>Data!PU33</f>
        <v>0</v>
      </c>
      <c r="I154" s="70">
        <f t="shared" si="6"/>
        <v>0</v>
      </c>
    </row>
    <row r="155" spans="2:9" x14ac:dyDescent="0.2">
      <c r="B155" s="9" t="str">
        <f>$B$44</f>
        <v>Physical Training</v>
      </c>
      <c r="C155" s="159">
        <f>Data!LZ33</f>
        <v>0</v>
      </c>
      <c r="D155" s="159">
        <f>Data!MT33</f>
        <v>0</v>
      </c>
      <c r="E155" s="159">
        <f>Data!NN33</f>
        <v>0</v>
      </c>
      <c r="F155" s="159">
        <f>Data!OH33</f>
        <v>0</v>
      </c>
      <c r="G155" s="159">
        <f>Data!PB33</f>
        <v>0</v>
      </c>
      <c r="H155" s="160">
        <f>Data!PV33</f>
        <v>0</v>
      </c>
      <c r="I155" s="70">
        <f t="shared" si="6"/>
        <v>0</v>
      </c>
    </row>
    <row r="156" spans="2:9" x14ac:dyDescent="0.2">
      <c r="B156" s="9" t="str">
        <f>$B$45</f>
        <v>Health Services</v>
      </c>
      <c r="C156" s="159">
        <f>Data!MA33</f>
        <v>0</v>
      </c>
      <c r="D156" s="159">
        <f>Data!MU33</f>
        <v>0</v>
      </c>
      <c r="E156" s="159">
        <f>Data!NO33</f>
        <v>0</v>
      </c>
      <c r="F156" s="159">
        <f>Data!OI33</f>
        <v>0</v>
      </c>
      <c r="G156" s="159">
        <f>Data!PC33</f>
        <v>0</v>
      </c>
      <c r="H156" s="160">
        <f>Data!PW33</f>
        <v>8299083.5099999998</v>
      </c>
      <c r="I156" s="70">
        <f t="shared" si="6"/>
        <v>8299083.5099999998</v>
      </c>
    </row>
    <row r="157" spans="2:9" x14ac:dyDescent="0.2">
      <c r="B157" s="9" t="str">
        <f>$B$46</f>
        <v>Pharmacy</v>
      </c>
      <c r="C157" s="159">
        <f>Data!MB33</f>
        <v>0</v>
      </c>
      <c r="D157" s="159">
        <f>Data!MV33</f>
        <v>0</v>
      </c>
      <c r="E157" s="159">
        <f>Data!NP33</f>
        <v>0</v>
      </c>
      <c r="F157" s="159">
        <f>Data!OJ33</f>
        <v>0</v>
      </c>
      <c r="G157" s="159">
        <f>Data!PD33</f>
        <v>0</v>
      </c>
      <c r="H157" s="160">
        <f>Data!PX33</f>
        <v>0</v>
      </c>
      <c r="I157" s="70">
        <f t="shared" si="6"/>
        <v>0</v>
      </c>
    </row>
    <row r="158" spans="2:9" x14ac:dyDescent="0.2">
      <c r="B158" s="9" t="str">
        <f>$B$47</f>
        <v>Business Administration</v>
      </c>
      <c r="C158" s="159">
        <f>Data!MC33</f>
        <v>0</v>
      </c>
      <c r="D158" s="159">
        <f>Data!MW33</f>
        <v>0</v>
      </c>
      <c r="E158" s="159">
        <f>Data!NQ33</f>
        <v>0</v>
      </c>
      <c r="F158" s="159">
        <f>Data!OK33</f>
        <v>0</v>
      </c>
      <c r="G158" s="159">
        <f>Data!PE33</f>
        <v>0</v>
      </c>
      <c r="H158" s="160">
        <f>Data!PY33</f>
        <v>3889503.24</v>
      </c>
      <c r="I158" s="70">
        <f t="shared" si="6"/>
        <v>3889503.24</v>
      </c>
    </row>
    <row r="159" spans="2:9" x14ac:dyDescent="0.2">
      <c r="B159" s="9" t="str">
        <f>$B$48</f>
        <v>Optometry</v>
      </c>
      <c r="C159" s="159">
        <f>Data!MD33</f>
        <v>0</v>
      </c>
      <c r="D159" s="159">
        <f>Data!MX33</f>
        <v>0</v>
      </c>
      <c r="E159" s="159">
        <f>Data!NR33</f>
        <v>0</v>
      </c>
      <c r="F159" s="159">
        <f>Data!OL33</f>
        <v>0</v>
      </c>
      <c r="G159" s="159">
        <f>Data!PF33</f>
        <v>0</v>
      </c>
      <c r="H159" s="160">
        <f>Data!PZ33</f>
        <v>0</v>
      </c>
      <c r="I159" s="70">
        <f t="shared" si="6"/>
        <v>0</v>
      </c>
    </row>
    <row r="160" spans="2:9" x14ac:dyDescent="0.2">
      <c r="B160" s="9" t="str">
        <f>$B$49</f>
        <v>Teacher Ed-Practice Teaching</v>
      </c>
      <c r="C160" s="159">
        <f>Data!ME33</f>
        <v>0</v>
      </c>
      <c r="D160" s="159">
        <f>Data!MY33</f>
        <v>0</v>
      </c>
      <c r="E160" s="159">
        <f>Data!NS33</f>
        <v>0</v>
      </c>
      <c r="F160" s="159">
        <f>Data!OM33</f>
        <v>0</v>
      </c>
      <c r="G160" s="159">
        <f>Data!PG33</f>
        <v>0</v>
      </c>
      <c r="H160" s="160">
        <f>Data!QA33</f>
        <v>159701.48000000001</v>
      </c>
      <c r="I160" s="70">
        <f t="shared" si="6"/>
        <v>159701.48000000001</v>
      </c>
    </row>
    <row r="161" spans="2:10" x14ac:dyDescent="0.2">
      <c r="B161" s="9" t="str">
        <f>$B$50</f>
        <v>Technology</v>
      </c>
      <c r="C161" s="159">
        <f>Data!MF33</f>
        <v>0</v>
      </c>
      <c r="D161" s="159">
        <f>Data!MZ33</f>
        <v>0</v>
      </c>
      <c r="E161" s="159">
        <f>Data!NT33</f>
        <v>0</v>
      </c>
      <c r="F161" s="159">
        <f>Data!ON33</f>
        <v>0</v>
      </c>
      <c r="G161" s="159">
        <f>Data!PH33</f>
        <v>0</v>
      </c>
      <c r="H161" s="160">
        <f>Data!QB33</f>
        <v>103156.19</v>
      </c>
      <c r="I161" s="70">
        <f t="shared" si="6"/>
        <v>103156.19</v>
      </c>
    </row>
    <row r="162" spans="2:10" x14ac:dyDescent="0.2">
      <c r="B162" s="9" t="str">
        <f>$B$51</f>
        <v>Nursing</v>
      </c>
      <c r="C162" s="159">
        <f>Data!MG33</f>
        <v>0</v>
      </c>
      <c r="D162" s="159">
        <f>Data!NA33</f>
        <v>0</v>
      </c>
      <c r="E162" s="159">
        <f>Data!NU33</f>
        <v>0</v>
      </c>
      <c r="F162" s="159">
        <f>Data!OO33</f>
        <v>0</v>
      </c>
      <c r="G162" s="159">
        <f>Data!PI33</f>
        <v>0</v>
      </c>
      <c r="H162" s="160">
        <f>Data!QC33</f>
        <v>9114039.7799999993</v>
      </c>
      <c r="I162" s="70">
        <f t="shared" si="6"/>
        <v>9114039.7799999993</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43126040.218815528</v>
      </c>
      <c r="I163" s="70">
        <f>SUM(I143:I162)</f>
        <v>43126040.218815528</v>
      </c>
    </row>
    <row r="164" spans="2:10" ht="15" thickTop="1" x14ac:dyDescent="0.2">
      <c r="B164" s="14"/>
      <c r="C164" s="42"/>
      <c r="D164" s="42"/>
      <c r="E164" s="42"/>
      <c r="F164" s="42"/>
      <c r="G164" s="42"/>
      <c r="H164" s="43"/>
      <c r="I164" s="44"/>
    </row>
    <row r="165" spans="2:10" ht="14.25" customHeight="1"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2906579.2288863054</v>
      </c>
      <c r="D168" s="21">
        <f t="shared" si="8"/>
        <v>1641031.0671827774</v>
      </c>
      <c r="E168" s="21">
        <f t="shared" si="8"/>
        <v>1637233.051954041</v>
      </c>
      <c r="F168" s="21">
        <f t="shared" si="8"/>
        <v>1588116.6419768769</v>
      </c>
      <c r="G168" s="21">
        <f t="shared" si="8"/>
        <v>0</v>
      </c>
      <c r="H168" s="36">
        <f t="shared" ref="H168:H188" si="9">SUM(C168:G168)</f>
        <v>7772959.9900000012</v>
      </c>
      <c r="I168" s="52"/>
      <c r="J168" s="53"/>
    </row>
    <row r="169" spans="2:10" x14ac:dyDescent="0.2">
      <c r="B169" s="9" t="str">
        <f>$B$33</f>
        <v>Science</v>
      </c>
      <c r="C169" s="22">
        <f t="shared" si="8"/>
        <v>1769286.6615389904</v>
      </c>
      <c r="D169" s="22">
        <f t="shared" si="8"/>
        <v>1482607.9548516744</v>
      </c>
      <c r="E169" s="22">
        <f t="shared" si="8"/>
        <v>1276486.6825293093</v>
      </c>
      <c r="F169" s="22">
        <f t="shared" si="8"/>
        <v>602132.93108002539</v>
      </c>
      <c r="G169" s="22">
        <f t="shared" si="8"/>
        <v>0</v>
      </c>
      <c r="H169" s="69">
        <f t="shared" si="9"/>
        <v>5130514.2299999995</v>
      </c>
      <c r="I169" s="52"/>
      <c r="J169" s="53"/>
    </row>
    <row r="170" spans="2:10" x14ac:dyDescent="0.2">
      <c r="B170" s="9" t="str">
        <f>$B$34</f>
        <v>Fine Arts</v>
      </c>
      <c r="C170" s="22">
        <f t="shared" si="8"/>
        <v>748290.21154553315</v>
      </c>
      <c r="D170" s="22">
        <f t="shared" si="8"/>
        <v>953731.25072142936</v>
      </c>
      <c r="E170" s="22">
        <f t="shared" si="8"/>
        <v>746050.07458589086</v>
      </c>
      <c r="F170" s="22">
        <f t="shared" si="8"/>
        <v>93661.163147146974</v>
      </c>
      <c r="G170" s="22">
        <f t="shared" si="8"/>
        <v>0</v>
      </c>
      <c r="H170" s="69">
        <f t="shared" si="9"/>
        <v>2541732.7000000002</v>
      </c>
      <c r="I170" s="52"/>
      <c r="J170" s="53"/>
    </row>
    <row r="171" spans="2:10" x14ac:dyDescent="0.2">
      <c r="B171" s="9" t="str">
        <f>$B$35</f>
        <v>Teacher Education</v>
      </c>
      <c r="C171" s="22">
        <f t="shared" si="8"/>
        <v>183815.30598070321</v>
      </c>
      <c r="D171" s="22">
        <f t="shared" si="8"/>
        <v>736463.71622611454</v>
      </c>
      <c r="E171" s="22">
        <f t="shared" si="8"/>
        <v>1079244.8923226339</v>
      </c>
      <c r="F171" s="22">
        <f t="shared" si="8"/>
        <v>445146.4742860797</v>
      </c>
      <c r="G171" s="22">
        <f t="shared" si="8"/>
        <v>0</v>
      </c>
      <c r="H171" s="69">
        <f t="shared" si="9"/>
        <v>2444670.3888155315</v>
      </c>
      <c r="I171" s="52"/>
      <c r="J171" s="53"/>
    </row>
    <row r="172" spans="2:10" x14ac:dyDescent="0.2">
      <c r="B172" s="9" t="str">
        <f>$B$36</f>
        <v>Agriculture</v>
      </c>
      <c r="C172" s="22">
        <f t="shared" si="8"/>
        <v>60553.41066736223</v>
      </c>
      <c r="D172" s="22">
        <f t="shared" si="8"/>
        <v>46638.307664929809</v>
      </c>
      <c r="E172" s="22">
        <f t="shared" si="8"/>
        <v>26102.971667707967</v>
      </c>
      <c r="F172" s="22">
        <f t="shared" si="8"/>
        <v>0</v>
      </c>
      <c r="G172" s="22">
        <f t="shared" si="8"/>
        <v>0</v>
      </c>
      <c r="H172" s="69">
        <f t="shared" si="9"/>
        <v>133294.69</v>
      </c>
      <c r="I172" s="52"/>
      <c r="J172" s="53"/>
    </row>
    <row r="173" spans="2:10" x14ac:dyDescent="0.2">
      <c r="B173" s="9" t="str">
        <f>$B$37</f>
        <v>Engineering</v>
      </c>
      <c r="C173" s="22">
        <f t="shared" si="8"/>
        <v>92631.379496640759</v>
      </c>
      <c r="D173" s="22">
        <f t="shared" si="8"/>
        <v>259308.50543839991</v>
      </c>
      <c r="E173" s="22">
        <f t="shared" si="8"/>
        <v>168746.4584201804</v>
      </c>
      <c r="F173" s="22">
        <f t="shared" si="8"/>
        <v>30404.24664477889</v>
      </c>
      <c r="G173" s="22">
        <f t="shared" si="8"/>
        <v>0</v>
      </c>
      <c r="H173" s="69">
        <f t="shared" si="9"/>
        <v>551090.59</v>
      </c>
      <c r="I173" s="52"/>
      <c r="J173" s="53"/>
    </row>
    <row r="174" spans="2:10" x14ac:dyDescent="0.2">
      <c r="B174" s="9" t="str">
        <f>$B$38</f>
        <v>Home Economics</v>
      </c>
      <c r="C174" s="22">
        <f t="shared" si="8"/>
        <v>145411.41510023637</v>
      </c>
      <c r="D174" s="22">
        <f t="shared" si="8"/>
        <v>316332.14541489765</v>
      </c>
      <c r="E174" s="22">
        <f t="shared" si="8"/>
        <v>489336.56309644203</v>
      </c>
      <c r="F174" s="22">
        <f t="shared" si="8"/>
        <v>599250.6863884239</v>
      </c>
      <c r="G174" s="22">
        <f t="shared" si="8"/>
        <v>0</v>
      </c>
      <c r="H174" s="69">
        <f t="shared" si="9"/>
        <v>1550330.81</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66167.269402424194</v>
      </c>
      <c r="D176" s="22">
        <f t="shared" si="8"/>
        <v>272984.03359176416</v>
      </c>
      <c r="E176" s="22">
        <f t="shared" si="8"/>
        <v>242671.00700581167</v>
      </c>
      <c r="F176" s="22">
        <f t="shared" si="8"/>
        <v>0</v>
      </c>
      <c r="G176" s="22">
        <f t="shared" si="8"/>
        <v>0</v>
      </c>
      <c r="H176" s="69">
        <f t="shared" si="9"/>
        <v>581822.31000000006</v>
      </c>
      <c r="I176" s="52"/>
      <c r="J176" s="53"/>
    </row>
    <row r="177" spans="2:10" x14ac:dyDescent="0.2">
      <c r="B177" s="9" t="str">
        <f>$B$41</f>
        <v>Library Science</v>
      </c>
      <c r="C177" s="22">
        <f t="shared" si="8"/>
        <v>6677.7623526841198</v>
      </c>
      <c r="D177" s="22">
        <f t="shared" si="8"/>
        <v>54466.170937984098</v>
      </c>
      <c r="E177" s="22">
        <f t="shared" si="8"/>
        <v>697872.49267283163</v>
      </c>
      <c r="F177" s="22">
        <f t="shared" si="8"/>
        <v>95123.884036500094</v>
      </c>
      <c r="G177" s="22">
        <f t="shared" si="8"/>
        <v>0</v>
      </c>
      <c r="H177" s="69">
        <f t="shared" si="9"/>
        <v>854140.30999999994</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424421.59096877364</v>
      </c>
      <c r="D181" s="22">
        <f t="shared" si="8"/>
        <v>1297969.3129139533</v>
      </c>
      <c r="E181" s="22">
        <f t="shared" si="8"/>
        <v>3294505.7108364897</v>
      </c>
      <c r="F181" s="22">
        <f t="shared" si="8"/>
        <v>1529995.3988727205</v>
      </c>
      <c r="G181" s="22">
        <f t="shared" si="8"/>
        <v>1752191.4964080628</v>
      </c>
      <c r="H181" s="69">
        <f t="shared" si="9"/>
        <v>8299083.5100000007</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373876.90604433086</v>
      </c>
      <c r="D183" s="22">
        <f t="shared" si="8"/>
        <v>1839124.9070186324</v>
      </c>
      <c r="E183" s="22">
        <f t="shared" si="8"/>
        <v>1595403.1831680445</v>
      </c>
      <c r="F183" s="22">
        <f t="shared" si="8"/>
        <v>81098.243768992194</v>
      </c>
      <c r="G183" s="22">
        <f t="shared" si="8"/>
        <v>0</v>
      </c>
      <c r="H183" s="69">
        <f t="shared" si="9"/>
        <v>3889503.2399999998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159701.48000000001</v>
      </c>
      <c r="E185" s="22">
        <f t="shared" si="10"/>
        <v>0</v>
      </c>
      <c r="F185" s="22">
        <f t="shared" si="10"/>
        <v>0</v>
      </c>
      <c r="G185" s="22">
        <f t="shared" si="10"/>
        <v>0</v>
      </c>
      <c r="H185" s="69">
        <f t="shared" si="9"/>
        <v>159701.48000000001</v>
      </c>
      <c r="I185" s="52"/>
      <c r="J185" s="53"/>
    </row>
    <row r="186" spans="2:10" x14ac:dyDescent="0.2">
      <c r="B186" s="9" t="str">
        <f>$B$50</f>
        <v>Technology</v>
      </c>
      <c r="C186" s="22">
        <f t="shared" si="10"/>
        <v>9104.6089938341702</v>
      </c>
      <c r="D186" s="22">
        <f t="shared" si="10"/>
        <v>54287.086752773728</v>
      </c>
      <c r="E186" s="22">
        <f t="shared" si="10"/>
        <v>39764.494253392113</v>
      </c>
      <c r="F186" s="22">
        <f t="shared" si="10"/>
        <v>0</v>
      </c>
      <c r="G186" s="22">
        <f t="shared" si="10"/>
        <v>0</v>
      </c>
      <c r="H186" s="69">
        <f t="shared" si="9"/>
        <v>103156.19</v>
      </c>
      <c r="I186" s="52"/>
      <c r="J186" s="53"/>
    </row>
    <row r="187" spans="2:10" x14ac:dyDescent="0.2">
      <c r="B187" s="9" t="str">
        <f>$B$51</f>
        <v>Nursing</v>
      </c>
      <c r="C187" s="22">
        <f t="shared" si="10"/>
        <v>22219.865698370955</v>
      </c>
      <c r="D187" s="22">
        <f t="shared" si="10"/>
        <v>4973832.0214982545</v>
      </c>
      <c r="E187" s="22">
        <f t="shared" si="10"/>
        <v>2494599.6814159104</v>
      </c>
      <c r="F187" s="22">
        <f t="shared" si="10"/>
        <v>1623388.2113874641</v>
      </c>
      <c r="G187" s="22">
        <f t="shared" si="10"/>
        <v>0</v>
      </c>
      <c r="H187" s="69">
        <f t="shared" si="9"/>
        <v>9114039.7800000012</v>
      </c>
      <c r="I187" s="52"/>
      <c r="J187" s="53"/>
    </row>
    <row r="188" spans="2:10" x14ac:dyDescent="0.2">
      <c r="B188" s="35" t="str">
        <f>$B$52</f>
        <v>Totals</v>
      </c>
      <c r="C188" s="36">
        <f>SUM(C168:C187)</f>
        <v>6809035.616676189</v>
      </c>
      <c r="D188" s="36">
        <f>SUM(D168:D187)</f>
        <v>14088477.960213587</v>
      </c>
      <c r="E188" s="36">
        <f>SUM(E168:E187)</f>
        <v>13788017.263928683</v>
      </c>
      <c r="F188" s="36">
        <f>SUM(F168:F187)</f>
        <v>6688317.8815890076</v>
      </c>
      <c r="G188" s="36">
        <f>SUM(G168:G187)</f>
        <v>1752191.4964080628</v>
      </c>
      <c r="H188" s="36">
        <f t="shared" si="9"/>
        <v>43126040.218815528</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33531764</v>
      </c>
    </row>
    <row r="191" spans="2:10" ht="43.5" customHeight="1" thickBot="1" x14ac:dyDescent="0.25">
      <c r="B191" s="367" t="s">
        <v>233</v>
      </c>
      <c r="C191" s="367"/>
      <c r="D191" s="367"/>
      <c r="E191" s="367"/>
      <c r="F191" s="367"/>
      <c r="G191" s="367"/>
      <c r="H191" s="367"/>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2259950.7921378911</v>
      </c>
      <c r="D193" s="38">
        <f t="shared" si="11"/>
        <v>1275949.8944137245</v>
      </c>
      <c r="E193" s="38">
        <f t="shared" si="11"/>
        <v>1272996.8259270885</v>
      </c>
      <c r="F193" s="38">
        <f t="shared" si="11"/>
        <v>1234807.3733459553</v>
      </c>
      <c r="G193" s="38">
        <f t="shared" si="11"/>
        <v>0</v>
      </c>
      <c r="H193" s="38">
        <f>SUM(C193:G193)</f>
        <v>6043704.8858246589</v>
      </c>
      <c r="I193" s="1"/>
    </row>
    <row r="194" spans="2:9" x14ac:dyDescent="0.2">
      <c r="B194" s="9" t="str">
        <f>$B$33</f>
        <v>Science</v>
      </c>
      <c r="C194" s="39">
        <f t="shared" si="11"/>
        <v>1375672.3884576294</v>
      </c>
      <c r="D194" s="39">
        <f t="shared" si="11"/>
        <v>1152771.2669370265</v>
      </c>
      <c r="E194" s="39">
        <f t="shared" si="11"/>
        <v>992505.91866328404</v>
      </c>
      <c r="F194" s="39">
        <f t="shared" si="11"/>
        <v>468176.05392861163</v>
      </c>
      <c r="G194" s="39">
        <f t="shared" si="11"/>
        <v>0</v>
      </c>
      <c r="H194" s="39">
        <f t="shared" ref="H194:H213" si="12">SUM(C194:G194)</f>
        <v>3989125.6279865513</v>
      </c>
      <c r="I194" s="1"/>
    </row>
    <row r="195" spans="2:9" x14ac:dyDescent="0.2">
      <c r="B195" s="9" t="str">
        <f>$B$34</f>
        <v>Fine Arts</v>
      </c>
      <c r="C195" s="39">
        <f t="shared" si="11"/>
        <v>581817.63572249492</v>
      </c>
      <c r="D195" s="39">
        <f t="shared" si="11"/>
        <v>741554.08269113081</v>
      </c>
      <c r="E195" s="39">
        <f t="shared" si="11"/>
        <v>580075.8633867834</v>
      </c>
      <c r="F195" s="39">
        <f t="shared" si="11"/>
        <v>72824.307548724377</v>
      </c>
      <c r="G195" s="39">
        <f t="shared" si="11"/>
        <v>0</v>
      </c>
      <c r="H195" s="39">
        <f t="shared" si="12"/>
        <v>1976271.8893491335</v>
      </c>
      <c r="I195" s="1"/>
    </row>
    <row r="196" spans="2:9" x14ac:dyDescent="0.2">
      <c r="B196" s="9" t="str">
        <f>$B$35</f>
        <v>Teacher Education</v>
      </c>
      <c r="C196" s="39">
        <f t="shared" si="11"/>
        <v>142921.80386990879</v>
      </c>
      <c r="D196" s="39">
        <f t="shared" si="11"/>
        <v>572622.18859414593</v>
      </c>
      <c r="E196" s="39">
        <f t="shared" si="11"/>
        <v>839144.62947024172</v>
      </c>
      <c r="F196" s="39">
        <f t="shared" si="11"/>
        <v>346114.46936837444</v>
      </c>
      <c r="G196" s="39">
        <f t="shared" si="11"/>
        <v>0</v>
      </c>
      <c r="H196" s="39">
        <f t="shared" si="12"/>
        <v>1900803.091302671</v>
      </c>
      <c r="I196" s="1"/>
    </row>
    <row r="197" spans="2:9" x14ac:dyDescent="0.2">
      <c r="B197" s="9" t="str">
        <f>$B$36</f>
        <v>Agriculture</v>
      </c>
      <c r="C197" s="39">
        <f t="shared" si="11"/>
        <v>47082.057188202336</v>
      </c>
      <c r="D197" s="39">
        <f t="shared" si="11"/>
        <v>36262.655471275262</v>
      </c>
      <c r="E197" s="39">
        <f t="shared" si="11"/>
        <v>20295.827952486619</v>
      </c>
      <c r="F197" s="39">
        <f t="shared" si="11"/>
        <v>0</v>
      </c>
      <c r="G197" s="39">
        <f t="shared" si="11"/>
        <v>0</v>
      </c>
      <c r="H197" s="39">
        <f t="shared" si="12"/>
        <v>103640.54061196423</v>
      </c>
      <c r="I197" s="1"/>
    </row>
    <row r="198" spans="2:9" x14ac:dyDescent="0.2">
      <c r="B198" s="9" t="str">
        <f>$B$37</f>
        <v>Engineering</v>
      </c>
      <c r="C198" s="39">
        <f t="shared" si="11"/>
        <v>72023.620505366838</v>
      </c>
      <c r="D198" s="39">
        <f t="shared" si="11"/>
        <v>201619.98548436235</v>
      </c>
      <c r="E198" s="39">
        <f t="shared" si="11"/>
        <v>131205.33181005353</v>
      </c>
      <c r="F198" s="39">
        <f t="shared" si="11"/>
        <v>23640.195514680221</v>
      </c>
      <c r="G198" s="39">
        <f t="shared" si="11"/>
        <v>0</v>
      </c>
      <c r="H198" s="39">
        <f t="shared" si="12"/>
        <v>428489.13331446296</v>
      </c>
      <c r="I198" s="1"/>
    </row>
    <row r="199" spans="2:9" x14ac:dyDescent="0.2">
      <c r="B199" s="9" t="str">
        <f>$B$38</f>
        <v>Home Economics</v>
      </c>
      <c r="C199" s="39">
        <f t="shared" si="11"/>
        <v>113061.64998225556</v>
      </c>
      <c r="D199" s="39">
        <f t="shared" si="11"/>
        <v>245957.54245553038</v>
      </c>
      <c r="E199" s="39">
        <f t="shared" si="11"/>
        <v>380473.56311189575</v>
      </c>
      <c r="F199" s="39">
        <f t="shared" si="11"/>
        <v>465935.02517921827</v>
      </c>
      <c r="G199" s="39">
        <f t="shared" si="11"/>
        <v>0</v>
      </c>
      <c r="H199" s="39">
        <f t="shared" si="12"/>
        <v>1205427.7807288999</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51446.996686350773</v>
      </c>
      <c r="D201" s="39">
        <f t="shared" si="11"/>
        <v>212253.10940680309</v>
      </c>
      <c r="E201" s="39">
        <f t="shared" si="11"/>
        <v>188683.84030434224</v>
      </c>
      <c r="F201" s="39">
        <f t="shared" si="11"/>
        <v>0</v>
      </c>
      <c r="G201" s="39">
        <f t="shared" si="11"/>
        <v>0</v>
      </c>
      <c r="H201" s="39">
        <f t="shared" si="12"/>
        <v>452383.94639749615</v>
      </c>
      <c r="I201" s="1"/>
    </row>
    <row r="202" spans="2:9" x14ac:dyDescent="0.2">
      <c r="B202" s="9" t="str">
        <f>$B$41</f>
        <v>Library Science</v>
      </c>
      <c r="C202" s="39">
        <f t="shared" si="11"/>
        <v>5192.1565295584514</v>
      </c>
      <c r="D202" s="39">
        <f t="shared" si="11"/>
        <v>42349.04899873097</v>
      </c>
      <c r="E202" s="39">
        <f t="shared" si="11"/>
        <v>542616.37780116976</v>
      </c>
      <c r="F202" s="39">
        <f t="shared" si="11"/>
        <v>73961.616112102725</v>
      </c>
      <c r="G202" s="39">
        <f t="shared" si="11"/>
        <v>0</v>
      </c>
      <c r="H202" s="39">
        <f t="shared" si="12"/>
        <v>664119.19944156194</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330000.26321087754</v>
      </c>
      <c r="D206" s="39">
        <f t="shared" si="11"/>
        <v>1009209.2956994745</v>
      </c>
      <c r="E206" s="39">
        <f t="shared" si="11"/>
        <v>2561575.0349651026</v>
      </c>
      <c r="F206" s="39">
        <f t="shared" si="11"/>
        <v>1189616.3981360146</v>
      </c>
      <c r="G206" s="39">
        <f t="shared" si="11"/>
        <v>1362380.3956124943</v>
      </c>
      <c r="H206" s="39">
        <f t="shared" si="12"/>
        <v>6452781.3876239629</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290700.28488256602</v>
      </c>
      <c r="D208" s="39">
        <f t="shared" si="11"/>
        <v>1429973.6778648405</v>
      </c>
      <c r="E208" s="39">
        <f t="shared" si="11"/>
        <v>1240472.8731613928</v>
      </c>
      <c r="F208" s="39">
        <f t="shared" si="11"/>
        <v>63056.268482992295</v>
      </c>
      <c r="G208" s="39">
        <f t="shared" si="11"/>
        <v>0</v>
      </c>
      <c r="H208" s="39">
        <f t="shared" si="12"/>
        <v>3024203.1043917919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124172.59461006054</v>
      </c>
      <c r="E210" s="39">
        <f t="shared" si="13"/>
        <v>0</v>
      </c>
      <c r="F210" s="39">
        <f t="shared" si="13"/>
        <v>0</v>
      </c>
      <c r="G210" s="39">
        <f t="shared" si="13"/>
        <v>0</v>
      </c>
      <c r="H210" s="39">
        <f t="shared" si="12"/>
        <v>124172.59461006054</v>
      </c>
      <c r="I210" s="1"/>
    </row>
    <row r="211" spans="2:9" x14ac:dyDescent="0.2">
      <c r="B211" s="9" t="str">
        <f>$B$50</f>
        <v>Technology</v>
      </c>
      <c r="C211" s="39">
        <f t="shared" si="13"/>
        <v>7079.1009096250345</v>
      </c>
      <c r="D211" s="39">
        <f t="shared" si="13"/>
        <v>42209.804448792042</v>
      </c>
      <c r="E211" s="39">
        <f t="shared" si="13"/>
        <v>30918.062228768198</v>
      </c>
      <c r="F211" s="39">
        <f t="shared" si="13"/>
        <v>0</v>
      </c>
      <c r="G211" s="39">
        <f t="shared" si="13"/>
        <v>0</v>
      </c>
      <c r="H211" s="39">
        <f t="shared" si="12"/>
        <v>80206.967587185267</v>
      </c>
      <c r="I211" s="1"/>
    </row>
    <row r="212" spans="2:9" x14ac:dyDescent="0.2">
      <c r="B212" s="9" t="str">
        <f>$B$51</f>
        <v>Nursing</v>
      </c>
      <c r="C212" s="39">
        <f t="shared" si="13"/>
        <v>17276.598769225846</v>
      </c>
      <c r="D212" s="39">
        <f t="shared" si="13"/>
        <v>3867300.6105186706</v>
      </c>
      <c r="E212" s="39">
        <f t="shared" si="13"/>
        <v>1939624.585076635</v>
      </c>
      <c r="F212" s="39">
        <f t="shared" si="13"/>
        <v>1262232.0564650691</v>
      </c>
      <c r="G212" s="39">
        <f t="shared" si="13"/>
        <v>0</v>
      </c>
      <c r="H212" s="39">
        <f t="shared" si="12"/>
        <v>7086433.8508296004</v>
      </c>
      <c r="I212" s="1"/>
    </row>
    <row r="213" spans="2:9" x14ac:dyDescent="0.2">
      <c r="B213" s="35" t="str">
        <f>$B$52</f>
        <v>Totals</v>
      </c>
      <c r="C213" s="38">
        <f>SUM(C193:C212)</f>
        <v>5294225.3488519536</v>
      </c>
      <c r="D213" s="38">
        <f>SUM(D193:D212)</f>
        <v>10954205.757594567</v>
      </c>
      <c r="E213" s="38">
        <f>SUM(E193:E212)</f>
        <v>10720588.733859245</v>
      </c>
      <c r="F213" s="38">
        <f>SUM(F193:F212)</f>
        <v>5200363.7640817435</v>
      </c>
      <c r="G213" s="38">
        <f>SUM(G193:G212)</f>
        <v>1362380.3956124943</v>
      </c>
      <c r="H213" s="38">
        <f t="shared" si="12"/>
        <v>33531764</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23644460</v>
      </c>
    </row>
    <row r="216" spans="2:9" ht="60.75" customHeight="1" thickBot="1" x14ac:dyDescent="0.25">
      <c r="B216" s="367" t="s">
        <v>234</v>
      </c>
      <c r="C216" s="367"/>
      <c r="D216" s="367"/>
      <c r="E216" s="367"/>
      <c r="F216" s="367"/>
      <c r="G216" s="367"/>
      <c r="H216" s="367"/>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3591994.9983251765</v>
      </c>
      <c r="D218" s="38">
        <f t="shared" si="14"/>
        <v>1659423.7395120473</v>
      </c>
      <c r="E218" s="38">
        <f t="shared" si="14"/>
        <v>467184.67799831001</v>
      </c>
      <c r="F218" s="38">
        <f t="shared" si="14"/>
        <v>239284.93168648999</v>
      </c>
      <c r="G218" s="38">
        <f t="shared" si="14"/>
        <v>0</v>
      </c>
      <c r="H218" s="38">
        <f>SUM(C218:G218)</f>
        <v>5957888.3475220231</v>
      </c>
      <c r="I218" s="1"/>
    </row>
    <row r="219" spans="2:9" x14ac:dyDescent="0.2">
      <c r="B219" s="9" t="str">
        <f>$B$33</f>
        <v>Science</v>
      </c>
      <c r="C219" s="39">
        <f t="shared" si="14"/>
        <v>1570908.573742605</v>
      </c>
      <c r="D219" s="39">
        <f t="shared" si="14"/>
        <v>1120193.6456573613</v>
      </c>
      <c r="E219" s="39">
        <f t="shared" si="14"/>
        <v>572045.18498241634</v>
      </c>
      <c r="F219" s="39">
        <f t="shared" si="14"/>
        <v>139369.17084625323</v>
      </c>
      <c r="G219" s="39">
        <f t="shared" si="14"/>
        <v>0</v>
      </c>
      <c r="H219" s="39">
        <f t="shared" ref="H219:H238" si="15">SUM(C219:G219)</f>
        <v>3402516.5752286357</v>
      </c>
      <c r="I219" s="1"/>
    </row>
    <row r="220" spans="2:9" x14ac:dyDescent="0.2">
      <c r="B220" s="9" t="str">
        <f>$B$34</f>
        <v>Fine Arts</v>
      </c>
      <c r="C220" s="39">
        <f t="shared" si="14"/>
        <v>464319.56343179778</v>
      </c>
      <c r="D220" s="39">
        <f t="shared" si="14"/>
        <v>425942.58553914895</v>
      </c>
      <c r="E220" s="39">
        <f t="shared" si="14"/>
        <v>142124.98467267305</v>
      </c>
      <c r="F220" s="39">
        <f t="shared" si="14"/>
        <v>26433.784704031044</v>
      </c>
      <c r="G220" s="39">
        <f t="shared" si="14"/>
        <v>0</v>
      </c>
      <c r="H220" s="39">
        <f t="shared" si="15"/>
        <v>1058820.9183476507</v>
      </c>
      <c r="I220" s="1"/>
    </row>
    <row r="221" spans="2:9" x14ac:dyDescent="0.2">
      <c r="B221" s="9" t="str">
        <f>$B$35</f>
        <v>Teacher Education</v>
      </c>
      <c r="C221" s="39">
        <f t="shared" si="14"/>
        <v>81775.99020493812</v>
      </c>
      <c r="D221" s="39">
        <f t="shared" si="14"/>
        <v>542611.81052082137</v>
      </c>
      <c r="E221" s="39">
        <f t="shared" si="14"/>
        <v>333253.15142206597</v>
      </c>
      <c r="F221" s="39">
        <f t="shared" si="14"/>
        <v>61350.052559355638</v>
      </c>
      <c r="G221" s="39">
        <f t="shared" si="14"/>
        <v>0</v>
      </c>
      <c r="H221" s="39">
        <f t="shared" si="15"/>
        <v>1018991.004707181</v>
      </c>
      <c r="I221" s="1"/>
    </row>
    <row r="222" spans="2:9" x14ac:dyDescent="0.2">
      <c r="B222" s="9" t="str">
        <f>$B$36</f>
        <v>Agriculture</v>
      </c>
      <c r="C222" s="39">
        <f t="shared" si="14"/>
        <v>32228.758044427366</v>
      </c>
      <c r="D222" s="39">
        <f t="shared" si="14"/>
        <v>31434.59355566798</v>
      </c>
      <c r="E222" s="39">
        <f t="shared" si="14"/>
        <v>5199.6945611953561</v>
      </c>
      <c r="F222" s="39">
        <f t="shared" si="14"/>
        <v>0</v>
      </c>
      <c r="G222" s="39">
        <f t="shared" si="14"/>
        <v>0</v>
      </c>
      <c r="H222" s="39">
        <f t="shared" si="15"/>
        <v>68863.046161290695</v>
      </c>
      <c r="I222" s="1"/>
    </row>
    <row r="223" spans="2:9" x14ac:dyDescent="0.2">
      <c r="B223" s="9" t="str">
        <f>$B$37</f>
        <v>Engineering</v>
      </c>
      <c r="C223" s="39">
        <f t="shared" si="14"/>
        <v>60614.659406291845</v>
      </c>
      <c r="D223" s="39">
        <f t="shared" si="14"/>
        <v>139803.24126591699</v>
      </c>
      <c r="E223" s="39">
        <f t="shared" si="14"/>
        <v>73741.122867861413</v>
      </c>
      <c r="F223" s="39">
        <f t="shared" si="14"/>
        <v>4142.6080506317303</v>
      </c>
      <c r="G223" s="39">
        <f t="shared" si="14"/>
        <v>0</v>
      </c>
      <c r="H223" s="39">
        <f t="shared" si="15"/>
        <v>278301.63159070199</v>
      </c>
      <c r="I223" s="1"/>
    </row>
    <row r="224" spans="2:9" x14ac:dyDescent="0.2">
      <c r="B224" s="9" t="str">
        <f>$B$38</f>
        <v>Home Economics</v>
      </c>
      <c r="C224" s="39">
        <f t="shared" si="14"/>
        <v>194602.26240498433</v>
      </c>
      <c r="D224" s="39">
        <f t="shared" si="14"/>
        <v>316421.07987453556</v>
      </c>
      <c r="E224" s="39">
        <f t="shared" si="14"/>
        <v>238398.11730571435</v>
      </c>
      <c r="F224" s="39">
        <f t="shared" si="14"/>
        <v>92518.246464108655</v>
      </c>
      <c r="G224" s="39">
        <f t="shared" si="14"/>
        <v>0</v>
      </c>
      <c r="H224" s="39">
        <f t="shared" si="15"/>
        <v>841939.70604934299</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22852.187738973935</v>
      </c>
      <c r="D226" s="39">
        <f t="shared" si="14"/>
        <v>191681.84921231278</v>
      </c>
      <c r="E226" s="39">
        <f t="shared" si="14"/>
        <v>65705.231273286758</v>
      </c>
      <c r="F226" s="39">
        <f t="shared" si="14"/>
        <v>0</v>
      </c>
      <c r="G226" s="39">
        <f t="shared" si="14"/>
        <v>0</v>
      </c>
      <c r="H226" s="39">
        <f t="shared" si="15"/>
        <v>280239.26822457346</v>
      </c>
      <c r="I226" s="1"/>
    </row>
    <row r="227" spans="2:10" x14ac:dyDescent="0.2">
      <c r="B227" s="9" t="str">
        <f>$B$41</f>
        <v>Library Science</v>
      </c>
      <c r="C227" s="39">
        <f t="shared" si="14"/>
        <v>5994.8564247980948</v>
      </c>
      <c r="D227" s="39">
        <f t="shared" si="14"/>
        <v>32971.737494820445</v>
      </c>
      <c r="E227" s="39">
        <f t="shared" si="14"/>
        <v>429289.93430232565</v>
      </c>
      <c r="F227" s="39">
        <f t="shared" si="14"/>
        <v>2071.3040253158651</v>
      </c>
      <c r="G227" s="39">
        <f t="shared" si="14"/>
        <v>0</v>
      </c>
      <c r="H227" s="39">
        <f t="shared" si="15"/>
        <v>470327.83224726003</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381518.8114448429</v>
      </c>
      <c r="D231" s="39">
        <f t="shared" si="14"/>
        <v>1224258.2903379835</v>
      </c>
      <c r="E231" s="39">
        <f t="shared" si="14"/>
        <v>1567944.2599531815</v>
      </c>
      <c r="F231" s="39">
        <f t="shared" si="14"/>
        <v>250134.61943814455</v>
      </c>
      <c r="G231" s="39">
        <f t="shared" si="14"/>
        <v>456032.55124124762</v>
      </c>
      <c r="H231" s="39">
        <f t="shared" si="15"/>
        <v>3879888.5324153998</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227804.54414232759</v>
      </c>
      <c r="D233" s="39">
        <f t="shared" si="14"/>
        <v>1524078.2156696722</v>
      </c>
      <c r="E233" s="39">
        <f t="shared" si="14"/>
        <v>1474586.1076044466</v>
      </c>
      <c r="F233" s="39">
        <f t="shared" si="14"/>
        <v>16274.531627481801</v>
      </c>
      <c r="G233" s="39">
        <f t="shared" si="14"/>
        <v>0</v>
      </c>
      <c r="H233" s="39">
        <f t="shared" si="15"/>
        <v>3242743.3990439279</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62254.329535674973</v>
      </c>
      <c r="E235" s="39">
        <f t="shared" si="16"/>
        <v>0</v>
      </c>
      <c r="F235" s="39">
        <f t="shared" si="16"/>
        <v>0</v>
      </c>
      <c r="G235" s="39">
        <f t="shared" si="16"/>
        <v>0</v>
      </c>
      <c r="H235" s="39">
        <f t="shared" si="15"/>
        <v>62254.329535674973</v>
      </c>
      <c r="I235" s="1"/>
    </row>
    <row r="236" spans="2:10" x14ac:dyDescent="0.2">
      <c r="B236" s="9" t="str">
        <f>$B$50</f>
        <v>Technology</v>
      </c>
      <c r="C236" s="39">
        <f t="shared" si="16"/>
        <v>3227.9996133528207</v>
      </c>
      <c r="D236" s="39">
        <f t="shared" si="16"/>
        <v>29282.592040854521</v>
      </c>
      <c r="E236" s="39">
        <f t="shared" si="16"/>
        <v>32379.916131080168</v>
      </c>
      <c r="F236" s="39">
        <f t="shared" si="16"/>
        <v>0</v>
      </c>
      <c r="G236" s="39">
        <f t="shared" si="16"/>
        <v>0</v>
      </c>
      <c r="H236" s="39">
        <f t="shared" si="15"/>
        <v>64890.507785287511</v>
      </c>
      <c r="I236" s="1"/>
    </row>
    <row r="237" spans="2:10" x14ac:dyDescent="0.2">
      <c r="B237" s="9" t="str">
        <f>$B$51</f>
        <v>Nursing</v>
      </c>
      <c r="C237" s="39">
        <f t="shared" si="16"/>
        <v>5482.4755337897113</v>
      </c>
      <c r="D237" s="39">
        <f t="shared" si="16"/>
        <v>2000900.2655947681</v>
      </c>
      <c r="E237" s="39">
        <f t="shared" si="16"/>
        <v>848653.17898782378</v>
      </c>
      <c r="F237" s="39">
        <f t="shared" si="16"/>
        <v>161758.98102466759</v>
      </c>
      <c r="G237" s="39">
        <f t="shared" si="16"/>
        <v>0</v>
      </c>
      <c r="H237" s="39">
        <f t="shared" si="15"/>
        <v>3016794.9011410493</v>
      </c>
      <c r="I237" s="1"/>
    </row>
    <row r="238" spans="2:10" x14ac:dyDescent="0.2">
      <c r="B238" s="35" t="str">
        <f>$B$52</f>
        <v>Totals</v>
      </c>
      <c r="C238" s="38">
        <f>SUM(C218:C237)</f>
        <v>6643325.6804583054</v>
      </c>
      <c r="D238" s="38">
        <f>SUM(D218:D237)</f>
        <v>9301257.9758115858</v>
      </c>
      <c r="E238" s="38">
        <f>SUM(E218:E237)</f>
        <v>6250505.5620623808</v>
      </c>
      <c r="F238" s="38">
        <f>SUM(F218:F237)</f>
        <v>993338.2304264803</v>
      </c>
      <c r="G238" s="38">
        <f>SUM(G218:G237)</f>
        <v>456032.55124124762</v>
      </c>
      <c r="H238" s="38">
        <f t="shared" si="15"/>
        <v>23644460</v>
      </c>
      <c r="I238" s="1"/>
    </row>
    <row r="239" spans="2:10" x14ac:dyDescent="0.2">
      <c r="B239" s="40"/>
      <c r="C239" s="41"/>
      <c r="D239" s="41"/>
      <c r="E239" s="41"/>
      <c r="F239" s="41"/>
      <c r="G239" s="41"/>
      <c r="H239" s="41"/>
      <c r="I239" s="1"/>
    </row>
    <row r="240" spans="2:10" x14ac:dyDescent="0.2">
      <c r="B240" s="313" t="s">
        <v>12</v>
      </c>
      <c r="C240" s="11"/>
      <c r="D240" s="11"/>
      <c r="E240" s="11"/>
      <c r="F240" s="11"/>
      <c r="G240" s="11"/>
      <c r="H240" s="17">
        <f>H16</f>
        <v>15358983</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2333290.3401203249</v>
      </c>
      <c r="D243" s="38">
        <f t="shared" si="17"/>
        <v>1077929.5025118764</v>
      </c>
      <c r="E243" s="38">
        <f t="shared" si="17"/>
        <v>303474.113058049</v>
      </c>
      <c r="F243" s="38">
        <f t="shared" si="17"/>
        <v>155434.85441955371</v>
      </c>
      <c r="G243" s="38">
        <f t="shared" si="17"/>
        <v>0</v>
      </c>
      <c r="H243" s="38">
        <f>SUM(C243:G243)</f>
        <v>3870128.8101098044</v>
      </c>
      <c r="I243" s="1"/>
    </row>
    <row r="244" spans="2:9" x14ac:dyDescent="0.2">
      <c r="B244" s="9" t="str">
        <f>$B$33</f>
        <v>Science</v>
      </c>
      <c r="C244" s="39">
        <f t="shared" si="17"/>
        <v>1020431.7662009163</v>
      </c>
      <c r="D244" s="39">
        <f t="shared" si="17"/>
        <v>727656.08351213916</v>
      </c>
      <c r="E244" s="39">
        <f t="shared" si="17"/>
        <v>371589.46625876793</v>
      </c>
      <c r="F244" s="39">
        <f t="shared" si="17"/>
        <v>90531.512487563639</v>
      </c>
      <c r="G244" s="39">
        <f t="shared" si="17"/>
        <v>0</v>
      </c>
      <c r="H244" s="39">
        <f t="shared" ref="H244:H263" si="18">SUM(C244:G244)</f>
        <v>2210208.8284593872</v>
      </c>
      <c r="I244" s="1"/>
    </row>
    <row r="245" spans="2:9" x14ac:dyDescent="0.2">
      <c r="B245" s="9" t="str">
        <f>$B$34</f>
        <v>Fine Arts</v>
      </c>
      <c r="C245" s="39">
        <f t="shared" si="17"/>
        <v>301612.99015991075</v>
      </c>
      <c r="D245" s="39">
        <f t="shared" si="17"/>
        <v>276684.0490445472</v>
      </c>
      <c r="E245" s="39">
        <f t="shared" si="17"/>
        <v>92321.635743123174</v>
      </c>
      <c r="F245" s="39">
        <f t="shared" si="17"/>
        <v>17170.87427223429</v>
      </c>
      <c r="G245" s="39">
        <f t="shared" si="17"/>
        <v>0</v>
      </c>
      <c r="H245" s="39">
        <f t="shared" si="18"/>
        <v>687789.54921981541</v>
      </c>
      <c r="I245" s="1"/>
    </row>
    <row r="246" spans="2:9" x14ac:dyDescent="0.2">
      <c r="B246" s="9" t="str">
        <f>$B$35</f>
        <v>Teacher Education</v>
      </c>
      <c r="C246" s="39">
        <f t="shared" si="17"/>
        <v>53120.098465594514</v>
      </c>
      <c r="D246" s="39">
        <f t="shared" si="17"/>
        <v>352470.11661033978</v>
      </c>
      <c r="E246" s="39">
        <f t="shared" si="17"/>
        <v>216474.78890987308</v>
      </c>
      <c r="F246" s="39">
        <f t="shared" si="17"/>
        <v>39851.805213916901</v>
      </c>
      <c r="G246" s="39">
        <f t="shared" si="17"/>
        <v>0</v>
      </c>
      <c r="H246" s="39">
        <f t="shared" si="18"/>
        <v>661916.80919972435</v>
      </c>
      <c r="I246" s="1"/>
    </row>
    <row r="247" spans="2:9" x14ac:dyDescent="0.2">
      <c r="B247" s="9" t="str">
        <f>$B$36</f>
        <v>Agriculture</v>
      </c>
      <c r="C247" s="39">
        <f t="shared" si="17"/>
        <v>20935.176650914131</v>
      </c>
      <c r="D247" s="39">
        <f t="shared" si="17"/>
        <v>20419.302789465863</v>
      </c>
      <c r="E247" s="39">
        <f t="shared" si="17"/>
        <v>3377.6208198703603</v>
      </c>
      <c r="F247" s="39">
        <f t="shared" si="17"/>
        <v>0</v>
      </c>
      <c r="G247" s="39">
        <f t="shared" si="17"/>
        <v>0</v>
      </c>
      <c r="H247" s="39">
        <f t="shared" si="18"/>
        <v>44732.10026025035</v>
      </c>
      <c r="I247" s="1"/>
    </row>
    <row r="248" spans="2:9" x14ac:dyDescent="0.2">
      <c r="B248" s="9" t="str">
        <f>$B$37</f>
        <v>Engineering</v>
      </c>
      <c r="C248" s="39">
        <f t="shared" si="17"/>
        <v>39374.108073181902</v>
      </c>
      <c r="D248" s="39">
        <f t="shared" si="17"/>
        <v>90813.476220142795</v>
      </c>
      <c r="E248" s="39">
        <f t="shared" si="17"/>
        <v>47900.804354525106</v>
      </c>
      <c r="F248" s="39">
        <f t="shared" si="17"/>
        <v>2690.9579083352246</v>
      </c>
      <c r="G248" s="39">
        <f t="shared" si="17"/>
        <v>0</v>
      </c>
      <c r="H248" s="39">
        <f t="shared" si="18"/>
        <v>180779.34655618505</v>
      </c>
      <c r="I248" s="1"/>
    </row>
    <row r="249" spans="2:9" x14ac:dyDescent="0.2">
      <c r="B249" s="9" t="str">
        <f>$B$38</f>
        <v>Home Economics</v>
      </c>
      <c r="C249" s="39">
        <f t="shared" si="17"/>
        <v>126409.85837865161</v>
      </c>
      <c r="D249" s="39">
        <f t="shared" si="17"/>
        <v>205541.00142843751</v>
      </c>
      <c r="E249" s="39">
        <f t="shared" si="17"/>
        <v>154858.79698375319</v>
      </c>
      <c r="F249" s="39">
        <f t="shared" si="17"/>
        <v>60098.059952820026</v>
      </c>
      <c r="G249" s="39">
        <f t="shared" si="17"/>
        <v>0</v>
      </c>
      <c r="H249" s="39">
        <f t="shared" si="18"/>
        <v>546907.71674366237</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14844.338293017016</v>
      </c>
      <c r="D251" s="39">
        <f t="shared" si="17"/>
        <v>124512.81456461578</v>
      </c>
      <c r="E251" s="39">
        <f t="shared" si="17"/>
        <v>42680.844905634549</v>
      </c>
      <c r="F251" s="39">
        <f t="shared" si="17"/>
        <v>0</v>
      </c>
      <c r="G251" s="39">
        <f t="shared" si="17"/>
        <v>0</v>
      </c>
      <c r="H251" s="39">
        <f t="shared" si="18"/>
        <v>182037.99776326734</v>
      </c>
      <c r="I251" s="1"/>
    </row>
    <row r="252" spans="2:9" x14ac:dyDescent="0.2">
      <c r="B252" s="9" t="str">
        <f>$B$41</f>
        <v>Library Science</v>
      </c>
      <c r="C252" s="39">
        <f t="shared" si="17"/>
        <v>3894.1425566883199</v>
      </c>
      <c r="D252" s="39">
        <f t="shared" si="17"/>
        <v>21417.801703376172</v>
      </c>
      <c r="E252" s="39">
        <f t="shared" si="17"/>
        <v>278858.42193141807</v>
      </c>
      <c r="F252" s="39">
        <f t="shared" si="17"/>
        <v>1345.4789541676123</v>
      </c>
      <c r="G252" s="39">
        <f t="shared" si="17"/>
        <v>0</v>
      </c>
      <c r="H252" s="39">
        <f t="shared" si="18"/>
        <v>305515.84514565021</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247827.22630001052</v>
      </c>
      <c r="D256" s="39">
        <f t="shared" si="17"/>
        <v>795254.45998386736</v>
      </c>
      <c r="E256" s="39">
        <f t="shared" si="17"/>
        <v>1018506.2054099987</v>
      </c>
      <c r="F256" s="39">
        <f t="shared" si="17"/>
        <v>162482.60132233647</v>
      </c>
      <c r="G256" s="39">
        <f t="shared" si="17"/>
        <v>296229.90763844684</v>
      </c>
      <c r="H256" s="39">
        <f t="shared" si="18"/>
        <v>2520300.4006546601</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147977.41715415617</v>
      </c>
      <c r="D258" s="39">
        <f t="shared" si="17"/>
        <v>990011.67314207333</v>
      </c>
      <c r="E258" s="39">
        <f t="shared" si="17"/>
        <v>957862.55887141707</v>
      </c>
      <c r="F258" s="39">
        <f t="shared" si="17"/>
        <v>10571.6203541741</v>
      </c>
      <c r="G258" s="39">
        <f t="shared" si="17"/>
        <v>0</v>
      </c>
      <c r="H258" s="39">
        <f t="shared" si="18"/>
        <v>2106423.2695218208</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40439.206013367599</v>
      </c>
      <c r="E260" s="39">
        <f t="shared" si="19"/>
        <v>0</v>
      </c>
      <c r="F260" s="39">
        <f t="shared" si="19"/>
        <v>0</v>
      </c>
      <c r="G260" s="39">
        <f t="shared" si="19"/>
        <v>0</v>
      </c>
      <c r="H260" s="39">
        <f t="shared" si="18"/>
        <v>40439.206013367599</v>
      </c>
      <c r="I260" s="1"/>
    </row>
    <row r="261" spans="2:10" x14ac:dyDescent="0.2">
      <c r="B261" s="9" t="str">
        <f>$B$50</f>
        <v>Technology</v>
      </c>
      <c r="C261" s="39">
        <f t="shared" si="19"/>
        <v>2096.8459920629416</v>
      </c>
      <c r="D261" s="39">
        <f t="shared" si="19"/>
        <v>19021.404309991423</v>
      </c>
      <c r="E261" s="39">
        <f t="shared" si="19"/>
        <v>21033.366014647239</v>
      </c>
      <c r="F261" s="39">
        <f t="shared" si="19"/>
        <v>0</v>
      </c>
      <c r="G261" s="39">
        <f t="shared" si="19"/>
        <v>0</v>
      </c>
      <c r="H261" s="39">
        <f t="shared" si="18"/>
        <v>42151.616316701606</v>
      </c>
      <c r="I261" s="1"/>
    </row>
    <row r="262" spans="2:10" x14ac:dyDescent="0.2">
      <c r="B262" s="9" t="str">
        <f>$B$51</f>
        <v>Nursing</v>
      </c>
      <c r="C262" s="39">
        <f t="shared" si="19"/>
        <v>3561.3098595354722</v>
      </c>
      <c r="D262" s="39">
        <f t="shared" si="19"/>
        <v>1299746.0362370519</v>
      </c>
      <c r="E262" s="39">
        <f t="shared" si="19"/>
        <v>551268.65866126539</v>
      </c>
      <c r="F262" s="39">
        <f t="shared" si="19"/>
        <v>105075.49927785163</v>
      </c>
      <c r="G262" s="39">
        <f t="shared" si="19"/>
        <v>0</v>
      </c>
      <c r="H262" s="39">
        <f t="shared" si="18"/>
        <v>1959651.5040357043</v>
      </c>
      <c r="I262" s="1"/>
    </row>
    <row r="263" spans="2:10" x14ac:dyDescent="0.2">
      <c r="B263" s="35" t="str">
        <f>$B$52</f>
        <v>Totals</v>
      </c>
      <c r="C263" s="38">
        <f>SUM(C243:C262)</f>
        <v>4315375.6182049653</v>
      </c>
      <c r="D263" s="38">
        <f>SUM(D243:D262)</f>
        <v>6041916.928071293</v>
      </c>
      <c r="E263" s="38">
        <f>SUM(E243:E262)</f>
        <v>4060207.2819223427</v>
      </c>
      <c r="F263" s="38">
        <f>SUM(F243:F262)</f>
        <v>645253.26416295348</v>
      </c>
      <c r="G263" s="38">
        <f>SUM(G243:G262)</f>
        <v>296229.90763844684</v>
      </c>
      <c r="H263" s="38">
        <f t="shared" si="18"/>
        <v>15358983.000000002</v>
      </c>
      <c r="I263" s="50"/>
    </row>
    <row r="264" spans="2:10" x14ac:dyDescent="0.2">
      <c r="B264" s="375"/>
      <c r="C264" s="375"/>
      <c r="D264" s="375"/>
      <c r="E264" s="375"/>
      <c r="F264" s="375"/>
      <c r="G264" s="375"/>
      <c r="H264" s="375"/>
      <c r="I264" s="49"/>
    </row>
    <row r="265" spans="2:10" x14ac:dyDescent="0.2">
      <c r="B265" s="313" t="s">
        <v>236</v>
      </c>
      <c r="C265" s="11"/>
      <c r="D265" s="11"/>
      <c r="E265" s="11"/>
      <c r="F265" s="11"/>
      <c r="G265" s="11"/>
      <c r="H265" s="17"/>
      <c r="J265" s="26"/>
    </row>
    <row r="266" spans="2:10" ht="45" customHeight="1" thickBot="1" x14ac:dyDescent="0.25">
      <c r="B266" s="367" t="s">
        <v>237</v>
      </c>
      <c r="C266" s="367"/>
      <c r="D266" s="367"/>
      <c r="E266" s="367"/>
      <c r="F266" s="367"/>
      <c r="G266" s="367"/>
      <c r="H266" s="367"/>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14335670.461396607</v>
      </c>
      <c r="D268" s="38">
        <f t="shared" si="20"/>
        <v>7485788.4942165557</v>
      </c>
      <c r="E268" s="38">
        <f t="shared" si="20"/>
        <v>5508104.2272965983</v>
      </c>
      <c r="F268" s="38">
        <f t="shared" si="20"/>
        <v>4990043.5421046661</v>
      </c>
      <c r="G268" s="38">
        <f t="shared" si="20"/>
        <v>0</v>
      </c>
      <c r="H268" s="38">
        <f>SUM(C268:G268)</f>
        <v>32319606.725014426</v>
      </c>
      <c r="I268" s="1"/>
    </row>
    <row r="269" spans="2:10" x14ac:dyDescent="0.2">
      <c r="B269" s="9" t="str">
        <f>$B$33</f>
        <v>Science</v>
      </c>
      <c r="C269" s="39">
        <f t="shared" si="20"/>
        <v>7710891.8949640207</v>
      </c>
      <c r="D269" s="39">
        <f t="shared" si="20"/>
        <v>6137876.905514312</v>
      </c>
      <c r="E269" s="39">
        <f t="shared" si="20"/>
        <v>4637235.8762803581</v>
      </c>
      <c r="F269" s="39">
        <f t="shared" si="20"/>
        <v>1972213.3625908869</v>
      </c>
      <c r="G269" s="39">
        <f t="shared" si="20"/>
        <v>0</v>
      </c>
      <c r="H269" s="39">
        <f t="shared" ref="H269:H288" si="21">SUM(C269:G269)</f>
        <v>20458218.039349578</v>
      </c>
      <c r="I269" s="1"/>
    </row>
    <row r="270" spans="2:10" x14ac:dyDescent="0.2">
      <c r="B270" s="9" t="str">
        <f>$B$34</f>
        <v>Fine Arts</v>
      </c>
      <c r="C270" s="39">
        <f t="shared" si="20"/>
        <v>2931161.2860556794</v>
      </c>
      <c r="D270" s="39">
        <f t="shared" si="20"/>
        <v>3462313.0172849363</v>
      </c>
      <c r="E270" s="39">
        <f t="shared" si="20"/>
        <v>2393193.3638936304</v>
      </c>
      <c r="F270" s="39">
        <f t="shared" si="20"/>
        <v>314619.6187247507</v>
      </c>
      <c r="G270" s="39">
        <f t="shared" si="20"/>
        <v>0</v>
      </c>
      <c r="H270" s="39">
        <f t="shared" si="21"/>
        <v>9101287.285958996</v>
      </c>
      <c r="I270" s="1"/>
    </row>
    <row r="271" spans="2:10" x14ac:dyDescent="0.2">
      <c r="B271" s="9" t="str">
        <f>$B$35</f>
        <v>Teacher Education</v>
      </c>
      <c r="C271" s="39">
        <f t="shared" si="20"/>
        <v>666778.20622346865</v>
      </c>
      <c r="D271" s="39">
        <f t="shared" si="20"/>
        <v>3026089.8907899214</v>
      </c>
      <c r="E271" s="39">
        <f t="shared" si="20"/>
        <v>3672596.6025695344</v>
      </c>
      <c r="F271" s="39">
        <f t="shared" si="20"/>
        <v>1389263.5243537426</v>
      </c>
      <c r="G271" s="39">
        <f t="shared" si="20"/>
        <v>0</v>
      </c>
      <c r="H271" s="39">
        <f t="shared" si="21"/>
        <v>8754728.2239366677</v>
      </c>
      <c r="I271" s="1"/>
    </row>
    <row r="272" spans="2:10" x14ac:dyDescent="0.2">
      <c r="B272" s="9" t="str">
        <f>$B$36</f>
        <v>Agriculture</v>
      </c>
      <c r="C272" s="39">
        <f t="shared" si="20"/>
        <v>228379.35692446397</v>
      </c>
      <c r="D272" s="39">
        <f t="shared" si="20"/>
        <v>186805.0193207204</v>
      </c>
      <c r="E272" s="39">
        <f t="shared" si="20"/>
        <v>84108.043572688912</v>
      </c>
      <c r="F272" s="39">
        <f t="shared" si="20"/>
        <v>0</v>
      </c>
      <c r="G272" s="39">
        <f t="shared" si="20"/>
        <v>0</v>
      </c>
      <c r="H272" s="39">
        <f t="shared" si="21"/>
        <v>499292.41981787328</v>
      </c>
      <c r="I272" s="1"/>
    </row>
    <row r="273" spans="2:10" x14ac:dyDescent="0.2">
      <c r="B273" s="9" t="str">
        <f>$B$37</f>
        <v>Engineering</v>
      </c>
      <c r="C273" s="39">
        <f t="shared" si="20"/>
        <v>368023.97808091936</v>
      </c>
      <c r="D273" s="39">
        <f t="shared" si="20"/>
        <v>980943.55320427509</v>
      </c>
      <c r="E273" s="39">
        <f t="shared" si="20"/>
        <v>609921.30691727041</v>
      </c>
      <c r="F273" s="39">
        <f t="shared" si="20"/>
        <v>94810.326068721566</v>
      </c>
      <c r="G273" s="39">
        <f t="shared" si="20"/>
        <v>0</v>
      </c>
      <c r="H273" s="39">
        <f t="shared" si="21"/>
        <v>2053699.1642711863</v>
      </c>
      <c r="I273" s="1"/>
    </row>
    <row r="274" spans="2:10" x14ac:dyDescent="0.2">
      <c r="B274" s="9" t="str">
        <f>$B$38</f>
        <v>Home Economics</v>
      </c>
      <c r="C274" s="39">
        <f t="shared" si="20"/>
        <v>741769.96277503902</v>
      </c>
      <c r="D274" s="39">
        <f t="shared" si="20"/>
        <v>1437290.7077765812</v>
      </c>
      <c r="E274" s="39">
        <f t="shared" si="20"/>
        <v>1809185.6166820643</v>
      </c>
      <c r="F274" s="39">
        <f t="shared" si="20"/>
        <v>1886589.0171759371</v>
      </c>
      <c r="G274" s="39">
        <f t="shared" si="20"/>
        <v>0</v>
      </c>
      <c r="H274" s="39">
        <f t="shared" si="21"/>
        <v>5874835.3044096213</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229156.02948629402</v>
      </c>
      <c r="D276" s="39">
        <f t="shared" si="20"/>
        <v>1106092.5694099679</v>
      </c>
      <c r="E276" s="39">
        <f t="shared" si="20"/>
        <v>810571.17348907515</v>
      </c>
      <c r="F276" s="39">
        <f t="shared" si="20"/>
        <v>0</v>
      </c>
      <c r="G276" s="39">
        <f t="shared" si="20"/>
        <v>0</v>
      </c>
      <c r="H276" s="39">
        <f t="shared" si="21"/>
        <v>2145819.7723853369</v>
      </c>
      <c r="I276" s="1"/>
    </row>
    <row r="277" spans="2:10" x14ac:dyDescent="0.2">
      <c r="B277" s="9" t="str">
        <f>$B$41</f>
        <v>Library Science</v>
      </c>
      <c r="C277" s="39">
        <f t="shared" si="20"/>
        <v>29211.559534956868</v>
      </c>
      <c r="D277" s="39">
        <f t="shared" si="20"/>
        <v>211991.1174636838</v>
      </c>
      <c r="E277" s="39">
        <f t="shared" si="20"/>
        <v>2727489.9838752244</v>
      </c>
      <c r="F277" s="39">
        <f t="shared" si="20"/>
        <v>278664.22550606233</v>
      </c>
      <c r="G277" s="39">
        <f t="shared" si="20"/>
        <v>0</v>
      </c>
      <c r="H277" s="39">
        <f t="shared" si="21"/>
        <v>3247356.8863799274</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1857438.8413884847</v>
      </c>
      <c r="D281" s="39">
        <f t="shared" si="20"/>
        <v>5775275.4317193991</v>
      </c>
      <c r="E281" s="39">
        <f t="shared" si="20"/>
        <v>12119327.305596352</v>
      </c>
      <c r="F281" s="39">
        <f t="shared" si="20"/>
        <v>4839763.1976523558</v>
      </c>
      <c r="G281" s="39">
        <f t="shared" si="20"/>
        <v>5822347.9897136511</v>
      </c>
      <c r="H281" s="39">
        <f t="shared" si="21"/>
        <v>30414152.766070239</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1457620.2738055277</v>
      </c>
      <c r="D283" s="39">
        <f t="shared" si="20"/>
        <v>7835723.1690081889</v>
      </c>
      <c r="E283" s="39">
        <f t="shared" si="20"/>
        <v>7048856.5257123606</v>
      </c>
      <c r="F283" s="39">
        <f t="shared" si="20"/>
        <v>261509.44829151349</v>
      </c>
      <c r="G283" s="39">
        <f t="shared" si="20"/>
        <v>0</v>
      </c>
      <c r="H283" s="39">
        <f t="shared" si="21"/>
        <v>16603709.416817591</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564800.65219994518</v>
      </c>
      <c r="E285" s="39">
        <f t="shared" si="22"/>
        <v>0</v>
      </c>
      <c r="F285" s="39">
        <f t="shared" si="22"/>
        <v>0</v>
      </c>
      <c r="G285" s="39">
        <f t="shared" si="22"/>
        <v>0</v>
      </c>
      <c r="H285" s="39">
        <f t="shared" si="21"/>
        <v>564800.65219994518</v>
      </c>
      <c r="I285" s="1"/>
    </row>
    <row r="286" spans="2:10" x14ac:dyDescent="0.2">
      <c r="B286" s="9" t="str">
        <f>$B$50</f>
        <v>Technology</v>
      </c>
      <c r="C286" s="39">
        <f t="shared" si="22"/>
        <v>31669.651795851765</v>
      </c>
      <c r="D286" s="39">
        <f t="shared" si="22"/>
        <v>205387.3790764258</v>
      </c>
      <c r="E286" s="39">
        <f t="shared" si="22"/>
        <v>168474.55441736145</v>
      </c>
      <c r="F286" s="39">
        <f t="shared" si="22"/>
        <v>0</v>
      </c>
      <c r="G286" s="39">
        <f t="shared" si="22"/>
        <v>0</v>
      </c>
      <c r="H286" s="39">
        <f t="shared" si="21"/>
        <v>405531.58528963901</v>
      </c>
      <c r="I286" s="1"/>
    </row>
    <row r="287" spans="2:10" x14ac:dyDescent="0.2">
      <c r="B287" s="9" t="str">
        <f>$B$51</f>
        <v>Nursing</v>
      </c>
      <c r="C287" s="39">
        <f t="shared" si="22"/>
        <v>73338.48142262848</v>
      </c>
      <c r="D287" s="39">
        <f t="shared" si="22"/>
        <v>17692768.300413065</v>
      </c>
      <c r="E287" s="39">
        <f t="shared" si="22"/>
        <v>8618216.061776273</v>
      </c>
      <c r="F287" s="39">
        <f t="shared" si="22"/>
        <v>4964218.9292266928</v>
      </c>
      <c r="G287" s="39">
        <f t="shared" si="22"/>
        <v>0</v>
      </c>
      <c r="H287" s="39">
        <f t="shared" si="21"/>
        <v>31348541.77283866</v>
      </c>
      <c r="I287" s="1"/>
    </row>
    <row r="288" spans="2:10" x14ac:dyDescent="0.2">
      <c r="B288" s="35" t="str">
        <f>$B$52</f>
        <v>Totals</v>
      </c>
      <c r="C288" s="38">
        <f>SUM(C268:C287)</f>
        <v>30661109.983853951</v>
      </c>
      <c r="D288" s="38">
        <f>SUM(D268:D287)</f>
        <v>56109146.207397982</v>
      </c>
      <c r="E288" s="38">
        <f>SUM(E268:E287)</f>
        <v>50207280.642078795</v>
      </c>
      <c r="F288" s="38">
        <f>SUM(F268:F287)</f>
        <v>20991695.191695329</v>
      </c>
      <c r="G288" s="38">
        <f>SUM(G268:G287)</f>
        <v>5822347.9897136511</v>
      </c>
      <c r="H288" s="38">
        <f t="shared" si="21"/>
        <v>163791580.01473969</v>
      </c>
      <c r="I288" s="85"/>
      <c r="J288" s="54"/>
    </row>
    <row r="289" spans="2:10" x14ac:dyDescent="0.2">
      <c r="H289" s="54"/>
    </row>
    <row r="290" spans="2:10" x14ac:dyDescent="0.2">
      <c r="B290" s="313" t="s">
        <v>226</v>
      </c>
      <c r="C290" s="11"/>
      <c r="D290" s="11"/>
      <c r="E290" s="11"/>
      <c r="F290" s="11"/>
      <c r="G290" s="11"/>
      <c r="H290" s="17"/>
      <c r="J290" s="26"/>
    </row>
    <row r="291" spans="2:10" ht="30" customHeight="1" thickBot="1" x14ac:dyDescent="0.25">
      <c r="B291" s="367" t="s">
        <v>238</v>
      </c>
      <c r="C291" s="367"/>
      <c r="D291" s="367"/>
      <c r="E291" s="367"/>
      <c r="F291" s="367"/>
      <c r="G291" s="367"/>
      <c r="H291" s="367"/>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204.49147639787469</v>
      </c>
      <c r="D293" s="36">
        <f t="shared" si="23"/>
        <v>346.7087441163705</v>
      </c>
      <c r="E293" s="36">
        <f t="shared" si="23"/>
        <v>928.85400123045497</v>
      </c>
      <c r="F293" s="36">
        <f t="shared" si="23"/>
        <v>2056.9017073803238</v>
      </c>
      <c r="G293" s="37">
        <f t="shared" si="23"/>
        <v>0</v>
      </c>
      <c r="H293" s="38">
        <f t="shared" si="23"/>
        <v>323.03132127629334</v>
      </c>
      <c r="I293" s="1"/>
    </row>
    <row r="294" spans="2:10" x14ac:dyDescent="0.2">
      <c r="B294" s="9" t="str">
        <f>$B$33</f>
        <v>Science</v>
      </c>
      <c r="C294" s="69">
        <f t="shared" si="23"/>
        <v>251.50500326051144</v>
      </c>
      <c r="D294" s="69">
        <f t="shared" si="23"/>
        <v>421.12362988091337</v>
      </c>
      <c r="E294" s="69">
        <f t="shared" si="23"/>
        <v>638.64975571964715</v>
      </c>
      <c r="F294" s="69">
        <f t="shared" si="23"/>
        <v>1395.7631723927013</v>
      </c>
      <c r="G294" s="88">
        <f t="shared" si="23"/>
        <v>0</v>
      </c>
      <c r="H294" s="39">
        <f t="shared" si="23"/>
        <v>379.50244934610038</v>
      </c>
      <c r="I294" s="1"/>
    </row>
    <row r="295" spans="2:10" x14ac:dyDescent="0.2">
      <c r="B295" s="9" t="str">
        <f>$B$34</f>
        <v>Fine Arts</v>
      </c>
      <c r="C295" s="69">
        <f t="shared" si="23"/>
        <v>323.45633260380481</v>
      </c>
      <c r="D295" s="69">
        <f t="shared" si="23"/>
        <v>624.74071044477375</v>
      </c>
      <c r="E295" s="69">
        <f t="shared" si="23"/>
        <v>1326.6038602514582</v>
      </c>
      <c r="F295" s="69">
        <f t="shared" si="23"/>
        <v>1173.9538012117564</v>
      </c>
      <c r="G295" s="88">
        <f t="shared" si="23"/>
        <v>0</v>
      </c>
      <c r="H295" s="39">
        <f t="shared" si="23"/>
        <v>545.77160505870688</v>
      </c>
      <c r="I295" s="1"/>
    </row>
    <row r="296" spans="2:10" x14ac:dyDescent="0.2">
      <c r="B296" s="9" t="str">
        <f>$B$35</f>
        <v>Teacher Education</v>
      </c>
      <c r="C296" s="69">
        <f t="shared" si="23"/>
        <v>417.78083096708559</v>
      </c>
      <c r="D296" s="69">
        <f t="shared" si="23"/>
        <v>428.62463042350163</v>
      </c>
      <c r="E296" s="69">
        <f t="shared" si="23"/>
        <v>868.22614717955901</v>
      </c>
      <c r="F296" s="69">
        <f t="shared" si="23"/>
        <v>2233.5426436555349</v>
      </c>
      <c r="G296" s="88">
        <f t="shared" si="23"/>
        <v>0</v>
      </c>
      <c r="H296" s="39">
        <f t="shared" si="23"/>
        <v>648.11431921355256</v>
      </c>
      <c r="I296" s="1"/>
    </row>
    <row r="297" spans="2:10" x14ac:dyDescent="0.2">
      <c r="B297" s="9" t="str">
        <f>$B$36</f>
        <v>Agriculture</v>
      </c>
      <c r="C297" s="69">
        <f t="shared" si="23"/>
        <v>363.08323835367878</v>
      </c>
      <c r="D297" s="69">
        <f t="shared" si="23"/>
        <v>456.73598855921858</v>
      </c>
      <c r="E297" s="69">
        <f t="shared" si="23"/>
        <v>1274.3642965558927</v>
      </c>
      <c r="F297" s="69">
        <f t="shared" si="23"/>
        <v>0</v>
      </c>
      <c r="G297" s="88">
        <f t="shared" si="23"/>
        <v>0</v>
      </c>
      <c r="H297" s="39">
        <f t="shared" si="23"/>
        <v>452.25762664662432</v>
      </c>
      <c r="I297" s="1"/>
    </row>
    <row r="298" spans="2:10" x14ac:dyDescent="0.2">
      <c r="B298" s="9" t="str">
        <f>$B$37</f>
        <v>Engineering</v>
      </c>
      <c r="C298" s="69">
        <f t="shared" si="23"/>
        <v>311.09381071928942</v>
      </c>
      <c r="D298" s="69">
        <f t="shared" si="23"/>
        <v>539.27627993637998</v>
      </c>
      <c r="E298" s="69">
        <f t="shared" si="23"/>
        <v>651.6253279030667</v>
      </c>
      <c r="F298" s="69">
        <f t="shared" si="23"/>
        <v>2257.3887159219421</v>
      </c>
      <c r="G298" s="88">
        <f t="shared" si="23"/>
        <v>0</v>
      </c>
      <c r="H298" s="39">
        <f t="shared" si="23"/>
        <v>516.00481514351418</v>
      </c>
      <c r="I298" s="1"/>
    </row>
    <row r="299" spans="2:10" x14ac:dyDescent="0.2">
      <c r="B299" s="9" t="str">
        <f>$B$38</f>
        <v>Home Economics</v>
      </c>
      <c r="C299" s="69">
        <f t="shared" si="23"/>
        <v>195.30541410611875</v>
      </c>
      <c r="D299" s="69">
        <f t="shared" si="23"/>
        <v>349.11117507325264</v>
      </c>
      <c r="E299" s="69">
        <f t="shared" si="23"/>
        <v>597.88024345078134</v>
      </c>
      <c r="F299" s="69">
        <f t="shared" si="23"/>
        <v>2011.2889308911908</v>
      </c>
      <c r="G299" s="88">
        <f t="shared" si="23"/>
        <v>0</v>
      </c>
      <c r="H299" s="39">
        <f t="shared" si="23"/>
        <v>494.55638558882242</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513.80275669572654</v>
      </c>
      <c r="D301" s="69">
        <f t="shared" si="23"/>
        <v>443.5014311988644</v>
      </c>
      <c r="E301" s="69">
        <f t="shared" si="23"/>
        <v>971.90788188138504</v>
      </c>
      <c r="F301" s="69">
        <f t="shared" si="23"/>
        <v>0</v>
      </c>
      <c r="G301" s="88">
        <f t="shared" si="23"/>
        <v>0</v>
      </c>
      <c r="H301" s="39">
        <f t="shared" si="23"/>
        <v>568.57969591556355</v>
      </c>
      <c r="I301" s="1"/>
    </row>
    <row r="302" spans="2:10" x14ac:dyDescent="0.2">
      <c r="B302" s="9" t="str">
        <f>$B$41</f>
        <v>Library Science</v>
      </c>
      <c r="C302" s="69">
        <f t="shared" si="23"/>
        <v>249.67144901672538</v>
      </c>
      <c r="D302" s="69">
        <f t="shared" si="23"/>
        <v>494.15178895963589</v>
      </c>
      <c r="E302" s="69">
        <f t="shared" si="23"/>
        <v>500.54872157739482</v>
      </c>
      <c r="F302" s="69">
        <f t="shared" si="23"/>
        <v>13269.725024098207</v>
      </c>
      <c r="G302" s="88">
        <f t="shared" si="23"/>
        <v>0</v>
      </c>
      <c r="H302" s="39">
        <f t="shared" si="23"/>
        <v>539.78671648602517</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249.45458519856092</v>
      </c>
      <c r="D306" s="69">
        <f t="shared" si="23"/>
        <v>362.56359041492868</v>
      </c>
      <c r="E306" s="69">
        <f t="shared" si="23"/>
        <v>608.9502213645037</v>
      </c>
      <c r="F306" s="69">
        <f t="shared" si="23"/>
        <v>1908.4239738376798</v>
      </c>
      <c r="G306" s="88">
        <f t="shared" si="23"/>
        <v>610.37299399451217</v>
      </c>
      <c r="H306" s="39">
        <f t="shared" si="23"/>
        <v>549.46800054325479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327.84981417128381</v>
      </c>
      <c r="D308" s="69">
        <f t="shared" si="23"/>
        <v>395.14489001554153</v>
      </c>
      <c r="E308" s="69">
        <f t="shared" si="23"/>
        <v>376.6018339323802</v>
      </c>
      <c r="F308" s="69">
        <f t="shared" si="23"/>
        <v>1584.905747221294</v>
      </c>
      <c r="G308" s="88">
        <f t="shared" si="23"/>
        <v>0</v>
      </c>
      <c r="H308" s="39">
        <f t="shared" si="23"/>
        <v>384.71915790392489</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697.28475580240149</v>
      </c>
      <c r="E310" s="69">
        <f t="shared" si="24"/>
        <v>0</v>
      </c>
      <c r="F310" s="69">
        <f t="shared" si="24"/>
        <v>0</v>
      </c>
      <c r="G310" s="88">
        <f t="shared" si="24"/>
        <v>0</v>
      </c>
      <c r="H310" s="39">
        <f t="shared" si="24"/>
        <v>697.28475580240149</v>
      </c>
      <c r="I310" s="1"/>
    </row>
    <row r="311" spans="2:10" x14ac:dyDescent="0.2">
      <c r="B311" s="9" t="str">
        <f>$B$50</f>
        <v>Technology</v>
      </c>
      <c r="C311" s="69">
        <f t="shared" si="24"/>
        <v>502.69288564844072</v>
      </c>
      <c r="D311" s="69">
        <f t="shared" si="24"/>
        <v>539.07448576489708</v>
      </c>
      <c r="E311" s="69">
        <f t="shared" si="24"/>
        <v>409.91375770647556</v>
      </c>
      <c r="F311" s="69">
        <f t="shared" si="24"/>
        <v>0</v>
      </c>
      <c r="G311" s="88">
        <f t="shared" si="24"/>
        <v>0</v>
      </c>
      <c r="H311" s="39">
        <f t="shared" si="24"/>
        <v>474.30594770718011</v>
      </c>
      <c r="I311" s="1"/>
    </row>
    <row r="312" spans="2:10" x14ac:dyDescent="0.2">
      <c r="B312" s="9" t="str">
        <f>$B$51</f>
        <v>Nursing</v>
      </c>
      <c r="C312" s="69">
        <f t="shared" si="24"/>
        <v>685.40636843578022</v>
      </c>
      <c r="D312" s="69">
        <f t="shared" si="24"/>
        <v>679.60237767584943</v>
      </c>
      <c r="E312" s="69">
        <f t="shared" si="24"/>
        <v>800.05719103010335</v>
      </c>
      <c r="F312" s="69">
        <f t="shared" si="24"/>
        <v>3026.9627617235933</v>
      </c>
      <c r="G312" s="88">
        <f t="shared" si="24"/>
        <v>0</v>
      </c>
      <c r="H312" s="39">
        <f t="shared" si="24"/>
        <v>813.12846660022979</v>
      </c>
      <c r="I312" s="1"/>
    </row>
    <row r="313" spans="2:10" x14ac:dyDescent="0.2">
      <c r="B313" s="35" t="str">
        <f>$B$52</f>
        <v>Totals</v>
      </c>
      <c r="C313" s="38">
        <f t="shared" si="24"/>
        <v>236.48045585128301</v>
      </c>
      <c r="D313" s="38">
        <f t="shared" si="24"/>
        <v>463.63531819036507</v>
      </c>
      <c r="E313" s="38">
        <f t="shared" si="24"/>
        <v>632.82765688672259</v>
      </c>
      <c r="F313" s="38">
        <f t="shared" si="24"/>
        <v>2084.3704886997643</v>
      </c>
      <c r="G313" s="38">
        <f t="shared" si="24"/>
        <v>610.37299399451217</v>
      </c>
      <c r="H313" s="38">
        <f t="shared" si="24"/>
        <v>468.4792234364337</v>
      </c>
      <c r="I313" s="50"/>
    </row>
    <row r="315" spans="2:10" x14ac:dyDescent="0.2">
      <c r="B315" s="313" t="s">
        <v>38</v>
      </c>
      <c r="C315" s="11"/>
      <c r="D315" s="11"/>
      <c r="E315" s="11"/>
      <c r="F315" s="11"/>
      <c r="G315" s="11"/>
      <c r="H315" s="17"/>
      <c r="J315" s="26"/>
    </row>
    <row r="316" spans="2:10" ht="55.5" customHeight="1" thickBot="1" x14ac:dyDescent="0.25">
      <c r="B316" s="367" t="s">
        <v>239</v>
      </c>
      <c r="C316" s="367"/>
      <c r="D316" s="367"/>
      <c r="E316" s="367"/>
      <c r="F316" s="367"/>
      <c r="G316" s="367"/>
      <c r="H316" s="367"/>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1.6954679491960178</v>
      </c>
      <c r="E318" s="55">
        <f t="shared" si="25"/>
        <v>4.5422626780942377</v>
      </c>
      <c r="F318" s="55">
        <f t="shared" si="25"/>
        <v>10.05861830337737</v>
      </c>
      <c r="G318" s="55">
        <f t="shared" si="25"/>
        <v>0</v>
      </c>
      <c r="H318" s="55">
        <f t="shared" si="25"/>
        <v>1.5796811043985921</v>
      </c>
      <c r="I318" s="1"/>
    </row>
    <row r="319" spans="2:10" x14ac:dyDescent="0.2">
      <c r="B319" s="9" t="str">
        <f>$B$33</f>
        <v>Science</v>
      </c>
      <c r="C319" s="55">
        <f t="shared" ref="C319:H334" si="26">IF($C$293=0,"",C294/$C$293)</f>
        <v>1.2299045793535353</v>
      </c>
      <c r="D319" s="55">
        <f t="shared" si="26"/>
        <v>2.0593700886659065</v>
      </c>
      <c r="E319" s="55">
        <f t="shared" si="26"/>
        <v>3.1231118625063861</v>
      </c>
      <c r="F319" s="55">
        <f t="shared" si="26"/>
        <v>6.8255322763526571</v>
      </c>
      <c r="G319" s="55">
        <f t="shared" si="26"/>
        <v>0</v>
      </c>
      <c r="H319" s="55">
        <f t="shared" si="26"/>
        <v>1.8558350501011132</v>
      </c>
      <c r="I319" s="1"/>
    </row>
    <row r="320" spans="2:10" x14ac:dyDescent="0.2">
      <c r="B320" s="9" t="str">
        <f>$B$34</f>
        <v>Fine Arts</v>
      </c>
      <c r="C320" s="55">
        <f t="shared" si="26"/>
        <v>1.5817594860260227</v>
      </c>
      <c r="D320" s="55">
        <f t="shared" si="26"/>
        <v>3.0550941361938682</v>
      </c>
      <c r="E320" s="55">
        <f t="shared" si="26"/>
        <v>6.4873308346129468</v>
      </c>
      <c r="F320" s="55">
        <f t="shared" si="26"/>
        <v>5.7408446644867466</v>
      </c>
      <c r="G320" s="55">
        <f t="shared" si="26"/>
        <v>0</v>
      </c>
      <c r="H320" s="55">
        <f t="shared" si="26"/>
        <v>2.6689210458670205</v>
      </c>
      <c r="I320" s="1"/>
    </row>
    <row r="321" spans="2:9" x14ac:dyDescent="0.2">
      <c r="B321" s="9" t="str">
        <f>$B$35</f>
        <v>Teacher Education</v>
      </c>
      <c r="C321" s="55">
        <f t="shared" si="26"/>
        <v>2.0430232023667254</v>
      </c>
      <c r="D321" s="55">
        <f t="shared" si="26"/>
        <v>2.0960513268021788</v>
      </c>
      <c r="E321" s="55">
        <f t="shared" si="26"/>
        <v>4.2457815967364327</v>
      </c>
      <c r="F321" s="55">
        <f t="shared" si="26"/>
        <v>10.922424166520168</v>
      </c>
      <c r="G321" s="55">
        <f t="shared" si="26"/>
        <v>0</v>
      </c>
      <c r="H321" s="55">
        <f t="shared" si="26"/>
        <v>3.1693952756863588</v>
      </c>
      <c r="I321" s="1"/>
    </row>
    <row r="322" spans="2:9" x14ac:dyDescent="0.2">
      <c r="B322" s="9" t="str">
        <f>$B$36</f>
        <v>Agriculture</v>
      </c>
      <c r="C322" s="55">
        <f t="shared" si="26"/>
        <v>1.7755421631718062</v>
      </c>
      <c r="D322" s="55">
        <f t="shared" si="26"/>
        <v>2.2335209105271319</v>
      </c>
      <c r="E322" s="55">
        <f t="shared" si="26"/>
        <v>6.2318699977322742</v>
      </c>
      <c r="F322" s="55">
        <f t="shared" si="26"/>
        <v>0</v>
      </c>
      <c r="G322" s="55">
        <f t="shared" si="26"/>
        <v>0</v>
      </c>
      <c r="H322" s="55">
        <f t="shared" si="26"/>
        <v>2.2116209174737254</v>
      </c>
      <c r="I322" s="1"/>
    </row>
    <row r="323" spans="2:9" x14ac:dyDescent="0.2">
      <c r="B323" s="9" t="str">
        <f>$B$37</f>
        <v>Engineering</v>
      </c>
      <c r="C323" s="55">
        <f t="shared" si="26"/>
        <v>1.5213045364981417</v>
      </c>
      <c r="D323" s="55">
        <f t="shared" si="26"/>
        <v>2.6371577409276545</v>
      </c>
      <c r="E323" s="55">
        <f t="shared" si="26"/>
        <v>3.1865647379610738</v>
      </c>
      <c r="F323" s="55">
        <f t="shared" si="26"/>
        <v>11.039035737263637</v>
      </c>
      <c r="G323" s="55">
        <f t="shared" si="26"/>
        <v>0</v>
      </c>
      <c r="H323" s="55">
        <f t="shared" si="26"/>
        <v>2.5233561037993324</v>
      </c>
      <c r="I323" s="1"/>
    </row>
    <row r="324" spans="2:9" x14ac:dyDescent="0.2">
      <c r="B324" s="9" t="str">
        <f>$B$38</f>
        <v>Home Economics</v>
      </c>
      <c r="C324" s="55">
        <f t="shared" si="26"/>
        <v>0.95507850765435909</v>
      </c>
      <c r="D324" s="55">
        <f t="shared" si="26"/>
        <v>1.7072162675083558</v>
      </c>
      <c r="E324" s="55">
        <f t="shared" si="26"/>
        <v>2.9237416345290526</v>
      </c>
      <c r="F324" s="55">
        <f t="shared" si="26"/>
        <v>9.8355636446081931</v>
      </c>
      <c r="G324" s="55">
        <f t="shared" si="26"/>
        <v>0</v>
      </c>
      <c r="H324" s="55">
        <f t="shared" si="26"/>
        <v>2.4184694359904499</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2.5125876429980463</v>
      </c>
      <c r="D326" s="55">
        <f t="shared" si="26"/>
        <v>2.1688015511020771</v>
      </c>
      <c r="E326" s="55">
        <f t="shared" si="26"/>
        <v>4.7528038772157162</v>
      </c>
      <c r="F326" s="55">
        <f t="shared" si="26"/>
        <v>0</v>
      </c>
      <c r="G326" s="55">
        <f t="shared" si="26"/>
        <v>0</v>
      </c>
      <c r="H326" s="55">
        <f t="shared" si="26"/>
        <v>2.7804567013311119</v>
      </c>
      <c r="I326" s="1"/>
    </row>
    <row r="327" spans="2:9" x14ac:dyDescent="0.2">
      <c r="B327" s="9" t="str">
        <f>$B$41</f>
        <v>Library Science</v>
      </c>
      <c r="C327" s="55">
        <f t="shared" si="26"/>
        <v>1.2209381702098183</v>
      </c>
      <c r="D327" s="55">
        <f t="shared" si="26"/>
        <v>2.4164908858996905</v>
      </c>
      <c r="E327" s="55">
        <f t="shared" si="26"/>
        <v>2.4477730338426813</v>
      </c>
      <c r="F327" s="55">
        <f t="shared" si="26"/>
        <v>64.891335608920869</v>
      </c>
      <c r="G327" s="55">
        <f t="shared" si="26"/>
        <v>0</v>
      </c>
      <c r="H327" s="55">
        <f t="shared" si="26"/>
        <v>2.6396538672143661</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1.2198776672393057</v>
      </c>
      <c r="D331" s="55">
        <f t="shared" si="26"/>
        <v>1.7730009915400897</v>
      </c>
      <c r="E331" s="55">
        <f t="shared" si="26"/>
        <v>2.9778758121912245</v>
      </c>
      <c r="F331" s="55">
        <f t="shared" si="26"/>
        <v>9.332535553337685</v>
      </c>
      <c r="G331" s="55">
        <f t="shared" si="26"/>
        <v>2.9848334255601072</v>
      </c>
      <c r="H331" s="55">
        <f t="shared" si="26"/>
        <v>2.6869970828229861</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1.6032443989665048</v>
      </c>
      <c r="D333" s="55">
        <f t="shared" si="26"/>
        <v>1.9323293908187966</v>
      </c>
      <c r="E333" s="55">
        <f t="shared" si="26"/>
        <v>1.8416505204335953</v>
      </c>
      <c r="F333" s="55">
        <f t="shared" si="26"/>
        <v>7.7504733944879769</v>
      </c>
      <c r="G333" s="55">
        <f t="shared" si="26"/>
        <v>0</v>
      </c>
      <c r="H333" s="55">
        <f t="shared" si="26"/>
        <v>1.8813456906897432</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3.409847530494178</v>
      </c>
      <c r="E335" s="55">
        <f t="shared" si="27"/>
        <v>0</v>
      </c>
      <c r="F335" s="55">
        <f t="shared" si="27"/>
        <v>0</v>
      </c>
      <c r="G335" s="55">
        <f t="shared" si="27"/>
        <v>0</v>
      </c>
      <c r="H335" s="55">
        <f t="shared" si="27"/>
        <v>3.409847530494178</v>
      </c>
      <c r="I335" s="1"/>
    </row>
    <row r="336" spans="2:9" x14ac:dyDescent="0.2">
      <c r="B336" s="9" t="str">
        <f>$B$50</f>
        <v>Technology</v>
      </c>
      <c r="C336" s="55">
        <f t="shared" si="27"/>
        <v>2.4582583807569658</v>
      </c>
      <c r="D336" s="55">
        <f t="shared" si="27"/>
        <v>2.6361709312325146</v>
      </c>
      <c r="E336" s="55">
        <f t="shared" si="27"/>
        <v>2.0045518029754703</v>
      </c>
      <c r="F336" s="55">
        <f t="shared" si="27"/>
        <v>0</v>
      </c>
      <c r="G336" s="55">
        <f t="shared" si="27"/>
        <v>0</v>
      </c>
      <c r="H336" s="55">
        <f t="shared" si="27"/>
        <v>2.3194411623511053</v>
      </c>
      <c r="I336" s="1"/>
    </row>
    <row r="337" spans="2:10" x14ac:dyDescent="0.2">
      <c r="B337" s="9" t="str">
        <f>$B$51</f>
        <v>Nursing</v>
      </c>
      <c r="C337" s="55">
        <f t="shared" si="27"/>
        <v>3.3517600855998504</v>
      </c>
      <c r="D337" s="55">
        <f t="shared" si="27"/>
        <v>3.3233775296998767</v>
      </c>
      <c r="E337" s="55">
        <f t="shared" si="27"/>
        <v>3.9124231734404868</v>
      </c>
      <c r="F337" s="55">
        <f t="shared" si="27"/>
        <v>14.802390862659218</v>
      </c>
      <c r="G337" s="55">
        <f t="shared" si="27"/>
        <v>0</v>
      </c>
      <c r="H337" s="55">
        <f t="shared" si="27"/>
        <v>3.9763440556228522</v>
      </c>
      <c r="I337" s="1"/>
    </row>
    <row r="338" spans="2:10" x14ac:dyDescent="0.2">
      <c r="B338" s="35" t="str">
        <f>$B$52</f>
        <v>Totals</v>
      </c>
      <c r="C338" s="55">
        <f t="shared" si="27"/>
        <v>1.1564318475121576</v>
      </c>
      <c r="D338" s="55">
        <f t="shared" si="27"/>
        <v>2.267259869982452</v>
      </c>
      <c r="E338" s="55">
        <f t="shared" si="27"/>
        <v>3.0946407548813593</v>
      </c>
      <c r="F338" s="55">
        <f t="shared" si="27"/>
        <v>10.192945571209282</v>
      </c>
      <c r="G338" s="55">
        <f t="shared" si="27"/>
        <v>2.9848334255601072</v>
      </c>
      <c r="H338" s="55">
        <f t="shared" si="27"/>
        <v>2.2909474355054473</v>
      </c>
      <c r="I338" s="50"/>
    </row>
    <row r="340" spans="2:10" x14ac:dyDescent="0.2">
      <c r="B340" s="313" t="s">
        <v>240</v>
      </c>
      <c r="C340" s="11"/>
      <c r="D340" s="11"/>
      <c r="E340" s="11"/>
      <c r="F340" s="11"/>
      <c r="G340" s="11"/>
      <c r="H340" s="17"/>
      <c r="J340" s="26"/>
    </row>
    <row r="341" spans="2:10" ht="55.5" customHeight="1" thickBot="1" x14ac:dyDescent="0.25">
      <c r="B341" s="367" t="s">
        <v>241</v>
      </c>
      <c r="C341" s="367"/>
      <c r="D341" s="367"/>
      <c r="E341" s="367"/>
      <c r="F341" s="367"/>
      <c r="G341" s="367"/>
      <c r="H341" s="367"/>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6134.7442919362411</v>
      </c>
      <c r="D343" s="38">
        <f t="shared" si="28"/>
        <v>10401.262323491115</v>
      </c>
      <c r="E343" s="38">
        <f>E293*24</f>
        <v>22292.496029530921</v>
      </c>
      <c r="F343" s="38">
        <f>F293*18</f>
        <v>37024.230732845826</v>
      </c>
      <c r="G343" s="38">
        <f>G293*24</f>
        <v>0</v>
      </c>
      <c r="H343" s="38">
        <f>IF((C32/30+D32/30+E32/24+F32/18+G32/24)=0,0,H268/(C32/30+D32/30+E32/24+F32/18+G32/24))</f>
        <v>9399.712735399773</v>
      </c>
      <c r="I343" s="1"/>
    </row>
    <row r="344" spans="2:10" x14ac:dyDescent="0.2">
      <c r="B344" s="9" t="str">
        <f>$B$33</f>
        <v>Science</v>
      </c>
      <c r="C344" s="39">
        <f t="shared" si="28"/>
        <v>7545.1500978153435</v>
      </c>
      <c r="D344" s="39">
        <f t="shared" si="28"/>
        <v>12633.708896427401</v>
      </c>
      <c r="E344" s="39">
        <f>E294*24</f>
        <v>15327.594137271532</v>
      </c>
      <c r="F344" s="39">
        <f>F294*18</f>
        <v>25123.737103068623</v>
      </c>
      <c r="G344" s="39">
        <f>G294*24</f>
        <v>0</v>
      </c>
      <c r="H344" s="39">
        <f t="shared" ref="H344:H363" si="29">IF((C33/30+D33/30+E33/24+F33/18+G33/24)=0,0,H269/(C33/30+D33/30+E33/24+F33/18+G33/24))</f>
        <v>10831.092092252084</v>
      </c>
      <c r="I344" s="1"/>
    </row>
    <row r="345" spans="2:10" x14ac:dyDescent="0.2">
      <c r="B345" s="9" t="str">
        <f>$B$34</f>
        <v>Fine Arts</v>
      </c>
      <c r="C345" s="39">
        <f t="shared" si="28"/>
        <v>9703.6899781141437</v>
      </c>
      <c r="D345" s="39">
        <f t="shared" si="28"/>
        <v>18742.221313343212</v>
      </c>
      <c r="E345" s="39">
        <f t="shared" ref="E345:E363" si="30">E295*24</f>
        <v>31838.492646034996</v>
      </c>
      <c r="F345" s="39">
        <f t="shared" ref="F345:F363" si="31">F295*18</f>
        <v>21131.168421811613</v>
      </c>
      <c r="G345" s="39">
        <f t="shared" ref="G345:G363" si="32">G295*24</f>
        <v>0</v>
      </c>
      <c r="H345" s="39">
        <f t="shared" si="29"/>
        <v>15777.4111704511</v>
      </c>
      <c r="I345" s="1"/>
    </row>
    <row r="346" spans="2:10" x14ac:dyDescent="0.2">
      <c r="B346" s="9" t="str">
        <f>$B$35</f>
        <v>Teacher Education</v>
      </c>
      <c r="C346" s="39">
        <f t="shared" si="28"/>
        <v>12533.424929012568</v>
      </c>
      <c r="D346" s="39">
        <f t="shared" si="28"/>
        <v>12858.738912705048</v>
      </c>
      <c r="E346" s="39">
        <f t="shared" si="30"/>
        <v>20837.427532309415</v>
      </c>
      <c r="F346" s="39">
        <f t="shared" si="31"/>
        <v>40203.767585799629</v>
      </c>
      <c r="G346" s="39">
        <f t="shared" si="32"/>
        <v>0</v>
      </c>
      <c r="H346" s="39">
        <f t="shared" si="29"/>
        <v>17532.638492101782</v>
      </c>
      <c r="I346" s="1"/>
    </row>
    <row r="347" spans="2:10" x14ac:dyDescent="0.2">
      <c r="B347" s="9" t="str">
        <f>$B$36</f>
        <v>Agriculture</v>
      </c>
      <c r="C347" s="39">
        <f t="shared" si="28"/>
        <v>10892.497150610363</v>
      </c>
      <c r="D347" s="39">
        <f t="shared" si="28"/>
        <v>13702.079656776557</v>
      </c>
      <c r="E347" s="39">
        <f t="shared" si="30"/>
        <v>30584.743117341422</v>
      </c>
      <c r="F347" s="39">
        <f t="shared" si="31"/>
        <v>0</v>
      </c>
      <c r="G347" s="39">
        <f t="shared" si="32"/>
        <v>0</v>
      </c>
      <c r="H347" s="39">
        <f t="shared" si="29"/>
        <v>13367.936273570906</v>
      </c>
      <c r="I347" s="1"/>
    </row>
    <row r="348" spans="2:10" x14ac:dyDescent="0.2">
      <c r="B348" s="9" t="str">
        <f>$B$37</f>
        <v>Engineering</v>
      </c>
      <c r="C348" s="39">
        <f t="shared" si="28"/>
        <v>9332.8143215786822</v>
      </c>
      <c r="D348" s="39">
        <f t="shared" si="28"/>
        <v>16178.288398091399</v>
      </c>
      <c r="E348" s="39">
        <f t="shared" si="30"/>
        <v>15639.007869673602</v>
      </c>
      <c r="F348" s="39">
        <f t="shared" si="31"/>
        <v>40632.996886594956</v>
      </c>
      <c r="G348" s="39">
        <f t="shared" si="32"/>
        <v>0</v>
      </c>
      <c r="H348" s="39">
        <f t="shared" si="29"/>
        <v>14524.039351281373</v>
      </c>
      <c r="I348" s="1"/>
    </row>
    <row r="349" spans="2:10" x14ac:dyDescent="0.2">
      <c r="B349" s="9" t="str">
        <f>$B$38</f>
        <v>Home Economics</v>
      </c>
      <c r="C349" s="39">
        <f t="shared" si="28"/>
        <v>5859.1624231835622</v>
      </c>
      <c r="D349" s="39">
        <f t="shared" si="28"/>
        <v>10473.335252197579</v>
      </c>
      <c r="E349" s="39">
        <f t="shared" si="30"/>
        <v>14349.125842818752</v>
      </c>
      <c r="F349" s="39">
        <f t="shared" si="31"/>
        <v>36203.200756041435</v>
      </c>
      <c r="G349" s="39">
        <f t="shared" si="32"/>
        <v>0</v>
      </c>
      <c r="H349" s="39">
        <f t="shared" si="29"/>
        <v>13290.647329777314</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15414.082700871797</v>
      </c>
      <c r="D351" s="39">
        <f t="shared" si="28"/>
        <v>13305.042935965932</v>
      </c>
      <c r="E351" s="39">
        <f t="shared" si="30"/>
        <v>23325.789165153241</v>
      </c>
      <c r="F351" s="39">
        <f t="shared" si="31"/>
        <v>0</v>
      </c>
      <c r="G351" s="39">
        <f t="shared" si="32"/>
        <v>0</v>
      </c>
      <c r="H351" s="39">
        <f t="shared" si="29"/>
        <v>16164.367400266192</v>
      </c>
      <c r="I351" s="1"/>
    </row>
    <row r="352" spans="2:10" x14ac:dyDescent="0.2">
      <c r="B352" s="9" t="str">
        <f>$B$41</f>
        <v>Library Science</v>
      </c>
      <c r="C352" s="39">
        <f t="shared" si="28"/>
        <v>7490.1434705017609</v>
      </c>
      <c r="D352" s="39">
        <f t="shared" si="28"/>
        <v>14824.553668789076</v>
      </c>
      <c r="E352" s="39">
        <f t="shared" si="30"/>
        <v>12013.169317857475</v>
      </c>
      <c r="F352" s="39">
        <f t="shared" si="31"/>
        <v>238855.05043376773</v>
      </c>
      <c r="G352" s="39">
        <f t="shared" si="32"/>
        <v>0</v>
      </c>
      <c r="H352" s="39">
        <f t="shared" si="29"/>
        <v>13178.762432466141</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7483.6375559568278</v>
      </c>
      <c r="D356" s="39">
        <f t="shared" si="28"/>
        <v>10876.907712447861</v>
      </c>
      <c r="E356" s="39">
        <f t="shared" si="30"/>
        <v>14614.805312748089</v>
      </c>
      <c r="F356" s="39">
        <f t="shared" si="31"/>
        <v>34351.631529078237</v>
      </c>
      <c r="G356" s="39">
        <f t="shared" si="32"/>
        <v>14648.951855868292</v>
      </c>
      <c r="H356" s="39">
        <f t="shared" si="29"/>
        <v>14167.441945286231</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9835.494425138515</v>
      </c>
      <c r="D358" s="39">
        <f t="shared" si="28"/>
        <v>11854.346700466245</v>
      </c>
      <c r="E358" s="39">
        <f t="shared" si="30"/>
        <v>9038.4440143771244</v>
      </c>
      <c r="F358" s="39">
        <f t="shared" si="31"/>
        <v>28528.30344998329</v>
      </c>
      <c r="G358" s="39">
        <f t="shared" si="32"/>
        <v>0</v>
      </c>
      <c r="H358" s="39">
        <f t="shared" si="29"/>
        <v>10388.735172601717</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20918.542674072043</v>
      </c>
      <c r="E360" s="39">
        <f t="shared" si="30"/>
        <v>0</v>
      </c>
      <c r="F360" s="39">
        <f t="shared" si="31"/>
        <v>0</v>
      </c>
      <c r="G360" s="39">
        <f t="shared" si="32"/>
        <v>0</v>
      </c>
      <c r="H360" s="39">
        <f t="shared" si="29"/>
        <v>20918.542674072043</v>
      </c>
      <c r="I360" s="1"/>
    </row>
    <row r="361" spans="2:9" x14ac:dyDescent="0.2">
      <c r="B361" s="9" t="str">
        <f>$B$50</f>
        <v>Technology</v>
      </c>
      <c r="C361" s="39">
        <f t="shared" si="33"/>
        <v>15080.786569453221</v>
      </c>
      <c r="D361" s="39">
        <f t="shared" si="33"/>
        <v>16172.234572946913</v>
      </c>
      <c r="E361" s="39">
        <f t="shared" si="30"/>
        <v>9837.930184955414</v>
      </c>
      <c r="F361" s="39">
        <f t="shared" si="31"/>
        <v>0</v>
      </c>
      <c r="G361" s="39">
        <f t="shared" si="32"/>
        <v>0</v>
      </c>
      <c r="H361" s="39">
        <f t="shared" si="29"/>
        <v>12702.633838359876</v>
      </c>
      <c r="I361" s="1"/>
    </row>
    <row r="362" spans="2:9" x14ac:dyDescent="0.2">
      <c r="B362" s="9" t="str">
        <f>$B$51</f>
        <v>Nursing</v>
      </c>
      <c r="C362" s="39">
        <f t="shared" si="33"/>
        <v>20562.191053073406</v>
      </c>
      <c r="D362" s="39">
        <f t="shared" si="33"/>
        <v>20388.071330275481</v>
      </c>
      <c r="E362" s="39">
        <f t="shared" si="30"/>
        <v>19201.372584722481</v>
      </c>
      <c r="F362" s="39">
        <f t="shared" si="31"/>
        <v>54485.329711024679</v>
      </c>
      <c r="G362" s="39">
        <f t="shared" si="32"/>
        <v>0</v>
      </c>
      <c r="H362" s="39">
        <f t="shared" si="29"/>
        <v>22212.353836113616</v>
      </c>
      <c r="I362" s="1"/>
    </row>
    <row r="363" spans="2:9" x14ac:dyDescent="0.2">
      <c r="B363" s="35" t="str">
        <f>$B$52</f>
        <v>Totals</v>
      </c>
      <c r="C363" s="38">
        <f t="shared" si="33"/>
        <v>7094.4136755384907</v>
      </c>
      <c r="D363" s="38">
        <f t="shared" si="33"/>
        <v>13909.059545710952</v>
      </c>
      <c r="E363" s="38">
        <f t="shared" si="30"/>
        <v>15187.863765281341</v>
      </c>
      <c r="F363" s="38">
        <f t="shared" si="31"/>
        <v>37518.668796595761</v>
      </c>
      <c r="G363" s="38">
        <f t="shared" si="32"/>
        <v>14648.951855868292</v>
      </c>
      <c r="H363" s="38">
        <f t="shared" si="29"/>
        <v>12980.196259461918</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25">
    <cfRule type="expression" dxfId="85" priority="20" stopIfTrue="1"/>
  </conditionalFormatting>
  <conditionalFormatting sqref="D25:G25">
    <cfRule type="expression" dxfId="84" priority="19" stopIfTrue="1">
      <formula>D52=0</formula>
    </cfRule>
  </conditionalFormatting>
  <conditionalFormatting sqref="C25:G25">
    <cfRule type="expression" dxfId="83" priority="18" stopIfTrue="1">
      <formula>AND(C52=0,C25&gt;0)</formula>
    </cfRule>
  </conditionalFormatting>
  <conditionalFormatting sqref="C116:G135">
    <cfRule type="expression" dxfId="82" priority="17" stopIfTrue="1">
      <formula>C32=0</formula>
    </cfRule>
  </conditionalFormatting>
  <conditionalFormatting sqref="H188">
    <cfRule type="expression" dxfId="81" priority="15" stopIfTrue="1">
      <formula>$H$188&lt;&gt;$I$163</formula>
    </cfRule>
  </conditionalFormatting>
  <conditionalFormatting sqref="H288">
    <cfRule type="expression" dxfId="80" priority="14" stopIfTrue="1">
      <formula>ROUND($H$288,-1)&lt;&gt;ROUND($H$18,-1)</formula>
    </cfRule>
  </conditionalFormatting>
  <conditionalFormatting sqref="C293:G312">
    <cfRule type="expression" dxfId="79" priority="13" stopIfTrue="1">
      <formula>C32=0</formula>
    </cfRule>
  </conditionalFormatting>
  <conditionalFormatting sqref="H138">
    <cfRule type="cellIs" dxfId="78" priority="12" operator="lessThan">
      <formula>0</formula>
    </cfRule>
  </conditionalFormatting>
  <conditionalFormatting sqref="C61:G80">
    <cfRule type="expression" dxfId="77" priority="6" stopIfTrue="1">
      <formula>C32=0</formula>
    </cfRule>
  </conditionalFormatting>
  <conditionalFormatting sqref="C91:G110">
    <cfRule type="expression" dxfId="76" priority="5" stopIfTrue="1">
      <formula>C32=0</formula>
    </cfRule>
  </conditionalFormatting>
  <conditionalFormatting sqref="C143:H162">
    <cfRule type="expression" dxfId="75" priority="3" stopIfTrue="1">
      <formula>C32=0</formula>
    </cfRule>
  </conditionalFormatting>
  <conditionalFormatting sqref="H143:H162">
    <cfRule type="expression" dxfId="74" priority="4" stopIfTrue="1">
      <formula>OR(AND(#REF!&gt;0,H143&gt;0,H61=0),AND(#REF!&gt;0,H143&gt;0,H32=0))</formula>
    </cfRule>
  </conditionalFormatting>
  <conditionalFormatting sqref="H143:H162">
    <cfRule type="expression" dxfId="73" priority="2" stopIfTrue="1">
      <formula>OR(AND(#REF!&gt;0,H143&gt;0,H61=0),AND(#REF!&gt;0,H143&gt;0,H32=0))</formula>
    </cfRule>
  </conditionalFormatting>
  <conditionalFormatting sqref="H143:H162">
    <cfRule type="expression" dxfId="72"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pageSetUpPr fitToPage="1"/>
  </sheetPr>
  <dimension ref="B1:W363"/>
  <sheetViews>
    <sheetView showGridLines="0" showZeros="0" topLeftCell="A19"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92</v>
      </c>
      <c r="C3" s="6"/>
      <c r="D3" s="6"/>
      <c r="E3" s="6"/>
      <c r="F3" s="6"/>
      <c r="G3" s="6"/>
      <c r="H3" s="6"/>
    </row>
    <row r="4" spans="2:8" x14ac:dyDescent="0.2">
      <c r="B4" s="83" t="s">
        <v>163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Data!$G34</f>
        <v>68564457</v>
      </c>
    </row>
    <row r="14" spans="2:8" x14ac:dyDescent="0.2">
      <c r="B14" s="372" t="s">
        <v>14</v>
      </c>
      <c r="C14" s="372"/>
      <c r="D14" s="372"/>
      <c r="E14" s="372"/>
      <c r="F14" s="341"/>
      <c r="G14" s="339"/>
      <c r="H14" s="345">
        <f>Data!$H34</f>
        <v>4154320</v>
      </c>
    </row>
    <row r="15" spans="2:8" x14ac:dyDescent="0.2">
      <c r="B15" s="372" t="s">
        <v>15</v>
      </c>
      <c r="C15" s="372"/>
      <c r="D15" s="372"/>
      <c r="E15" s="372"/>
      <c r="F15" s="341"/>
      <c r="G15" s="339"/>
      <c r="H15" s="345">
        <f>Data!$I34</f>
        <v>41736460</v>
      </c>
    </row>
    <row r="16" spans="2:8" x14ac:dyDescent="0.2">
      <c r="B16" s="372" t="s">
        <v>19</v>
      </c>
      <c r="C16" s="372"/>
      <c r="D16" s="372"/>
      <c r="E16" s="372"/>
      <c r="F16" s="341"/>
      <c r="G16" s="339"/>
      <c r="H16" s="345">
        <f>Data!$J34</f>
        <v>9579368</v>
      </c>
    </row>
    <row r="17" spans="2:23" x14ac:dyDescent="0.2">
      <c r="B17" s="372" t="s">
        <v>16</v>
      </c>
      <c r="C17" s="372"/>
      <c r="D17" s="372"/>
      <c r="E17" s="372"/>
      <c r="F17" s="341"/>
      <c r="G17" s="339"/>
      <c r="H17" s="345">
        <f>Data!$K34</f>
        <v>20575127</v>
      </c>
    </row>
    <row r="18" spans="2:23" x14ac:dyDescent="0.2">
      <c r="B18" s="372" t="s">
        <v>1</v>
      </c>
      <c r="C18" s="372"/>
      <c r="D18" s="372"/>
      <c r="E18" s="372"/>
      <c r="F18" s="342"/>
      <c r="G18" s="339"/>
      <c r="H18" s="343">
        <f>SUM(H13:H17)</f>
        <v>144609732</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ht="28.5" x14ac:dyDescent="0.2">
      <c r="B21" s="386" t="s">
        <v>22</v>
      </c>
      <c r="C21" s="387"/>
      <c r="D21" s="385" t="str">
        <f>Data!L34</f>
        <v>Cynthia Brown</v>
      </c>
      <c r="E21" s="385"/>
      <c r="F21" s="385"/>
      <c r="G21" s="87" t="str">
        <f>Data!M34</f>
        <v>409-880-7925</v>
      </c>
      <c r="H21" s="78" t="str">
        <f>Data!N34</f>
        <v>cynthia.brown@lamar.edu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Data!O34</f>
        <v>3952</v>
      </c>
      <c r="D25" s="80">
        <f>Data!P34</f>
        <v>5786</v>
      </c>
      <c r="E25" s="80">
        <f>Data!Q34</f>
        <v>4751</v>
      </c>
      <c r="F25" s="80">
        <f>Data!R34</f>
        <v>307</v>
      </c>
      <c r="G25" s="80">
        <f>Data!S34</f>
        <v>15</v>
      </c>
      <c r="H25" s="68">
        <f>SUM(C25:G25)</f>
        <v>14811</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ht="28.5" x14ac:dyDescent="0.2">
      <c r="B28" s="386" t="s">
        <v>39</v>
      </c>
      <c r="C28" s="387"/>
      <c r="D28" s="385" t="str">
        <f>Data!T34</f>
        <v>Marsh, Gregory</v>
      </c>
      <c r="E28" s="385"/>
      <c r="F28" s="385"/>
      <c r="G28" s="87" t="str">
        <f>Data!U34</f>
        <v>(409) 880-2100</v>
      </c>
      <c r="H28" s="78" t="str">
        <f>Data!V34</f>
        <v>gregory.marsh@lamar.edu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Data!W34</f>
        <v>71702</v>
      </c>
      <c r="D32" s="81">
        <f>Data!AQ34</f>
        <v>24815</v>
      </c>
      <c r="E32" s="81">
        <f>Data!BK34</f>
        <v>12831</v>
      </c>
      <c r="F32" s="81">
        <f>Data!CE34</f>
        <v>288</v>
      </c>
      <c r="G32" s="81">
        <f>Data!CY34</f>
        <v>0</v>
      </c>
      <c r="H32" s="22">
        <f>SUM(C32:G32)</f>
        <v>109636</v>
      </c>
      <c r="I32" s="1"/>
      <c r="W32" s="18"/>
    </row>
    <row r="33" spans="2:23" x14ac:dyDescent="0.2">
      <c r="B33" s="7" t="s">
        <v>46</v>
      </c>
      <c r="C33" s="81">
        <f>Data!X34</f>
        <v>22234</v>
      </c>
      <c r="D33" s="81">
        <f>Data!AR34</f>
        <v>7380</v>
      </c>
      <c r="E33" s="81">
        <f>Data!BL34</f>
        <v>4569</v>
      </c>
      <c r="F33" s="81">
        <f>Data!CF34</f>
        <v>0</v>
      </c>
      <c r="G33" s="81">
        <f>Data!CZ34</f>
        <v>0</v>
      </c>
      <c r="H33" s="22">
        <f t="shared" ref="H33:H52" si="0">SUM(C33:G33)</f>
        <v>34183</v>
      </c>
      <c r="I33" s="1"/>
      <c r="W33" s="18"/>
    </row>
    <row r="34" spans="2:23" x14ac:dyDescent="0.2">
      <c r="B34" s="7" t="s">
        <v>47</v>
      </c>
      <c r="C34" s="81">
        <f>Data!Y34</f>
        <v>8813</v>
      </c>
      <c r="D34" s="81">
        <f>Data!AS34</f>
        <v>4614</v>
      </c>
      <c r="E34" s="81">
        <f>Data!BM34</f>
        <v>104</v>
      </c>
      <c r="F34" s="81">
        <f>Data!CG34</f>
        <v>0</v>
      </c>
      <c r="G34" s="81">
        <f>Data!DA34</f>
        <v>0</v>
      </c>
      <c r="H34" s="22">
        <f t="shared" si="0"/>
        <v>13531</v>
      </c>
      <c r="I34" s="1"/>
      <c r="W34" s="18"/>
    </row>
    <row r="35" spans="2:23" x14ac:dyDescent="0.2">
      <c r="B35" s="7" t="s">
        <v>48</v>
      </c>
      <c r="C35" s="81">
        <f>Data!Z34</f>
        <v>942</v>
      </c>
      <c r="D35" s="81">
        <f>Data!AT34</f>
        <v>3276</v>
      </c>
      <c r="E35" s="81">
        <f>Data!BN34</f>
        <v>73203</v>
      </c>
      <c r="F35" s="81">
        <f>Data!CH34</f>
        <v>3834</v>
      </c>
      <c r="G35" s="81">
        <f>Data!DB34</f>
        <v>0</v>
      </c>
      <c r="H35" s="22">
        <f t="shared" si="0"/>
        <v>81255</v>
      </c>
      <c r="I35" s="1"/>
      <c r="W35" s="18"/>
    </row>
    <row r="36" spans="2:23" x14ac:dyDescent="0.2">
      <c r="B36" s="7" t="s">
        <v>49</v>
      </c>
      <c r="C36" s="81">
        <f>Data!AA34</f>
        <v>0</v>
      </c>
      <c r="D36" s="81">
        <f>Data!AU34</f>
        <v>0</v>
      </c>
      <c r="E36" s="81">
        <f>Data!BO34</f>
        <v>0</v>
      </c>
      <c r="F36" s="81">
        <f>Data!CI34</f>
        <v>0</v>
      </c>
      <c r="G36" s="81">
        <f>Data!DC34</f>
        <v>0</v>
      </c>
      <c r="H36" s="22">
        <f t="shared" si="0"/>
        <v>0</v>
      </c>
      <c r="I36" s="1"/>
      <c r="W36" s="18"/>
    </row>
    <row r="37" spans="2:23" x14ac:dyDescent="0.2">
      <c r="B37" s="7" t="s">
        <v>50</v>
      </c>
      <c r="C37" s="81">
        <f>Data!AB34</f>
        <v>7177</v>
      </c>
      <c r="D37" s="81">
        <f>Data!AV34</f>
        <v>11984</v>
      </c>
      <c r="E37" s="81">
        <f>Data!BP34</f>
        <v>3384</v>
      </c>
      <c r="F37" s="81">
        <f>Data!CJ34</f>
        <v>1047</v>
      </c>
      <c r="G37" s="81">
        <f>Data!DD34</f>
        <v>0</v>
      </c>
      <c r="H37" s="22">
        <f t="shared" si="0"/>
        <v>23592</v>
      </c>
      <c r="I37" s="1"/>
      <c r="W37" s="18"/>
    </row>
    <row r="38" spans="2:23" x14ac:dyDescent="0.2">
      <c r="B38" s="7" t="s">
        <v>51</v>
      </c>
      <c r="C38" s="81">
        <f>Data!AC34</f>
        <v>1740</v>
      </c>
      <c r="D38" s="81">
        <f>Data!AW34</f>
        <v>2556</v>
      </c>
      <c r="E38" s="81">
        <f>Data!BQ34</f>
        <v>1617</v>
      </c>
      <c r="F38" s="81">
        <f>Data!CK34</f>
        <v>0</v>
      </c>
      <c r="G38" s="81">
        <f>Data!DE34</f>
        <v>0</v>
      </c>
      <c r="H38" s="22">
        <f t="shared" si="0"/>
        <v>5913</v>
      </c>
      <c r="I38" s="1"/>
      <c r="W38" s="18"/>
    </row>
    <row r="39" spans="2:23" x14ac:dyDescent="0.2">
      <c r="B39" s="7" t="s">
        <v>52</v>
      </c>
      <c r="C39" s="81">
        <f>Data!AD34</f>
        <v>0</v>
      </c>
      <c r="D39" s="81">
        <f>Data!AX34</f>
        <v>0</v>
      </c>
      <c r="E39" s="81">
        <f>Data!BR34</f>
        <v>0</v>
      </c>
      <c r="F39" s="81">
        <f>Data!CL34</f>
        <v>0</v>
      </c>
      <c r="G39" s="81">
        <f>Data!DF34</f>
        <v>0</v>
      </c>
      <c r="H39" s="22">
        <f t="shared" si="0"/>
        <v>0</v>
      </c>
      <c r="I39" s="1"/>
      <c r="W39" s="18"/>
    </row>
    <row r="40" spans="2:23" x14ac:dyDescent="0.2">
      <c r="B40" s="7" t="s">
        <v>53</v>
      </c>
      <c r="C40" s="81">
        <f>Data!AE34</f>
        <v>726</v>
      </c>
      <c r="D40" s="81">
        <f>Data!AY34</f>
        <v>2551</v>
      </c>
      <c r="E40" s="81">
        <f>Data!BS34</f>
        <v>0</v>
      </c>
      <c r="F40" s="81">
        <f>Data!CM34</f>
        <v>0</v>
      </c>
      <c r="G40" s="81">
        <f>Data!DG34</f>
        <v>0</v>
      </c>
      <c r="H40" s="22">
        <f t="shared" si="0"/>
        <v>3277</v>
      </c>
      <c r="I40" s="1"/>
      <c r="W40" s="18"/>
    </row>
    <row r="41" spans="2:23" x14ac:dyDescent="0.2">
      <c r="B41" s="7" t="s">
        <v>54</v>
      </c>
      <c r="C41" s="81">
        <f>Data!AF34</f>
        <v>226</v>
      </c>
      <c r="D41" s="81">
        <f>Data!AZ34</f>
        <v>0</v>
      </c>
      <c r="E41" s="81">
        <f>Data!BT34</f>
        <v>0</v>
      </c>
      <c r="F41" s="81">
        <f>Data!CN34</f>
        <v>0</v>
      </c>
      <c r="G41" s="81">
        <f>Data!DH34</f>
        <v>0</v>
      </c>
      <c r="H41" s="22">
        <f t="shared" si="0"/>
        <v>226</v>
      </c>
      <c r="I41" s="1"/>
      <c r="W41" s="18"/>
    </row>
    <row r="42" spans="2:23" x14ac:dyDescent="0.2">
      <c r="B42" s="7" t="s">
        <v>55</v>
      </c>
      <c r="C42" s="81">
        <f>Data!AG34</f>
        <v>0</v>
      </c>
      <c r="D42" s="81">
        <f>Data!BA34</f>
        <v>0</v>
      </c>
      <c r="E42" s="81">
        <f>Data!BU34</f>
        <v>0</v>
      </c>
      <c r="F42" s="81">
        <f>Data!CO34</f>
        <v>0</v>
      </c>
      <c r="G42" s="81">
        <f>Data!DI34</f>
        <v>0</v>
      </c>
      <c r="H42" s="22">
        <f t="shared" si="0"/>
        <v>0</v>
      </c>
      <c r="I42" s="1"/>
      <c r="W42" s="18"/>
    </row>
    <row r="43" spans="2:23" x14ac:dyDescent="0.2">
      <c r="B43" s="7" t="s">
        <v>56</v>
      </c>
      <c r="C43" s="81">
        <f>Data!AH34</f>
        <v>24</v>
      </c>
      <c r="D43" s="81">
        <f>Data!BB34</f>
        <v>72</v>
      </c>
      <c r="E43" s="81">
        <f>Data!BV34</f>
        <v>0</v>
      </c>
      <c r="F43" s="81">
        <f>Data!CP34</f>
        <v>0</v>
      </c>
      <c r="G43" s="81">
        <f>Data!DJ34</f>
        <v>0</v>
      </c>
      <c r="H43" s="22">
        <f t="shared" si="0"/>
        <v>96</v>
      </c>
      <c r="I43" s="1"/>
      <c r="W43" s="18"/>
    </row>
    <row r="44" spans="2:23" x14ac:dyDescent="0.2">
      <c r="B44" s="7" t="s">
        <v>57</v>
      </c>
      <c r="C44" s="81">
        <f>Data!AI34</f>
        <v>202</v>
      </c>
      <c r="D44" s="81">
        <f>Data!BC34</f>
        <v>0</v>
      </c>
      <c r="E44" s="81">
        <f>Data!BW34</f>
        <v>0</v>
      </c>
      <c r="F44" s="81">
        <f>Data!CQ34</f>
        <v>0</v>
      </c>
      <c r="G44" s="81">
        <f>Data!DK34</f>
        <v>0</v>
      </c>
      <c r="H44" s="22">
        <f t="shared" si="0"/>
        <v>202</v>
      </c>
      <c r="I44" s="1"/>
      <c r="W44" s="18"/>
    </row>
    <row r="45" spans="2:23" x14ac:dyDescent="0.2">
      <c r="B45" s="7" t="s">
        <v>58</v>
      </c>
      <c r="C45" s="81">
        <f>Data!AJ34</f>
        <v>3300</v>
      </c>
      <c r="D45" s="81">
        <f>Data!BD34</f>
        <v>5364</v>
      </c>
      <c r="E45" s="81">
        <f>Data!BX34</f>
        <v>19660</v>
      </c>
      <c r="F45" s="81">
        <f>Data!CR34</f>
        <v>36</v>
      </c>
      <c r="G45" s="81">
        <f>Data!DL34</f>
        <v>1014</v>
      </c>
      <c r="H45" s="22">
        <f t="shared" si="0"/>
        <v>29374</v>
      </c>
      <c r="I45" s="1"/>
      <c r="W45" s="18"/>
    </row>
    <row r="46" spans="2:23" x14ac:dyDescent="0.2">
      <c r="B46" s="7" t="s">
        <v>59</v>
      </c>
      <c r="C46" s="81">
        <f>Data!AK34</f>
        <v>0</v>
      </c>
      <c r="D46" s="81">
        <f>Data!BE34</f>
        <v>0</v>
      </c>
      <c r="E46" s="81">
        <f>Data!BY34</f>
        <v>0</v>
      </c>
      <c r="F46" s="81">
        <f>Data!CS34</f>
        <v>0</v>
      </c>
      <c r="G46" s="81">
        <f>Data!DM34</f>
        <v>0</v>
      </c>
      <c r="H46" s="22">
        <f t="shared" si="0"/>
        <v>0</v>
      </c>
      <c r="I46" s="1"/>
      <c r="W46" s="18"/>
    </row>
    <row r="47" spans="2:23" x14ac:dyDescent="0.2">
      <c r="B47" s="7" t="s">
        <v>60</v>
      </c>
      <c r="C47" s="81">
        <f>Data!AL34</f>
        <v>7653</v>
      </c>
      <c r="D47" s="81">
        <f>Data!BF34</f>
        <v>14280</v>
      </c>
      <c r="E47" s="81">
        <f>Data!BZ34</f>
        <v>10336</v>
      </c>
      <c r="F47" s="81">
        <f>Data!CT34</f>
        <v>15</v>
      </c>
      <c r="G47" s="81">
        <f>Data!DN34</f>
        <v>0</v>
      </c>
      <c r="H47" s="22">
        <f t="shared" si="0"/>
        <v>32284</v>
      </c>
      <c r="I47" s="1"/>
      <c r="W47" s="18"/>
    </row>
    <row r="48" spans="2:23" x14ac:dyDescent="0.2">
      <c r="B48" s="7" t="s">
        <v>61</v>
      </c>
      <c r="C48" s="81">
        <f>Data!AM34</f>
        <v>0</v>
      </c>
      <c r="D48" s="81">
        <f>Data!BG34</f>
        <v>0</v>
      </c>
      <c r="E48" s="81">
        <f>Data!CA34</f>
        <v>0</v>
      </c>
      <c r="F48" s="81">
        <f>Data!CU34</f>
        <v>0</v>
      </c>
      <c r="G48" s="81">
        <f>Data!DO34</f>
        <v>0</v>
      </c>
      <c r="H48" s="22">
        <f t="shared" si="0"/>
        <v>0</v>
      </c>
      <c r="I48" s="1"/>
      <c r="W48" s="18"/>
    </row>
    <row r="49" spans="2:23" x14ac:dyDescent="0.2">
      <c r="B49" s="7" t="s">
        <v>62</v>
      </c>
      <c r="C49" s="81">
        <f>Data!AN34</f>
        <v>0</v>
      </c>
      <c r="D49" s="81">
        <f>Data!BH34</f>
        <v>480</v>
      </c>
      <c r="E49" s="81">
        <f>Data!CB34</f>
        <v>0</v>
      </c>
      <c r="F49" s="81">
        <f>Data!CV34</f>
        <v>0</v>
      </c>
      <c r="G49" s="81">
        <f>Data!DP34</f>
        <v>0</v>
      </c>
      <c r="H49" s="22">
        <f t="shared" si="0"/>
        <v>480</v>
      </c>
      <c r="I49" s="1"/>
      <c r="W49" s="18"/>
    </row>
    <row r="50" spans="2:23" x14ac:dyDescent="0.2">
      <c r="B50" s="7" t="s">
        <v>63</v>
      </c>
      <c r="C50" s="81">
        <f>Data!AO34</f>
        <v>360</v>
      </c>
      <c r="D50" s="81">
        <f>Data!BI34</f>
        <v>783</v>
      </c>
      <c r="E50" s="81">
        <f>Data!CC34</f>
        <v>108</v>
      </c>
      <c r="F50" s="81">
        <f>Data!CW34</f>
        <v>0</v>
      </c>
      <c r="G50" s="81">
        <f>Data!DQ34</f>
        <v>0</v>
      </c>
      <c r="H50" s="22">
        <f t="shared" si="0"/>
        <v>1251</v>
      </c>
      <c r="I50" s="1"/>
      <c r="W50" s="18"/>
    </row>
    <row r="51" spans="2:23" x14ac:dyDescent="0.2">
      <c r="B51" s="7" t="s">
        <v>0</v>
      </c>
      <c r="C51" s="81">
        <f>Data!AP34</f>
        <v>1765</v>
      </c>
      <c r="D51" s="81">
        <f>Data!BJ34</f>
        <v>10322</v>
      </c>
      <c r="E51" s="81">
        <f>Data!CD34</f>
        <v>1268</v>
      </c>
      <c r="F51" s="81">
        <f>Data!CX34</f>
        <v>0</v>
      </c>
      <c r="G51" s="81">
        <f>Data!DR34</f>
        <v>0</v>
      </c>
      <c r="H51" s="22">
        <f t="shared" si="0"/>
        <v>13355</v>
      </c>
      <c r="I51" s="1"/>
      <c r="W51" s="18"/>
    </row>
    <row r="52" spans="2:23" x14ac:dyDescent="0.2">
      <c r="B52" s="8" t="s">
        <v>34</v>
      </c>
      <c r="C52" s="22">
        <f>SUM(C32:C51)</f>
        <v>126864</v>
      </c>
      <c r="D52" s="22">
        <f>SUM(D32:D51)</f>
        <v>88477</v>
      </c>
      <c r="E52" s="22">
        <f>SUM(E32:E51)</f>
        <v>127080</v>
      </c>
      <c r="F52" s="22">
        <f>SUM(F32:F51)</f>
        <v>5220</v>
      </c>
      <c r="G52" s="22">
        <f>SUM(G32:G51)</f>
        <v>1014</v>
      </c>
      <c r="H52" s="22">
        <f t="shared" si="0"/>
        <v>348655</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ht="28.5" x14ac:dyDescent="0.2">
      <c r="B55" s="386" t="s">
        <v>40</v>
      </c>
      <c r="C55" s="387"/>
      <c r="D55" s="385" t="str">
        <f>Data!T34</f>
        <v>Marsh, Gregory</v>
      </c>
      <c r="E55" s="385"/>
      <c r="F55" s="385"/>
      <c r="G55" s="87" t="str">
        <f>Data!U34</f>
        <v>(409) 880-2100</v>
      </c>
      <c r="H55" s="78" t="str">
        <f>Data!V34</f>
        <v>gregory.marsh@lamar.edu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Data!DS34</f>
        <v>5110272.7481208798</v>
      </c>
      <c r="D61" s="82">
        <f>Data!EM34</f>
        <v>2965289.8738889699</v>
      </c>
      <c r="E61" s="82">
        <f>Data!FG34</f>
        <v>1427734.4628234601</v>
      </c>
      <c r="F61" s="82">
        <f>Data!GA34</f>
        <v>79590.583333333299</v>
      </c>
      <c r="G61" s="82">
        <f>Data!GU34</f>
        <v>0</v>
      </c>
      <c r="H61" s="21">
        <f>SUM(C61:G61)</f>
        <v>9582887.668166643</v>
      </c>
      <c r="I61" s="1"/>
    </row>
    <row r="62" spans="2:23" x14ac:dyDescent="0.2">
      <c r="B62" s="9" t="str">
        <f>$B$33</f>
        <v>Science</v>
      </c>
      <c r="C62" s="82">
        <f>Data!DT34</f>
        <v>1229076.4650940499</v>
      </c>
      <c r="D62" s="82">
        <f>Data!EN34</f>
        <v>1477680.85820386</v>
      </c>
      <c r="E62" s="82">
        <f>Data!FH34</f>
        <v>1108300.39611588</v>
      </c>
      <c r="F62" s="82">
        <f>Data!GB34</f>
        <v>0</v>
      </c>
      <c r="G62" s="82">
        <f>Data!GV34</f>
        <v>0</v>
      </c>
      <c r="H62" s="22">
        <f t="shared" ref="H62:H81" si="1">SUM(C62:G62)</f>
        <v>3815057.7194137899</v>
      </c>
      <c r="I62" s="1"/>
    </row>
    <row r="63" spans="2:23" x14ac:dyDescent="0.2">
      <c r="B63" s="9" t="str">
        <f>$B$34</f>
        <v>Fine Arts</v>
      </c>
      <c r="C63" s="82">
        <f>Data!DU34</f>
        <v>1376788.4682609099</v>
      </c>
      <c r="D63" s="82">
        <f>Data!EO34</f>
        <v>1379061.7544712101</v>
      </c>
      <c r="E63" s="82">
        <f>Data!FI34</f>
        <v>115142.606765448</v>
      </c>
      <c r="F63" s="82">
        <f>Data!GC34</f>
        <v>0</v>
      </c>
      <c r="G63" s="82">
        <f>Data!GW34</f>
        <v>0</v>
      </c>
      <c r="H63" s="22">
        <f t="shared" si="1"/>
        <v>2870992.8294975683</v>
      </c>
      <c r="I63" s="1"/>
    </row>
    <row r="64" spans="2:23" x14ac:dyDescent="0.2">
      <c r="B64" s="9" t="str">
        <f>$B$35</f>
        <v>Teacher Education</v>
      </c>
      <c r="C64" s="82">
        <f>Data!DV34</f>
        <v>45701.889313265201</v>
      </c>
      <c r="D64" s="82">
        <f>Data!EP34</f>
        <v>397267.63767086202</v>
      </c>
      <c r="E64" s="82">
        <f>Data!FJ34</f>
        <v>2525135.2679227199</v>
      </c>
      <c r="F64" s="82">
        <f>Data!GD34</f>
        <v>1297497.51150794</v>
      </c>
      <c r="G64" s="82">
        <f>Data!GX34</f>
        <v>0</v>
      </c>
      <c r="H64" s="22">
        <f t="shared" si="1"/>
        <v>4265602.3064147867</v>
      </c>
      <c r="I64" s="1"/>
    </row>
    <row r="65" spans="2:9" x14ac:dyDescent="0.2">
      <c r="B65" s="9" t="str">
        <f>$B$36</f>
        <v>Agriculture</v>
      </c>
      <c r="C65" s="82">
        <f>Data!DW34</f>
        <v>0</v>
      </c>
      <c r="D65" s="82">
        <f>Data!EQ34</f>
        <v>0</v>
      </c>
      <c r="E65" s="82">
        <f>Data!FK34</f>
        <v>0</v>
      </c>
      <c r="F65" s="82">
        <f>Data!GE34</f>
        <v>0</v>
      </c>
      <c r="G65" s="82">
        <f>Data!GY34</f>
        <v>0</v>
      </c>
      <c r="H65" s="22">
        <f t="shared" si="1"/>
        <v>0</v>
      </c>
      <c r="I65" s="1"/>
    </row>
    <row r="66" spans="2:9" x14ac:dyDescent="0.2">
      <c r="B66" s="9" t="str">
        <f>$B$37</f>
        <v>Engineering</v>
      </c>
      <c r="C66" s="82">
        <f>Data!DX34</f>
        <v>1022287.25913622</v>
      </c>
      <c r="D66" s="82">
        <f>Data!ER34</f>
        <v>2067799.8053018099</v>
      </c>
      <c r="E66" s="82">
        <f>Data!FL34</f>
        <v>1670476.87093601</v>
      </c>
      <c r="F66" s="82">
        <f>Data!GF34</f>
        <v>1999847.6275884199</v>
      </c>
      <c r="G66" s="82">
        <f>Data!GZ34</f>
        <v>0</v>
      </c>
      <c r="H66" s="22">
        <f t="shared" si="1"/>
        <v>6760411.5629624603</v>
      </c>
      <c r="I66" s="1"/>
    </row>
    <row r="67" spans="2:9" x14ac:dyDescent="0.2">
      <c r="B67" s="9" t="str">
        <f>$B$38</f>
        <v>Home Economics</v>
      </c>
      <c r="C67" s="82">
        <f>Data!DY34</f>
        <v>55784.8638441004</v>
      </c>
      <c r="D67" s="82">
        <f>Data!ES34</f>
        <v>263948.55282256601</v>
      </c>
      <c r="E67" s="82">
        <f>Data!FM34</f>
        <v>152560</v>
      </c>
      <c r="F67" s="82">
        <f>Data!GG34</f>
        <v>0</v>
      </c>
      <c r="G67" s="82">
        <f>Data!HA34</f>
        <v>0</v>
      </c>
      <c r="H67" s="22">
        <f t="shared" si="1"/>
        <v>472293.4166666664</v>
      </c>
      <c r="I67" s="1"/>
    </row>
    <row r="68" spans="2:9" x14ac:dyDescent="0.2">
      <c r="B68" s="9" t="str">
        <f>$B$39</f>
        <v>Law</v>
      </c>
      <c r="C68" s="82">
        <f>Data!DZ34</f>
        <v>0</v>
      </c>
      <c r="D68" s="82">
        <f>Data!ET34</f>
        <v>0</v>
      </c>
      <c r="E68" s="82">
        <f>Data!FN34</f>
        <v>0</v>
      </c>
      <c r="F68" s="82">
        <f>Data!GH34</f>
        <v>0</v>
      </c>
      <c r="G68" s="82">
        <f>Data!HB34</f>
        <v>0</v>
      </c>
      <c r="H68" s="22">
        <f t="shared" si="1"/>
        <v>0</v>
      </c>
      <c r="I68" s="1"/>
    </row>
    <row r="69" spans="2:9" x14ac:dyDescent="0.2">
      <c r="B69" s="9" t="str">
        <f>$B$40</f>
        <v>Social Service</v>
      </c>
      <c r="C69" s="82">
        <f>Data!EA34</f>
        <v>69636.088725203299</v>
      </c>
      <c r="D69" s="82">
        <f>Data!EU34</f>
        <v>188041.91127479699</v>
      </c>
      <c r="E69" s="82">
        <f>Data!FO34</f>
        <v>0</v>
      </c>
      <c r="F69" s="82">
        <f>Data!GI34</f>
        <v>0</v>
      </c>
      <c r="G69" s="82">
        <f>Data!HC34</f>
        <v>0</v>
      </c>
      <c r="H69" s="22">
        <f t="shared" si="1"/>
        <v>257678.00000000029</v>
      </c>
      <c r="I69" s="1"/>
    </row>
    <row r="70" spans="2:9" x14ac:dyDescent="0.2">
      <c r="B70" s="9" t="str">
        <f>$B$41</f>
        <v>Library Science</v>
      </c>
      <c r="C70" s="82">
        <f>Data!EB34</f>
        <v>36013</v>
      </c>
      <c r="D70" s="82">
        <f>Data!EV34</f>
        <v>0</v>
      </c>
      <c r="E70" s="82">
        <f>Data!FP34</f>
        <v>0</v>
      </c>
      <c r="F70" s="82">
        <f>Data!GJ34</f>
        <v>0</v>
      </c>
      <c r="G70" s="82">
        <f>Data!HD34</f>
        <v>0</v>
      </c>
      <c r="H70" s="22">
        <f t="shared" si="1"/>
        <v>36013</v>
      </c>
      <c r="I70" s="1"/>
    </row>
    <row r="71" spans="2:9" x14ac:dyDescent="0.2">
      <c r="B71" s="9" t="str">
        <f>$B$42</f>
        <v>Veterinary Science</v>
      </c>
      <c r="C71" s="82">
        <f>Data!EC34</f>
        <v>0</v>
      </c>
      <c r="D71" s="82">
        <f>Data!EW34</f>
        <v>0</v>
      </c>
      <c r="E71" s="82">
        <f>Data!FQ34</f>
        <v>0</v>
      </c>
      <c r="F71" s="82">
        <f>Data!GK34</f>
        <v>0</v>
      </c>
      <c r="G71" s="82">
        <f>Data!HE34</f>
        <v>0</v>
      </c>
      <c r="H71" s="22">
        <f t="shared" si="1"/>
        <v>0</v>
      </c>
      <c r="I71" s="1"/>
    </row>
    <row r="72" spans="2:9" x14ac:dyDescent="0.2">
      <c r="B72" s="9" t="str">
        <f>$B$43</f>
        <v>Vocational Training</v>
      </c>
      <c r="C72" s="82">
        <f>Data!ED34</f>
        <v>10778.666666666701</v>
      </c>
      <c r="D72" s="82">
        <f>Data!EX34</f>
        <v>12920</v>
      </c>
      <c r="E72" s="82">
        <f>Data!FR34</f>
        <v>0</v>
      </c>
      <c r="F72" s="82">
        <f>Data!GL34</f>
        <v>0</v>
      </c>
      <c r="G72" s="82">
        <f>Data!HF34</f>
        <v>0</v>
      </c>
      <c r="H72" s="22">
        <f t="shared" si="1"/>
        <v>23698.666666666701</v>
      </c>
      <c r="I72" s="1"/>
    </row>
    <row r="73" spans="2:9" x14ac:dyDescent="0.2">
      <c r="B73" s="9" t="str">
        <f>$B$44</f>
        <v>Physical Training</v>
      </c>
      <c r="C73" s="82">
        <f>Data!EE34</f>
        <v>29162.878512420299</v>
      </c>
      <c r="D73" s="82">
        <f>Data!EY34</f>
        <v>0</v>
      </c>
      <c r="E73" s="82">
        <f>Data!FS34</f>
        <v>0</v>
      </c>
      <c r="F73" s="82">
        <f>Data!GM34</f>
        <v>0</v>
      </c>
      <c r="G73" s="82">
        <f>Data!HG34</f>
        <v>0</v>
      </c>
      <c r="H73" s="22">
        <f t="shared" si="1"/>
        <v>29162.878512420299</v>
      </c>
      <c r="I73" s="1"/>
    </row>
    <row r="74" spans="2:9" x14ac:dyDescent="0.2">
      <c r="B74" s="9" t="str">
        <f>$B$45</f>
        <v>Health Services</v>
      </c>
      <c r="C74" s="82">
        <f>Data!EF34</f>
        <v>238505.368186526</v>
      </c>
      <c r="D74" s="82">
        <f>Data!EZ34</f>
        <v>475039.199498203</v>
      </c>
      <c r="E74" s="82">
        <f>Data!FT34</f>
        <v>1294451.84135428</v>
      </c>
      <c r="F74" s="82">
        <f>Data!GN34</f>
        <v>4825</v>
      </c>
      <c r="G74" s="82">
        <f>Data!HH34</f>
        <v>310794.749532127</v>
      </c>
      <c r="H74" s="22">
        <f t="shared" si="1"/>
        <v>2323616.1585711357</v>
      </c>
      <c r="I74" s="1"/>
    </row>
    <row r="75" spans="2:9" x14ac:dyDescent="0.2">
      <c r="B75" s="9" t="str">
        <f>$B$46</f>
        <v>Pharmacy</v>
      </c>
      <c r="C75" s="82">
        <f>Data!EG34</f>
        <v>0</v>
      </c>
      <c r="D75" s="82">
        <f>Data!FA34</f>
        <v>0</v>
      </c>
      <c r="E75" s="82">
        <f>Data!FU34</f>
        <v>0</v>
      </c>
      <c r="F75" s="82">
        <f>Data!GO34</f>
        <v>0</v>
      </c>
      <c r="G75" s="82">
        <f>Data!HI34</f>
        <v>0</v>
      </c>
      <c r="H75" s="22">
        <f t="shared" si="1"/>
        <v>0</v>
      </c>
      <c r="I75" s="1"/>
    </row>
    <row r="76" spans="2:9" x14ac:dyDescent="0.2">
      <c r="B76" s="9" t="str">
        <f>$B$47</f>
        <v>Business Administration</v>
      </c>
      <c r="C76" s="82">
        <f>Data!EH34</f>
        <v>770813.03366937104</v>
      </c>
      <c r="D76" s="82">
        <f>Data!FB34</f>
        <v>2805670.3477032902</v>
      </c>
      <c r="E76" s="82">
        <f>Data!FV34</f>
        <v>1418965.4790894301</v>
      </c>
      <c r="F76" s="82">
        <f>Data!GP34</f>
        <v>2281.71875</v>
      </c>
      <c r="G76" s="82">
        <f>Data!HJ34</f>
        <v>0</v>
      </c>
      <c r="H76" s="22">
        <f t="shared" si="1"/>
        <v>4997730.5792120919</v>
      </c>
      <c r="I76" s="1"/>
    </row>
    <row r="77" spans="2:9" x14ac:dyDescent="0.2">
      <c r="B77" s="9" t="str">
        <f>$B$48</f>
        <v>Optometry</v>
      </c>
      <c r="C77" s="82">
        <f>Data!EI34</f>
        <v>0</v>
      </c>
      <c r="D77" s="82">
        <f>Data!FC34</f>
        <v>0</v>
      </c>
      <c r="E77" s="82">
        <f>Data!FW34</f>
        <v>0</v>
      </c>
      <c r="F77" s="82">
        <f>Data!GQ34</f>
        <v>0</v>
      </c>
      <c r="G77" s="82">
        <f>Data!HK34</f>
        <v>0</v>
      </c>
      <c r="H77" s="22">
        <f t="shared" si="1"/>
        <v>0</v>
      </c>
      <c r="I77" s="1"/>
    </row>
    <row r="78" spans="2:9" x14ac:dyDescent="0.2">
      <c r="B78" s="9" t="str">
        <f>$B$49</f>
        <v>Teacher Ed-Practice Teaching</v>
      </c>
      <c r="C78" s="82">
        <f>Data!EJ34</f>
        <v>0</v>
      </c>
      <c r="D78" s="82">
        <f>Data!FD34</f>
        <v>83514.552380952402</v>
      </c>
      <c r="E78" s="82">
        <f>Data!FX34</f>
        <v>0</v>
      </c>
      <c r="F78" s="82">
        <f>Data!GR34</f>
        <v>0</v>
      </c>
      <c r="G78" s="82">
        <f>Data!HL34</f>
        <v>0</v>
      </c>
      <c r="H78" s="22">
        <f t="shared" si="1"/>
        <v>83514.552380952402</v>
      </c>
      <c r="I78" s="1"/>
    </row>
    <row r="79" spans="2:9" x14ac:dyDescent="0.2">
      <c r="B79" s="9" t="str">
        <f>$B$50</f>
        <v>Technology</v>
      </c>
      <c r="C79" s="82">
        <f>Data!EK34</f>
        <v>29215.268108165699</v>
      </c>
      <c r="D79" s="82">
        <f>Data!FE34</f>
        <v>108179.230946007</v>
      </c>
      <c r="E79" s="82">
        <f>Data!FY34</f>
        <v>9318</v>
      </c>
      <c r="F79" s="82">
        <f>Data!GS34</f>
        <v>0</v>
      </c>
      <c r="G79" s="82">
        <f>Data!HM34</f>
        <v>0</v>
      </c>
      <c r="H79" s="22">
        <f t="shared" si="1"/>
        <v>146712.49905417269</v>
      </c>
      <c r="I79" s="1"/>
    </row>
    <row r="80" spans="2:9" x14ac:dyDescent="0.2">
      <c r="B80" s="9" t="str">
        <f>$B$51</f>
        <v>Nursing</v>
      </c>
      <c r="C80" s="82">
        <f>Data!EL34</f>
        <v>153427.088669024</v>
      </c>
      <c r="D80" s="82">
        <f>Data!FF34</f>
        <v>1772103.90862683</v>
      </c>
      <c r="E80" s="82">
        <f>Data!FZ34</f>
        <v>565503.00270415004</v>
      </c>
      <c r="F80" s="82">
        <f>Data!GT34</f>
        <v>0</v>
      </c>
      <c r="G80" s="82">
        <f>Data!HN34</f>
        <v>0</v>
      </c>
      <c r="H80" s="22">
        <f t="shared" si="1"/>
        <v>2491034.0000000037</v>
      </c>
      <c r="I80" s="1"/>
    </row>
    <row r="81" spans="2:9" x14ac:dyDescent="0.2">
      <c r="B81" s="35" t="str">
        <f>$B$52</f>
        <v>Totals</v>
      </c>
      <c r="C81" s="21">
        <f>SUM(C61:C80)</f>
        <v>10177463.086306801</v>
      </c>
      <c r="D81" s="21">
        <f>SUM(D61:D80)</f>
        <v>13996517.632789355</v>
      </c>
      <c r="E81" s="21">
        <f>SUM(E61:E80)</f>
        <v>10287587.927711379</v>
      </c>
      <c r="F81" s="21">
        <f>SUM(F61:F80)</f>
        <v>3384042.4411796932</v>
      </c>
      <c r="G81" s="21">
        <f>SUM(G61:G80)</f>
        <v>310794.749532127</v>
      </c>
      <c r="H81" s="21">
        <f t="shared" si="1"/>
        <v>38156405.837519355</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28.5" x14ac:dyDescent="0.2">
      <c r="B84" s="386" t="s">
        <v>41</v>
      </c>
      <c r="C84" s="387"/>
      <c r="D84" s="385" t="str">
        <f>Data!T34</f>
        <v>Marsh, Gregory</v>
      </c>
      <c r="E84" s="385"/>
      <c r="F84" s="385"/>
      <c r="G84" s="87" t="str">
        <f>Data!U34</f>
        <v>(409) 880-2100</v>
      </c>
      <c r="H84" s="78" t="str">
        <f>Data!V34</f>
        <v>gregory.marsh@lamar.edu</v>
      </c>
    </row>
    <row r="85" spans="2:9" ht="13.5" customHeight="1" x14ac:dyDescent="0.2">
      <c r="B85" s="27"/>
      <c r="C85" s="27"/>
      <c r="D85" s="27"/>
      <c r="E85" s="27"/>
      <c r="F85" s="27"/>
      <c r="G85" s="27"/>
      <c r="H85" s="5"/>
    </row>
    <row r="86" spans="2:9" x14ac:dyDescent="0.2">
      <c r="B86" s="28" t="s">
        <v>33</v>
      </c>
      <c r="C86" s="13"/>
      <c r="D86" s="13"/>
      <c r="E86" s="13"/>
      <c r="F86" s="13"/>
      <c r="G86" s="13"/>
      <c r="H86" s="17">
        <f>H13+H14</f>
        <v>72718777</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Data!HR34</f>
        <v>0</v>
      </c>
      <c r="D91" s="159">
        <f>Data!IL34</f>
        <v>11300</v>
      </c>
      <c r="E91" s="159">
        <f>Data!JF34</f>
        <v>0</v>
      </c>
      <c r="F91" s="159">
        <f>Data!JZ34</f>
        <v>0</v>
      </c>
      <c r="G91" s="159">
        <f>Data!KT34</f>
        <v>0</v>
      </c>
      <c r="H91" s="36">
        <f t="shared" ref="H91:H111" si="2">SUM(C91:G91)</f>
        <v>11300</v>
      </c>
    </row>
    <row r="92" spans="2:9" x14ac:dyDescent="0.2">
      <c r="B92" s="9" t="str">
        <f>$B$33</f>
        <v>Science</v>
      </c>
      <c r="C92" s="159">
        <f>Data!HS34</f>
        <v>0</v>
      </c>
      <c r="D92" s="159">
        <f>Data!IM34</f>
        <v>25511</v>
      </c>
      <c r="E92" s="159">
        <f>Data!JG34</f>
        <v>0</v>
      </c>
      <c r="F92" s="159">
        <f>Data!KA34</f>
        <v>0</v>
      </c>
      <c r="G92" s="159">
        <f>Data!KU34</f>
        <v>0</v>
      </c>
      <c r="H92" s="69">
        <f t="shared" si="2"/>
        <v>25511</v>
      </c>
    </row>
    <row r="93" spans="2:9" x14ac:dyDescent="0.2">
      <c r="B93" s="9" t="str">
        <f>$B$34</f>
        <v>Fine Arts</v>
      </c>
      <c r="C93" s="159">
        <f>Data!HT34</f>
        <v>0</v>
      </c>
      <c r="D93" s="159">
        <f>Data!IN34</f>
        <v>0</v>
      </c>
      <c r="E93" s="159">
        <f>Data!JH34</f>
        <v>0</v>
      </c>
      <c r="F93" s="159">
        <f>Data!KB34</f>
        <v>0</v>
      </c>
      <c r="G93" s="159">
        <f>Data!KV34</f>
        <v>0</v>
      </c>
      <c r="H93" s="69">
        <f t="shared" si="2"/>
        <v>0</v>
      </c>
    </row>
    <row r="94" spans="2:9" x14ac:dyDescent="0.2">
      <c r="B94" s="9" t="str">
        <f>$B$35</f>
        <v>Teacher Education</v>
      </c>
      <c r="C94" s="159">
        <f>Data!HU34</f>
        <v>0</v>
      </c>
      <c r="D94" s="159">
        <f>Data!IO34</f>
        <v>0</v>
      </c>
      <c r="E94" s="159">
        <f>Data!JI34</f>
        <v>0</v>
      </c>
      <c r="F94" s="159">
        <f>Data!KC34</f>
        <v>0</v>
      </c>
      <c r="G94" s="159">
        <f>Data!KW34</f>
        <v>0</v>
      </c>
      <c r="H94" s="69">
        <f t="shared" si="2"/>
        <v>0</v>
      </c>
    </row>
    <row r="95" spans="2:9" x14ac:dyDescent="0.2">
      <c r="B95" s="9" t="str">
        <f>$B$36</f>
        <v>Agriculture</v>
      </c>
      <c r="C95" s="159">
        <f>Data!HV34</f>
        <v>0</v>
      </c>
      <c r="D95" s="159">
        <f>Data!IP34</f>
        <v>0</v>
      </c>
      <c r="E95" s="159">
        <f>Data!JJ34</f>
        <v>0</v>
      </c>
      <c r="F95" s="159">
        <f>Data!KD34</f>
        <v>0</v>
      </c>
      <c r="G95" s="159">
        <f>Data!KX34</f>
        <v>0</v>
      </c>
      <c r="H95" s="69">
        <f t="shared" si="2"/>
        <v>0</v>
      </c>
    </row>
    <row r="96" spans="2:9" x14ac:dyDescent="0.2">
      <c r="B96" s="9" t="str">
        <f>$B$37</f>
        <v>Engineering</v>
      </c>
      <c r="C96" s="159">
        <f>Data!HW34</f>
        <v>0</v>
      </c>
      <c r="D96" s="159">
        <f>Data!IQ34</f>
        <v>0</v>
      </c>
      <c r="E96" s="159">
        <f>Data!JK34</f>
        <v>0</v>
      </c>
      <c r="F96" s="159">
        <f>Data!KE34</f>
        <v>0</v>
      </c>
      <c r="G96" s="159">
        <f>Data!KY34</f>
        <v>0</v>
      </c>
      <c r="H96" s="69">
        <f t="shared" si="2"/>
        <v>0</v>
      </c>
    </row>
    <row r="97" spans="2:8" x14ac:dyDescent="0.2">
      <c r="B97" s="9" t="str">
        <f>$B$38</f>
        <v>Home Economics</v>
      </c>
      <c r="C97" s="159">
        <f>Data!HX34</f>
        <v>0</v>
      </c>
      <c r="D97" s="159">
        <f>Data!IR34</f>
        <v>0</v>
      </c>
      <c r="E97" s="159">
        <f>Data!JL34</f>
        <v>0</v>
      </c>
      <c r="F97" s="159">
        <f>Data!KF34</f>
        <v>0</v>
      </c>
      <c r="G97" s="159">
        <f>Data!KZ34</f>
        <v>0</v>
      </c>
      <c r="H97" s="69">
        <f t="shared" si="2"/>
        <v>0</v>
      </c>
    </row>
    <row r="98" spans="2:8" x14ac:dyDescent="0.2">
      <c r="B98" s="9" t="str">
        <f>$B$39</f>
        <v>Law</v>
      </c>
      <c r="C98" s="159">
        <f>Data!HY34</f>
        <v>0</v>
      </c>
      <c r="D98" s="159">
        <f>Data!IS34</f>
        <v>0</v>
      </c>
      <c r="E98" s="159">
        <f>Data!JM34</f>
        <v>0</v>
      </c>
      <c r="F98" s="159">
        <f>Data!KG34</f>
        <v>0</v>
      </c>
      <c r="G98" s="159">
        <f>Data!LA34</f>
        <v>0</v>
      </c>
      <c r="H98" s="69">
        <f t="shared" si="2"/>
        <v>0</v>
      </c>
    </row>
    <row r="99" spans="2:8" x14ac:dyDescent="0.2">
      <c r="B99" s="9" t="str">
        <f>$B$40</f>
        <v>Social Service</v>
      </c>
      <c r="C99" s="159">
        <f>Data!HZ34</f>
        <v>0</v>
      </c>
      <c r="D99" s="159">
        <f>Data!IT34</f>
        <v>0</v>
      </c>
      <c r="E99" s="159">
        <f>Data!JN34</f>
        <v>0</v>
      </c>
      <c r="F99" s="159">
        <f>Data!KH34</f>
        <v>0</v>
      </c>
      <c r="G99" s="159">
        <f>Data!LB34</f>
        <v>0</v>
      </c>
      <c r="H99" s="69">
        <f t="shared" si="2"/>
        <v>0</v>
      </c>
    </row>
    <row r="100" spans="2:8" x14ac:dyDescent="0.2">
      <c r="B100" s="9" t="str">
        <f>$B$41</f>
        <v>Library Science</v>
      </c>
      <c r="C100" s="159">
        <f>Data!IA34</f>
        <v>0</v>
      </c>
      <c r="D100" s="159">
        <f>Data!IU34</f>
        <v>0</v>
      </c>
      <c r="E100" s="159">
        <f>Data!JO34</f>
        <v>0</v>
      </c>
      <c r="F100" s="159">
        <f>Data!KI34</f>
        <v>0</v>
      </c>
      <c r="G100" s="159">
        <f>Data!LC34</f>
        <v>0</v>
      </c>
      <c r="H100" s="69">
        <f t="shared" si="2"/>
        <v>0</v>
      </c>
    </row>
    <row r="101" spans="2:8" x14ac:dyDescent="0.2">
      <c r="B101" s="9" t="str">
        <f>$B$42</f>
        <v>Veterinary Science</v>
      </c>
      <c r="C101" s="159">
        <f>Data!IB34</f>
        <v>0</v>
      </c>
      <c r="D101" s="159">
        <f>Data!IV34</f>
        <v>0</v>
      </c>
      <c r="E101" s="159">
        <f>Data!JP34</f>
        <v>0</v>
      </c>
      <c r="F101" s="159">
        <f>Data!KJ34</f>
        <v>0</v>
      </c>
      <c r="G101" s="159">
        <f>Data!LD34</f>
        <v>0</v>
      </c>
      <c r="H101" s="69">
        <f t="shared" si="2"/>
        <v>0</v>
      </c>
    </row>
    <row r="102" spans="2:8" x14ac:dyDescent="0.2">
      <c r="B102" s="9" t="str">
        <f>$B$43</f>
        <v>Vocational Training</v>
      </c>
      <c r="C102" s="159">
        <f>Data!IC34</f>
        <v>0</v>
      </c>
      <c r="D102" s="159">
        <f>Data!IW34</f>
        <v>0</v>
      </c>
      <c r="E102" s="159">
        <f>Data!JQ34</f>
        <v>0</v>
      </c>
      <c r="F102" s="159">
        <f>Data!KK34</f>
        <v>0</v>
      </c>
      <c r="G102" s="159">
        <f>Data!LE34</f>
        <v>0</v>
      </c>
      <c r="H102" s="69">
        <f t="shared" si="2"/>
        <v>0</v>
      </c>
    </row>
    <row r="103" spans="2:8" x14ac:dyDescent="0.2">
      <c r="B103" s="9" t="str">
        <f>$B$44</f>
        <v>Physical Training</v>
      </c>
      <c r="C103" s="159">
        <f>Data!ID34</f>
        <v>0</v>
      </c>
      <c r="D103" s="159">
        <f>Data!IX34</f>
        <v>0</v>
      </c>
      <c r="E103" s="159">
        <f>Data!JR34</f>
        <v>0</v>
      </c>
      <c r="F103" s="159">
        <f>Data!KL34</f>
        <v>0</v>
      </c>
      <c r="G103" s="159">
        <f>Data!LF34</f>
        <v>0</v>
      </c>
      <c r="H103" s="69">
        <f t="shared" si="2"/>
        <v>0</v>
      </c>
    </row>
    <row r="104" spans="2:8" x14ac:dyDescent="0.2">
      <c r="B104" s="9" t="str">
        <f>$B$45</f>
        <v>Health Services</v>
      </c>
      <c r="C104" s="159">
        <f>Data!IE34</f>
        <v>0</v>
      </c>
      <c r="D104" s="159">
        <f>Data!IY34</f>
        <v>0</v>
      </c>
      <c r="E104" s="159">
        <f>Data!JS34</f>
        <v>0</v>
      </c>
      <c r="F104" s="159">
        <f>Data!KM34</f>
        <v>0</v>
      </c>
      <c r="G104" s="159">
        <f>Data!LG34</f>
        <v>0</v>
      </c>
      <c r="H104" s="69">
        <f t="shared" si="2"/>
        <v>0</v>
      </c>
    </row>
    <row r="105" spans="2:8" x14ac:dyDescent="0.2">
      <c r="B105" s="9" t="str">
        <f>$B$46</f>
        <v>Pharmacy</v>
      </c>
      <c r="C105" s="159">
        <f>Data!IF34</f>
        <v>0</v>
      </c>
      <c r="D105" s="159">
        <f>Data!IZ34</f>
        <v>0</v>
      </c>
      <c r="E105" s="159">
        <f>Data!JT34</f>
        <v>0</v>
      </c>
      <c r="F105" s="159">
        <f>Data!KN34</f>
        <v>0</v>
      </c>
      <c r="G105" s="159">
        <f>Data!LH34</f>
        <v>0</v>
      </c>
      <c r="H105" s="69">
        <f t="shared" si="2"/>
        <v>0</v>
      </c>
    </row>
    <row r="106" spans="2:8" x14ac:dyDescent="0.2">
      <c r="B106" s="9" t="str">
        <f>$B$47</f>
        <v>Business Administration</v>
      </c>
      <c r="C106" s="159">
        <f>Data!IG34</f>
        <v>0</v>
      </c>
      <c r="D106" s="159">
        <f>Data!JA34</f>
        <v>0</v>
      </c>
      <c r="E106" s="159">
        <f>Data!JU34</f>
        <v>0</v>
      </c>
      <c r="F106" s="159">
        <f>Data!KO34</f>
        <v>0</v>
      </c>
      <c r="G106" s="159">
        <f>Data!LI34</f>
        <v>0</v>
      </c>
      <c r="H106" s="69">
        <f t="shared" si="2"/>
        <v>0</v>
      </c>
    </row>
    <row r="107" spans="2:8" x14ac:dyDescent="0.2">
      <c r="B107" s="9" t="str">
        <f>$B$48</f>
        <v>Optometry</v>
      </c>
      <c r="C107" s="159">
        <f>Data!IH34</f>
        <v>0</v>
      </c>
      <c r="D107" s="159">
        <f>Data!JB34</f>
        <v>0</v>
      </c>
      <c r="E107" s="159">
        <f>Data!JV34</f>
        <v>0</v>
      </c>
      <c r="F107" s="159">
        <f>Data!KP34</f>
        <v>0</v>
      </c>
      <c r="G107" s="159">
        <f>Data!LJ34</f>
        <v>0</v>
      </c>
      <c r="H107" s="69">
        <f t="shared" si="2"/>
        <v>0</v>
      </c>
    </row>
    <row r="108" spans="2:8" x14ac:dyDescent="0.2">
      <c r="B108" s="9" t="str">
        <f>$B$49</f>
        <v>Teacher Ed-Practice Teaching</v>
      </c>
      <c r="C108" s="159">
        <f>Data!II34</f>
        <v>0</v>
      </c>
      <c r="D108" s="159">
        <f>Data!JC34</f>
        <v>0</v>
      </c>
      <c r="E108" s="159">
        <f>Data!JW34</f>
        <v>0</v>
      </c>
      <c r="F108" s="159">
        <f>Data!KQ34</f>
        <v>0</v>
      </c>
      <c r="G108" s="159">
        <f>Data!LK34</f>
        <v>0</v>
      </c>
      <c r="H108" s="69">
        <f t="shared" si="2"/>
        <v>0</v>
      </c>
    </row>
    <row r="109" spans="2:8" x14ac:dyDescent="0.2">
      <c r="B109" s="9" t="str">
        <f>$B$50</f>
        <v>Technology</v>
      </c>
      <c r="C109" s="159">
        <f>Data!IJ34</f>
        <v>0</v>
      </c>
      <c r="D109" s="159">
        <f>Data!JD34</f>
        <v>0</v>
      </c>
      <c r="E109" s="159">
        <f>Data!JX34</f>
        <v>0</v>
      </c>
      <c r="F109" s="159">
        <f>Data!KR34</f>
        <v>0</v>
      </c>
      <c r="G109" s="159">
        <f>Data!LL34</f>
        <v>0</v>
      </c>
      <c r="H109" s="69">
        <f t="shared" si="2"/>
        <v>0</v>
      </c>
    </row>
    <row r="110" spans="2:8" x14ac:dyDescent="0.2">
      <c r="B110" s="9" t="str">
        <f>$B$51</f>
        <v>Nursing</v>
      </c>
      <c r="C110" s="159">
        <f>Data!IK34</f>
        <v>0</v>
      </c>
      <c r="D110" s="159">
        <f>Data!JE34</f>
        <v>0</v>
      </c>
      <c r="E110" s="159">
        <f>Data!JY34</f>
        <v>0</v>
      </c>
      <c r="F110" s="159">
        <f>Data!KS34</f>
        <v>0</v>
      </c>
      <c r="G110" s="159">
        <f>Data!HPM34</f>
        <v>0</v>
      </c>
      <c r="H110" s="69">
        <f t="shared" si="2"/>
        <v>0</v>
      </c>
    </row>
    <row r="111" spans="2:8" x14ac:dyDescent="0.2">
      <c r="B111" s="35" t="str">
        <f>$B$52</f>
        <v>Totals</v>
      </c>
      <c r="C111" s="36">
        <f>SUM(C91:C110)</f>
        <v>0</v>
      </c>
      <c r="D111" s="36">
        <f>SUM(D91:D110)</f>
        <v>36811</v>
      </c>
      <c r="E111" s="36">
        <f>SUM(E91:E110)</f>
        <v>0</v>
      </c>
      <c r="F111" s="36">
        <f>SUM(F91:F110)</f>
        <v>0</v>
      </c>
      <c r="G111" s="36">
        <f>SUM(G91:G110)</f>
        <v>0</v>
      </c>
      <c r="H111" s="36">
        <f t="shared" si="2"/>
        <v>36811</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5110272.7481208798</v>
      </c>
      <c r="D116" s="21">
        <f t="shared" si="3"/>
        <v>2976589.8738889699</v>
      </c>
      <c r="E116" s="21">
        <f t="shared" si="3"/>
        <v>1427734.4628234601</v>
      </c>
      <c r="F116" s="21">
        <f t="shared" si="3"/>
        <v>79590.583333333299</v>
      </c>
      <c r="G116" s="21">
        <f t="shared" si="3"/>
        <v>0</v>
      </c>
      <c r="H116" s="36">
        <f t="shared" ref="H116:H136" si="4">SUM(C116:G116)</f>
        <v>9594187.668166643</v>
      </c>
      <c r="I116" s="1"/>
    </row>
    <row r="117" spans="2:9" x14ac:dyDescent="0.2">
      <c r="B117" s="9" t="str">
        <f>$B$33</f>
        <v>Science</v>
      </c>
      <c r="C117" s="22">
        <f t="shared" si="3"/>
        <v>1229076.4650940499</v>
      </c>
      <c r="D117" s="22">
        <f t="shared" si="3"/>
        <v>1503191.85820386</v>
      </c>
      <c r="E117" s="22">
        <f t="shared" si="3"/>
        <v>1108300.39611588</v>
      </c>
      <c r="F117" s="22">
        <f t="shared" si="3"/>
        <v>0</v>
      </c>
      <c r="G117" s="22">
        <f t="shared" si="3"/>
        <v>0</v>
      </c>
      <c r="H117" s="69">
        <f t="shared" si="4"/>
        <v>3840568.7194137899</v>
      </c>
      <c r="I117" s="1"/>
    </row>
    <row r="118" spans="2:9" x14ac:dyDescent="0.2">
      <c r="B118" s="9" t="str">
        <f>$B$34</f>
        <v>Fine Arts</v>
      </c>
      <c r="C118" s="22">
        <f t="shared" si="3"/>
        <v>1376788.4682609099</v>
      </c>
      <c r="D118" s="22">
        <f t="shared" si="3"/>
        <v>1379061.7544712101</v>
      </c>
      <c r="E118" s="22">
        <f t="shared" si="3"/>
        <v>115142.606765448</v>
      </c>
      <c r="F118" s="22">
        <f t="shared" si="3"/>
        <v>0</v>
      </c>
      <c r="G118" s="22">
        <f t="shared" si="3"/>
        <v>0</v>
      </c>
      <c r="H118" s="69">
        <f t="shared" si="4"/>
        <v>2870992.8294975683</v>
      </c>
      <c r="I118" s="1"/>
    </row>
    <row r="119" spans="2:9" x14ac:dyDescent="0.2">
      <c r="B119" s="9" t="str">
        <f>$B$35</f>
        <v>Teacher Education</v>
      </c>
      <c r="C119" s="22">
        <f t="shared" si="3"/>
        <v>45701.889313265201</v>
      </c>
      <c r="D119" s="22">
        <f t="shared" si="3"/>
        <v>397267.63767086202</v>
      </c>
      <c r="E119" s="22">
        <f t="shared" si="3"/>
        <v>2525135.2679227199</v>
      </c>
      <c r="F119" s="22">
        <f t="shared" si="3"/>
        <v>1297497.51150794</v>
      </c>
      <c r="G119" s="22">
        <f t="shared" si="3"/>
        <v>0</v>
      </c>
      <c r="H119" s="69">
        <f t="shared" si="4"/>
        <v>4265602.3064147867</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1022287.25913622</v>
      </c>
      <c r="D121" s="22">
        <f t="shared" si="3"/>
        <v>2067799.8053018099</v>
      </c>
      <c r="E121" s="22">
        <f t="shared" si="3"/>
        <v>1670476.87093601</v>
      </c>
      <c r="F121" s="22">
        <f t="shared" si="3"/>
        <v>1999847.6275884199</v>
      </c>
      <c r="G121" s="22">
        <f t="shared" si="3"/>
        <v>0</v>
      </c>
      <c r="H121" s="69">
        <f t="shared" si="4"/>
        <v>6760411.5629624603</v>
      </c>
      <c r="I121" s="1"/>
    </row>
    <row r="122" spans="2:9" x14ac:dyDescent="0.2">
      <c r="B122" s="9" t="str">
        <f>$B$38</f>
        <v>Home Economics</v>
      </c>
      <c r="C122" s="22">
        <f t="shared" si="3"/>
        <v>55784.8638441004</v>
      </c>
      <c r="D122" s="22">
        <f t="shared" si="3"/>
        <v>263948.55282256601</v>
      </c>
      <c r="E122" s="22">
        <f t="shared" si="3"/>
        <v>152560</v>
      </c>
      <c r="F122" s="22">
        <f t="shared" si="3"/>
        <v>0</v>
      </c>
      <c r="G122" s="22">
        <f t="shared" si="3"/>
        <v>0</v>
      </c>
      <c r="H122" s="69">
        <f t="shared" si="4"/>
        <v>472293.4166666664</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69636.088725203299</v>
      </c>
      <c r="D124" s="22">
        <f t="shared" si="3"/>
        <v>188041.91127479699</v>
      </c>
      <c r="E124" s="22">
        <f t="shared" si="3"/>
        <v>0</v>
      </c>
      <c r="F124" s="22">
        <f t="shared" si="3"/>
        <v>0</v>
      </c>
      <c r="G124" s="22">
        <f t="shared" si="3"/>
        <v>0</v>
      </c>
      <c r="H124" s="69">
        <f t="shared" si="4"/>
        <v>257678.00000000029</v>
      </c>
      <c r="I124" s="1"/>
    </row>
    <row r="125" spans="2:9" x14ac:dyDescent="0.2">
      <c r="B125" s="9" t="str">
        <f>$B$41</f>
        <v>Library Science</v>
      </c>
      <c r="C125" s="22">
        <f t="shared" si="3"/>
        <v>36013</v>
      </c>
      <c r="D125" s="22">
        <f t="shared" si="3"/>
        <v>0</v>
      </c>
      <c r="E125" s="22">
        <f t="shared" si="3"/>
        <v>0</v>
      </c>
      <c r="F125" s="22">
        <f t="shared" si="3"/>
        <v>0</v>
      </c>
      <c r="G125" s="22">
        <f t="shared" si="3"/>
        <v>0</v>
      </c>
      <c r="H125" s="69">
        <f t="shared" si="4"/>
        <v>36013</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10778.666666666701</v>
      </c>
      <c r="D127" s="22">
        <f t="shared" si="3"/>
        <v>12920</v>
      </c>
      <c r="E127" s="22">
        <f t="shared" si="3"/>
        <v>0</v>
      </c>
      <c r="F127" s="22">
        <f t="shared" si="3"/>
        <v>0</v>
      </c>
      <c r="G127" s="22">
        <f t="shared" si="3"/>
        <v>0</v>
      </c>
      <c r="H127" s="69">
        <f t="shared" si="4"/>
        <v>23698.666666666701</v>
      </c>
      <c r="I127" s="1"/>
    </row>
    <row r="128" spans="2:9" x14ac:dyDescent="0.2">
      <c r="B128" s="9" t="str">
        <f>$B$44</f>
        <v>Physical Training</v>
      </c>
      <c r="C128" s="22">
        <f t="shared" si="3"/>
        <v>29162.878512420299</v>
      </c>
      <c r="D128" s="22">
        <f t="shared" si="3"/>
        <v>0</v>
      </c>
      <c r="E128" s="22">
        <f t="shared" si="3"/>
        <v>0</v>
      </c>
      <c r="F128" s="22">
        <f t="shared" si="3"/>
        <v>0</v>
      </c>
      <c r="G128" s="22">
        <f t="shared" si="3"/>
        <v>0</v>
      </c>
      <c r="H128" s="69">
        <f t="shared" si="4"/>
        <v>29162.878512420299</v>
      </c>
      <c r="I128" s="1"/>
    </row>
    <row r="129" spans="2:12" x14ac:dyDescent="0.2">
      <c r="B129" s="9" t="str">
        <f>$B$45</f>
        <v>Health Services</v>
      </c>
      <c r="C129" s="22">
        <f t="shared" si="3"/>
        <v>238505.368186526</v>
      </c>
      <c r="D129" s="22">
        <f t="shared" si="3"/>
        <v>475039.199498203</v>
      </c>
      <c r="E129" s="22">
        <f t="shared" si="3"/>
        <v>1294451.84135428</v>
      </c>
      <c r="F129" s="22">
        <f t="shared" si="3"/>
        <v>4825</v>
      </c>
      <c r="G129" s="22">
        <f t="shared" si="3"/>
        <v>310794.749532127</v>
      </c>
      <c r="H129" s="69">
        <f t="shared" si="4"/>
        <v>2323616.1585711357</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770813.03366937104</v>
      </c>
      <c r="D131" s="22">
        <f t="shared" si="3"/>
        <v>2805670.3477032902</v>
      </c>
      <c r="E131" s="22">
        <f t="shared" si="3"/>
        <v>1418965.4790894301</v>
      </c>
      <c r="F131" s="22">
        <f t="shared" si="3"/>
        <v>2281.71875</v>
      </c>
      <c r="G131" s="22">
        <f t="shared" si="3"/>
        <v>0</v>
      </c>
      <c r="H131" s="69">
        <f t="shared" si="4"/>
        <v>4997730.5792120919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83514.552380952402</v>
      </c>
      <c r="E133" s="22">
        <f t="shared" si="5"/>
        <v>0</v>
      </c>
      <c r="F133" s="22">
        <f t="shared" si="5"/>
        <v>0</v>
      </c>
      <c r="G133" s="22">
        <f t="shared" si="5"/>
        <v>0</v>
      </c>
      <c r="H133" s="69">
        <f t="shared" si="4"/>
        <v>83514.552380952402</v>
      </c>
      <c r="I133" s="1"/>
    </row>
    <row r="134" spans="2:12" x14ac:dyDescent="0.2">
      <c r="B134" s="9" t="str">
        <f>$B$50</f>
        <v>Technology</v>
      </c>
      <c r="C134" s="22">
        <f t="shared" si="5"/>
        <v>29215.268108165699</v>
      </c>
      <c r="D134" s="22">
        <f t="shared" si="5"/>
        <v>108179.230946007</v>
      </c>
      <c r="E134" s="22">
        <f t="shared" si="5"/>
        <v>9318</v>
      </c>
      <c r="F134" s="22">
        <f t="shared" si="5"/>
        <v>0</v>
      </c>
      <c r="G134" s="22">
        <f t="shared" si="5"/>
        <v>0</v>
      </c>
      <c r="H134" s="69">
        <f t="shared" si="4"/>
        <v>146712.49905417269</v>
      </c>
      <c r="I134" s="1"/>
    </row>
    <row r="135" spans="2:12" x14ac:dyDescent="0.2">
      <c r="B135" s="9" t="str">
        <f>$B$51</f>
        <v>Nursing</v>
      </c>
      <c r="C135" s="22">
        <f t="shared" si="5"/>
        <v>153427.088669024</v>
      </c>
      <c r="D135" s="22">
        <f t="shared" si="5"/>
        <v>1772103.90862683</v>
      </c>
      <c r="E135" s="22">
        <f t="shared" si="5"/>
        <v>565503.00270415004</v>
      </c>
      <c r="F135" s="22">
        <f t="shared" si="5"/>
        <v>0</v>
      </c>
      <c r="G135" s="22">
        <f t="shared" si="5"/>
        <v>0</v>
      </c>
      <c r="H135" s="69">
        <f t="shared" si="4"/>
        <v>2491034.0000000037</v>
      </c>
      <c r="I135" s="1"/>
    </row>
    <row r="136" spans="2:12" x14ac:dyDescent="0.2">
      <c r="B136" s="35" t="str">
        <f>$B$52</f>
        <v>Totals</v>
      </c>
      <c r="C136" s="36">
        <f>SUM(C116:C135)</f>
        <v>10177463.086306801</v>
      </c>
      <c r="D136" s="36">
        <f>SUM(D116:D135)</f>
        <v>14033328.632789355</v>
      </c>
      <c r="E136" s="36">
        <f>SUM(E116:E135)</f>
        <v>10287587.927711379</v>
      </c>
      <c r="F136" s="36">
        <f>SUM(F116:F135)</f>
        <v>3384042.4411796932</v>
      </c>
      <c r="G136" s="36">
        <f>SUM(G116:G135)</f>
        <v>310794.749532127</v>
      </c>
      <c r="H136" s="36">
        <f t="shared" si="4"/>
        <v>38193216.837519355</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34525560.162480645</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Data!LN34</f>
        <v>0</v>
      </c>
      <c r="D143" s="159">
        <f>Data!MH34</f>
        <v>0</v>
      </c>
      <c r="E143" s="159">
        <f>Data!NB34</f>
        <v>0</v>
      </c>
      <c r="F143" s="159">
        <f>Data!NV34</f>
        <v>0</v>
      </c>
      <c r="G143" s="159">
        <f>Data!OP34</f>
        <v>0</v>
      </c>
      <c r="H143" s="160">
        <f>Data!PJ34</f>
        <v>8672867</v>
      </c>
      <c r="I143" s="70">
        <f t="shared" ref="I143:I162" si="6">SUM(C143:H143)</f>
        <v>8672867</v>
      </c>
    </row>
    <row r="144" spans="2:12" x14ac:dyDescent="0.2">
      <c r="B144" s="9" t="str">
        <f>$B$33</f>
        <v>Science</v>
      </c>
      <c r="C144" s="159">
        <f>Data!LO34</f>
        <v>0</v>
      </c>
      <c r="D144" s="159">
        <f>Data!MI34</f>
        <v>0</v>
      </c>
      <c r="E144" s="159">
        <f>Data!NC34</f>
        <v>0</v>
      </c>
      <c r="F144" s="159">
        <f>Data!NW34</f>
        <v>0</v>
      </c>
      <c r="G144" s="159">
        <f>Data!OQ34</f>
        <v>0</v>
      </c>
      <c r="H144" s="160">
        <f>Data!PK34</f>
        <v>3471763</v>
      </c>
      <c r="I144" s="70">
        <f t="shared" si="6"/>
        <v>3471763</v>
      </c>
    </row>
    <row r="145" spans="2:9" x14ac:dyDescent="0.2">
      <c r="B145" s="9" t="str">
        <f>$B$34</f>
        <v>Fine Arts</v>
      </c>
      <c r="C145" s="159">
        <f>Data!LP34</f>
        <v>0</v>
      </c>
      <c r="D145" s="159">
        <f>Data!MJ34</f>
        <v>0</v>
      </c>
      <c r="E145" s="159">
        <f>Data!ND34</f>
        <v>0</v>
      </c>
      <c r="F145" s="159">
        <f>Data!NX34</f>
        <v>0</v>
      </c>
      <c r="G145" s="159">
        <f>Data!OR34</f>
        <v>0</v>
      </c>
      <c r="H145" s="160">
        <f>Data!PL34</f>
        <v>2595294</v>
      </c>
      <c r="I145" s="70">
        <f t="shared" si="6"/>
        <v>2595294</v>
      </c>
    </row>
    <row r="146" spans="2:9" x14ac:dyDescent="0.2">
      <c r="B146" s="9" t="str">
        <f>$B$35</f>
        <v>Teacher Education</v>
      </c>
      <c r="C146" s="159">
        <f>Data!LQ34</f>
        <v>0</v>
      </c>
      <c r="D146" s="159">
        <f>Data!MK34</f>
        <v>0</v>
      </c>
      <c r="E146" s="159">
        <f>Data!NE34</f>
        <v>0</v>
      </c>
      <c r="F146" s="159">
        <f>Data!NY34</f>
        <v>0</v>
      </c>
      <c r="G146" s="159">
        <f>Data!OS34</f>
        <v>0</v>
      </c>
      <c r="H146" s="160">
        <f>Data!PN34</f>
        <v>3855981</v>
      </c>
      <c r="I146" s="70">
        <f t="shared" si="6"/>
        <v>3855981</v>
      </c>
    </row>
    <row r="147" spans="2:9" x14ac:dyDescent="0.2">
      <c r="B147" s="9" t="str">
        <f>$B$36</f>
        <v>Agriculture</v>
      </c>
      <c r="C147" s="159">
        <f>Data!LR34</f>
        <v>0</v>
      </c>
      <c r="D147" s="159">
        <f>Data!ML34</f>
        <v>0</v>
      </c>
      <c r="E147" s="159">
        <f>Data!NF34</f>
        <v>0</v>
      </c>
      <c r="F147" s="159">
        <f>Data!NZ34</f>
        <v>0</v>
      </c>
      <c r="G147" s="159">
        <f>Data!OT34</f>
        <v>0</v>
      </c>
      <c r="H147" s="160">
        <f>Data!PM34</f>
        <v>0</v>
      </c>
      <c r="I147" s="70">
        <f t="shared" si="6"/>
        <v>0</v>
      </c>
    </row>
    <row r="148" spans="2:9" x14ac:dyDescent="0.2">
      <c r="B148" s="9" t="str">
        <f>$B$37</f>
        <v>Engineering</v>
      </c>
      <c r="C148" s="159">
        <f>Data!LS34</f>
        <v>0</v>
      </c>
      <c r="D148" s="159">
        <f>Data!MM34</f>
        <v>0</v>
      </c>
      <c r="E148" s="159">
        <f>Data!NG34</f>
        <v>0</v>
      </c>
      <c r="F148" s="159">
        <f>Data!OA34</f>
        <v>0</v>
      </c>
      <c r="G148" s="159">
        <f>Data!OU34</f>
        <v>0</v>
      </c>
      <c r="H148" s="160">
        <f>Data!PO34</f>
        <v>6111216</v>
      </c>
      <c r="I148" s="70">
        <f t="shared" si="6"/>
        <v>6111216</v>
      </c>
    </row>
    <row r="149" spans="2:9" x14ac:dyDescent="0.2">
      <c r="B149" s="9" t="str">
        <f>$B$38</f>
        <v>Home Economics</v>
      </c>
      <c r="C149" s="159">
        <f>Data!LT34</f>
        <v>0</v>
      </c>
      <c r="D149" s="159">
        <f>Data!MN34</f>
        <v>0</v>
      </c>
      <c r="E149" s="159">
        <f>Data!NH34</f>
        <v>0</v>
      </c>
      <c r="F149" s="159">
        <f>Data!OB34</f>
        <v>0</v>
      </c>
      <c r="G149" s="159">
        <f>Data!OV34</f>
        <v>0</v>
      </c>
      <c r="H149" s="160">
        <f>Data!PP34</f>
        <v>426940</v>
      </c>
      <c r="I149" s="70">
        <f t="shared" si="6"/>
        <v>426940</v>
      </c>
    </row>
    <row r="150" spans="2:9" x14ac:dyDescent="0.2">
      <c r="B150" s="9" t="str">
        <f>$B$39</f>
        <v>Law</v>
      </c>
      <c r="C150" s="159">
        <f>Data!LU34</f>
        <v>0</v>
      </c>
      <c r="D150" s="159">
        <f>Data!MO34</f>
        <v>0</v>
      </c>
      <c r="E150" s="159">
        <f>Data!NI34</f>
        <v>0</v>
      </c>
      <c r="F150" s="159">
        <f>Data!OC34</f>
        <v>0</v>
      </c>
      <c r="G150" s="159">
        <f>Data!OW34</f>
        <v>0</v>
      </c>
      <c r="H150" s="160">
        <f>Data!PQ34</f>
        <v>0</v>
      </c>
      <c r="I150" s="70">
        <f t="shared" si="6"/>
        <v>0</v>
      </c>
    </row>
    <row r="151" spans="2:9" x14ac:dyDescent="0.2">
      <c r="B151" s="9" t="str">
        <f>$B$40</f>
        <v>Social Service</v>
      </c>
      <c r="C151" s="159">
        <f>Data!LV34</f>
        <v>0</v>
      </c>
      <c r="D151" s="159">
        <f>Data!MP34</f>
        <v>0</v>
      </c>
      <c r="E151" s="159">
        <f>Data!NJ34</f>
        <v>0</v>
      </c>
      <c r="F151" s="159">
        <f>Data!OD34</f>
        <v>0</v>
      </c>
      <c r="G151" s="159">
        <f>Data!OX34</f>
        <v>0</v>
      </c>
      <c r="H151" s="160">
        <f>Data!PR34</f>
        <v>232933</v>
      </c>
      <c r="I151" s="70">
        <f t="shared" si="6"/>
        <v>232933</v>
      </c>
    </row>
    <row r="152" spans="2:9" x14ac:dyDescent="0.2">
      <c r="B152" s="9" t="str">
        <f>$B$41</f>
        <v>Library Science</v>
      </c>
      <c r="C152" s="159">
        <f>Data!LW34</f>
        <v>0</v>
      </c>
      <c r="D152" s="159">
        <f>Data!MQ34</f>
        <v>0</v>
      </c>
      <c r="E152" s="159">
        <f>Data!NK34</f>
        <v>0</v>
      </c>
      <c r="F152" s="159">
        <f>Data!OE34</f>
        <v>0</v>
      </c>
      <c r="G152" s="159">
        <f>Data!OY34</f>
        <v>0</v>
      </c>
      <c r="H152" s="160">
        <f>Data!PS34</f>
        <v>32555</v>
      </c>
      <c r="I152" s="70">
        <f t="shared" si="6"/>
        <v>32555</v>
      </c>
    </row>
    <row r="153" spans="2:9" x14ac:dyDescent="0.2">
      <c r="B153" s="9" t="str">
        <f>$B$42</f>
        <v>Veterinary Science</v>
      </c>
      <c r="C153" s="159">
        <f>Data!LX34</f>
        <v>0</v>
      </c>
      <c r="D153" s="159">
        <f>Data!MR34</f>
        <v>0</v>
      </c>
      <c r="E153" s="159">
        <f>Data!NL34</f>
        <v>0</v>
      </c>
      <c r="F153" s="159">
        <f>Data!OF34</f>
        <v>0</v>
      </c>
      <c r="G153" s="159">
        <f>Data!OZ34</f>
        <v>0</v>
      </c>
      <c r="H153" s="160">
        <f>Data!PT34</f>
        <v>0</v>
      </c>
      <c r="I153" s="70">
        <f t="shared" si="6"/>
        <v>0</v>
      </c>
    </row>
    <row r="154" spans="2:9" x14ac:dyDescent="0.2">
      <c r="B154" s="9" t="str">
        <f>$B$43</f>
        <v>Vocational Training</v>
      </c>
      <c r="C154" s="159">
        <f>Data!LY34</f>
        <v>0</v>
      </c>
      <c r="D154" s="159">
        <f>Data!MS34</f>
        <v>0</v>
      </c>
      <c r="E154" s="159">
        <f>Data!NM34</f>
        <v>0</v>
      </c>
      <c r="F154" s="159">
        <f>Data!OG34</f>
        <v>0</v>
      </c>
      <c r="G154" s="159">
        <f>Data!PA34</f>
        <v>0</v>
      </c>
      <c r="H154" s="160">
        <f>Data!PU34</f>
        <v>21423</v>
      </c>
      <c r="I154" s="70">
        <f t="shared" si="6"/>
        <v>21423</v>
      </c>
    </row>
    <row r="155" spans="2:9" x14ac:dyDescent="0.2">
      <c r="B155" s="9" t="str">
        <f>$B$44</f>
        <v>Physical Training</v>
      </c>
      <c r="C155" s="159">
        <f>Data!LZ34</f>
        <v>0</v>
      </c>
      <c r="D155" s="159">
        <f>Data!MT34</f>
        <v>0</v>
      </c>
      <c r="E155" s="159">
        <f>Data!NN34</f>
        <v>0</v>
      </c>
      <c r="F155" s="159">
        <f>Data!OH34</f>
        <v>0</v>
      </c>
      <c r="G155" s="159">
        <f>Data!PB34</f>
        <v>0</v>
      </c>
      <c r="H155" s="160">
        <f>Data!PV34</f>
        <v>26362</v>
      </c>
      <c r="I155" s="70">
        <f t="shared" si="6"/>
        <v>26362</v>
      </c>
    </row>
    <row r="156" spans="2:9" x14ac:dyDescent="0.2">
      <c r="B156" s="9" t="str">
        <f>$B$45</f>
        <v>Health Services</v>
      </c>
      <c r="C156" s="159">
        <f>Data!MA34</f>
        <v>0</v>
      </c>
      <c r="D156" s="159">
        <f>Data!MU34</f>
        <v>0</v>
      </c>
      <c r="E156" s="159">
        <f>Data!NO34</f>
        <v>0</v>
      </c>
      <c r="F156" s="159">
        <f>Data!OI34</f>
        <v>0</v>
      </c>
      <c r="G156" s="159">
        <f>Data!PC34</f>
        <v>0</v>
      </c>
      <c r="H156" s="160">
        <f>Data!PW34</f>
        <v>2100482</v>
      </c>
      <c r="I156" s="70">
        <f t="shared" si="6"/>
        <v>2100482</v>
      </c>
    </row>
    <row r="157" spans="2:9" x14ac:dyDescent="0.2">
      <c r="B157" s="9" t="str">
        <f>$B$46</f>
        <v>Pharmacy</v>
      </c>
      <c r="C157" s="159">
        <f>Data!MB34</f>
        <v>0</v>
      </c>
      <c r="D157" s="159">
        <f>Data!MV34</f>
        <v>0</v>
      </c>
      <c r="E157" s="159">
        <f>Data!NP34</f>
        <v>0</v>
      </c>
      <c r="F157" s="159">
        <f>Data!OJ34</f>
        <v>0</v>
      </c>
      <c r="G157" s="159">
        <f>Data!PD34</f>
        <v>0</v>
      </c>
      <c r="H157" s="160">
        <f>Data!PX34</f>
        <v>0</v>
      </c>
      <c r="I157" s="70">
        <f t="shared" si="6"/>
        <v>0</v>
      </c>
    </row>
    <row r="158" spans="2:9" x14ac:dyDescent="0.2">
      <c r="B158" s="9" t="str">
        <f>$B$47</f>
        <v>Business Administration</v>
      </c>
      <c r="C158" s="159">
        <f>Data!MC34</f>
        <v>0</v>
      </c>
      <c r="D158" s="159">
        <f>Data!MW34</f>
        <v>0</v>
      </c>
      <c r="E158" s="159">
        <f>Data!NQ34</f>
        <v>0</v>
      </c>
      <c r="F158" s="159">
        <f>Data!OK34</f>
        <v>0</v>
      </c>
      <c r="G158" s="159">
        <f>Data!PE34</f>
        <v>0</v>
      </c>
      <c r="H158" s="160">
        <f>Data!PY34</f>
        <v>4517803</v>
      </c>
      <c r="I158" s="70">
        <f t="shared" si="6"/>
        <v>4517803</v>
      </c>
    </row>
    <row r="159" spans="2:9" x14ac:dyDescent="0.2">
      <c r="B159" s="9" t="str">
        <f>$B$48</f>
        <v>Optometry</v>
      </c>
      <c r="C159" s="159">
        <f>Data!MD34</f>
        <v>0</v>
      </c>
      <c r="D159" s="159">
        <f>Data!MX34</f>
        <v>0</v>
      </c>
      <c r="E159" s="159">
        <f>Data!NR34</f>
        <v>0</v>
      </c>
      <c r="F159" s="159">
        <f>Data!OL34</f>
        <v>0</v>
      </c>
      <c r="G159" s="159">
        <f>Data!PF34</f>
        <v>0</v>
      </c>
      <c r="H159" s="160">
        <f>Data!PZ34</f>
        <v>0</v>
      </c>
      <c r="I159" s="70">
        <f t="shared" si="6"/>
        <v>0</v>
      </c>
    </row>
    <row r="160" spans="2:9" x14ac:dyDescent="0.2">
      <c r="B160" s="9" t="str">
        <f>$B$49</f>
        <v>Teacher Ed-Practice Teaching</v>
      </c>
      <c r="C160" s="159">
        <f>Data!ME34</f>
        <v>0</v>
      </c>
      <c r="D160" s="159">
        <f>Data!MY34</f>
        <v>0</v>
      </c>
      <c r="E160" s="159">
        <f>Data!NS34</f>
        <v>0</v>
      </c>
      <c r="F160" s="159">
        <f>Data!OM34</f>
        <v>0</v>
      </c>
      <c r="G160" s="159">
        <f>Data!PG34</f>
        <v>0</v>
      </c>
      <c r="H160" s="160">
        <f>Data!QA34</f>
        <v>75495</v>
      </c>
      <c r="I160" s="70">
        <f t="shared" si="6"/>
        <v>75495</v>
      </c>
    </row>
    <row r="161" spans="2:10" x14ac:dyDescent="0.2">
      <c r="B161" s="9" t="str">
        <f>$B$50</f>
        <v>Technology</v>
      </c>
      <c r="C161" s="159">
        <f>Data!MF34</f>
        <v>0</v>
      </c>
      <c r="D161" s="159">
        <f>Data!MZ34</f>
        <v>0</v>
      </c>
      <c r="E161" s="159">
        <f>Data!NT34</f>
        <v>0</v>
      </c>
      <c r="F161" s="159">
        <f>Data!ON34</f>
        <v>0</v>
      </c>
      <c r="G161" s="159">
        <f>Data!PH34</f>
        <v>0</v>
      </c>
      <c r="H161" s="160">
        <f>Data!QB34</f>
        <v>132624</v>
      </c>
      <c r="I161" s="70">
        <f t="shared" si="6"/>
        <v>132624</v>
      </c>
    </row>
    <row r="162" spans="2:10" x14ac:dyDescent="0.2">
      <c r="B162" s="9" t="str">
        <f>$B$51</f>
        <v>Nursing</v>
      </c>
      <c r="C162" s="159">
        <f>Data!MG34</f>
        <v>0</v>
      </c>
      <c r="D162" s="159">
        <f>Data!NA34</f>
        <v>0</v>
      </c>
      <c r="E162" s="159">
        <f>Data!NU34</f>
        <v>0</v>
      </c>
      <c r="F162" s="159">
        <f>Data!OO34</f>
        <v>0</v>
      </c>
      <c r="G162" s="159">
        <f>Data!PI34</f>
        <v>0</v>
      </c>
      <c r="H162" s="160">
        <f>Data!QC34</f>
        <v>2251822</v>
      </c>
      <c r="I162" s="70">
        <f t="shared" si="6"/>
        <v>2251822</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34525560</v>
      </c>
      <c r="I163" s="70">
        <f>SUM(I143:I162)</f>
        <v>34525560</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4619538.1423726259</v>
      </c>
      <c r="D168" s="21">
        <f t="shared" si="8"/>
        <v>2690750.7944045579</v>
      </c>
      <c r="E168" s="21">
        <f t="shared" si="8"/>
        <v>1290630.4875054108</v>
      </c>
      <c r="F168" s="21">
        <f t="shared" si="8"/>
        <v>71947.575717405372</v>
      </c>
      <c r="G168" s="21">
        <f t="shared" si="8"/>
        <v>0</v>
      </c>
      <c r="H168" s="36">
        <f t="shared" ref="H168:H188" si="9">SUM(C168:G168)</f>
        <v>8672867</v>
      </c>
      <c r="I168" s="52"/>
      <c r="J168" s="53"/>
    </row>
    <row r="169" spans="2:10" x14ac:dyDescent="0.2">
      <c r="B169" s="9" t="str">
        <f>$B$33</f>
        <v>Science</v>
      </c>
      <c r="C169" s="22">
        <f t="shared" si="8"/>
        <v>1111049.5625594801</v>
      </c>
      <c r="D169" s="22">
        <f t="shared" si="8"/>
        <v>1358841.9467234462</v>
      </c>
      <c r="E169" s="22">
        <f t="shared" si="8"/>
        <v>1001871.4907170736</v>
      </c>
      <c r="F169" s="22">
        <f t="shared" si="8"/>
        <v>0</v>
      </c>
      <c r="G169" s="22">
        <f t="shared" si="8"/>
        <v>0</v>
      </c>
      <c r="H169" s="69">
        <f t="shared" si="9"/>
        <v>3471762.9999999995</v>
      </c>
      <c r="I169" s="52"/>
      <c r="J169" s="53"/>
    </row>
    <row r="170" spans="2:10" x14ac:dyDescent="0.2">
      <c r="B170" s="9" t="str">
        <f>$B$34</f>
        <v>Fine Arts</v>
      </c>
      <c r="C170" s="22">
        <f t="shared" si="8"/>
        <v>1244576.72420312</v>
      </c>
      <c r="D170" s="22">
        <f t="shared" si="8"/>
        <v>1246631.7088067934</v>
      </c>
      <c r="E170" s="22">
        <f t="shared" si="8"/>
        <v>104085.56699008633</v>
      </c>
      <c r="F170" s="22">
        <f t="shared" si="8"/>
        <v>0</v>
      </c>
      <c r="G170" s="22">
        <f t="shared" si="8"/>
        <v>0</v>
      </c>
      <c r="H170" s="69">
        <f t="shared" si="9"/>
        <v>2595293.9999999995</v>
      </c>
      <c r="I170" s="52"/>
      <c r="J170" s="53"/>
    </row>
    <row r="171" spans="2:10" x14ac:dyDescent="0.2">
      <c r="B171" s="9" t="str">
        <f>$B$35</f>
        <v>Teacher Education</v>
      </c>
      <c r="C171" s="22">
        <f t="shared" si="8"/>
        <v>41313.184914364465</v>
      </c>
      <c r="D171" s="22">
        <f t="shared" si="8"/>
        <v>359118.44394637074</v>
      </c>
      <c r="E171" s="22">
        <f t="shared" si="8"/>
        <v>2282649.1820152127</v>
      </c>
      <c r="F171" s="22">
        <f t="shared" si="8"/>
        <v>1172900.1891240526</v>
      </c>
      <c r="G171" s="22">
        <f t="shared" si="8"/>
        <v>0</v>
      </c>
      <c r="H171" s="69">
        <f t="shared" si="9"/>
        <v>3855981.0000000009</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924118.03578002146</v>
      </c>
      <c r="D173" s="22">
        <f t="shared" si="8"/>
        <v>1869231.0574978932</v>
      </c>
      <c r="E173" s="22">
        <f t="shared" si="8"/>
        <v>1510062.6472540644</v>
      </c>
      <c r="F173" s="22">
        <f t="shared" si="8"/>
        <v>1807804.2594680204</v>
      </c>
      <c r="G173" s="22">
        <f t="shared" si="8"/>
        <v>0</v>
      </c>
      <c r="H173" s="69">
        <f t="shared" si="9"/>
        <v>6111216</v>
      </c>
      <c r="I173" s="52"/>
      <c r="J173" s="53"/>
    </row>
    <row r="174" spans="2:10" x14ac:dyDescent="0.2">
      <c r="B174" s="9" t="str">
        <f>$B$38</f>
        <v>Home Economics</v>
      </c>
      <c r="C174" s="22">
        <f t="shared" si="8"/>
        <v>50427.95205085307</v>
      </c>
      <c r="D174" s="22">
        <f t="shared" si="8"/>
        <v>238602.08752729752</v>
      </c>
      <c r="E174" s="22">
        <f t="shared" si="8"/>
        <v>137909.96042184942</v>
      </c>
      <c r="F174" s="22">
        <f t="shared" si="8"/>
        <v>0</v>
      </c>
      <c r="G174" s="22">
        <f t="shared" si="8"/>
        <v>0</v>
      </c>
      <c r="H174" s="69">
        <f t="shared" si="9"/>
        <v>426940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62948.886032287439</v>
      </c>
      <c r="D176" s="22">
        <f t="shared" si="8"/>
        <v>169984.11396771256</v>
      </c>
      <c r="E176" s="22">
        <f t="shared" si="8"/>
        <v>0</v>
      </c>
      <c r="F176" s="22">
        <f t="shared" si="8"/>
        <v>0</v>
      </c>
      <c r="G176" s="22">
        <f t="shared" si="8"/>
        <v>0</v>
      </c>
      <c r="H176" s="69">
        <f t="shared" si="9"/>
        <v>232933</v>
      </c>
      <c r="I176" s="52"/>
      <c r="J176" s="53"/>
    </row>
    <row r="177" spans="2:10" x14ac:dyDescent="0.2">
      <c r="B177" s="9" t="str">
        <f>$B$41</f>
        <v>Library Science</v>
      </c>
      <c r="C177" s="22">
        <f t="shared" si="8"/>
        <v>32555</v>
      </c>
      <c r="D177" s="22">
        <f t="shared" si="8"/>
        <v>0</v>
      </c>
      <c r="E177" s="22">
        <f t="shared" si="8"/>
        <v>0</v>
      </c>
      <c r="F177" s="22">
        <f t="shared" si="8"/>
        <v>0</v>
      </c>
      <c r="G177" s="22">
        <f t="shared" si="8"/>
        <v>0</v>
      </c>
      <c r="H177" s="69">
        <f t="shared" si="9"/>
        <v>32555</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9743.6441993923872</v>
      </c>
      <c r="D179" s="22">
        <f t="shared" si="8"/>
        <v>11679.355800607613</v>
      </c>
      <c r="E179" s="22">
        <f t="shared" si="8"/>
        <v>0</v>
      </c>
      <c r="F179" s="22">
        <f t="shared" si="8"/>
        <v>0</v>
      </c>
      <c r="G179" s="22">
        <f t="shared" si="8"/>
        <v>0</v>
      </c>
      <c r="H179" s="69">
        <f t="shared" si="9"/>
        <v>21423</v>
      </c>
      <c r="I179" s="52"/>
      <c r="J179" s="53"/>
    </row>
    <row r="180" spans="2:10" x14ac:dyDescent="0.2">
      <c r="B180" s="9" t="str">
        <f>$B$44</f>
        <v>Physical Training</v>
      </c>
      <c r="C180" s="22">
        <f t="shared" si="8"/>
        <v>26362</v>
      </c>
      <c r="D180" s="22">
        <f t="shared" si="8"/>
        <v>0</v>
      </c>
      <c r="E180" s="22">
        <f t="shared" si="8"/>
        <v>0</v>
      </c>
      <c r="F180" s="22">
        <f t="shared" si="8"/>
        <v>0</v>
      </c>
      <c r="G180" s="22">
        <f t="shared" si="8"/>
        <v>0</v>
      </c>
      <c r="H180" s="69">
        <f t="shared" si="9"/>
        <v>26362</v>
      </c>
      <c r="I180" s="52"/>
      <c r="J180" s="53"/>
    </row>
    <row r="181" spans="2:10" x14ac:dyDescent="0.2">
      <c r="B181" s="9" t="str">
        <f>$B$45</f>
        <v>Health Services</v>
      </c>
      <c r="C181" s="22">
        <f t="shared" si="8"/>
        <v>215601.974935153</v>
      </c>
      <c r="D181" s="22">
        <f t="shared" si="8"/>
        <v>429421.73738969426</v>
      </c>
      <c r="E181" s="22">
        <f t="shared" si="8"/>
        <v>1170147.1357917835</v>
      </c>
      <c r="F181" s="22">
        <f t="shared" si="8"/>
        <v>4361.6608589226807</v>
      </c>
      <c r="G181" s="22">
        <f t="shared" si="8"/>
        <v>280949.49102444696</v>
      </c>
      <c r="H181" s="69">
        <f t="shared" si="9"/>
        <v>2100482.0000000005</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696792.55028981459</v>
      </c>
      <c r="D183" s="22">
        <f t="shared" si="8"/>
        <v>2536244.3439004458</v>
      </c>
      <c r="E183" s="22">
        <f t="shared" si="8"/>
        <v>1282703.4984621594</v>
      </c>
      <c r="F183" s="22">
        <f t="shared" si="8"/>
        <v>2062.6073475796279</v>
      </c>
      <c r="G183" s="22">
        <f t="shared" si="8"/>
        <v>0</v>
      </c>
      <c r="H183" s="69">
        <f t="shared" si="9"/>
        <v>4517802.9999999991</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75495</v>
      </c>
      <c r="E185" s="22">
        <f t="shared" si="10"/>
        <v>0</v>
      </c>
      <c r="F185" s="22">
        <f t="shared" si="10"/>
        <v>0</v>
      </c>
      <c r="G185" s="22">
        <f t="shared" si="10"/>
        <v>0</v>
      </c>
      <c r="H185" s="69">
        <f t="shared" si="9"/>
        <v>75495</v>
      </c>
      <c r="I185" s="52"/>
      <c r="J185" s="53"/>
    </row>
    <row r="186" spans="2:10" x14ac:dyDescent="0.2">
      <c r="B186" s="9" t="str">
        <f>$B$50</f>
        <v>Technology</v>
      </c>
      <c r="C186" s="22">
        <f t="shared" si="10"/>
        <v>26409.786095639192</v>
      </c>
      <c r="D186" s="22">
        <f t="shared" si="10"/>
        <v>97791.002249137833</v>
      </c>
      <c r="E186" s="22">
        <f t="shared" si="10"/>
        <v>8423.2116552229945</v>
      </c>
      <c r="F186" s="22">
        <f t="shared" si="10"/>
        <v>0</v>
      </c>
      <c r="G186" s="22">
        <f t="shared" si="10"/>
        <v>0</v>
      </c>
      <c r="H186" s="69">
        <f t="shared" si="9"/>
        <v>132624.00000000003</v>
      </c>
      <c r="I186" s="52"/>
      <c r="J186" s="53"/>
    </row>
    <row r="187" spans="2:10" x14ac:dyDescent="0.2">
      <c r="B187" s="9" t="str">
        <f>$B$51</f>
        <v>Nursing</v>
      </c>
      <c r="C187" s="22">
        <f t="shared" si="10"/>
        <v>138693.60822086668</v>
      </c>
      <c r="D187" s="22">
        <f t="shared" si="10"/>
        <v>1601930.1895244624</v>
      </c>
      <c r="E187" s="22">
        <f t="shared" si="10"/>
        <v>511198.20225467125</v>
      </c>
      <c r="F187" s="22">
        <f t="shared" si="10"/>
        <v>0</v>
      </c>
      <c r="G187" s="22">
        <f t="shared" si="10"/>
        <v>0</v>
      </c>
      <c r="H187" s="69">
        <f t="shared" si="9"/>
        <v>2251822.0000000005</v>
      </c>
      <c r="I187" s="52"/>
      <c r="J187" s="53"/>
    </row>
    <row r="188" spans="2:10" x14ac:dyDescent="0.2">
      <c r="B188" s="35" t="str">
        <f>$B$52</f>
        <v>Totals</v>
      </c>
      <c r="C188" s="36">
        <f>SUM(C168:C187)</f>
        <v>9200131.051653618</v>
      </c>
      <c r="D188" s="36">
        <f>SUM(D168:D187)</f>
        <v>12685721.781738419</v>
      </c>
      <c r="E188" s="36">
        <f>SUM(E168:E187)</f>
        <v>9299681.3830675352</v>
      </c>
      <c r="F188" s="36">
        <f>SUM(F168:F187)</f>
        <v>3059076.292515981</v>
      </c>
      <c r="G188" s="36">
        <f>SUM(G168:G187)</f>
        <v>280949.49102444696</v>
      </c>
      <c r="H188" s="36">
        <f t="shared" si="9"/>
        <v>34525560</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41736460</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5584360.5697940467</v>
      </c>
      <c r="D193" s="38">
        <f t="shared" si="11"/>
        <v>3252732.6707377946</v>
      </c>
      <c r="E193" s="38">
        <f t="shared" si="11"/>
        <v>1560187.5734048041</v>
      </c>
      <c r="F193" s="38">
        <f t="shared" si="11"/>
        <v>86974.323524514199</v>
      </c>
      <c r="G193" s="38">
        <f t="shared" si="11"/>
        <v>0</v>
      </c>
      <c r="H193" s="38">
        <f>SUM(C193:G193)</f>
        <v>10484255.137461159</v>
      </c>
      <c r="I193" s="1"/>
    </row>
    <row r="194" spans="2:9" x14ac:dyDescent="0.2">
      <c r="B194" s="9" t="str">
        <f>$B$33</f>
        <v>Science</v>
      </c>
      <c r="C194" s="39">
        <f t="shared" si="11"/>
        <v>1343099.7692749193</v>
      </c>
      <c r="D194" s="39">
        <f t="shared" si="11"/>
        <v>1642645.2668061224</v>
      </c>
      <c r="E194" s="39">
        <f t="shared" si="11"/>
        <v>1211119.1195875958</v>
      </c>
      <c r="F194" s="39">
        <f t="shared" si="11"/>
        <v>0</v>
      </c>
      <c r="G194" s="39">
        <f t="shared" si="11"/>
        <v>0</v>
      </c>
      <c r="H194" s="39">
        <f t="shared" ref="H194:H213" si="12">SUM(C194:G194)</f>
        <v>4196864.1556686377</v>
      </c>
      <c r="I194" s="1"/>
    </row>
    <row r="195" spans="2:9" x14ac:dyDescent="0.2">
      <c r="B195" s="9" t="str">
        <f>$B$34</f>
        <v>Fine Arts</v>
      </c>
      <c r="C195" s="39">
        <f t="shared" si="11"/>
        <v>1504515.2409781909</v>
      </c>
      <c r="D195" s="39">
        <f t="shared" si="11"/>
        <v>1506999.4234283988</v>
      </c>
      <c r="E195" s="39">
        <f t="shared" si="11"/>
        <v>125824.562565806</v>
      </c>
      <c r="F195" s="39">
        <f t="shared" si="11"/>
        <v>0</v>
      </c>
      <c r="G195" s="39">
        <f t="shared" si="11"/>
        <v>0</v>
      </c>
      <c r="H195" s="39">
        <f t="shared" si="12"/>
        <v>3137339.2269723956</v>
      </c>
      <c r="I195" s="1"/>
    </row>
    <row r="196" spans="2:9" x14ac:dyDescent="0.2">
      <c r="B196" s="9" t="str">
        <f>$B$35</f>
        <v>Teacher Education</v>
      </c>
      <c r="C196" s="39">
        <f t="shared" si="11"/>
        <v>49941.723509755255</v>
      </c>
      <c r="D196" s="39">
        <f t="shared" si="11"/>
        <v>434122.76424583379</v>
      </c>
      <c r="E196" s="39">
        <f t="shared" si="11"/>
        <v>2759395.9302405533</v>
      </c>
      <c r="F196" s="39">
        <f t="shared" si="11"/>
        <v>1417868.3408503358</v>
      </c>
      <c r="G196" s="39">
        <f t="shared" si="11"/>
        <v>0</v>
      </c>
      <c r="H196" s="39">
        <f t="shared" si="12"/>
        <v>4661328.7588464785</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1117126.4122883363</v>
      </c>
      <c r="D198" s="39">
        <f t="shared" si="11"/>
        <v>2259632.7570189587</v>
      </c>
      <c r="E198" s="39">
        <f t="shared" si="11"/>
        <v>1825449.5661191926</v>
      </c>
      <c r="F198" s="39">
        <f t="shared" si="11"/>
        <v>2185376.5518107675</v>
      </c>
      <c r="G198" s="39">
        <f t="shared" si="11"/>
        <v>0</v>
      </c>
      <c r="H198" s="39">
        <f t="shared" si="12"/>
        <v>7387585.2872372549</v>
      </c>
      <c r="I198" s="1"/>
    </row>
    <row r="199" spans="2:9" x14ac:dyDescent="0.2">
      <c r="B199" s="9" t="str">
        <f>$B$38</f>
        <v>Home Economics</v>
      </c>
      <c r="C199" s="39">
        <f t="shared" si="11"/>
        <v>60960.111014989408</v>
      </c>
      <c r="D199" s="39">
        <f t="shared" si="11"/>
        <v>288435.46391502168</v>
      </c>
      <c r="E199" s="39">
        <f t="shared" si="11"/>
        <v>166713.22462016417</v>
      </c>
      <c r="F199" s="39">
        <f t="shared" si="11"/>
        <v>0</v>
      </c>
      <c r="G199" s="39">
        <f t="shared" si="11"/>
        <v>0</v>
      </c>
      <c r="H199" s="39">
        <f t="shared" si="12"/>
        <v>516108.7995501752</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76096.335220991721</v>
      </c>
      <c r="D201" s="39">
        <f t="shared" si="11"/>
        <v>205486.84709203072</v>
      </c>
      <c r="E201" s="39">
        <f t="shared" si="11"/>
        <v>0</v>
      </c>
      <c r="F201" s="39">
        <f t="shared" si="11"/>
        <v>0</v>
      </c>
      <c r="G201" s="39">
        <f t="shared" si="11"/>
        <v>0</v>
      </c>
      <c r="H201" s="39">
        <f t="shared" si="12"/>
        <v>281583.18231302244</v>
      </c>
      <c r="I201" s="1"/>
    </row>
    <row r="202" spans="2:9" x14ac:dyDescent="0.2">
      <c r="B202" s="9" t="str">
        <f>$B$41</f>
        <v>Library Science</v>
      </c>
      <c r="C202" s="39">
        <f t="shared" si="11"/>
        <v>39353.981110684137</v>
      </c>
      <c r="D202" s="39">
        <f t="shared" si="11"/>
        <v>0</v>
      </c>
      <c r="E202" s="39">
        <f t="shared" si="11"/>
        <v>0</v>
      </c>
      <c r="F202" s="39">
        <f t="shared" si="11"/>
        <v>0</v>
      </c>
      <c r="G202" s="39">
        <f t="shared" si="11"/>
        <v>0</v>
      </c>
      <c r="H202" s="39">
        <f t="shared" si="12"/>
        <v>39353.981110684137</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11778.620064931054</v>
      </c>
      <c r="D204" s="39">
        <f t="shared" si="11"/>
        <v>14118.608167884904</v>
      </c>
      <c r="E204" s="39">
        <f t="shared" si="11"/>
        <v>0</v>
      </c>
      <c r="F204" s="39">
        <f t="shared" si="11"/>
        <v>0</v>
      </c>
      <c r="G204" s="39">
        <f t="shared" si="11"/>
        <v>0</v>
      </c>
      <c r="H204" s="39">
        <f t="shared" si="12"/>
        <v>25897.228232815956</v>
      </c>
      <c r="I204" s="1"/>
    </row>
    <row r="205" spans="2:9" x14ac:dyDescent="0.2">
      <c r="B205" s="9" t="str">
        <f>$B$44</f>
        <v>Physical Training</v>
      </c>
      <c r="C205" s="39">
        <f t="shared" si="11"/>
        <v>31868.363371864732</v>
      </c>
      <c r="D205" s="39">
        <f t="shared" si="11"/>
        <v>0</v>
      </c>
      <c r="E205" s="39">
        <f t="shared" si="11"/>
        <v>0</v>
      </c>
      <c r="F205" s="39">
        <f t="shared" si="11"/>
        <v>0</v>
      </c>
      <c r="G205" s="39">
        <f t="shared" si="11"/>
        <v>0</v>
      </c>
      <c r="H205" s="39">
        <f t="shared" si="12"/>
        <v>31868.363371864732</v>
      </c>
      <c r="I205" s="1"/>
    </row>
    <row r="206" spans="2:9" x14ac:dyDescent="0.2">
      <c r="B206" s="9" t="str">
        <f>$B$45</f>
        <v>Health Services</v>
      </c>
      <c r="C206" s="39">
        <f t="shared" si="11"/>
        <v>260631.87611166271</v>
      </c>
      <c r="D206" s="39">
        <f t="shared" si="11"/>
        <v>519109.31285610178</v>
      </c>
      <c r="E206" s="39">
        <f t="shared" si="11"/>
        <v>1414540.1192165783</v>
      </c>
      <c r="F206" s="39">
        <f t="shared" si="11"/>
        <v>5272.6226323563978</v>
      </c>
      <c r="G206" s="39">
        <f t="shared" si="11"/>
        <v>339627.65396904264</v>
      </c>
      <c r="H206" s="39">
        <f t="shared" si="12"/>
        <v>2539181.5847857418</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842322.5381638176</v>
      </c>
      <c r="D208" s="39">
        <f t="shared" si="11"/>
        <v>3065956.6785972253</v>
      </c>
      <c r="E208" s="39">
        <f t="shared" si="11"/>
        <v>1550605.0776330295</v>
      </c>
      <c r="F208" s="39">
        <f t="shared" si="11"/>
        <v>2493.3972895175025</v>
      </c>
      <c r="G208" s="39">
        <f t="shared" si="11"/>
        <v>0</v>
      </c>
      <c r="H208" s="39">
        <f t="shared" si="12"/>
        <v>5461377.6916835895</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91262.325184440109</v>
      </c>
      <c r="E210" s="39">
        <f t="shared" si="13"/>
        <v>0</v>
      </c>
      <c r="F210" s="39">
        <f t="shared" si="13"/>
        <v>0</v>
      </c>
      <c r="G210" s="39">
        <f t="shared" si="13"/>
        <v>0</v>
      </c>
      <c r="H210" s="39">
        <f t="shared" si="12"/>
        <v>91262.325184440109</v>
      </c>
      <c r="I210" s="1"/>
    </row>
    <row r="211" spans="2:9" x14ac:dyDescent="0.2">
      <c r="B211" s="9" t="str">
        <f>$B$50</f>
        <v>Technology</v>
      </c>
      <c r="C211" s="39">
        <f t="shared" si="13"/>
        <v>31925.613230564672</v>
      </c>
      <c r="D211" s="39">
        <f t="shared" si="13"/>
        <v>118215.18371747692</v>
      </c>
      <c r="E211" s="39">
        <f t="shared" si="13"/>
        <v>10182.445116745475</v>
      </c>
      <c r="F211" s="39">
        <f t="shared" si="13"/>
        <v>0</v>
      </c>
      <c r="G211" s="39">
        <f t="shared" si="13"/>
        <v>0</v>
      </c>
      <c r="H211" s="39">
        <f t="shared" si="12"/>
        <v>160323.24206478707</v>
      </c>
      <c r="I211" s="1"/>
    </row>
    <row r="212" spans="2:9" x14ac:dyDescent="0.2">
      <c r="B212" s="9" t="str">
        <f>$B$51</f>
        <v>Nursing</v>
      </c>
      <c r="C212" s="39">
        <f t="shared" si="13"/>
        <v>167660.7544316783</v>
      </c>
      <c r="D212" s="39">
        <f t="shared" si="13"/>
        <v>1936504.6995881987</v>
      </c>
      <c r="E212" s="39">
        <f t="shared" si="13"/>
        <v>617965.5814970783</v>
      </c>
      <c r="F212" s="39">
        <f t="shared" si="13"/>
        <v>0</v>
      </c>
      <c r="G212" s="39">
        <f t="shared" si="13"/>
        <v>0</v>
      </c>
      <c r="H212" s="39">
        <f t="shared" si="12"/>
        <v>2722131.0355169554</v>
      </c>
      <c r="I212" s="1"/>
    </row>
    <row r="213" spans="2:9" x14ac:dyDescent="0.2">
      <c r="B213" s="35" t="str">
        <f>$B$52</f>
        <v>Totals</v>
      </c>
      <c r="C213" s="38">
        <f>SUM(C193:C212)</f>
        <v>11121641.908566434</v>
      </c>
      <c r="D213" s="38">
        <f>SUM(D193:D212)</f>
        <v>15335222.001355488</v>
      </c>
      <c r="E213" s="38">
        <f>SUM(E193:E212)</f>
        <v>11241983.200001547</v>
      </c>
      <c r="F213" s="38">
        <f>SUM(F193:F212)</f>
        <v>3697985.236107491</v>
      </c>
      <c r="G213" s="38">
        <f>SUM(G193:G212)</f>
        <v>339627.65396904264</v>
      </c>
      <c r="H213" s="38">
        <f t="shared" si="12"/>
        <v>41736460</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20575127</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3102901.2028205488</v>
      </c>
      <c r="D218" s="38">
        <f t="shared" si="14"/>
        <v>2254345.4291617963</v>
      </c>
      <c r="E218" s="38">
        <f t="shared" si="14"/>
        <v>666386.93201386416</v>
      </c>
      <c r="F218" s="38">
        <f t="shared" si="14"/>
        <v>23529.814472468039</v>
      </c>
      <c r="G218" s="38">
        <f t="shared" si="14"/>
        <v>0</v>
      </c>
      <c r="H218" s="38">
        <f>SUM(C218:G218)</f>
        <v>6047163.3784686765</v>
      </c>
      <c r="I218" s="1"/>
    </row>
    <row r="219" spans="2:9" x14ac:dyDescent="0.2">
      <c r="B219" s="9" t="str">
        <f>$B$33</f>
        <v>Science</v>
      </c>
      <c r="C219" s="39">
        <f t="shared" si="14"/>
        <v>962175.46712102985</v>
      </c>
      <c r="D219" s="39">
        <f t="shared" si="14"/>
        <v>670444.05670820305</v>
      </c>
      <c r="E219" s="39">
        <f t="shared" si="14"/>
        <v>237294.20094858896</v>
      </c>
      <c r="F219" s="39">
        <f t="shared" si="14"/>
        <v>0</v>
      </c>
      <c r="G219" s="39">
        <f t="shared" si="14"/>
        <v>0</v>
      </c>
      <c r="H219" s="39">
        <f t="shared" ref="H219:H238" si="15">SUM(C219:G219)</f>
        <v>1869913.7247778219</v>
      </c>
      <c r="I219" s="1"/>
    </row>
    <row r="220" spans="2:9" x14ac:dyDescent="0.2">
      <c r="B220" s="9" t="str">
        <f>$B$34</f>
        <v>Fine Arts</v>
      </c>
      <c r="C220" s="39">
        <f t="shared" si="14"/>
        <v>381382.22504891769</v>
      </c>
      <c r="D220" s="39">
        <f t="shared" si="14"/>
        <v>419163.80455984408</v>
      </c>
      <c r="E220" s="39">
        <f t="shared" si="14"/>
        <v>5401.3125188560407</v>
      </c>
      <c r="F220" s="39">
        <f t="shared" si="14"/>
        <v>0</v>
      </c>
      <c r="G220" s="39">
        <f t="shared" si="14"/>
        <v>0</v>
      </c>
      <c r="H220" s="39">
        <f t="shared" si="15"/>
        <v>805947.3421276178</v>
      </c>
      <c r="I220" s="1"/>
    </row>
    <row r="221" spans="2:9" x14ac:dyDescent="0.2">
      <c r="B221" s="9" t="str">
        <f>$B$35</f>
        <v>Teacher Education</v>
      </c>
      <c r="C221" s="39">
        <f t="shared" si="14"/>
        <v>40765.012594585329</v>
      </c>
      <c r="D221" s="39">
        <f t="shared" si="14"/>
        <v>297611.75200217793</v>
      </c>
      <c r="E221" s="39">
        <f t="shared" si="14"/>
        <v>3801848.8492097962</v>
      </c>
      <c r="F221" s="39">
        <f t="shared" si="14"/>
        <v>313240.65516473079</v>
      </c>
      <c r="G221" s="39">
        <f t="shared" si="14"/>
        <v>0</v>
      </c>
      <c r="H221" s="39">
        <f t="shared" si="15"/>
        <v>4453466.2689712904</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310584.39001203701</v>
      </c>
      <c r="D223" s="39">
        <f t="shared" si="14"/>
        <v>1088699.4004865997</v>
      </c>
      <c r="E223" s="39">
        <f t="shared" si="14"/>
        <v>175750.39965200811</v>
      </c>
      <c r="F223" s="39">
        <f t="shared" si="14"/>
        <v>85540.67969678485</v>
      </c>
      <c r="G223" s="39">
        <f t="shared" si="14"/>
        <v>0</v>
      </c>
      <c r="H223" s="39">
        <f t="shared" si="15"/>
        <v>1660574.8698474297</v>
      </c>
      <c r="I223" s="1"/>
    </row>
    <row r="224" spans="2:9" x14ac:dyDescent="0.2">
      <c r="B224" s="9" t="str">
        <f>$B$38</f>
        <v>Home Economics</v>
      </c>
      <c r="C224" s="39">
        <f t="shared" si="14"/>
        <v>75298.430907195827</v>
      </c>
      <c r="D224" s="39">
        <f t="shared" si="14"/>
        <v>232202.57573796299</v>
      </c>
      <c r="E224" s="39">
        <f t="shared" si="14"/>
        <v>83980.022528752103</v>
      </c>
      <c r="F224" s="39">
        <f t="shared" si="14"/>
        <v>0</v>
      </c>
      <c r="G224" s="39">
        <f t="shared" si="14"/>
        <v>0</v>
      </c>
      <c r="H224" s="39">
        <f t="shared" si="15"/>
        <v>391481.02917391091</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31417.621171623086</v>
      </c>
      <c r="D226" s="39">
        <f t="shared" si="14"/>
        <v>231748.34534723929</v>
      </c>
      <c r="E226" s="39">
        <f t="shared" si="14"/>
        <v>0</v>
      </c>
      <c r="F226" s="39">
        <f t="shared" si="14"/>
        <v>0</v>
      </c>
      <c r="G226" s="39">
        <f t="shared" si="14"/>
        <v>0</v>
      </c>
      <c r="H226" s="39">
        <f t="shared" si="15"/>
        <v>263165.96651886235</v>
      </c>
      <c r="I226" s="1"/>
    </row>
    <row r="227" spans="2:10" x14ac:dyDescent="0.2">
      <c r="B227" s="9" t="str">
        <f>$B$41</f>
        <v>Library Science</v>
      </c>
      <c r="C227" s="39">
        <f t="shared" si="14"/>
        <v>9780.1410258771575</v>
      </c>
      <c r="D227" s="39">
        <f t="shared" si="14"/>
        <v>0</v>
      </c>
      <c r="E227" s="39">
        <f t="shared" si="14"/>
        <v>0</v>
      </c>
      <c r="F227" s="39">
        <f t="shared" si="14"/>
        <v>0</v>
      </c>
      <c r="G227" s="39">
        <f t="shared" si="14"/>
        <v>0</v>
      </c>
      <c r="H227" s="39">
        <f t="shared" si="15"/>
        <v>9780.1410258771575</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1038.5990469958047</v>
      </c>
      <c r="D229" s="39">
        <f t="shared" si="14"/>
        <v>6540.917626421493</v>
      </c>
      <c r="E229" s="39">
        <f t="shared" si="14"/>
        <v>0</v>
      </c>
      <c r="F229" s="39">
        <f t="shared" si="14"/>
        <v>0</v>
      </c>
      <c r="G229" s="39">
        <f t="shared" si="14"/>
        <v>0</v>
      </c>
      <c r="H229" s="39">
        <f t="shared" si="15"/>
        <v>7579.5166734172981</v>
      </c>
      <c r="I229" s="1"/>
    </row>
    <row r="230" spans="2:10" x14ac:dyDescent="0.2">
      <c r="B230" s="9" t="str">
        <f>$B$44</f>
        <v>Physical Training</v>
      </c>
      <c r="C230" s="39">
        <f t="shared" si="14"/>
        <v>8741.5419788813542</v>
      </c>
      <c r="D230" s="39">
        <f t="shared" si="14"/>
        <v>0</v>
      </c>
      <c r="E230" s="39">
        <f t="shared" si="14"/>
        <v>0</v>
      </c>
      <c r="F230" s="39">
        <f t="shared" si="14"/>
        <v>0</v>
      </c>
      <c r="G230" s="39">
        <f t="shared" si="14"/>
        <v>0</v>
      </c>
      <c r="H230" s="39">
        <f t="shared" si="15"/>
        <v>8741.5419788813542</v>
      </c>
      <c r="I230" s="1"/>
    </row>
    <row r="231" spans="2:10" x14ac:dyDescent="0.2">
      <c r="B231" s="9" t="str">
        <f>$B$45</f>
        <v>Health Services</v>
      </c>
      <c r="C231" s="39">
        <f t="shared" si="14"/>
        <v>142807.36896192312</v>
      </c>
      <c r="D231" s="39">
        <f t="shared" si="14"/>
        <v>487298.36316840124</v>
      </c>
      <c r="E231" s="39">
        <f t="shared" si="14"/>
        <v>1021055.8088529785</v>
      </c>
      <c r="F231" s="39">
        <f t="shared" si="14"/>
        <v>2941.2268090585048</v>
      </c>
      <c r="G231" s="39">
        <f t="shared" si="14"/>
        <v>20837.68179056107</v>
      </c>
      <c r="H231" s="39">
        <f t="shared" si="15"/>
        <v>1674940.4495829227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331183.27111078717</v>
      </c>
      <c r="D233" s="39">
        <f t="shared" si="14"/>
        <v>1297281.9959069295</v>
      </c>
      <c r="E233" s="39">
        <f t="shared" si="14"/>
        <v>536807.36725861579</v>
      </c>
      <c r="F233" s="39">
        <f t="shared" si="14"/>
        <v>1225.5111704410438</v>
      </c>
      <c r="G233" s="39">
        <f t="shared" si="14"/>
        <v>0</v>
      </c>
      <c r="H233" s="39">
        <f t="shared" si="15"/>
        <v>2166498.1454467732</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43606.117509476622</v>
      </c>
      <c r="E235" s="39">
        <f t="shared" si="16"/>
        <v>0</v>
      </c>
      <c r="F235" s="39">
        <f t="shared" si="16"/>
        <v>0</v>
      </c>
      <c r="G235" s="39">
        <f t="shared" si="16"/>
        <v>0</v>
      </c>
      <c r="H235" s="39">
        <f t="shared" si="15"/>
        <v>43606.117509476622</v>
      </c>
      <c r="I235" s="1"/>
    </row>
    <row r="236" spans="2:10" x14ac:dyDescent="0.2">
      <c r="B236" s="9" t="str">
        <f>$B$50</f>
        <v>Technology</v>
      </c>
      <c r="C236" s="39">
        <f t="shared" si="16"/>
        <v>15578.985704937066</v>
      </c>
      <c r="D236" s="39">
        <f t="shared" si="16"/>
        <v>71132.479187333738</v>
      </c>
      <c r="E236" s="39">
        <f t="shared" si="16"/>
        <v>5609.0553080428117</v>
      </c>
      <c r="F236" s="39">
        <f t="shared" si="16"/>
        <v>0</v>
      </c>
      <c r="G236" s="39">
        <f t="shared" si="16"/>
        <v>0</v>
      </c>
      <c r="H236" s="39">
        <f t="shared" si="15"/>
        <v>92320.520200313607</v>
      </c>
      <c r="I236" s="1"/>
    </row>
    <row r="237" spans="2:10" x14ac:dyDescent="0.2">
      <c r="B237" s="9" t="str">
        <f>$B$51</f>
        <v>Nursing</v>
      </c>
      <c r="C237" s="39">
        <f t="shared" si="16"/>
        <v>76380.304914483117</v>
      </c>
      <c r="D237" s="39">
        <f t="shared" si="16"/>
        <v>937713.21861003689</v>
      </c>
      <c r="E237" s="39">
        <f t="shared" si="16"/>
        <v>65854.464172206353</v>
      </c>
      <c r="F237" s="39">
        <f t="shared" si="16"/>
        <v>0</v>
      </c>
      <c r="G237" s="39">
        <f t="shared" si="16"/>
        <v>0</v>
      </c>
      <c r="H237" s="39">
        <f t="shared" si="15"/>
        <v>1079947.9876967263</v>
      </c>
      <c r="I237" s="1"/>
    </row>
    <row r="238" spans="2:10" x14ac:dyDescent="0.2">
      <c r="B238" s="35" t="str">
        <f>$B$52</f>
        <v>Totals</v>
      </c>
      <c r="C238" s="38">
        <f>SUM(C218:C237)</f>
        <v>5490034.5624198224</v>
      </c>
      <c r="D238" s="38">
        <f>SUM(D218:D237)</f>
        <v>8037788.456012425</v>
      </c>
      <c r="E238" s="38">
        <f>SUM(E218:E237)</f>
        <v>6599988.4124637078</v>
      </c>
      <c r="F238" s="38">
        <f>SUM(F218:F237)</f>
        <v>426477.88731348322</v>
      </c>
      <c r="G238" s="38">
        <f>SUM(G218:G237)</f>
        <v>20837.68179056107</v>
      </c>
      <c r="H238" s="38">
        <f t="shared" si="15"/>
        <v>20575126.999999996</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9579368</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1444648.7980103684</v>
      </c>
      <c r="D243" s="38">
        <f t="shared" si="17"/>
        <v>1049578.1855955874</v>
      </c>
      <c r="E243" s="38">
        <f t="shared" si="17"/>
        <v>310256.43983396969</v>
      </c>
      <c r="F243" s="38">
        <f t="shared" si="17"/>
        <v>10955.011446757886</v>
      </c>
      <c r="G243" s="38">
        <f t="shared" si="17"/>
        <v>0</v>
      </c>
      <c r="H243" s="38">
        <f>SUM(C243:G243)</f>
        <v>2815438.4348866832</v>
      </c>
      <c r="I243" s="1"/>
    </row>
    <row r="244" spans="2:9" x14ac:dyDescent="0.2">
      <c r="B244" s="9" t="str">
        <f>$B$33</f>
        <v>Science</v>
      </c>
      <c r="C244" s="39">
        <f t="shared" si="17"/>
        <v>447969.67134755698</v>
      </c>
      <c r="D244" s="39">
        <f t="shared" si="17"/>
        <v>312145.35602238303</v>
      </c>
      <c r="E244" s="39">
        <f t="shared" si="17"/>
        <v>110479.43836033103</v>
      </c>
      <c r="F244" s="39">
        <f t="shared" si="17"/>
        <v>0</v>
      </c>
      <c r="G244" s="39">
        <f t="shared" si="17"/>
        <v>0</v>
      </c>
      <c r="H244" s="39">
        <f t="shared" ref="H244:H263" si="18">SUM(C244:G244)</f>
        <v>870594.46573027095</v>
      </c>
      <c r="I244" s="1"/>
    </row>
    <row r="245" spans="2:9" x14ac:dyDescent="0.2">
      <c r="B245" s="9" t="str">
        <f>$B$34</f>
        <v>Fine Arts</v>
      </c>
      <c r="C245" s="39">
        <f t="shared" si="17"/>
        <v>177563.9432214635</v>
      </c>
      <c r="D245" s="39">
        <f t="shared" si="17"/>
        <v>195154.29169204275</v>
      </c>
      <c r="E245" s="39">
        <f t="shared" si="17"/>
        <v>2514.743180011912</v>
      </c>
      <c r="F245" s="39">
        <f t="shared" si="17"/>
        <v>0</v>
      </c>
      <c r="G245" s="39">
        <f t="shared" si="17"/>
        <v>0</v>
      </c>
      <c r="H245" s="39">
        <f t="shared" si="18"/>
        <v>375232.97809351818</v>
      </c>
      <c r="I245" s="1"/>
    </row>
    <row r="246" spans="2:9" x14ac:dyDescent="0.2">
      <c r="B246" s="9" t="str">
        <f>$B$35</f>
        <v>Teacher Education</v>
      </c>
      <c r="C246" s="39">
        <f t="shared" si="17"/>
        <v>18979.375299514199</v>
      </c>
      <c r="D246" s="39">
        <f t="shared" si="17"/>
        <v>138562.08486847248</v>
      </c>
      <c r="E246" s="39">
        <f t="shared" si="17"/>
        <v>1770064.8558308848</v>
      </c>
      <c r="F246" s="39">
        <f t="shared" si="17"/>
        <v>145838.58988496437</v>
      </c>
      <c r="G246" s="39">
        <f t="shared" si="17"/>
        <v>0</v>
      </c>
      <c r="H246" s="39">
        <f t="shared" si="18"/>
        <v>2073444.9058838356</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144601.88590723291</v>
      </c>
      <c r="D248" s="39">
        <f t="shared" si="17"/>
        <v>506876.6865274036</v>
      </c>
      <c r="E248" s="39">
        <f t="shared" si="17"/>
        <v>81825.874241926067</v>
      </c>
      <c r="F248" s="39">
        <f t="shared" si="17"/>
        <v>39826.031197067728</v>
      </c>
      <c r="G248" s="39">
        <f t="shared" si="17"/>
        <v>0</v>
      </c>
      <c r="H248" s="39">
        <f t="shared" si="18"/>
        <v>773130.47787363024</v>
      </c>
      <c r="I248" s="1"/>
    </row>
    <row r="249" spans="2:9" x14ac:dyDescent="0.2">
      <c r="B249" s="9" t="str">
        <f>$B$38</f>
        <v>Home Economics</v>
      </c>
      <c r="C249" s="39">
        <f t="shared" si="17"/>
        <v>35057.444820758705</v>
      </c>
      <c r="D249" s="39">
        <f t="shared" si="17"/>
        <v>108108.87940287412</v>
      </c>
      <c r="E249" s="39">
        <f t="shared" si="17"/>
        <v>39099.420404608289</v>
      </c>
      <c r="F249" s="39">
        <f t="shared" si="17"/>
        <v>0</v>
      </c>
      <c r="G249" s="39">
        <f t="shared" si="17"/>
        <v>0</v>
      </c>
      <c r="H249" s="39">
        <f t="shared" si="18"/>
        <v>182265.74462824111</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14627.416632109667</v>
      </c>
      <c r="D251" s="39">
        <f t="shared" si="17"/>
        <v>107897.39880936303</v>
      </c>
      <c r="E251" s="39">
        <f t="shared" si="17"/>
        <v>0</v>
      </c>
      <c r="F251" s="39">
        <f t="shared" si="17"/>
        <v>0</v>
      </c>
      <c r="G251" s="39">
        <f t="shared" si="17"/>
        <v>0</v>
      </c>
      <c r="H251" s="39">
        <f t="shared" si="18"/>
        <v>122524.8154414727</v>
      </c>
      <c r="I251" s="1"/>
    </row>
    <row r="252" spans="2:9" x14ac:dyDescent="0.2">
      <c r="B252" s="9" t="str">
        <f>$B$41</f>
        <v>Library Science</v>
      </c>
      <c r="C252" s="39">
        <f t="shared" si="17"/>
        <v>4553.4382353399242</v>
      </c>
      <c r="D252" s="39">
        <f t="shared" si="17"/>
        <v>0</v>
      </c>
      <c r="E252" s="39">
        <f t="shared" si="17"/>
        <v>0</v>
      </c>
      <c r="F252" s="39">
        <f t="shared" si="17"/>
        <v>0</v>
      </c>
      <c r="G252" s="39">
        <f t="shared" si="17"/>
        <v>0</v>
      </c>
      <c r="H252" s="39">
        <f t="shared" si="18"/>
        <v>4553.4382353399242</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483.55096304494771</v>
      </c>
      <c r="D254" s="39">
        <f t="shared" si="17"/>
        <v>3045.3205465598348</v>
      </c>
      <c r="E254" s="39">
        <f t="shared" si="17"/>
        <v>0</v>
      </c>
      <c r="F254" s="39">
        <f t="shared" si="17"/>
        <v>0</v>
      </c>
      <c r="G254" s="39">
        <f t="shared" si="17"/>
        <v>0</v>
      </c>
      <c r="H254" s="39">
        <f t="shared" si="18"/>
        <v>3528.8715096047827</v>
      </c>
      <c r="I254" s="1"/>
    </row>
    <row r="255" spans="2:9" x14ac:dyDescent="0.2">
      <c r="B255" s="9" t="str">
        <f>$B$44</f>
        <v>Physical Training</v>
      </c>
      <c r="C255" s="39">
        <f t="shared" si="17"/>
        <v>4069.8872722949764</v>
      </c>
      <c r="D255" s="39">
        <f t="shared" si="17"/>
        <v>0</v>
      </c>
      <c r="E255" s="39">
        <f t="shared" si="17"/>
        <v>0</v>
      </c>
      <c r="F255" s="39">
        <f t="shared" si="17"/>
        <v>0</v>
      </c>
      <c r="G255" s="39">
        <f t="shared" si="17"/>
        <v>0</v>
      </c>
      <c r="H255" s="39">
        <f t="shared" si="18"/>
        <v>4069.8872722949764</v>
      </c>
      <c r="I255" s="1"/>
    </row>
    <row r="256" spans="2:9" x14ac:dyDescent="0.2">
      <c r="B256" s="9" t="str">
        <f>$B$45</f>
        <v>Health Services</v>
      </c>
      <c r="C256" s="39">
        <f t="shared" si="17"/>
        <v>66488.25741868031</v>
      </c>
      <c r="D256" s="39">
        <f t="shared" si="17"/>
        <v>226876.38071870769</v>
      </c>
      <c r="E256" s="39">
        <f t="shared" si="17"/>
        <v>475383.18191379035</v>
      </c>
      <c r="F256" s="39">
        <f t="shared" si="17"/>
        <v>1369.3764308447358</v>
      </c>
      <c r="G256" s="39">
        <f t="shared" si="17"/>
        <v>9701.6082641280118</v>
      </c>
      <c r="H256" s="39">
        <f t="shared" si="18"/>
        <v>779818.80474615109</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154192.31334095771</v>
      </c>
      <c r="D258" s="39">
        <f t="shared" si="17"/>
        <v>603988.57506770047</v>
      </c>
      <c r="E258" s="39">
        <f t="shared" si="17"/>
        <v>249926.7837365685</v>
      </c>
      <c r="F258" s="39">
        <f t="shared" si="17"/>
        <v>570.57351285197319</v>
      </c>
      <c r="G258" s="39">
        <f t="shared" si="17"/>
        <v>0</v>
      </c>
      <c r="H258" s="39">
        <f t="shared" si="18"/>
        <v>1008678.2456580787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20302.136977065566</v>
      </c>
      <c r="E260" s="39">
        <f t="shared" si="19"/>
        <v>0</v>
      </c>
      <c r="F260" s="39">
        <f t="shared" si="19"/>
        <v>0</v>
      </c>
      <c r="G260" s="39">
        <f t="shared" si="19"/>
        <v>0</v>
      </c>
      <c r="H260" s="39">
        <f t="shared" si="18"/>
        <v>20302.136977065566</v>
      </c>
      <c r="I260" s="1"/>
    </row>
    <row r="261" spans="2:10" x14ac:dyDescent="0.2">
      <c r="B261" s="9" t="str">
        <f>$B$50</f>
        <v>Technology</v>
      </c>
      <c r="C261" s="39">
        <f t="shared" si="19"/>
        <v>7253.2644456742155</v>
      </c>
      <c r="D261" s="39">
        <f t="shared" si="19"/>
        <v>33117.860943838205</v>
      </c>
      <c r="E261" s="39">
        <f t="shared" si="19"/>
        <v>2611.4640715508322</v>
      </c>
      <c r="F261" s="39">
        <f t="shared" si="19"/>
        <v>0</v>
      </c>
      <c r="G261" s="39">
        <f t="shared" si="19"/>
        <v>0</v>
      </c>
      <c r="H261" s="39">
        <f t="shared" si="18"/>
        <v>42982.589461063253</v>
      </c>
      <c r="I261" s="1"/>
    </row>
    <row r="262" spans="2:10" x14ac:dyDescent="0.2">
      <c r="B262" s="9" t="str">
        <f>$B$51</f>
        <v>Nursing</v>
      </c>
      <c r="C262" s="39">
        <f t="shared" si="19"/>
        <v>35561.143740597196</v>
      </c>
      <c r="D262" s="39">
        <f t="shared" si="19"/>
        <v>436580.5372443141</v>
      </c>
      <c r="E262" s="39">
        <f t="shared" si="19"/>
        <v>30660.522617837545</v>
      </c>
      <c r="F262" s="39">
        <f t="shared" si="19"/>
        <v>0</v>
      </c>
      <c r="G262" s="39">
        <f t="shared" si="19"/>
        <v>0</v>
      </c>
      <c r="H262" s="39">
        <f t="shared" si="18"/>
        <v>502802.20360274881</v>
      </c>
      <c r="I262" s="1"/>
    </row>
    <row r="263" spans="2:10" x14ac:dyDescent="0.2">
      <c r="B263" s="35" t="str">
        <f>$B$52</f>
        <v>Totals</v>
      </c>
      <c r="C263" s="38">
        <f>SUM(C243:C262)</f>
        <v>2556050.3906555944</v>
      </c>
      <c r="D263" s="38">
        <f>SUM(D243:D262)</f>
        <v>3742233.6944163116</v>
      </c>
      <c r="E263" s="38">
        <f>SUM(E243:E262)</f>
        <v>3072822.7241914789</v>
      </c>
      <c r="F263" s="38">
        <f>SUM(F243:F262)</f>
        <v>198559.58247248668</v>
      </c>
      <c r="G263" s="38">
        <f>SUM(G243:G262)</f>
        <v>9701.6082641280118</v>
      </c>
      <c r="H263" s="38">
        <f t="shared" si="18"/>
        <v>9579368</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19861721.461118467</v>
      </c>
      <c r="D268" s="38">
        <f t="shared" si="20"/>
        <v>12223996.953788705</v>
      </c>
      <c r="E268" s="38">
        <f t="shared" si="20"/>
        <v>5255195.895581509</v>
      </c>
      <c r="F268" s="38">
        <f t="shared" si="20"/>
        <v>272997.30849447881</v>
      </c>
      <c r="G268" s="38">
        <f t="shared" si="20"/>
        <v>0</v>
      </c>
      <c r="H268" s="38">
        <f>SUM(C268:G268)</f>
        <v>37613911.618983157</v>
      </c>
      <c r="I268" s="1"/>
    </row>
    <row r="269" spans="2:10" x14ac:dyDescent="0.2">
      <c r="B269" s="9" t="str">
        <f>$B$33</f>
        <v>Science</v>
      </c>
      <c r="C269" s="39">
        <f t="shared" si="20"/>
        <v>5093370.9353970364</v>
      </c>
      <c r="D269" s="39">
        <f t="shared" si="20"/>
        <v>5487268.4844640149</v>
      </c>
      <c r="E269" s="39">
        <f t="shared" si="20"/>
        <v>3669064.6457294691</v>
      </c>
      <c r="F269" s="39">
        <f t="shared" si="20"/>
        <v>0</v>
      </c>
      <c r="G269" s="39">
        <f t="shared" si="20"/>
        <v>0</v>
      </c>
      <c r="H269" s="39">
        <f t="shared" ref="H269:H288" si="21">SUM(C269:G269)</f>
        <v>14249704.065590521</v>
      </c>
      <c r="I269" s="1"/>
    </row>
    <row r="270" spans="2:10" x14ac:dyDescent="0.2">
      <c r="B270" s="9" t="str">
        <f>$B$34</f>
        <v>Fine Arts</v>
      </c>
      <c r="C270" s="39">
        <f t="shared" si="20"/>
        <v>4684826.6017126013</v>
      </c>
      <c r="D270" s="39">
        <f t="shared" si="20"/>
        <v>4747010.9829582889</v>
      </c>
      <c r="E270" s="39">
        <f t="shared" si="20"/>
        <v>352968.79202020826</v>
      </c>
      <c r="F270" s="39">
        <f t="shared" si="20"/>
        <v>0</v>
      </c>
      <c r="G270" s="39">
        <f t="shared" si="20"/>
        <v>0</v>
      </c>
      <c r="H270" s="39">
        <f t="shared" si="21"/>
        <v>9784806.3766910993</v>
      </c>
      <c r="I270" s="1"/>
    </row>
    <row r="271" spans="2:10" x14ac:dyDescent="0.2">
      <c r="B271" s="9" t="str">
        <f>$B$35</f>
        <v>Teacher Education</v>
      </c>
      <c r="C271" s="39">
        <f t="shared" si="20"/>
        <v>196701.18563148443</v>
      </c>
      <c r="D271" s="39">
        <f t="shared" si="20"/>
        <v>1626682.6827337169</v>
      </c>
      <c r="E271" s="39">
        <f t="shared" si="20"/>
        <v>13139094.085219167</v>
      </c>
      <c r="F271" s="39">
        <f t="shared" si="20"/>
        <v>4347345.2865320239</v>
      </c>
      <c r="G271" s="39">
        <f t="shared" si="20"/>
        <v>0</v>
      </c>
      <c r="H271" s="39">
        <f t="shared" si="21"/>
        <v>19309823.240116395</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3518717.9831238477</v>
      </c>
      <c r="D273" s="39">
        <f t="shared" si="20"/>
        <v>7792239.706832665</v>
      </c>
      <c r="E273" s="39">
        <f t="shared" si="20"/>
        <v>5263565.3582032016</v>
      </c>
      <c r="F273" s="39">
        <f t="shared" si="20"/>
        <v>6118395.1497610603</v>
      </c>
      <c r="G273" s="39">
        <f t="shared" si="20"/>
        <v>0</v>
      </c>
      <c r="H273" s="39">
        <f t="shared" si="21"/>
        <v>22692918.197920777</v>
      </c>
      <c r="I273" s="1"/>
    </row>
    <row r="274" spans="2:10" x14ac:dyDescent="0.2">
      <c r="B274" s="9" t="str">
        <f>$B$38</f>
        <v>Home Economics</v>
      </c>
      <c r="C274" s="39">
        <f t="shared" si="20"/>
        <v>277528.80263789737</v>
      </c>
      <c r="D274" s="39">
        <f t="shared" si="20"/>
        <v>1131297.5594057224</v>
      </c>
      <c r="E274" s="39">
        <f t="shared" si="20"/>
        <v>580262.62797537399</v>
      </c>
      <c r="F274" s="39">
        <f t="shared" si="20"/>
        <v>0</v>
      </c>
      <c r="G274" s="39">
        <f t="shared" si="20"/>
        <v>0</v>
      </c>
      <c r="H274" s="39">
        <f t="shared" si="21"/>
        <v>1989088.9900189938</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254726.34778221522</v>
      </c>
      <c r="D276" s="39">
        <f t="shared" si="20"/>
        <v>903158.61649114266</v>
      </c>
      <c r="E276" s="39">
        <f t="shared" si="20"/>
        <v>0</v>
      </c>
      <c r="F276" s="39">
        <f t="shared" si="20"/>
        <v>0</v>
      </c>
      <c r="G276" s="39">
        <f t="shared" si="20"/>
        <v>0</v>
      </c>
      <c r="H276" s="39">
        <f t="shared" si="21"/>
        <v>1157884.9642733578</v>
      </c>
      <c r="I276" s="1"/>
    </row>
    <row r="277" spans="2:10" x14ac:dyDescent="0.2">
      <c r="B277" s="9" t="str">
        <f>$B$41</f>
        <v>Library Science</v>
      </c>
      <c r="C277" s="39">
        <f t="shared" si="20"/>
        <v>122255.56037190121</v>
      </c>
      <c r="D277" s="39">
        <f t="shared" si="20"/>
        <v>0</v>
      </c>
      <c r="E277" s="39">
        <f t="shared" si="20"/>
        <v>0</v>
      </c>
      <c r="F277" s="39">
        <f t="shared" si="20"/>
        <v>0</v>
      </c>
      <c r="G277" s="39">
        <f t="shared" si="20"/>
        <v>0</v>
      </c>
      <c r="H277" s="39">
        <f t="shared" si="21"/>
        <v>122255.56037190121</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33823.080941030894</v>
      </c>
      <c r="D279" s="39">
        <f t="shared" si="20"/>
        <v>48304.202141473841</v>
      </c>
      <c r="E279" s="39">
        <f t="shared" si="20"/>
        <v>0</v>
      </c>
      <c r="F279" s="39">
        <f t="shared" si="20"/>
        <v>0</v>
      </c>
      <c r="G279" s="39">
        <f t="shared" si="20"/>
        <v>0</v>
      </c>
      <c r="H279" s="39">
        <f t="shared" si="21"/>
        <v>82127.283082504728</v>
      </c>
      <c r="I279" s="1"/>
    </row>
    <row r="280" spans="2:10" x14ac:dyDescent="0.2">
      <c r="B280" s="9" t="str">
        <f>$B$44</f>
        <v>Physical Training</v>
      </c>
      <c r="C280" s="39">
        <f t="shared" si="20"/>
        <v>100204.67113546137</v>
      </c>
      <c r="D280" s="39">
        <f t="shared" si="20"/>
        <v>0</v>
      </c>
      <c r="E280" s="39">
        <f t="shared" si="20"/>
        <v>0</v>
      </c>
      <c r="F280" s="39">
        <f t="shared" si="20"/>
        <v>0</v>
      </c>
      <c r="G280" s="39">
        <f t="shared" si="20"/>
        <v>0</v>
      </c>
      <c r="H280" s="39">
        <f t="shared" si="21"/>
        <v>100204.67113546137</v>
      </c>
      <c r="I280" s="1"/>
    </row>
    <row r="281" spans="2:10" x14ac:dyDescent="0.2">
      <c r="B281" s="9" t="str">
        <f>$B$45</f>
        <v>Health Services</v>
      </c>
      <c r="C281" s="39">
        <f t="shared" si="20"/>
        <v>924034.84561394516</v>
      </c>
      <c r="D281" s="39">
        <f t="shared" si="20"/>
        <v>2137744.9936311077</v>
      </c>
      <c r="E281" s="39">
        <f t="shared" si="20"/>
        <v>5375578.0871294104</v>
      </c>
      <c r="F281" s="39">
        <f t="shared" si="20"/>
        <v>18769.88673118232</v>
      </c>
      <c r="G281" s="39">
        <f t="shared" si="20"/>
        <v>961911.18458030582</v>
      </c>
      <c r="H281" s="39">
        <f t="shared" si="21"/>
        <v>9418038.9976859521</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2795303.7065747483</v>
      </c>
      <c r="D283" s="39">
        <f t="shared" si="20"/>
        <v>10309141.941175591</v>
      </c>
      <c r="E283" s="39">
        <f t="shared" si="20"/>
        <v>5039008.2061798032</v>
      </c>
      <c r="F283" s="39">
        <f t="shared" si="20"/>
        <v>8633.8080703901469</v>
      </c>
      <c r="G283" s="39">
        <f t="shared" si="20"/>
        <v>0</v>
      </c>
      <c r="H283" s="39">
        <f t="shared" si="21"/>
        <v>18152087.662000537</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314180.13205193472</v>
      </c>
      <c r="E285" s="39">
        <f t="shared" si="22"/>
        <v>0</v>
      </c>
      <c r="F285" s="39">
        <f t="shared" si="22"/>
        <v>0</v>
      </c>
      <c r="G285" s="39">
        <f t="shared" si="22"/>
        <v>0</v>
      </c>
      <c r="H285" s="39">
        <f t="shared" si="21"/>
        <v>314180.13205193472</v>
      </c>
      <c r="I285" s="1"/>
    </row>
    <row r="286" spans="2:10" x14ac:dyDescent="0.2">
      <c r="B286" s="9" t="str">
        <f>$B$50</f>
        <v>Technology</v>
      </c>
      <c r="C286" s="39">
        <f t="shared" si="22"/>
        <v>110382.91758498084</v>
      </c>
      <c r="D286" s="39">
        <f t="shared" si="22"/>
        <v>428435.75704379374</v>
      </c>
      <c r="E286" s="39">
        <f t="shared" si="22"/>
        <v>36144.176151562111</v>
      </c>
      <c r="F286" s="39">
        <f t="shared" si="22"/>
        <v>0</v>
      </c>
      <c r="G286" s="39">
        <f t="shared" si="22"/>
        <v>0</v>
      </c>
      <c r="H286" s="39">
        <f t="shared" si="21"/>
        <v>574962.85078033677</v>
      </c>
      <c r="I286" s="1"/>
    </row>
    <row r="287" spans="2:10" x14ac:dyDescent="0.2">
      <c r="B287" s="9" t="str">
        <f>$B$51</f>
        <v>Nursing</v>
      </c>
      <c r="C287" s="39">
        <f t="shared" si="22"/>
        <v>571722.89997664932</v>
      </c>
      <c r="D287" s="39">
        <f t="shared" si="22"/>
        <v>6684832.5535938423</v>
      </c>
      <c r="E287" s="39">
        <f t="shared" si="22"/>
        <v>1791181.7732459435</v>
      </c>
      <c r="F287" s="39">
        <f t="shared" si="22"/>
        <v>0</v>
      </c>
      <c r="G287" s="39">
        <f t="shared" si="22"/>
        <v>0</v>
      </c>
      <c r="H287" s="39">
        <f t="shared" si="21"/>
        <v>9047737.2268164344</v>
      </c>
      <c r="I287" s="1"/>
    </row>
    <row r="288" spans="2:10" x14ac:dyDescent="0.2">
      <c r="B288" s="35" t="str">
        <f>$B$52</f>
        <v>Totals</v>
      </c>
      <c r="C288" s="38">
        <f>SUM(C268:C287)</f>
        <v>38545320.999602251</v>
      </c>
      <c r="D288" s="38">
        <f>SUM(D268:D287)</f>
        <v>53834294.566312008</v>
      </c>
      <c r="E288" s="38">
        <f>SUM(E268:E287)</f>
        <v>40502063.64743565</v>
      </c>
      <c r="F288" s="38">
        <f>SUM(F268:F287)</f>
        <v>10766141.439589135</v>
      </c>
      <c r="G288" s="38">
        <f>SUM(G268:G287)</f>
        <v>961911.18458030582</v>
      </c>
      <c r="H288" s="38">
        <f t="shared" si="21"/>
        <v>144609731.83751935</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277.00373017654272</v>
      </c>
      <c r="D293" s="36">
        <f t="shared" si="23"/>
        <v>492.60515630822908</v>
      </c>
      <c r="E293" s="36">
        <f t="shared" si="23"/>
        <v>409.57025138972091</v>
      </c>
      <c r="F293" s="36">
        <f t="shared" si="23"/>
        <v>947.90732116138474</v>
      </c>
      <c r="G293" s="37">
        <f t="shared" si="23"/>
        <v>0</v>
      </c>
      <c r="H293" s="38">
        <f t="shared" si="23"/>
        <v>343.07993377160017</v>
      </c>
      <c r="I293" s="1"/>
    </row>
    <row r="294" spans="2:10" x14ac:dyDescent="0.2">
      <c r="B294" s="9" t="str">
        <f>$B$33</f>
        <v>Science</v>
      </c>
      <c r="C294" s="69">
        <f t="shared" si="23"/>
        <v>229.08027954470793</v>
      </c>
      <c r="D294" s="69">
        <f t="shared" si="23"/>
        <v>743.53231496802368</v>
      </c>
      <c r="E294" s="69">
        <f t="shared" si="23"/>
        <v>803.03450333321712</v>
      </c>
      <c r="F294" s="69">
        <f t="shared" si="23"/>
        <v>0</v>
      </c>
      <c r="G294" s="88">
        <f t="shared" si="23"/>
        <v>0</v>
      </c>
      <c r="H294" s="39">
        <f t="shared" si="23"/>
        <v>416.86522732324607</v>
      </c>
      <c r="I294" s="1"/>
    </row>
    <row r="295" spans="2:10" x14ac:dyDescent="0.2">
      <c r="B295" s="9" t="str">
        <f>$B$34</f>
        <v>Fine Arts</v>
      </c>
      <c r="C295" s="69">
        <f t="shared" si="23"/>
        <v>531.5813686273234</v>
      </c>
      <c r="D295" s="69">
        <f t="shared" si="23"/>
        <v>1028.827694616014</v>
      </c>
      <c r="E295" s="69">
        <f t="shared" si="23"/>
        <v>3393.9306925020023</v>
      </c>
      <c r="F295" s="69">
        <f t="shared" si="23"/>
        <v>0</v>
      </c>
      <c r="G295" s="88">
        <f t="shared" si="23"/>
        <v>0</v>
      </c>
      <c r="H295" s="39">
        <f t="shared" si="23"/>
        <v>723.13992880726471</v>
      </c>
      <c r="I295" s="1"/>
    </row>
    <row r="296" spans="2:10" x14ac:dyDescent="0.2">
      <c r="B296" s="9" t="str">
        <f>$B$35</f>
        <v>Teacher Education</v>
      </c>
      <c r="C296" s="69">
        <f t="shared" si="23"/>
        <v>208.81229897185185</v>
      </c>
      <c r="D296" s="69">
        <f t="shared" si="23"/>
        <v>496.54538544985252</v>
      </c>
      <c r="E296" s="69">
        <f t="shared" si="23"/>
        <v>179.48846475170646</v>
      </c>
      <c r="F296" s="69">
        <f t="shared" si="23"/>
        <v>1133.8928759864434</v>
      </c>
      <c r="G296" s="88">
        <f t="shared" si="23"/>
        <v>0</v>
      </c>
      <c r="H296" s="39">
        <f t="shared" si="23"/>
        <v>237.64473866366865</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490.27699360789296</v>
      </c>
      <c r="D298" s="69">
        <f t="shared" si="23"/>
        <v>650.22026926173771</v>
      </c>
      <c r="E298" s="69">
        <f t="shared" si="23"/>
        <v>1555.4271153082748</v>
      </c>
      <c r="F298" s="69">
        <f t="shared" si="23"/>
        <v>5843.7393980525885</v>
      </c>
      <c r="G298" s="88">
        <f t="shared" si="23"/>
        <v>0</v>
      </c>
      <c r="H298" s="39">
        <f t="shared" si="23"/>
        <v>961.89039496103669</v>
      </c>
      <c r="I298" s="1"/>
    </row>
    <row r="299" spans="2:10" x14ac:dyDescent="0.2">
      <c r="B299" s="9" t="str">
        <f>$B$38</f>
        <v>Home Economics</v>
      </c>
      <c r="C299" s="69">
        <f t="shared" si="23"/>
        <v>159.49931186086056</v>
      </c>
      <c r="D299" s="69">
        <f t="shared" si="23"/>
        <v>442.60467895372551</v>
      </c>
      <c r="E299" s="69">
        <f t="shared" si="23"/>
        <v>358.85134692354609</v>
      </c>
      <c r="F299" s="69">
        <f t="shared" si="23"/>
        <v>0</v>
      </c>
      <c r="G299" s="88">
        <f t="shared" si="23"/>
        <v>0</v>
      </c>
      <c r="H299" s="39">
        <f t="shared" si="23"/>
        <v>336.39252325705968</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350.86273799203201</v>
      </c>
      <c r="D301" s="69">
        <f t="shared" si="23"/>
        <v>354.04100999260788</v>
      </c>
      <c r="E301" s="69">
        <f t="shared" si="23"/>
        <v>0</v>
      </c>
      <c r="F301" s="69">
        <f t="shared" si="23"/>
        <v>0</v>
      </c>
      <c r="G301" s="88">
        <f t="shared" si="23"/>
        <v>0</v>
      </c>
      <c r="H301" s="39">
        <f t="shared" si="23"/>
        <v>353.33688259791205</v>
      </c>
      <c r="I301" s="1"/>
    </row>
    <row r="302" spans="2:10" x14ac:dyDescent="0.2">
      <c r="B302" s="9" t="str">
        <f>$B$41</f>
        <v>Library Science</v>
      </c>
      <c r="C302" s="69">
        <f t="shared" si="23"/>
        <v>540.95380695531514</v>
      </c>
      <c r="D302" s="69">
        <f t="shared" si="23"/>
        <v>0</v>
      </c>
      <c r="E302" s="69">
        <f t="shared" si="23"/>
        <v>0</v>
      </c>
      <c r="F302" s="69">
        <f t="shared" si="23"/>
        <v>0</v>
      </c>
      <c r="G302" s="88">
        <f t="shared" si="23"/>
        <v>0</v>
      </c>
      <c r="H302" s="39">
        <f t="shared" si="23"/>
        <v>540.95380695531514</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1409.2950392096207</v>
      </c>
      <c r="D304" s="69">
        <f t="shared" si="23"/>
        <v>670.89169640935893</v>
      </c>
      <c r="E304" s="69">
        <f t="shared" si="23"/>
        <v>0</v>
      </c>
      <c r="F304" s="69">
        <f t="shared" si="23"/>
        <v>0</v>
      </c>
      <c r="G304" s="88">
        <f t="shared" si="23"/>
        <v>0</v>
      </c>
      <c r="H304" s="39">
        <f t="shared" si="23"/>
        <v>855.49253210942425</v>
      </c>
      <c r="I304" s="1"/>
    </row>
    <row r="305" spans="2:10" x14ac:dyDescent="0.2">
      <c r="B305" s="9" t="str">
        <f>$B$44</f>
        <v>Physical Training</v>
      </c>
      <c r="C305" s="69">
        <f t="shared" si="23"/>
        <v>496.06272839337311</v>
      </c>
      <c r="D305" s="69">
        <f t="shared" si="23"/>
        <v>0</v>
      </c>
      <c r="E305" s="69">
        <f t="shared" si="23"/>
        <v>0</v>
      </c>
      <c r="F305" s="69">
        <f t="shared" si="23"/>
        <v>0</v>
      </c>
      <c r="G305" s="88">
        <f t="shared" si="23"/>
        <v>0</v>
      </c>
      <c r="H305" s="39">
        <f t="shared" si="23"/>
        <v>496.06272839337311</v>
      </c>
      <c r="I305" s="1"/>
    </row>
    <row r="306" spans="2:10" x14ac:dyDescent="0.2">
      <c r="B306" s="9" t="str">
        <f>$B$45</f>
        <v>Health Services</v>
      </c>
      <c r="C306" s="69">
        <f t="shared" si="23"/>
        <v>280.01055927695307</v>
      </c>
      <c r="D306" s="69">
        <f t="shared" si="23"/>
        <v>398.53560656806633</v>
      </c>
      <c r="E306" s="69">
        <f t="shared" si="23"/>
        <v>273.42716618155697</v>
      </c>
      <c r="F306" s="69">
        <f t="shared" si="23"/>
        <v>521.38574253284219</v>
      </c>
      <c r="G306" s="88">
        <f t="shared" si="23"/>
        <v>948.6303595466527</v>
      </c>
      <c r="H306" s="39">
        <f t="shared" si="23"/>
        <v>320.62500843214923</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365.25593970661811</v>
      </c>
      <c r="D308" s="69">
        <f t="shared" si="23"/>
        <v>721.92870736523753</v>
      </c>
      <c r="E308" s="69">
        <f t="shared" si="23"/>
        <v>487.52014378674568</v>
      </c>
      <c r="F308" s="69">
        <f t="shared" si="23"/>
        <v>575.58720469267644</v>
      </c>
      <c r="G308" s="88">
        <f t="shared" si="23"/>
        <v>0</v>
      </c>
      <c r="H308" s="39">
        <f t="shared" si="23"/>
        <v>562.26265834470746</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654.54194177486397</v>
      </c>
      <c r="E310" s="69">
        <f t="shared" si="24"/>
        <v>0</v>
      </c>
      <c r="F310" s="69">
        <f t="shared" si="24"/>
        <v>0</v>
      </c>
      <c r="G310" s="88">
        <f t="shared" si="24"/>
        <v>0</v>
      </c>
      <c r="H310" s="39">
        <f t="shared" si="24"/>
        <v>654.54194177486397</v>
      </c>
      <c r="I310" s="1"/>
    </row>
    <row r="311" spans="2:10" x14ac:dyDescent="0.2">
      <c r="B311" s="9" t="str">
        <f>$B$50</f>
        <v>Technology</v>
      </c>
      <c r="C311" s="69">
        <f t="shared" si="24"/>
        <v>306.61921551383568</v>
      </c>
      <c r="D311" s="69">
        <f t="shared" si="24"/>
        <v>547.17210350420658</v>
      </c>
      <c r="E311" s="69">
        <f t="shared" si="24"/>
        <v>334.6682976996492</v>
      </c>
      <c r="F311" s="69">
        <f t="shared" si="24"/>
        <v>0</v>
      </c>
      <c r="G311" s="88">
        <f t="shared" si="24"/>
        <v>0</v>
      </c>
      <c r="H311" s="39">
        <f t="shared" si="24"/>
        <v>459.60259854543307</v>
      </c>
      <c r="I311" s="1"/>
    </row>
    <row r="312" spans="2:10" x14ac:dyDescent="0.2">
      <c r="B312" s="9" t="str">
        <f>$B$51</f>
        <v>Nursing</v>
      </c>
      <c r="C312" s="69">
        <f t="shared" si="24"/>
        <v>323.9223229329458</v>
      </c>
      <c r="D312" s="69">
        <f t="shared" si="24"/>
        <v>647.62958279343559</v>
      </c>
      <c r="E312" s="69">
        <f t="shared" si="24"/>
        <v>1412.6039221182521</v>
      </c>
      <c r="F312" s="69">
        <f t="shared" si="24"/>
        <v>0</v>
      </c>
      <c r="G312" s="88">
        <f t="shared" si="24"/>
        <v>0</v>
      </c>
      <c r="H312" s="39">
        <f t="shared" si="24"/>
        <v>677.47938800572331</v>
      </c>
      <c r="I312" s="1"/>
    </row>
    <row r="313" spans="2:10" x14ac:dyDescent="0.2">
      <c r="B313" s="35" t="str">
        <f>$B$52</f>
        <v>Totals</v>
      </c>
      <c r="C313" s="38">
        <f t="shared" si="24"/>
        <v>303.83182778094852</v>
      </c>
      <c r="D313" s="38">
        <f t="shared" si="24"/>
        <v>608.45524335490586</v>
      </c>
      <c r="E313" s="38">
        <f t="shared" si="24"/>
        <v>318.71312281582982</v>
      </c>
      <c r="F313" s="38">
        <f t="shared" si="24"/>
        <v>2062.4792029864243</v>
      </c>
      <c r="G313" s="38">
        <f t="shared" si="24"/>
        <v>948.6303595466527</v>
      </c>
      <c r="H313" s="38">
        <f t="shared" si="24"/>
        <v>414.76454328066239</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1.7783340173588174</v>
      </c>
      <c r="E318" s="55">
        <f t="shared" si="25"/>
        <v>1.478573054336451</v>
      </c>
      <c r="F318" s="55">
        <f t="shared" si="25"/>
        <v>3.4220020089883092</v>
      </c>
      <c r="G318" s="55">
        <f t="shared" si="25"/>
        <v>0</v>
      </c>
      <c r="H318" s="55">
        <f t="shared" si="25"/>
        <v>1.2385390389975799</v>
      </c>
      <c r="I318" s="1"/>
    </row>
    <row r="319" spans="2:10" x14ac:dyDescent="0.2">
      <c r="B319" s="9" t="str">
        <f>$B$33</f>
        <v>Science</v>
      </c>
      <c r="C319" s="55">
        <f t="shared" ref="C319:H334" si="26">IF($C$293=0,"",C294/$C$293)</f>
        <v>0.8269934827184755</v>
      </c>
      <c r="D319" s="55">
        <f t="shared" si="26"/>
        <v>2.6841960377001004</v>
      </c>
      <c r="E319" s="55">
        <f t="shared" si="26"/>
        <v>2.8990024893217838</v>
      </c>
      <c r="F319" s="55">
        <f t="shared" si="26"/>
        <v>0</v>
      </c>
      <c r="G319" s="55">
        <f t="shared" si="26"/>
        <v>0</v>
      </c>
      <c r="H319" s="55">
        <f t="shared" si="26"/>
        <v>1.5049083528859537</v>
      </c>
      <c r="I319" s="1"/>
    </row>
    <row r="320" spans="2:10" x14ac:dyDescent="0.2">
      <c r="B320" s="9" t="str">
        <f>$B$34</f>
        <v>Fine Arts</v>
      </c>
      <c r="C320" s="55">
        <f t="shared" si="26"/>
        <v>1.9190404702800601</v>
      </c>
      <c r="D320" s="55">
        <f t="shared" si="26"/>
        <v>3.7141293872119032</v>
      </c>
      <c r="E320" s="55">
        <f t="shared" si="26"/>
        <v>12.252292380102425</v>
      </c>
      <c r="F320" s="55">
        <f t="shared" si="26"/>
        <v>0</v>
      </c>
      <c r="G320" s="55">
        <f t="shared" si="26"/>
        <v>0</v>
      </c>
      <c r="H320" s="55">
        <f t="shared" si="26"/>
        <v>2.6105783064595776</v>
      </c>
      <c r="I320" s="1"/>
    </row>
    <row r="321" spans="2:9" x14ac:dyDescent="0.2">
      <c r="B321" s="9" t="str">
        <f>$B$35</f>
        <v>Teacher Education</v>
      </c>
      <c r="C321" s="55">
        <f t="shared" si="26"/>
        <v>0.75382486307592156</v>
      </c>
      <c r="D321" s="55">
        <f t="shared" si="26"/>
        <v>1.7925584797482308</v>
      </c>
      <c r="E321" s="55">
        <f t="shared" si="26"/>
        <v>0.64796407123222899</v>
      </c>
      <c r="F321" s="55">
        <f t="shared" si="26"/>
        <v>4.0934209631898453</v>
      </c>
      <c r="G321" s="55">
        <f t="shared" si="26"/>
        <v>0</v>
      </c>
      <c r="H321" s="55">
        <f t="shared" si="26"/>
        <v>0.85791169134152301</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1.7699292110450096</v>
      </c>
      <c r="D323" s="55">
        <f t="shared" si="26"/>
        <v>2.347333983002081</v>
      </c>
      <c r="E323" s="55">
        <f t="shared" si="26"/>
        <v>5.6151847280791305</v>
      </c>
      <c r="F323" s="55">
        <f t="shared" si="26"/>
        <v>21.096248033657162</v>
      </c>
      <c r="G323" s="55">
        <f t="shared" si="26"/>
        <v>0</v>
      </c>
      <c r="H323" s="55">
        <f t="shared" si="26"/>
        <v>3.4724817400400902</v>
      </c>
      <c r="I323" s="1"/>
    </row>
    <row r="324" spans="2:9" x14ac:dyDescent="0.2">
      <c r="B324" s="9" t="str">
        <f>$B$38</f>
        <v>Home Economics</v>
      </c>
      <c r="C324" s="55">
        <f t="shared" si="26"/>
        <v>0.5758020361646643</v>
      </c>
      <c r="D324" s="55">
        <f t="shared" si="26"/>
        <v>1.5978293096329077</v>
      </c>
      <c r="E324" s="55">
        <f t="shared" si="26"/>
        <v>1.2954747818552459</v>
      </c>
      <c r="F324" s="55">
        <f t="shared" si="26"/>
        <v>0</v>
      </c>
      <c r="G324" s="55">
        <f t="shared" si="26"/>
        <v>0</v>
      </c>
      <c r="H324" s="55">
        <f t="shared" si="26"/>
        <v>1.2143970878755557</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1.2666354267807756</v>
      </c>
      <c r="D326" s="55">
        <f t="shared" si="26"/>
        <v>1.2781091784105831</v>
      </c>
      <c r="E326" s="55">
        <f t="shared" si="26"/>
        <v>0</v>
      </c>
      <c r="F326" s="55">
        <f t="shared" si="26"/>
        <v>0</v>
      </c>
      <c r="G326" s="55">
        <f t="shared" si="26"/>
        <v>0</v>
      </c>
      <c r="H326" s="55">
        <f t="shared" si="26"/>
        <v>1.2755672364871042</v>
      </c>
      <c r="I326" s="1"/>
    </row>
    <row r="327" spans="2:9" x14ac:dyDescent="0.2">
      <c r="B327" s="9" t="str">
        <f>$B$41</f>
        <v>Library Science</v>
      </c>
      <c r="C327" s="55">
        <f t="shared" si="26"/>
        <v>1.9528755320751428</v>
      </c>
      <c r="D327" s="55">
        <f t="shared" si="26"/>
        <v>0</v>
      </c>
      <c r="E327" s="55">
        <f t="shared" si="26"/>
        <v>0</v>
      </c>
      <c r="F327" s="55">
        <f t="shared" si="26"/>
        <v>0</v>
      </c>
      <c r="G327" s="55">
        <f t="shared" si="26"/>
        <v>0</v>
      </c>
      <c r="H327" s="55">
        <f t="shared" si="26"/>
        <v>1.9528755320751428</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5.0876392108923403</v>
      </c>
      <c r="D329" s="55">
        <f t="shared" si="26"/>
        <v>2.4219590688608408</v>
      </c>
      <c r="E329" s="55">
        <f t="shared" si="26"/>
        <v>0</v>
      </c>
      <c r="F329" s="55">
        <f t="shared" si="26"/>
        <v>0</v>
      </c>
      <c r="G329" s="55">
        <f t="shared" si="26"/>
        <v>0</v>
      </c>
      <c r="H329" s="55">
        <f t="shared" si="26"/>
        <v>3.0883791043687152</v>
      </c>
      <c r="I329" s="1"/>
    </row>
    <row r="330" spans="2:9" x14ac:dyDescent="0.2">
      <c r="B330" s="9" t="str">
        <f>$B$44</f>
        <v>Physical Training</v>
      </c>
      <c r="C330" s="55">
        <f t="shared" si="26"/>
        <v>1.7908160589650457</v>
      </c>
      <c r="D330" s="55">
        <f t="shared" si="26"/>
        <v>0</v>
      </c>
      <c r="E330" s="55">
        <f t="shared" si="26"/>
        <v>0</v>
      </c>
      <c r="F330" s="55">
        <f t="shared" si="26"/>
        <v>0</v>
      </c>
      <c r="G330" s="55">
        <f t="shared" si="26"/>
        <v>0</v>
      </c>
      <c r="H330" s="55">
        <f t="shared" si="26"/>
        <v>1.7908160589650457</v>
      </c>
      <c r="I330" s="1"/>
    </row>
    <row r="331" spans="2:9" x14ac:dyDescent="0.2">
      <c r="B331" s="9" t="str">
        <f>$B$45</f>
        <v>Health Services</v>
      </c>
      <c r="C331" s="55">
        <f t="shared" si="26"/>
        <v>1.0108548325269628</v>
      </c>
      <c r="D331" s="55">
        <f t="shared" si="26"/>
        <v>1.4387373278838798</v>
      </c>
      <c r="E331" s="55">
        <f t="shared" si="26"/>
        <v>0.98708839049674058</v>
      </c>
      <c r="F331" s="55">
        <f t="shared" si="26"/>
        <v>1.8822336515127343</v>
      </c>
      <c r="G331" s="55">
        <f t="shared" si="26"/>
        <v>3.424612220716531</v>
      </c>
      <c r="H331" s="55">
        <f t="shared" si="26"/>
        <v>1.1574754182111748</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1.3185957440855747</v>
      </c>
      <c r="D333" s="55">
        <f t="shared" si="26"/>
        <v>2.6062057247573196</v>
      </c>
      <c r="E333" s="55">
        <f t="shared" si="26"/>
        <v>1.759976818637188</v>
      </c>
      <c r="F333" s="55">
        <f t="shared" si="26"/>
        <v>2.077904165138273</v>
      </c>
      <c r="G333" s="55">
        <f t="shared" si="26"/>
        <v>0</v>
      </c>
      <c r="H333" s="55">
        <f t="shared" si="26"/>
        <v>2.0298017574938818</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2.362935478730575</v>
      </c>
      <c r="E335" s="55">
        <f t="shared" si="27"/>
        <v>0</v>
      </c>
      <c r="F335" s="55">
        <f t="shared" si="27"/>
        <v>0</v>
      </c>
      <c r="G335" s="55">
        <f t="shared" si="27"/>
        <v>0</v>
      </c>
      <c r="H335" s="55">
        <f t="shared" si="27"/>
        <v>2.362935478730575</v>
      </c>
      <c r="I335" s="1"/>
    </row>
    <row r="336" spans="2:9" x14ac:dyDescent="0.2">
      <c r="B336" s="9" t="str">
        <f>$B$50</f>
        <v>Technology</v>
      </c>
      <c r="C336" s="55">
        <f t="shared" si="27"/>
        <v>1.1069136697849453</v>
      </c>
      <c r="D336" s="55">
        <f t="shared" si="27"/>
        <v>1.9753239537802525</v>
      </c>
      <c r="E336" s="55">
        <f t="shared" si="27"/>
        <v>1.2081725306960853</v>
      </c>
      <c r="F336" s="55">
        <f t="shared" si="27"/>
        <v>0</v>
      </c>
      <c r="G336" s="55">
        <f t="shared" si="27"/>
        <v>0</v>
      </c>
      <c r="H336" s="55">
        <f t="shared" si="27"/>
        <v>1.6591928139469987</v>
      </c>
      <c r="I336" s="1"/>
    </row>
    <row r="337" spans="2:10" x14ac:dyDescent="0.2">
      <c r="B337" s="9" t="str">
        <f>$B$51</f>
        <v>Nursing</v>
      </c>
      <c r="C337" s="55">
        <f t="shared" si="27"/>
        <v>1.1693789203723013</v>
      </c>
      <c r="D337" s="55">
        <f t="shared" si="27"/>
        <v>2.3379814502161467</v>
      </c>
      <c r="E337" s="55">
        <f t="shared" si="27"/>
        <v>5.0995844756962567</v>
      </c>
      <c r="F337" s="55">
        <f t="shared" si="27"/>
        <v>0</v>
      </c>
      <c r="G337" s="55">
        <f t="shared" si="27"/>
        <v>0</v>
      </c>
      <c r="H337" s="55">
        <f t="shared" si="27"/>
        <v>2.4457410287361312</v>
      </c>
      <c r="I337" s="1"/>
    </row>
    <row r="338" spans="2:10" x14ac:dyDescent="0.2">
      <c r="B338" s="35" t="str">
        <f>$B$52</f>
        <v>Totals</v>
      </c>
      <c r="C338" s="55">
        <f t="shared" si="27"/>
        <v>1.0968510336929667</v>
      </c>
      <c r="D338" s="55">
        <f t="shared" si="27"/>
        <v>2.196559746567742</v>
      </c>
      <c r="E338" s="55">
        <f t="shared" si="27"/>
        <v>1.1505733970178107</v>
      </c>
      <c r="F338" s="55">
        <f t="shared" si="27"/>
        <v>7.4456730300055707</v>
      </c>
      <c r="G338" s="55">
        <f t="shared" si="27"/>
        <v>3.424612220716531</v>
      </c>
      <c r="H338" s="55">
        <f t="shared" si="27"/>
        <v>1.4973247581045952</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8310.1119052962822</v>
      </c>
      <c r="D343" s="38">
        <f t="shared" si="28"/>
        <v>14778.154689246872</v>
      </c>
      <c r="E343" s="38">
        <f>E293*24</f>
        <v>9829.6860333533023</v>
      </c>
      <c r="F343" s="38">
        <f>F293*18</f>
        <v>17062.331780904926</v>
      </c>
      <c r="G343" s="38">
        <f>G293*24</f>
        <v>0</v>
      </c>
      <c r="H343" s="38">
        <f>IF((C32/30+D32/30+E32/24+F32/18+G32/24)=0,0,H268/(C32/30+D32/30+E32/24+F32/18+G32/24))</f>
        <v>9982.8359485339352</v>
      </c>
      <c r="I343" s="1"/>
    </row>
    <row r="344" spans="2:10" x14ac:dyDescent="0.2">
      <c r="B344" s="9" t="str">
        <f>$B$33</f>
        <v>Science</v>
      </c>
      <c r="C344" s="39">
        <f t="shared" si="28"/>
        <v>6872.4083863412379</v>
      </c>
      <c r="D344" s="39">
        <f t="shared" si="28"/>
        <v>22305.969449040709</v>
      </c>
      <c r="E344" s="39">
        <f>E294*24</f>
        <v>19272.828079997213</v>
      </c>
      <c r="F344" s="39">
        <f>F294*18</f>
        <v>0</v>
      </c>
      <c r="G344" s="39">
        <f>G294*24</f>
        <v>0</v>
      </c>
      <c r="H344" s="39">
        <f t="shared" ref="H344:H363" si="29">IF((C33/30+D33/30+E33/24+F33/18+G33/24)=0,0,H269/(C33/30+D33/30+E33/24+F33/18+G33/24))</f>
        <v>12101.573859143691</v>
      </c>
      <c r="I344" s="1"/>
    </row>
    <row r="345" spans="2:10" x14ac:dyDescent="0.2">
      <c r="B345" s="9" t="str">
        <f>$B$34</f>
        <v>Fine Arts</v>
      </c>
      <c r="C345" s="39">
        <f t="shared" si="28"/>
        <v>15947.441058819702</v>
      </c>
      <c r="D345" s="39">
        <f t="shared" si="28"/>
        <v>30864.830838480419</v>
      </c>
      <c r="E345" s="39">
        <f t="shared" ref="E345:E363" si="30">E295*24</f>
        <v>81454.336620048052</v>
      </c>
      <c r="F345" s="39">
        <f t="shared" ref="F345:F363" si="31">F295*18</f>
        <v>0</v>
      </c>
      <c r="G345" s="39">
        <f t="shared" ref="G345:G363" si="32">G295*24</f>
        <v>0</v>
      </c>
      <c r="H345" s="39">
        <f t="shared" si="29"/>
        <v>21652.592114828723</v>
      </c>
      <c r="I345" s="1"/>
    </row>
    <row r="346" spans="2:10" x14ac:dyDescent="0.2">
      <c r="B346" s="9" t="str">
        <f>$B$35</f>
        <v>Teacher Education</v>
      </c>
      <c r="C346" s="39">
        <f t="shared" si="28"/>
        <v>6264.3689691555555</v>
      </c>
      <c r="D346" s="39">
        <f t="shared" si="28"/>
        <v>14896.361563495575</v>
      </c>
      <c r="E346" s="39">
        <f t="shared" si="30"/>
        <v>4307.7231540409548</v>
      </c>
      <c r="F346" s="39">
        <f t="shared" si="31"/>
        <v>20410.071767755981</v>
      </c>
      <c r="G346" s="39">
        <f t="shared" si="32"/>
        <v>0</v>
      </c>
      <c r="H346" s="39">
        <f t="shared" si="29"/>
        <v>5673.1443463018886</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14708.309808236789</v>
      </c>
      <c r="D348" s="39">
        <f t="shared" si="28"/>
        <v>19506.608077852132</v>
      </c>
      <c r="E348" s="39">
        <f t="shared" si="30"/>
        <v>37330.250767398597</v>
      </c>
      <c r="F348" s="39">
        <f t="shared" si="31"/>
        <v>105187.30916494659</v>
      </c>
      <c r="G348" s="39">
        <f t="shared" si="32"/>
        <v>0</v>
      </c>
      <c r="H348" s="39">
        <f t="shared" si="29"/>
        <v>27084.163985424228</v>
      </c>
      <c r="I348" s="1"/>
    </row>
    <row r="349" spans="2:10" x14ac:dyDescent="0.2">
      <c r="B349" s="9" t="str">
        <f>$B$38</f>
        <v>Home Economics</v>
      </c>
      <c r="C349" s="39">
        <f t="shared" si="28"/>
        <v>4784.979355825817</v>
      </c>
      <c r="D349" s="39">
        <f t="shared" si="28"/>
        <v>13278.140368611765</v>
      </c>
      <c r="E349" s="39">
        <f t="shared" si="30"/>
        <v>8612.4323261651061</v>
      </c>
      <c r="F349" s="39">
        <f t="shared" si="31"/>
        <v>0</v>
      </c>
      <c r="G349" s="39">
        <f t="shared" si="32"/>
        <v>0</v>
      </c>
      <c r="H349" s="39">
        <f t="shared" si="29"/>
        <v>9445.9883177917327</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10525.882139760961</v>
      </c>
      <c r="D351" s="39">
        <f t="shared" si="28"/>
        <v>10621.230299778237</v>
      </c>
      <c r="E351" s="39">
        <f t="shared" si="30"/>
        <v>0</v>
      </c>
      <c r="F351" s="39">
        <f t="shared" si="31"/>
        <v>0</v>
      </c>
      <c r="G351" s="39">
        <f t="shared" si="32"/>
        <v>0</v>
      </c>
      <c r="H351" s="39">
        <f t="shared" si="29"/>
        <v>10600.106477937361</v>
      </c>
      <c r="I351" s="1"/>
    </row>
    <row r="352" spans="2:10" x14ac:dyDescent="0.2">
      <c r="B352" s="9" t="str">
        <f>$B$41</f>
        <v>Library Science</v>
      </c>
      <c r="C352" s="39">
        <f t="shared" si="28"/>
        <v>16228.614208659454</v>
      </c>
      <c r="D352" s="39">
        <f t="shared" si="28"/>
        <v>0</v>
      </c>
      <c r="E352" s="39">
        <f t="shared" si="30"/>
        <v>0</v>
      </c>
      <c r="F352" s="39">
        <f t="shared" si="31"/>
        <v>0</v>
      </c>
      <c r="G352" s="39">
        <f t="shared" si="32"/>
        <v>0</v>
      </c>
      <c r="H352" s="39">
        <f t="shared" si="29"/>
        <v>16228.614208659454</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42278.851176288619</v>
      </c>
      <c r="D354" s="39">
        <f t="shared" si="28"/>
        <v>20126.750892280768</v>
      </c>
      <c r="E354" s="39">
        <f t="shared" si="30"/>
        <v>0</v>
      </c>
      <c r="F354" s="39">
        <f t="shared" si="31"/>
        <v>0</v>
      </c>
      <c r="G354" s="39">
        <f t="shared" si="32"/>
        <v>0</v>
      </c>
      <c r="H354" s="39">
        <f t="shared" si="29"/>
        <v>25664.775963282726</v>
      </c>
      <c r="I354" s="1"/>
    </row>
    <row r="355" spans="2:9" x14ac:dyDescent="0.2">
      <c r="B355" s="9" t="str">
        <f>$B$44</f>
        <v>Physical Training</v>
      </c>
      <c r="C355" s="39">
        <f t="shared" si="28"/>
        <v>14881.881851801194</v>
      </c>
      <c r="D355" s="39">
        <f t="shared" si="28"/>
        <v>0</v>
      </c>
      <c r="E355" s="39">
        <f t="shared" si="30"/>
        <v>0</v>
      </c>
      <c r="F355" s="39">
        <f t="shared" si="31"/>
        <v>0</v>
      </c>
      <c r="G355" s="39">
        <f t="shared" si="32"/>
        <v>0</v>
      </c>
      <c r="H355" s="39">
        <f t="shared" si="29"/>
        <v>14881.881851801192</v>
      </c>
      <c r="I355" s="1"/>
    </row>
    <row r="356" spans="2:9" x14ac:dyDescent="0.2">
      <c r="B356" s="9" t="str">
        <f>$B$45</f>
        <v>Health Services</v>
      </c>
      <c r="C356" s="39">
        <f t="shared" si="28"/>
        <v>8400.3167783085919</v>
      </c>
      <c r="D356" s="39">
        <f t="shared" si="28"/>
        <v>11956.06819704199</v>
      </c>
      <c r="E356" s="39">
        <f t="shared" si="30"/>
        <v>6562.2519883573677</v>
      </c>
      <c r="F356" s="39">
        <f t="shared" si="31"/>
        <v>9384.9433655911598</v>
      </c>
      <c r="G356" s="39">
        <f t="shared" si="32"/>
        <v>22767.128629119667</v>
      </c>
      <c r="H356" s="39">
        <f t="shared" si="29"/>
        <v>8173.8437484436827</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10957.678191198544</v>
      </c>
      <c r="D358" s="39">
        <f t="shared" si="28"/>
        <v>21657.861220957126</v>
      </c>
      <c r="E358" s="39">
        <f t="shared" si="30"/>
        <v>11700.483450881897</v>
      </c>
      <c r="F358" s="39">
        <f t="shared" si="31"/>
        <v>10360.569684468175</v>
      </c>
      <c r="G358" s="39">
        <f t="shared" si="32"/>
        <v>0</v>
      </c>
      <c r="H358" s="39">
        <f t="shared" si="29"/>
        <v>15613.355979701135</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19636.25825324592</v>
      </c>
      <c r="E360" s="39">
        <f t="shared" si="30"/>
        <v>0</v>
      </c>
      <c r="F360" s="39">
        <f t="shared" si="31"/>
        <v>0</v>
      </c>
      <c r="G360" s="39">
        <f t="shared" si="32"/>
        <v>0</v>
      </c>
      <c r="H360" s="39">
        <f t="shared" si="29"/>
        <v>19636.25825324592</v>
      </c>
      <c r="I360" s="1"/>
    </row>
    <row r="361" spans="2:9" x14ac:dyDescent="0.2">
      <c r="B361" s="9" t="str">
        <f>$B$50</f>
        <v>Technology</v>
      </c>
      <c r="C361" s="39">
        <f t="shared" si="33"/>
        <v>9198.5764654150698</v>
      </c>
      <c r="D361" s="39">
        <f t="shared" si="33"/>
        <v>16415.163105126197</v>
      </c>
      <c r="E361" s="39">
        <f t="shared" si="30"/>
        <v>8032.0391447915808</v>
      </c>
      <c r="F361" s="39">
        <f t="shared" si="31"/>
        <v>0</v>
      </c>
      <c r="G361" s="39">
        <f t="shared" si="32"/>
        <v>0</v>
      </c>
      <c r="H361" s="39">
        <f t="shared" si="29"/>
        <v>13496.780534749689</v>
      </c>
      <c r="I361" s="1"/>
    </row>
    <row r="362" spans="2:9" x14ac:dyDescent="0.2">
      <c r="B362" s="9" t="str">
        <f>$B$51</f>
        <v>Nursing</v>
      </c>
      <c r="C362" s="39">
        <f t="shared" si="33"/>
        <v>9717.6696879883748</v>
      </c>
      <c r="D362" s="39">
        <f t="shared" si="33"/>
        <v>19428.887483803068</v>
      </c>
      <c r="E362" s="39">
        <f t="shared" si="30"/>
        <v>33902.494130838051</v>
      </c>
      <c r="F362" s="39">
        <f t="shared" si="31"/>
        <v>0</v>
      </c>
      <c r="G362" s="39">
        <f t="shared" si="32"/>
        <v>0</v>
      </c>
      <c r="H362" s="39">
        <f t="shared" si="29"/>
        <v>19853.139029000369</v>
      </c>
      <c r="I362" s="1"/>
    </row>
    <row r="363" spans="2:9" x14ac:dyDescent="0.2">
      <c r="B363" s="35" t="str">
        <f>$B$52</f>
        <v>Totals</v>
      </c>
      <c r="C363" s="38">
        <f t="shared" si="33"/>
        <v>9114.9548334284555</v>
      </c>
      <c r="D363" s="38">
        <f t="shared" si="33"/>
        <v>18253.657300647177</v>
      </c>
      <c r="E363" s="38">
        <f t="shared" si="30"/>
        <v>7649.1149475799157</v>
      </c>
      <c r="F363" s="38">
        <f t="shared" si="31"/>
        <v>37124.62565375564</v>
      </c>
      <c r="G363" s="38">
        <f t="shared" si="32"/>
        <v>22767.128629119667</v>
      </c>
      <c r="H363" s="38">
        <f t="shared" si="29"/>
        <v>11292.974007149602</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71" priority="24" stopIfTrue="1">
      <formula>#REF!&gt;5</formula>
    </cfRule>
  </conditionalFormatting>
  <conditionalFormatting sqref="C25">
    <cfRule type="expression" dxfId="70" priority="20" stopIfTrue="1">
      <formula>C52=0</formula>
    </cfRule>
  </conditionalFormatting>
  <conditionalFormatting sqref="D25:G25">
    <cfRule type="expression" dxfId="69" priority="19" stopIfTrue="1">
      <formula>D52=0</formula>
    </cfRule>
  </conditionalFormatting>
  <conditionalFormatting sqref="C25:G25">
    <cfRule type="expression" dxfId="68" priority="18" stopIfTrue="1">
      <formula>AND(C52=0,C25&gt;0)</formula>
    </cfRule>
  </conditionalFormatting>
  <conditionalFormatting sqref="C116:G135">
    <cfRule type="expression" dxfId="67" priority="17" stopIfTrue="1">
      <formula>C32=0</formula>
    </cfRule>
  </conditionalFormatting>
  <conditionalFormatting sqref="H188">
    <cfRule type="expression" dxfId="66" priority="15" stopIfTrue="1">
      <formula>$H$188&lt;&gt;$I$163</formula>
    </cfRule>
  </conditionalFormatting>
  <conditionalFormatting sqref="H288">
    <cfRule type="expression" dxfId="65" priority="14" stopIfTrue="1">
      <formula>ROUND($H$288,-1)&lt;&gt;ROUND($H$18,-1)</formula>
    </cfRule>
  </conditionalFormatting>
  <conditionalFormatting sqref="C293:G312">
    <cfRule type="expression" dxfId="64" priority="13" stopIfTrue="1">
      <formula>C32=0</formula>
    </cfRule>
  </conditionalFormatting>
  <conditionalFormatting sqref="H138">
    <cfRule type="cellIs" dxfId="63" priority="12" operator="lessThan">
      <formula>0</formula>
    </cfRule>
  </conditionalFormatting>
  <conditionalFormatting sqref="C61:G80">
    <cfRule type="expression" dxfId="62" priority="6" stopIfTrue="1">
      <formula>C32=0</formula>
    </cfRule>
  </conditionalFormatting>
  <conditionalFormatting sqref="C91:G110">
    <cfRule type="expression" dxfId="61" priority="5" stopIfTrue="1">
      <formula>C32=0</formula>
    </cfRule>
  </conditionalFormatting>
  <conditionalFormatting sqref="C143:H162">
    <cfRule type="expression" dxfId="60" priority="3" stopIfTrue="1">
      <formula>C32=0</formula>
    </cfRule>
  </conditionalFormatting>
  <conditionalFormatting sqref="H143:H162">
    <cfRule type="expression" dxfId="59" priority="4" stopIfTrue="1">
      <formula>OR(AND(#REF!&gt;0,H143&gt;0,H61=0),AND(#REF!&gt;0,H143&gt;0,H32=0))</formula>
    </cfRule>
  </conditionalFormatting>
  <conditionalFormatting sqref="H143:H162">
    <cfRule type="expression" dxfId="58" priority="2" stopIfTrue="1">
      <formula>OR(AND(#REF!&gt;0,H143&gt;0,H61=0),AND(#REF!&gt;0,H143&gt;0,H32=0))</formula>
    </cfRule>
  </conditionalFormatting>
  <conditionalFormatting sqref="H143:H162">
    <cfRule type="expression" dxfId="57"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pageSetUpPr autoPageBreaks="0"/>
  </sheetPr>
  <dimension ref="A1:D67"/>
  <sheetViews>
    <sheetView showGridLines="0" zoomScale="70" zoomScaleNormal="70" workbookViewId="0">
      <selection activeCell="G7" sqref="G7"/>
    </sheetView>
  </sheetViews>
  <sheetFormatPr defaultColWidth="9.140625" defaultRowHeight="14.25" x14ac:dyDescent="0.2"/>
  <cols>
    <col min="1" max="1" width="40.140625" style="106" customWidth="1"/>
    <col min="2" max="2" width="15.85546875" style="93" customWidth="1"/>
    <col min="3" max="3" width="17.28515625" style="4" customWidth="1"/>
    <col min="4" max="4" width="16.140625" style="4" customWidth="1"/>
    <col min="5" max="16384" width="9.140625" style="1"/>
  </cols>
  <sheetData>
    <row r="1" spans="1:4" x14ac:dyDescent="0.2">
      <c r="A1" s="28" t="str">
        <f>'Relative Weights'!A1</f>
        <v>THECB Texas Public University Expenditure Study Fiscal Year 2020</v>
      </c>
      <c r="B1" s="1"/>
    </row>
    <row r="2" spans="1:4" x14ac:dyDescent="0.2">
      <c r="A2" s="28" t="str">
        <f>'Relative Weights'!A2</f>
        <v>Institution Survey for the Year Ended August 31, 2020</v>
      </c>
      <c r="B2" s="1"/>
    </row>
    <row r="3" spans="1:4" ht="15" thickBot="1" x14ac:dyDescent="0.25">
      <c r="A3" s="92" t="str">
        <f>"FY "&amp;'Relative Weights'!H1&amp;" Average Total Expenditure per Full-Time Student Equivalent (FTSE)"</f>
        <v>FY 2020 Average Total Expenditure per Full-Time Student Equivalent (FTSE)</v>
      </c>
    </row>
    <row r="4" spans="1:4" s="147" customFormat="1" ht="43.5" thickBot="1" x14ac:dyDescent="0.25">
      <c r="A4" s="144" t="s">
        <v>180</v>
      </c>
      <c r="B4" s="145" t="s">
        <v>880</v>
      </c>
      <c r="C4" s="145" t="s">
        <v>227</v>
      </c>
      <c r="D4" s="146" t="s">
        <v>228</v>
      </c>
    </row>
    <row r="5" spans="1:4" x14ac:dyDescent="0.2">
      <c r="A5" s="94" t="s">
        <v>702</v>
      </c>
      <c r="B5" s="95">
        <f>C5/D5*1000000</f>
        <v>34685.222222222219</v>
      </c>
      <c r="C5" s="348">
        <f>UTA!$H$288/1000000</f>
        <v>511.03030905000003</v>
      </c>
      <c r="D5" s="349">
        <f>UTA!$H$363</f>
        <v>14733.372782677223</v>
      </c>
    </row>
    <row r="6" spans="1:4" x14ac:dyDescent="0.2">
      <c r="A6" s="96" t="s">
        <v>703</v>
      </c>
      <c r="B6" s="97">
        <f t="shared" ref="B6:B40" si="0">C6/D6*1000000</f>
        <v>48225.061111111114</v>
      </c>
      <c r="C6" s="38">
        <f>UT!$H$288/1000000</f>
        <v>1882.58489046</v>
      </c>
      <c r="D6" s="350">
        <f>UT!$H$363</f>
        <v>39037.480660159294</v>
      </c>
    </row>
    <row r="7" spans="1:4" x14ac:dyDescent="0.2">
      <c r="A7" s="96" t="s">
        <v>704</v>
      </c>
      <c r="B7" s="97">
        <f t="shared" si="0"/>
        <v>25721.536111111112</v>
      </c>
      <c r="C7" s="38">
        <f>UTD!$H$288/1000000</f>
        <v>458.55010858155225</v>
      </c>
      <c r="D7" s="350">
        <f>UTD!$H$363</f>
        <v>17827.477589235783</v>
      </c>
    </row>
    <row r="8" spans="1:4" x14ac:dyDescent="0.2">
      <c r="A8" s="96" t="s">
        <v>705</v>
      </c>
      <c r="B8" s="97">
        <f t="shared" si="0"/>
        <v>20127.677777777779</v>
      </c>
      <c r="C8" s="38">
        <f>UTEP!$H$288/1000000</f>
        <v>286.87056699504109</v>
      </c>
      <c r="D8" s="350">
        <f>UTEP!$H$363</f>
        <v>14252.541707109611</v>
      </c>
    </row>
    <row r="9" spans="1:4" x14ac:dyDescent="0.2">
      <c r="A9" s="96" t="s">
        <v>836</v>
      </c>
      <c r="B9" s="97">
        <f t="shared" si="0"/>
        <v>26668.102777777771</v>
      </c>
      <c r="C9" s="38">
        <f>UTRGV!$H$288/1000000</f>
        <v>287.24692999472808</v>
      </c>
      <c r="D9" s="350">
        <f>UTRGV!$H$363</f>
        <v>10771.179801890057</v>
      </c>
    </row>
    <row r="10" spans="1:4" x14ac:dyDescent="0.2">
      <c r="A10" s="96" t="s">
        <v>706</v>
      </c>
      <c r="B10" s="97">
        <f t="shared" si="0"/>
        <v>3983.8416666666662</v>
      </c>
      <c r="C10" s="351">
        <f>UTPB!$H$288/1000000</f>
        <v>58.161309999999993</v>
      </c>
      <c r="D10" s="352">
        <f>UTPB!$H$363</f>
        <v>14599.302599459063</v>
      </c>
    </row>
    <row r="11" spans="1:4" x14ac:dyDescent="0.2">
      <c r="A11" s="96" t="s">
        <v>707</v>
      </c>
      <c r="B11" s="97">
        <f t="shared" si="0"/>
        <v>27357.441666666669</v>
      </c>
      <c r="C11" s="38">
        <f>UTSA!$H$288/1000000</f>
        <v>394.00508379833366</v>
      </c>
      <c r="D11" s="350">
        <f>UTSA!$H$363</f>
        <v>14402.117295872888</v>
      </c>
    </row>
    <row r="12" spans="1:4" x14ac:dyDescent="0.2">
      <c r="A12" s="96" t="s">
        <v>708</v>
      </c>
      <c r="B12" s="97">
        <f t="shared" si="0"/>
        <v>7522.6444444444451</v>
      </c>
      <c r="C12" s="351">
        <f>UTT!$H$288/1000000</f>
        <v>102.59444203671025</v>
      </c>
      <c r="D12" s="352">
        <f>UTT!$H$363</f>
        <v>13638.082032772048</v>
      </c>
    </row>
    <row r="13" spans="1:4" x14ac:dyDescent="0.2">
      <c r="A13" s="96" t="s">
        <v>107</v>
      </c>
      <c r="B13" s="97">
        <f t="shared" si="0"/>
        <v>57651.341666666674</v>
      </c>
      <c r="C13" s="38">
        <f>TAMU!$H$288/1000000</f>
        <v>1289.608072141305</v>
      </c>
      <c r="D13" s="350">
        <f>TAMU!$H$363</f>
        <v>22369.090377768975</v>
      </c>
    </row>
    <row r="14" spans="1:4" x14ac:dyDescent="0.2">
      <c r="A14" s="96" t="s">
        <v>694</v>
      </c>
      <c r="B14" s="97">
        <f t="shared" si="0"/>
        <v>1858.9805555555556</v>
      </c>
      <c r="C14" s="38">
        <f>TAMUG!$H$288/1000000</f>
        <v>44.665543367732504</v>
      </c>
      <c r="D14" s="350">
        <f>TAMUG!$H$363</f>
        <v>24026.901859865997</v>
      </c>
    </row>
    <row r="15" spans="1:4" x14ac:dyDescent="0.2">
      <c r="A15" s="198" t="s">
        <v>690</v>
      </c>
      <c r="B15" s="97">
        <f t="shared" si="0"/>
        <v>8156.7916666666661</v>
      </c>
      <c r="C15" s="351">
        <f>PVAMU!$H$288/1000000</f>
        <v>143.96453529403459</v>
      </c>
      <c r="D15" s="352">
        <f>PVAMU!$H$363</f>
        <v>17649.652115347795</v>
      </c>
    </row>
    <row r="16" spans="1:4" x14ac:dyDescent="0.2">
      <c r="A16" s="198" t="s">
        <v>693</v>
      </c>
      <c r="B16" s="97">
        <f t="shared" si="0"/>
        <v>10869.466666666665</v>
      </c>
      <c r="C16" s="351">
        <f>TAR!$H$288/1000000</f>
        <v>116.26265800000002</v>
      </c>
      <c r="D16" s="352">
        <f>TAR!$H$363</f>
        <v>10696.261515437742</v>
      </c>
    </row>
    <row r="17" spans="1:4" x14ac:dyDescent="0.2">
      <c r="A17" s="96" t="s">
        <v>700</v>
      </c>
      <c r="B17" s="97">
        <f t="shared" si="0"/>
        <v>1612.6083333333336</v>
      </c>
      <c r="C17" s="351">
        <f>TAMUCT!$H$288/1000000</f>
        <v>27.512945488845222</v>
      </c>
      <c r="D17" s="352">
        <f>TAMUCT!$H$363</f>
        <v>17061.14554919528</v>
      </c>
    </row>
    <row r="18" spans="1:4" x14ac:dyDescent="0.2">
      <c r="A18" s="96" t="s">
        <v>696</v>
      </c>
      <c r="B18" s="97">
        <f t="shared" si="0"/>
        <v>9567.3305555555544</v>
      </c>
      <c r="C18" s="38">
        <f>TAMUCC!$H$288/1000000</f>
        <v>150.7382159859977</v>
      </c>
      <c r="D18" s="350">
        <f>TAMUCC!$H$363</f>
        <v>15755.514572292799</v>
      </c>
    </row>
    <row r="19" spans="1:4" x14ac:dyDescent="0.2">
      <c r="A19" s="96" t="s">
        <v>697</v>
      </c>
      <c r="B19" s="97">
        <f t="shared" si="0"/>
        <v>5990.7750000000005</v>
      </c>
      <c r="C19" s="38">
        <f>TAMUK!$H$288/1000000</f>
        <v>100.43540039</v>
      </c>
      <c r="D19" s="350">
        <f>TAMUK!$H$363</f>
        <v>16765.009600594247</v>
      </c>
    </row>
    <row r="20" spans="1:4" x14ac:dyDescent="0.2">
      <c r="A20" s="96" t="s">
        <v>698</v>
      </c>
      <c r="B20" s="97">
        <f t="shared" si="0"/>
        <v>4936.9416666666666</v>
      </c>
      <c r="C20" s="38">
        <f>TAMUSA!$H$288/1000000</f>
        <v>64.493677087203906</v>
      </c>
      <c r="D20" s="350">
        <f>TAMUSA!$H$363</f>
        <v>13063.48777070904</v>
      </c>
    </row>
    <row r="21" spans="1:4" x14ac:dyDescent="0.2">
      <c r="A21" s="96" t="s">
        <v>713</v>
      </c>
      <c r="B21" s="97">
        <f t="shared" si="0"/>
        <v>6887.5749999999989</v>
      </c>
      <c r="C21" s="38">
        <f>TAMIU!$H$288/1000000</f>
        <v>70.851362989999998</v>
      </c>
      <c r="D21" s="350">
        <f>TAMIU!$H$363</f>
        <v>10286.837238070004</v>
      </c>
    </row>
    <row r="22" spans="1:4" x14ac:dyDescent="0.2">
      <c r="A22" s="96" t="s">
        <v>125</v>
      </c>
      <c r="B22" s="97">
        <f>C22/D22*1000000</f>
        <v>7840.1361111111109</v>
      </c>
      <c r="C22" s="38">
        <f>WTAMU!$H$288/1000000</f>
        <v>89.737176029477041</v>
      </c>
      <c r="D22" s="350">
        <f>WTAMU!$H$363</f>
        <v>11445.869658091869</v>
      </c>
    </row>
    <row r="23" spans="1:4" x14ac:dyDescent="0.2">
      <c r="A23" s="96" t="s">
        <v>695</v>
      </c>
      <c r="B23" s="97">
        <f>C23/D23*1000000</f>
        <v>9340.269444444446</v>
      </c>
      <c r="C23" s="38">
        <f>TAMUC!$H$288/1000000</f>
        <v>105.54303662481058</v>
      </c>
      <c r="D23" s="350">
        <f>TAMUC!$H$363</f>
        <v>11299.785006479351</v>
      </c>
    </row>
    <row r="24" spans="1:4" x14ac:dyDescent="0.2">
      <c r="A24" s="96" t="s">
        <v>699</v>
      </c>
      <c r="B24" s="97">
        <f t="shared" si="0"/>
        <v>1646.872222222222</v>
      </c>
      <c r="C24" s="38">
        <f>TAMUT!$H$288/1000000</f>
        <v>28.944591709852016</v>
      </c>
      <c r="D24" s="350">
        <f>TAMUT!$H$363</f>
        <v>17575.493301353621</v>
      </c>
    </row>
    <row r="25" spans="1:4" x14ac:dyDescent="0.2">
      <c r="A25" s="96" t="s">
        <v>117</v>
      </c>
      <c r="B25" s="97">
        <f t="shared" si="0"/>
        <v>40681.811111111114</v>
      </c>
      <c r="C25" s="351">
        <f>UH!$H$288/1000000</f>
        <v>734.31917866878518</v>
      </c>
      <c r="D25" s="352">
        <f>UH!$H$363</f>
        <v>18050.306970434416</v>
      </c>
    </row>
    <row r="26" spans="1:4" x14ac:dyDescent="0.2">
      <c r="A26" s="96" t="s">
        <v>709</v>
      </c>
      <c r="B26" s="97">
        <f t="shared" si="0"/>
        <v>6765.5916666666672</v>
      </c>
      <c r="C26" s="351">
        <f>UHCL!$H$288/1000000</f>
        <v>94.258239137186877</v>
      </c>
      <c r="D26" s="352">
        <f>UHCL!$H$363</f>
        <v>13932.002370404196</v>
      </c>
    </row>
    <row r="27" spans="1:4" x14ac:dyDescent="0.2">
      <c r="A27" s="96" t="s">
        <v>710</v>
      </c>
      <c r="B27" s="97">
        <f t="shared" si="0"/>
        <v>10665.683333333336</v>
      </c>
      <c r="C27" s="38">
        <f>UHD!$H$288/1000000</f>
        <v>118.88416004176173</v>
      </c>
      <c r="D27" s="350">
        <f>UHD!$H$363</f>
        <v>11146.417564284367</v>
      </c>
    </row>
    <row r="28" spans="1:4" x14ac:dyDescent="0.2">
      <c r="A28" s="96" t="s">
        <v>711</v>
      </c>
      <c r="B28" s="97">
        <f t="shared" si="0"/>
        <v>3343.8083333333334</v>
      </c>
      <c r="C28" s="351">
        <f>UHV!$H$288/1000000</f>
        <v>41.268864539163026</v>
      </c>
      <c r="D28" s="352">
        <f>UHV!$H$363</f>
        <v>12341.875019500128</v>
      </c>
    </row>
    <row r="29" spans="1:4" x14ac:dyDescent="0.2">
      <c r="A29" s="198" t="s">
        <v>689</v>
      </c>
      <c r="B29" s="97">
        <f t="shared" si="0"/>
        <v>4584.3666666666668</v>
      </c>
      <c r="C29" s="351">
        <f>MID!$H$288/1000000</f>
        <v>76.826950411029642</v>
      </c>
      <c r="D29" s="352">
        <f>MID!$H$363</f>
        <v>16758.465453831421</v>
      </c>
    </row>
    <row r="30" spans="1:4" x14ac:dyDescent="0.2">
      <c r="A30" s="96" t="s">
        <v>95</v>
      </c>
      <c r="B30" s="97">
        <f t="shared" si="0"/>
        <v>33709.308333333334</v>
      </c>
      <c r="C30" s="351">
        <f>UNT!$H$288/1000000</f>
        <v>421.63740042253494</v>
      </c>
      <c r="D30" s="352">
        <f>UNT!$H$363</f>
        <v>12508.040694670684</v>
      </c>
    </row>
    <row r="31" spans="1:4" x14ac:dyDescent="0.2">
      <c r="A31" s="96" t="s">
        <v>712</v>
      </c>
      <c r="B31" s="97">
        <f t="shared" si="0"/>
        <v>3310.9666666666662</v>
      </c>
      <c r="C31" s="351">
        <f>UNTD!$H$288/1000000</f>
        <v>37.228592999999989</v>
      </c>
      <c r="D31" s="352">
        <f>UNTD!$H$363</f>
        <v>11244.02530982895</v>
      </c>
    </row>
    <row r="32" spans="1:4" x14ac:dyDescent="0.2">
      <c r="A32" s="96" t="s">
        <v>101</v>
      </c>
      <c r="B32" s="97">
        <f t="shared" si="0"/>
        <v>10637.561111111112</v>
      </c>
      <c r="C32" s="351">
        <f>SFASU!$H$288/1000000</f>
        <v>150.44746641727195</v>
      </c>
      <c r="D32" s="352">
        <f>SFASU!$H$363</f>
        <v>14143.041327407936</v>
      </c>
    </row>
    <row r="33" spans="1:4" x14ac:dyDescent="0.2">
      <c r="A33" s="96" t="s">
        <v>111</v>
      </c>
      <c r="B33" s="97">
        <f t="shared" si="0"/>
        <v>7966.352777777779</v>
      </c>
      <c r="C33" s="38">
        <f>TSU!$H$288/1000000</f>
        <v>176.58333500253968</v>
      </c>
      <c r="D33" s="350">
        <f>TSU!$H$363</f>
        <v>22166.145528367848</v>
      </c>
    </row>
    <row r="34" spans="1:4" x14ac:dyDescent="0.2">
      <c r="A34" s="96" t="s">
        <v>113</v>
      </c>
      <c r="B34" s="97">
        <f t="shared" si="0"/>
        <v>34896.836111111115</v>
      </c>
      <c r="C34" s="38">
        <f>TTU!$H$288/1000000</f>
        <v>584.44383997105012</v>
      </c>
      <c r="D34" s="350">
        <f>TTU!$H$363</f>
        <v>16747.760115277724</v>
      </c>
    </row>
    <row r="35" spans="1:4" x14ac:dyDescent="0.2">
      <c r="A35" s="198" t="s">
        <v>687</v>
      </c>
      <c r="B35" s="97">
        <f>C35/D35*1000000</f>
        <v>7608.5249999999996</v>
      </c>
      <c r="C35" s="38">
        <f>ASU!$H$288/1000000</f>
        <v>81.045627075641036</v>
      </c>
      <c r="D35" s="350">
        <f>ASU!$H$363</f>
        <v>10651.949895103327</v>
      </c>
    </row>
    <row r="36" spans="1:4" x14ac:dyDescent="0.2">
      <c r="A36" s="96" t="s">
        <v>115</v>
      </c>
      <c r="B36" s="97">
        <f t="shared" si="0"/>
        <v>12618.575000000001</v>
      </c>
      <c r="C36" s="38">
        <f>TWU!$H$288/1000000</f>
        <v>163.79158001473968</v>
      </c>
      <c r="D36" s="350">
        <f>TWU!$H$363</f>
        <v>12980.196259461918</v>
      </c>
    </row>
    <row r="37" spans="1:4" x14ac:dyDescent="0.2">
      <c r="A37" s="198" t="s">
        <v>688</v>
      </c>
      <c r="B37" s="97">
        <f t="shared" si="0"/>
        <v>12805.283333333335</v>
      </c>
      <c r="C37" s="38">
        <f>LU!$H$288/1000000</f>
        <v>144.60973183751935</v>
      </c>
      <c r="D37" s="350">
        <f>LU!$H$363</f>
        <v>11292.974007149602</v>
      </c>
    </row>
    <row r="38" spans="1:4" x14ac:dyDescent="0.2">
      <c r="A38" s="198" t="s">
        <v>691</v>
      </c>
      <c r="B38" s="97">
        <f t="shared" si="0"/>
        <v>17906.711111111108</v>
      </c>
      <c r="C38" s="38">
        <f>SHSU!$H$288/1000000</f>
        <v>212.74274600000001</v>
      </c>
      <c r="D38" s="350">
        <f>SHSU!$H$363</f>
        <v>11880.615300036487</v>
      </c>
    </row>
    <row r="39" spans="1:4" x14ac:dyDescent="0.2">
      <c r="A39" s="96" t="s">
        <v>701</v>
      </c>
      <c r="B39" s="97">
        <f t="shared" si="0"/>
        <v>32144.425000000003</v>
      </c>
      <c r="C39" s="38">
        <f>TXST!$H$288/1000000</f>
        <v>402.7578542196926</v>
      </c>
      <c r="D39" s="350">
        <f>TXST!$H$363</f>
        <v>12529.633185838371</v>
      </c>
    </row>
    <row r="40" spans="1:4" x14ac:dyDescent="0.2">
      <c r="A40" s="198" t="s">
        <v>692</v>
      </c>
      <c r="B40" s="97">
        <f t="shared" si="0"/>
        <v>1788.8666666666666</v>
      </c>
      <c r="C40" s="351">
        <f>SRSU!$H$288/1000000</f>
        <v>34.171046795081473</v>
      </c>
      <c r="D40" s="352">
        <f>SRSU!$H$363</f>
        <v>19102.064693706336</v>
      </c>
    </row>
    <row r="41" spans="1:4" ht="15" thickBot="1" x14ac:dyDescent="0.25">
      <c r="A41" s="100" t="s">
        <v>183</v>
      </c>
      <c r="B41" s="101">
        <f>SUM(B5:B40)</f>
        <v>562085.28888888902</v>
      </c>
      <c r="C41" s="353">
        <f>SUM(C5:C40)</f>
        <v>9688.8174695796206</v>
      </c>
      <c r="D41" s="354">
        <f>C41/B41*1000000</f>
        <v>17237.272814472948</v>
      </c>
    </row>
    <row r="42" spans="1:4" x14ac:dyDescent="0.2">
      <c r="A42" s="102"/>
      <c r="B42" s="103"/>
      <c r="C42" s="104"/>
    </row>
    <row r="43" spans="1:4" x14ac:dyDescent="0.2">
      <c r="A43" s="102"/>
      <c r="B43" s="103"/>
      <c r="C43" s="104"/>
      <c r="D43" s="162"/>
    </row>
    <row r="44" spans="1:4" x14ac:dyDescent="0.2">
      <c r="A44" s="102"/>
      <c r="B44" s="105"/>
      <c r="C44" s="104"/>
    </row>
    <row r="45" spans="1:4" x14ac:dyDescent="0.2">
      <c r="B45" s="103"/>
      <c r="C45" s="107"/>
    </row>
    <row r="46" spans="1:4" x14ac:dyDescent="0.2">
      <c r="A46" s="102"/>
      <c r="B46" s="103"/>
      <c r="C46" s="104"/>
    </row>
    <row r="47" spans="1:4" x14ac:dyDescent="0.2">
      <c r="A47" s="102"/>
      <c r="B47" s="103"/>
    </row>
    <row r="48" spans="1:4" x14ac:dyDescent="0.2">
      <c r="A48" s="102"/>
      <c r="B48" s="103"/>
      <c r="C48" s="104"/>
    </row>
    <row r="49" spans="1:3" x14ac:dyDescent="0.2">
      <c r="A49" s="102"/>
      <c r="B49" s="103"/>
    </row>
    <row r="50" spans="1:3" x14ac:dyDescent="0.2">
      <c r="A50" s="102"/>
      <c r="B50" s="103"/>
      <c r="C50" s="104"/>
    </row>
    <row r="51" spans="1:3" x14ac:dyDescent="0.2">
      <c r="A51" s="102"/>
      <c r="B51" s="103"/>
    </row>
    <row r="52" spans="1:3" x14ac:dyDescent="0.2">
      <c r="A52" s="102"/>
      <c r="B52" s="103"/>
      <c r="C52" s="108"/>
    </row>
    <row r="53" spans="1:3" x14ac:dyDescent="0.2">
      <c r="A53" s="102"/>
      <c r="B53" s="103"/>
    </row>
    <row r="54" spans="1:3" x14ac:dyDescent="0.2">
      <c r="A54" s="102"/>
      <c r="B54" s="103"/>
      <c r="C54" s="104"/>
    </row>
    <row r="55" spans="1:3" x14ac:dyDescent="0.2">
      <c r="A55" s="102"/>
      <c r="B55" s="103"/>
    </row>
    <row r="56" spans="1:3" x14ac:dyDescent="0.2">
      <c r="A56" s="102"/>
      <c r="B56" s="103"/>
    </row>
    <row r="57" spans="1:3" x14ac:dyDescent="0.2">
      <c r="A57" s="102"/>
      <c r="B57" s="103"/>
    </row>
    <row r="58" spans="1:3" x14ac:dyDescent="0.2">
      <c r="A58" s="102"/>
      <c r="B58" s="103"/>
    </row>
    <row r="59" spans="1:3" x14ac:dyDescent="0.2">
      <c r="A59" s="102"/>
      <c r="B59" s="103"/>
    </row>
    <row r="60" spans="1:3" x14ac:dyDescent="0.2">
      <c r="A60" s="102"/>
    </row>
    <row r="61" spans="1:3" x14ac:dyDescent="0.2">
      <c r="A61" s="102"/>
    </row>
    <row r="62" spans="1:3" x14ac:dyDescent="0.2">
      <c r="A62" s="102"/>
    </row>
    <row r="63" spans="1:3" x14ac:dyDescent="0.2">
      <c r="A63" s="102"/>
    </row>
    <row r="64" spans="1:3" x14ac:dyDescent="0.2">
      <c r="A64" s="102"/>
    </row>
    <row r="65" spans="1:1" x14ac:dyDescent="0.2">
      <c r="A65" s="102"/>
    </row>
    <row r="66" spans="1:1" x14ac:dyDescent="0.2">
      <c r="A66" s="102"/>
    </row>
    <row r="67" spans="1:1" x14ac:dyDescent="0.2">
      <c r="A67" s="102"/>
    </row>
  </sheetData>
  <dataConsolidate link="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C000"/>
    <pageSetUpPr fitToPage="1"/>
  </sheetPr>
  <dimension ref="B1:W363"/>
  <sheetViews>
    <sheetView showGridLines="0" showZeros="0"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98</v>
      </c>
      <c r="C3" s="6"/>
      <c r="D3" s="6"/>
      <c r="E3" s="6"/>
      <c r="F3" s="6"/>
      <c r="G3" s="6"/>
      <c r="H3" s="6"/>
    </row>
    <row r="4" spans="2:8" x14ac:dyDescent="0.2">
      <c r="B4" s="83" t="s">
        <v>164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Data!$G35</f>
        <v>103595240</v>
      </c>
    </row>
    <row r="14" spans="2:8" x14ac:dyDescent="0.2">
      <c r="B14" s="372" t="s">
        <v>14</v>
      </c>
      <c r="C14" s="372"/>
      <c r="D14" s="372"/>
      <c r="E14" s="372"/>
      <c r="F14" s="341"/>
      <c r="G14" s="339"/>
      <c r="H14" s="345">
        <f>Data!$H35</f>
        <v>9648192</v>
      </c>
    </row>
    <row r="15" spans="2:8" x14ac:dyDescent="0.2">
      <c r="B15" s="372" t="s">
        <v>15</v>
      </c>
      <c r="C15" s="372"/>
      <c r="D15" s="372"/>
      <c r="E15" s="372"/>
      <c r="F15" s="341"/>
      <c r="G15" s="339"/>
      <c r="H15" s="345">
        <f>Data!$I35</f>
        <v>43944746</v>
      </c>
    </row>
    <row r="16" spans="2:8" x14ac:dyDescent="0.2">
      <c r="B16" s="372" t="s">
        <v>19</v>
      </c>
      <c r="C16" s="372"/>
      <c r="D16" s="372"/>
      <c r="E16" s="372"/>
      <c r="F16" s="341"/>
      <c r="G16" s="339"/>
      <c r="H16" s="345">
        <f>Data!$J35</f>
        <v>29312686</v>
      </c>
    </row>
    <row r="17" spans="2:23" x14ac:dyDescent="0.2">
      <c r="B17" s="372" t="s">
        <v>16</v>
      </c>
      <c r="C17" s="372"/>
      <c r="D17" s="372"/>
      <c r="E17" s="372"/>
      <c r="F17" s="341"/>
      <c r="G17" s="339"/>
      <c r="H17" s="345">
        <f>Data!$K35</f>
        <v>26241882</v>
      </c>
    </row>
    <row r="18" spans="2:23" x14ac:dyDescent="0.2">
      <c r="B18" s="372" t="s">
        <v>1</v>
      </c>
      <c r="C18" s="372"/>
      <c r="D18" s="372"/>
      <c r="E18" s="372"/>
      <c r="F18" s="342"/>
      <c r="G18" s="339"/>
      <c r="H18" s="343">
        <f>SUM(H13:H17)</f>
        <v>212742746</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Data!L35</f>
        <v>Amanda Withers</v>
      </c>
      <c r="E21" s="385"/>
      <c r="F21" s="385"/>
      <c r="G21" s="87" t="str">
        <f>Data!M35</f>
        <v>936-294-1074</v>
      </c>
      <c r="H21" s="78" t="str">
        <f>Data!N35</f>
        <v>withers@shsu.edu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Data!O35</f>
        <v>7547</v>
      </c>
      <c r="D25" s="80">
        <f>Data!P35</f>
        <v>11353</v>
      </c>
      <c r="E25" s="80">
        <f>Data!Q35</f>
        <v>2146</v>
      </c>
      <c r="F25" s="80">
        <f>Data!R35</f>
        <v>317</v>
      </c>
      <c r="G25" s="80">
        <f>Data!S35</f>
        <v>0</v>
      </c>
      <c r="H25" s="68">
        <f>SUM(C25:G25)</f>
        <v>21363</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x14ac:dyDescent="0.2">
      <c r="B28" s="386" t="s">
        <v>39</v>
      </c>
      <c r="C28" s="387"/>
      <c r="D28" s="385" t="str">
        <f>Data!T35</f>
        <v>House, Shanna</v>
      </c>
      <c r="E28" s="385"/>
      <c r="F28" s="385"/>
      <c r="G28" s="87" t="str">
        <f>Data!U35</f>
        <v>(936) 294-1061</v>
      </c>
      <c r="H28" s="78" t="str">
        <f>Data!V35</f>
        <v>shouse@shsu.edu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Data!W35</f>
        <v>147877</v>
      </c>
      <c r="D32" s="81">
        <f>Data!AQ35</f>
        <v>86848</v>
      </c>
      <c r="E32" s="81">
        <f>Data!BK35</f>
        <v>15200</v>
      </c>
      <c r="F32" s="81">
        <f>Data!CE35</f>
        <v>1432</v>
      </c>
      <c r="G32" s="81">
        <f>Data!CY35</f>
        <v>0</v>
      </c>
      <c r="H32" s="22">
        <f>SUM(C32:G32)</f>
        <v>251357</v>
      </c>
      <c r="I32" s="1"/>
      <c r="W32" s="18"/>
    </row>
    <row r="33" spans="2:23" x14ac:dyDescent="0.2">
      <c r="B33" s="7" t="s">
        <v>46</v>
      </c>
      <c r="C33" s="81">
        <f>Data!X35</f>
        <v>55091</v>
      </c>
      <c r="D33" s="81">
        <f>Data!AR35</f>
        <v>14880</v>
      </c>
      <c r="E33" s="81">
        <f>Data!BL35</f>
        <v>1851</v>
      </c>
      <c r="F33" s="81">
        <f>Data!CF35</f>
        <v>170</v>
      </c>
      <c r="G33" s="81">
        <f>Data!CZ35</f>
        <v>0</v>
      </c>
      <c r="H33" s="22">
        <f t="shared" ref="H33:H52" si="0">SUM(C33:G33)</f>
        <v>71992</v>
      </c>
      <c r="I33" s="1"/>
      <c r="W33" s="18"/>
    </row>
    <row r="34" spans="2:23" x14ac:dyDescent="0.2">
      <c r="B34" s="7" t="s">
        <v>47</v>
      </c>
      <c r="C34" s="81">
        <f>Data!Y35</f>
        <v>21494</v>
      </c>
      <c r="D34" s="81">
        <f>Data!AS35</f>
        <v>9279</v>
      </c>
      <c r="E34" s="81">
        <f>Data!BM35</f>
        <v>752</v>
      </c>
      <c r="F34" s="81">
        <f>Data!CG35</f>
        <v>0</v>
      </c>
      <c r="G34" s="81">
        <f>Data!DA35</f>
        <v>0</v>
      </c>
      <c r="H34" s="22">
        <f t="shared" si="0"/>
        <v>31525</v>
      </c>
      <c r="I34" s="1"/>
      <c r="W34" s="18"/>
    </row>
    <row r="35" spans="2:23" x14ac:dyDescent="0.2">
      <c r="B35" s="7" t="s">
        <v>48</v>
      </c>
      <c r="C35" s="81">
        <f>Data!Z35</f>
        <v>4110</v>
      </c>
      <c r="D35" s="81">
        <f>Data!AT35</f>
        <v>17628</v>
      </c>
      <c r="E35" s="81">
        <f>Data!BN35</f>
        <v>9210</v>
      </c>
      <c r="F35" s="81">
        <f>Data!CH35</f>
        <v>2686</v>
      </c>
      <c r="G35" s="81">
        <f>Data!DB35</f>
        <v>0</v>
      </c>
      <c r="H35" s="22">
        <f t="shared" si="0"/>
        <v>33634</v>
      </c>
      <c r="I35" s="1"/>
      <c r="W35" s="18"/>
    </row>
    <row r="36" spans="2:23" x14ac:dyDescent="0.2">
      <c r="B36" s="7" t="s">
        <v>49</v>
      </c>
      <c r="C36" s="81">
        <f>Data!AA35</f>
        <v>6047</v>
      </c>
      <c r="D36" s="81">
        <f>Data!AU35</f>
        <v>8000</v>
      </c>
      <c r="E36" s="81">
        <f>Data!BO35</f>
        <v>650</v>
      </c>
      <c r="F36" s="81">
        <f>Data!CI35</f>
        <v>0</v>
      </c>
      <c r="G36" s="81">
        <f>Data!DC35</f>
        <v>0</v>
      </c>
      <c r="H36" s="22">
        <f t="shared" si="0"/>
        <v>14697</v>
      </c>
      <c r="I36" s="1"/>
      <c r="W36" s="18"/>
    </row>
    <row r="37" spans="2:23" x14ac:dyDescent="0.2">
      <c r="B37" s="7" t="s">
        <v>50</v>
      </c>
      <c r="C37" s="81">
        <f>Data!AB35</f>
        <v>2116</v>
      </c>
      <c r="D37" s="81">
        <f>Data!AV35</f>
        <v>1635</v>
      </c>
      <c r="E37" s="81">
        <f>Data!BP35</f>
        <v>978</v>
      </c>
      <c r="F37" s="81">
        <f>Data!CJ35</f>
        <v>154</v>
      </c>
      <c r="G37" s="81">
        <f>Data!DD35</f>
        <v>0</v>
      </c>
      <c r="H37" s="22">
        <f t="shared" si="0"/>
        <v>4883</v>
      </c>
      <c r="I37" s="1"/>
      <c r="W37" s="18"/>
    </row>
    <row r="38" spans="2:23" x14ac:dyDescent="0.2">
      <c r="B38" s="7" t="s">
        <v>51</v>
      </c>
      <c r="C38" s="81">
        <f>Data!AC35</f>
        <v>3774</v>
      </c>
      <c r="D38" s="81">
        <f>Data!AW35</f>
        <v>2104</v>
      </c>
      <c r="E38" s="81">
        <f>Data!BQ35</f>
        <v>267</v>
      </c>
      <c r="F38" s="81">
        <f>Data!CK35</f>
        <v>0</v>
      </c>
      <c r="G38" s="81">
        <f>Data!DE35</f>
        <v>0</v>
      </c>
      <c r="H38" s="22">
        <f t="shared" si="0"/>
        <v>6145</v>
      </c>
      <c r="I38" s="1"/>
      <c r="W38" s="18"/>
    </row>
    <row r="39" spans="2:23" x14ac:dyDescent="0.2">
      <c r="B39" s="7" t="s">
        <v>52</v>
      </c>
      <c r="C39" s="81">
        <f>Data!AD35</f>
        <v>0</v>
      </c>
      <c r="D39" s="81">
        <f>Data!AX35</f>
        <v>0</v>
      </c>
      <c r="E39" s="81">
        <f>Data!BR35</f>
        <v>0</v>
      </c>
      <c r="F39" s="81">
        <f>Data!CL35</f>
        <v>0</v>
      </c>
      <c r="G39" s="81">
        <f>Data!DF35</f>
        <v>0</v>
      </c>
      <c r="H39" s="22">
        <f t="shared" si="0"/>
        <v>0</v>
      </c>
      <c r="I39" s="1"/>
      <c r="W39" s="18"/>
    </row>
    <row r="40" spans="2:23" x14ac:dyDescent="0.2">
      <c r="B40" s="7" t="s">
        <v>53</v>
      </c>
      <c r="C40" s="81">
        <f>Data!AE35</f>
        <v>0</v>
      </c>
      <c r="D40" s="81">
        <f>Data!AY35</f>
        <v>0</v>
      </c>
      <c r="E40" s="81">
        <f>Data!BS35</f>
        <v>0</v>
      </c>
      <c r="F40" s="81">
        <f>Data!CM35</f>
        <v>0</v>
      </c>
      <c r="G40" s="81">
        <f>Data!DG35</f>
        <v>0</v>
      </c>
      <c r="H40" s="22">
        <f t="shared" si="0"/>
        <v>0</v>
      </c>
      <c r="I40" s="1"/>
      <c r="W40" s="18"/>
    </row>
    <row r="41" spans="2:23" x14ac:dyDescent="0.2">
      <c r="B41" s="7" t="s">
        <v>54</v>
      </c>
      <c r="C41" s="81">
        <f>Data!AF35</f>
        <v>284</v>
      </c>
      <c r="D41" s="81">
        <f>Data!AZ35</f>
        <v>0</v>
      </c>
      <c r="E41" s="81">
        <f>Data!BT35</f>
        <v>2240</v>
      </c>
      <c r="F41" s="81">
        <f>Data!CN35</f>
        <v>0</v>
      </c>
      <c r="G41" s="81">
        <f>Data!DH35</f>
        <v>0</v>
      </c>
      <c r="H41" s="22">
        <f t="shared" si="0"/>
        <v>2524</v>
      </c>
      <c r="I41" s="1"/>
      <c r="W41" s="18"/>
    </row>
    <row r="42" spans="2:23" x14ac:dyDescent="0.2">
      <c r="B42" s="7" t="s">
        <v>55</v>
      </c>
      <c r="C42" s="81">
        <f>Data!AG35</f>
        <v>0</v>
      </c>
      <c r="D42" s="81">
        <f>Data!BA35</f>
        <v>0</v>
      </c>
      <c r="E42" s="81">
        <f>Data!BU35</f>
        <v>0</v>
      </c>
      <c r="F42" s="81">
        <f>Data!CO35</f>
        <v>0</v>
      </c>
      <c r="G42" s="81">
        <f>Data!DI35</f>
        <v>0</v>
      </c>
      <c r="H42" s="22">
        <f t="shared" si="0"/>
        <v>0</v>
      </c>
      <c r="I42" s="1"/>
      <c r="W42" s="18"/>
    </row>
    <row r="43" spans="2:23" x14ac:dyDescent="0.2">
      <c r="B43" s="7" t="s">
        <v>56</v>
      </c>
      <c r="C43" s="81">
        <f>Data!AH35</f>
        <v>27</v>
      </c>
      <c r="D43" s="81">
        <f>Data!BB35</f>
        <v>528</v>
      </c>
      <c r="E43" s="81">
        <f>Data!BV35</f>
        <v>0</v>
      </c>
      <c r="F43" s="81">
        <f>Data!CP35</f>
        <v>0</v>
      </c>
      <c r="G43" s="81">
        <f>Data!DJ35</f>
        <v>0</v>
      </c>
      <c r="H43" s="22">
        <f t="shared" si="0"/>
        <v>555</v>
      </c>
      <c r="I43" s="1"/>
      <c r="W43" s="18"/>
    </row>
    <row r="44" spans="2:23" x14ac:dyDescent="0.2">
      <c r="B44" s="7" t="s">
        <v>57</v>
      </c>
      <c r="C44" s="81">
        <f>Data!AI35</f>
        <v>3385</v>
      </c>
      <c r="D44" s="81">
        <f>Data!BC35</f>
        <v>0</v>
      </c>
      <c r="E44" s="81">
        <f>Data!BW35</f>
        <v>0</v>
      </c>
      <c r="F44" s="81">
        <f>Data!CQ35</f>
        <v>0</v>
      </c>
      <c r="G44" s="81">
        <f>Data!DK35</f>
        <v>0</v>
      </c>
      <c r="H44" s="22">
        <f t="shared" si="0"/>
        <v>3385</v>
      </c>
      <c r="I44" s="1"/>
      <c r="W44" s="18"/>
    </row>
    <row r="45" spans="2:23" x14ac:dyDescent="0.2">
      <c r="B45" s="7" t="s">
        <v>58</v>
      </c>
      <c r="C45" s="81">
        <f>Data!AJ35</f>
        <v>6440</v>
      </c>
      <c r="D45" s="81">
        <f>Data!BD35</f>
        <v>14245</v>
      </c>
      <c r="E45" s="81">
        <f>Data!BX35</f>
        <v>1164</v>
      </c>
      <c r="F45" s="81">
        <f>Data!CR35</f>
        <v>0</v>
      </c>
      <c r="G45" s="81">
        <f>Data!DL35</f>
        <v>0</v>
      </c>
      <c r="H45" s="22">
        <f t="shared" si="0"/>
        <v>21849</v>
      </c>
      <c r="I45" s="1"/>
      <c r="W45" s="18"/>
    </row>
    <row r="46" spans="2:23" x14ac:dyDescent="0.2">
      <c r="B46" s="7" t="s">
        <v>59</v>
      </c>
      <c r="C46" s="81">
        <f>Data!AK35</f>
        <v>0</v>
      </c>
      <c r="D46" s="81">
        <f>Data!BE35</f>
        <v>0</v>
      </c>
      <c r="E46" s="81">
        <f>Data!BY35</f>
        <v>0</v>
      </c>
      <c r="F46" s="81">
        <f>Data!CS35</f>
        <v>0</v>
      </c>
      <c r="G46" s="81">
        <f>Data!DM35</f>
        <v>0</v>
      </c>
      <c r="H46" s="22">
        <f t="shared" si="0"/>
        <v>0</v>
      </c>
      <c r="I46" s="1"/>
      <c r="W46" s="18"/>
    </row>
    <row r="47" spans="2:23" x14ac:dyDescent="0.2">
      <c r="B47" s="7" t="s">
        <v>60</v>
      </c>
      <c r="C47" s="81">
        <f>Data!AL35</f>
        <v>18012</v>
      </c>
      <c r="D47" s="81">
        <f>Data!BF35</f>
        <v>41577</v>
      </c>
      <c r="E47" s="81">
        <f>Data!BZ35</f>
        <v>4497</v>
      </c>
      <c r="F47" s="81">
        <f>Data!CT35</f>
        <v>24</v>
      </c>
      <c r="G47" s="81">
        <f>Data!DN35</f>
        <v>0</v>
      </c>
      <c r="H47" s="22">
        <f t="shared" si="0"/>
        <v>64110</v>
      </c>
      <c r="I47" s="1"/>
      <c r="W47" s="18"/>
    </row>
    <row r="48" spans="2:23" x14ac:dyDescent="0.2">
      <c r="B48" s="7" t="s">
        <v>61</v>
      </c>
      <c r="C48" s="81">
        <f>Data!AM35</f>
        <v>0</v>
      </c>
      <c r="D48" s="81">
        <f>Data!BG35</f>
        <v>0</v>
      </c>
      <c r="E48" s="81">
        <f>Data!CA35</f>
        <v>0</v>
      </c>
      <c r="F48" s="81">
        <f>Data!CU35</f>
        <v>0</v>
      </c>
      <c r="G48" s="81">
        <f>Data!DO35</f>
        <v>0</v>
      </c>
      <c r="H48" s="22">
        <f t="shared" si="0"/>
        <v>0</v>
      </c>
      <c r="I48" s="1"/>
      <c r="W48" s="18"/>
    </row>
    <row r="49" spans="2:23" x14ac:dyDescent="0.2">
      <c r="B49" s="7" t="s">
        <v>62</v>
      </c>
      <c r="C49" s="81">
        <f>Data!AN35</f>
        <v>0</v>
      </c>
      <c r="D49" s="81">
        <f>Data!BH35</f>
        <v>1830</v>
      </c>
      <c r="E49" s="81">
        <f>Data!CB35</f>
        <v>0</v>
      </c>
      <c r="F49" s="81">
        <f>Data!CV35</f>
        <v>0</v>
      </c>
      <c r="G49" s="81">
        <f>Data!DP35</f>
        <v>0</v>
      </c>
      <c r="H49" s="22">
        <f t="shared" si="0"/>
        <v>1830</v>
      </c>
      <c r="I49" s="1"/>
      <c r="W49" s="18"/>
    </row>
    <row r="50" spans="2:23" x14ac:dyDescent="0.2">
      <c r="B50" s="7" t="s">
        <v>63</v>
      </c>
      <c r="C50" s="81">
        <f>Data!AO35</f>
        <v>3594</v>
      </c>
      <c r="D50" s="81">
        <f>Data!BI35</f>
        <v>4872</v>
      </c>
      <c r="E50" s="81">
        <f>Data!CC35</f>
        <v>455</v>
      </c>
      <c r="F50" s="81">
        <f>Data!CW35</f>
        <v>0</v>
      </c>
      <c r="G50" s="81">
        <f>Data!DQ35</f>
        <v>0</v>
      </c>
      <c r="H50" s="22">
        <f t="shared" si="0"/>
        <v>8921</v>
      </c>
      <c r="I50" s="1"/>
      <c r="W50" s="18"/>
    </row>
    <row r="51" spans="2:23" x14ac:dyDescent="0.2">
      <c r="B51" s="7" t="s">
        <v>0</v>
      </c>
      <c r="C51" s="81">
        <f>Data!AP35</f>
        <v>147</v>
      </c>
      <c r="D51" s="81">
        <f>Data!BJ35</f>
        <v>7354</v>
      </c>
      <c r="E51" s="81">
        <f>Data!CD35</f>
        <v>0</v>
      </c>
      <c r="F51" s="81">
        <f>Data!CX35</f>
        <v>0</v>
      </c>
      <c r="G51" s="81">
        <f>Data!DR35</f>
        <v>0</v>
      </c>
      <c r="H51" s="22">
        <f t="shared" si="0"/>
        <v>7501</v>
      </c>
      <c r="I51" s="1"/>
      <c r="W51" s="18"/>
    </row>
    <row r="52" spans="2:23" x14ac:dyDescent="0.2">
      <c r="B52" s="8" t="s">
        <v>34</v>
      </c>
      <c r="C52" s="22">
        <f>SUM(C32:C51)</f>
        <v>272398</v>
      </c>
      <c r="D52" s="22">
        <f>SUM(D32:D51)</f>
        <v>210780</v>
      </c>
      <c r="E52" s="22">
        <f>SUM(E32:E51)</f>
        <v>37264</v>
      </c>
      <c r="F52" s="22">
        <f>SUM(F32:F51)</f>
        <v>4466</v>
      </c>
      <c r="G52" s="22">
        <f>SUM(G32:G51)</f>
        <v>0</v>
      </c>
      <c r="H52" s="22">
        <f t="shared" si="0"/>
        <v>524908</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x14ac:dyDescent="0.2">
      <c r="B55" s="386" t="s">
        <v>40</v>
      </c>
      <c r="C55" s="387"/>
      <c r="D55" s="385" t="str">
        <f>Data!T35</f>
        <v>House, Shanna</v>
      </c>
      <c r="E55" s="385"/>
      <c r="F55" s="385"/>
      <c r="G55" s="87" t="str">
        <f>Data!U35</f>
        <v>(936) 294-1061</v>
      </c>
      <c r="H55" s="78" t="str">
        <f>Data!V35</f>
        <v>shouse@shsu.edu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Data!DS35</f>
        <v>8891717.5764960293</v>
      </c>
      <c r="D61" s="82">
        <f>Data!EM35</f>
        <v>7635664.8318779003</v>
      </c>
      <c r="E61" s="82">
        <f>Data!FG35</f>
        <v>4370567.14581904</v>
      </c>
      <c r="F61" s="82">
        <f>Data!GA35</f>
        <v>949778.68981019</v>
      </c>
      <c r="G61" s="82">
        <f>Data!GU35</f>
        <v>0</v>
      </c>
      <c r="H61" s="21">
        <f>SUM(C61:G61)</f>
        <v>21847728.244003158</v>
      </c>
      <c r="I61" s="1"/>
    </row>
    <row r="62" spans="2:23" x14ac:dyDescent="0.2">
      <c r="B62" s="9" t="str">
        <f>$B$33</f>
        <v>Science</v>
      </c>
      <c r="C62" s="82">
        <f>Data!DT35</f>
        <v>2705733.8962907698</v>
      </c>
      <c r="D62" s="82">
        <f>Data!EN35</f>
        <v>2076935.5618437901</v>
      </c>
      <c r="E62" s="82">
        <f>Data!FH35</f>
        <v>844132.63002494397</v>
      </c>
      <c r="F62" s="82">
        <f>Data!GB35</f>
        <v>63766.373352675102</v>
      </c>
      <c r="G62" s="82">
        <f>Data!GV35</f>
        <v>0</v>
      </c>
      <c r="H62" s="22">
        <f t="shared" ref="H62:H81" si="1">SUM(C62:G62)</f>
        <v>5690568.4615121782</v>
      </c>
      <c r="I62" s="1"/>
    </row>
    <row r="63" spans="2:23" x14ac:dyDescent="0.2">
      <c r="B63" s="9" t="str">
        <f>$B$34</f>
        <v>Fine Arts</v>
      </c>
      <c r="C63" s="82">
        <f>Data!DU35</f>
        <v>2366744.8453651601</v>
      </c>
      <c r="D63" s="82">
        <f>Data!EO35</f>
        <v>2221865.9541296298</v>
      </c>
      <c r="E63" s="82">
        <f>Data!FI35</f>
        <v>340712.95643939398</v>
      </c>
      <c r="F63" s="82">
        <f>Data!GC35</f>
        <v>0</v>
      </c>
      <c r="G63" s="82">
        <f>Data!GW35</f>
        <v>0</v>
      </c>
      <c r="H63" s="22">
        <f t="shared" si="1"/>
        <v>4929323.7559341835</v>
      </c>
      <c r="I63" s="1"/>
    </row>
    <row r="64" spans="2:23" x14ac:dyDescent="0.2">
      <c r="B64" s="9" t="str">
        <f>$B$35</f>
        <v>Teacher Education</v>
      </c>
      <c r="C64" s="82">
        <f>Data!DV35</f>
        <v>362782.73397048202</v>
      </c>
      <c r="D64" s="82">
        <f>Data!EP35</f>
        <v>1832171.12219835</v>
      </c>
      <c r="E64" s="82">
        <f>Data!FJ35</f>
        <v>1835633.4469372299</v>
      </c>
      <c r="F64" s="82">
        <f>Data!GD35</f>
        <v>1327249.34212662</v>
      </c>
      <c r="G64" s="82">
        <f>Data!GX35</f>
        <v>0</v>
      </c>
      <c r="H64" s="22">
        <f t="shared" si="1"/>
        <v>5357836.6452326821</v>
      </c>
      <c r="I64" s="1"/>
    </row>
    <row r="65" spans="2:9" x14ac:dyDescent="0.2">
      <c r="B65" s="9" t="str">
        <f>$B$36</f>
        <v>Agriculture</v>
      </c>
      <c r="C65" s="82">
        <f>Data!DW35</f>
        <v>320087.58497428597</v>
      </c>
      <c r="D65" s="82">
        <f>Data!EQ35</f>
        <v>853513.79220464698</v>
      </c>
      <c r="E65" s="82">
        <f>Data!FK35</f>
        <v>142550.66650432901</v>
      </c>
      <c r="F65" s="82">
        <f>Data!GE35</f>
        <v>0</v>
      </c>
      <c r="G65" s="82">
        <f>Data!GY35</f>
        <v>0</v>
      </c>
      <c r="H65" s="22">
        <f t="shared" si="1"/>
        <v>1316152.0436832621</v>
      </c>
      <c r="I65" s="1"/>
    </row>
    <row r="66" spans="2:9" x14ac:dyDescent="0.2">
      <c r="B66" s="9" t="str">
        <f>$B$37</f>
        <v>Engineering</v>
      </c>
      <c r="C66" s="82">
        <f>Data!DX35</f>
        <v>285273.68389542901</v>
      </c>
      <c r="D66" s="82">
        <f>Data!ER35</f>
        <v>320144.98600206501</v>
      </c>
      <c r="E66" s="82">
        <f>Data!FL35</f>
        <v>283453.78601606702</v>
      </c>
      <c r="F66" s="82">
        <f>Data!GF35</f>
        <v>196351.419237013</v>
      </c>
      <c r="G66" s="82">
        <f>Data!GZ35</f>
        <v>0</v>
      </c>
      <c r="H66" s="22">
        <f t="shared" si="1"/>
        <v>1085223.8751505741</v>
      </c>
      <c r="I66" s="1"/>
    </row>
    <row r="67" spans="2:9" x14ac:dyDescent="0.2">
      <c r="B67" s="9" t="str">
        <f>$B$38</f>
        <v>Home Economics</v>
      </c>
      <c r="C67" s="82">
        <f>Data!DY35</f>
        <v>197131.19217794199</v>
      </c>
      <c r="D67" s="82">
        <f>Data!ES35</f>
        <v>274452.100661529</v>
      </c>
      <c r="E67" s="82">
        <f>Data!FM35</f>
        <v>77726.125</v>
      </c>
      <c r="F67" s="82">
        <f>Data!GG35</f>
        <v>0</v>
      </c>
      <c r="G67" s="82">
        <f>Data!HA35</f>
        <v>0</v>
      </c>
      <c r="H67" s="22">
        <f t="shared" si="1"/>
        <v>549309.41783947102</v>
      </c>
      <c r="I67" s="1"/>
    </row>
    <row r="68" spans="2:9" x14ac:dyDescent="0.2">
      <c r="B68" s="9" t="str">
        <f>$B$39</f>
        <v>Law</v>
      </c>
      <c r="C68" s="82">
        <f>Data!DZ35</f>
        <v>0</v>
      </c>
      <c r="D68" s="82">
        <f>Data!ET35</f>
        <v>0</v>
      </c>
      <c r="E68" s="82">
        <f>Data!FN35</f>
        <v>0</v>
      </c>
      <c r="F68" s="82">
        <f>Data!GH35</f>
        <v>0</v>
      </c>
      <c r="G68" s="82">
        <f>Data!HB35</f>
        <v>0</v>
      </c>
      <c r="H68" s="22">
        <f t="shared" si="1"/>
        <v>0</v>
      </c>
      <c r="I68" s="1"/>
    </row>
    <row r="69" spans="2:9" x14ac:dyDescent="0.2">
      <c r="B69" s="9" t="str">
        <f>$B$40</f>
        <v>Social Service</v>
      </c>
      <c r="C69" s="82">
        <f>Data!EA35</f>
        <v>0</v>
      </c>
      <c r="D69" s="82">
        <f>Data!EU35</f>
        <v>0</v>
      </c>
      <c r="E69" s="82">
        <f>Data!FO35</f>
        <v>0</v>
      </c>
      <c r="F69" s="82">
        <f>Data!GI35</f>
        <v>0</v>
      </c>
      <c r="G69" s="82">
        <f>Data!HC35</f>
        <v>0</v>
      </c>
      <c r="H69" s="22">
        <f t="shared" si="1"/>
        <v>0</v>
      </c>
      <c r="I69" s="1"/>
    </row>
    <row r="70" spans="2:9" x14ac:dyDescent="0.2">
      <c r="B70" s="9" t="str">
        <f>$B$41</f>
        <v>Library Science</v>
      </c>
      <c r="C70" s="82">
        <f>Data!EB35</f>
        <v>0</v>
      </c>
      <c r="D70" s="82">
        <f>Data!EV35</f>
        <v>0</v>
      </c>
      <c r="E70" s="82">
        <f>Data!FP35</f>
        <v>461648.14583333302</v>
      </c>
      <c r="F70" s="82">
        <f>Data!GJ35</f>
        <v>0</v>
      </c>
      <c r="G70" s="82">
        <f>Data!HD35</f>
        <v>0</v>
      </c>
      <c r="H70" s="22">
        <f t="shared" si="1"/>
        <v>461648.14583333302</v>
      </c>
      <c r="I70" s="1"/>
    </row>
    <row r="71" spans="2:9" x14ac:dyDescent="0.2">
      <c r="B71" s="9" t="str">
        <f>$B$42</f>
        <v>Veterinary Science</v>
      </c>
      <c r="C71" s="82">
        <f>Data!EC35</f>
        <v>0</v>
      </c>
      <c r="D71" s="82">
        <f>Data!EW35</f>
        <v>0</v>
      </c>
      <c r="E71" s="82">
        <f>Data!FQ35</f>
        <v>0</v>
      </c>
      <c r="F71" s="82">
        <f>Data!GK35</f>
        <v>0</v>
      </c>
      <c r="G71" s="82">
        <f>Data!HE35</f>
        <v>0</v>
      </c>
      <c r="H71" s="22">
        <f t="shared" si="1"/>
        <v>0</v>
      </c>
      <c r="I71" s="1"/>
    </row>
    <row r="72" spans="2:9" x14ac:dyDescent="0.2">
      <c r="B72" s="9" t="str">
        <f>$B$43</f>
        <v>Vocational Training</v>
      </c>
      <c r="C72" s="82">
        <f>Data!ED35</f>
        <v>3768.2705882352998</v>
      </c>
      <c r="D72" s="82">
        <f>Data!EX35</f>
        <v>101002.90560224099</v>
      </c>
      <c r="E72" s="82">
        <f>Data!FR35</f>
        <v>0</v>
      </c>
      <c r="F72" s="82">
        <f>Data!GL35</f>
        <v>0</v>
      </c>
      <c r="G72" s="82">
        <f>Data!HF35</f>
        <v>0</v>
      </c>
      <c r="H72" s="22">
        <f t="shared" si="1"/>
        <v>104771.1761904763</v>
      </c>
      <c r="I72" s="1"/>
    </row>
    <row r="73" spans="2:9" x14ac:dyDescent="0.2">
      <c r="B73" s="9" t="str">
        <f>$B$44</f>
        <v>Physical Training</v>
      </c>
      <c r="C73" s="82">
        <f>Data!EE35</f>
        <v>174355.436842105</v>
      </c>
      <c r="D73" s="82">
        <f>Data!EY35</f>
        <v>0</v>
      </c>
      <c r="E73" s="82">
        <f>Data!FS35</f>
        <v>0</v>
      </c>
      <c r="F73" s="82">
        <f>Data!GM35</f>
        <v>0</v>
      </c>
      <c r="G73" s="82">
        <f>Data!HG35</f>
        <v>0</v>
      </c>
      <c r="H73" s="22">
        <f t="shared" si="1"/>
        <v>174355.436842105</v>
      </c>
      <c r="I73" s="1"/>
    </row>
    <row r="74" spans="2:9" x14ac:dyDescent="0.2">
      <c r="B74" s="9" t="str">
        <f>$B$45</f>
        <v>Health Services</v>
      </c>
      <c r="C74" s="82">
        <f>Data!EF35</f>
        <v>204532.007045865</v>
      </c>
      <c r="D74" s="82">
        <f>Data!EZ35</f>
        <v>864002.63602772797</v>
      </c>
      <c r="E74" s="82">
        <f>Data!FT35</f>
        <v>351463.74166666699</v>
      </c>
      <c r="F74" s="82">
        <f>Data!GN35</f>
        <v>0</v>
      </c>
      <c r="G74" s="82">
        <f>Data!HH35</f>
        <v>0</v>
      </c>
      <c r="H74" s="22">
        <f t="shared" si="1"/>
        <v>1419998.38474026</v>
      </c>
      <c r="I74" s="1"/>
    </row>
    <row r="75" spans="2:9" x14ac:dyDescent="0.2">
      <c r="B75" s="9" t="str">
        <f>$B$46</f>
        <v>Pharmacy</v>
      </c>
      <c r="C75" s="82">
        <f>Data!EG35</f>
        <v>0</v>
      </c>
      <c r="D75" s="82">
        <f>Data!FA35</f>
        <v>0</v>
      </c>
      <c r="E75" s="82">
        <f>Data!FU35</f>
        <v>0</v>
      </c>
      <c r="F75" s="82">
        <f>Data!GO35</f>
        <v>0</v>
      </c>
      <c r="G75" s="82">
        <f>Data!HI35</f>
        <v>0</v>
      </c>
      <c r="H75" s="22">
        <f t="shared" si="1"/>
        <v>0</v>
      </c>
      <c r="I75" s="1"/>
    </row>
    <row r="76" spans="2:9" x14ac:dyDescent="0.2">
      <c r="B76" s="9" t="str">
        <f>$B$47</f>
        <v>Business Administration</v>
      </c>
      <c r="C76" s="82">
        <f>Data!EH35</f>
        <v>1584219.76158783</v>
      </c>
      <c r="D76" s="82">
        <f>Data!FB35</f>
        <v>5587524.1463883603</v>
      </c>
      <c r="E76" s="82">
        <f>Data!FV35</f>
        <v>1022283.69429825</v>
      </c>
      <c r="F76" s="82">
        <f>Data!GP35</f>
        <v>33999.75</v>
      </c>
      <c r="G76" s="82">
        <f>Data!HJ35</f>
        <v>0</v>
      </c>
      <c r="H76" s="22">
        <f t="shared" si="1"/>
        <v>8228027.3522744402</v>
      </c>
      <c r="I76" s="1"/>
    </row>
    <row r="77" spans="2:9" x14ac:dyDescent="0.2">
      <c r="B77" s="9" t="str">
        <f>$B$48</f>
        <v>Optometry</v>
      </c>
      <c r="C77" s="82">
        <f>Data!EI35</f>
        <v>0</v>
      </c>
      <c r="D77" s="82">
        <f>Data!FC35</f>
        <v>0</v>
      </c>
      <c r="E77" s="82">
        <f>Data!FW35</f>
        <v>0</v>
      </c>
      <c r="F77" s="82">
        <f>Data!GQ35</f>
        <v>0</v>
      </c>
      <c r="G77" s="82">
        <f>Data!HK35</f>
        <v>0</v>
      </c>
      <c r="H77" s="22">
        <f t="shared" si="1"/>
        <v>0</v>
      </c>
      <c r="I77" s="1"/>
    </row>
    <row r="78" spans="2:9" x14ac:dyDescent="0.2">
      <c r="B78" s="9" t="str">
        <f>$B$49</f>
        <v>Teacher Ed-Practice Teaching</v>
      </c>
      <c r="C78" s="82">
        <f>Data!EJ35</f>
        <v>0</v>
      </c>
      <c r="D78" s="82">
        <f>Data!FD35</f>
        <v>181178.74107142899</v>
      </c>
      <c r="E78" s="82">
        <f>Data!FX35</f>
        <v>0</v>
      </c>
      <c r="F78" s="82">
        <f>Data!GR35</f>
        <v>0</v>
      </c>
      <c r="G78" s="82">
        <f>Data!HL35</f>
        <v>0</v>
      </c>
      <c r="H78" s="22">
        <f t="shared" si="1"/>
        <v>181178.74107142899</v>
      </c>
      <c r="I78" s="1"/>
    </row>
    <row r="79" spans="2:9" x14ac:dyDescent="0.2">
      <c r="B79" s="9" t="str">
        <f>$B$50</f>
        <v>Technology</v>
      </c>
      <c r="C79" s="82">
        <f>Data!EK35</f>
        <v>445500.03982162901</v>
      </c>
      <c r="D79" s="82">
        <f>Data!FE35</f>
        <v>709540.19957231102</v>
      </c>
      <c r="E79" s="82">
        <f>Data!FY35</f>
        <v>130292.01041666701</v>
      </c>
      <c r="F79" s="82">
        <f>Data!GS35</f>
        <v>0</v>
      </c>
      <c r="G79" s="82">
        <f>Data!HM35</f>
        <v>0</v>
      </c>
      <c r="H79" s="22">
        <f t="shared" si="1"/>
        <v>1285332.2498106069</v>
      </c>
      <c r="I79" s="1"/>
    </row>
    <row r="80" spans="2:9" x14ac:dyDescent="0.2">
      <c r="B80" s="9" t="str">
        <f>$B$51</f>
        <v>Nursing</v>
      </c>
      <c r="C80" s="82">
        <f>Data!EL35</f>
        <v>15396.888910694501</v>
      </c>
      <c r="D80" s="82">
        <f>Data!FF35</f>
        <v>1705738.6110893099</v>
      </c>
      <c r="E80" s="82">
        <f>Data!FZ35</f>
        <v>0</v>
      </c>
      <c r="F80" s="82">
        <f>Data!GT35</f>
        <v>0</v>
      </c>
      <c r="G80" s="82">
        <f>Data!HN35</f>
        <v>0</v>
      </c>
      <c r="H80" s="22">
        <f t="shared" si="1"/>
        <v>1721135.5000000044</v>
      </c>
      <c r="I80" s="1"/>
    </row>
    <row r="81" spans="2:9" x14ac:dyDescent="0.2">
      <c r="B81" s="35" t="str">
        <f>$B$52</f>
        <v>Totals</v>
      </c>
      <c r="C81" s="21">
        <f>SUM(C61:C80)</f>
        <v>17557243.917966455</v>
      </c>
      <c r="D81" s="21">
        <f>SUM(D61:D80)</f>
        <v>24363735.588669293</v>
      </c>
      <c r="E81" s="21">
        <f>SUM(E61:E80)</f>
        <v>9860464.3489559218</v>
      </c>
      <c r="F81" s="21">
        <f>SUM(F61:F80)</f>
        <v>2571145.5745264981</v>
      </c>
      <c r="G81" s="21">
        <f>SUM(G61:G80)</f>
        <v>0</v>
      </c>
      <c r="H81" s="21">
        <f t="shared" si="1"/>
        <v>54352589.430118166</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Data!T35</f>
        <v>House, Shanna</v>
      </c>
      <c r="E84" s="385"/>
      <c r="F84" s="385"/>
      <c r="G84" s="87" t="str">
        <f>Data!U35</f>
        <v>(936) 294-1061</v>
      </c>
      <c r="H84" s="78" t="str">
        <f>Data!V35</f>
        <v>shouse@shsu.edu</v>
      </c>
    </row>
    <row r="85" spans="2:9" ht="13.5" customHeight="1" x14ac:dyDescent="0.2">
      <c r="B85" s="27"/>
      <c r="C85" s="27"/>
      <c r="D85" s="27"/>
      <c r="E85" s="27"/>
      <c r="F85" s="27"/>
      <c r="G85" s="27"/>
      <c r="H85" s="5"/>
    </row>
    <row r="86" spans="2:9" x14ac:dyDescent="0.2">
      <c r="B86" s="28" t="s">
        <v>33</v>
      </c>
      <c r="C86" s="13"/>
      <c r="D86" s="13"/>
      <c r="E86" s="13"/>
      <c r="F86" s="13"/>
      <c r="G86" s="13"/>
      <c r="H86" s="17">
        <f>H13+H14</f>
        <v>113243432</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Data!HR35</f>
        <v>0</v>
      </c>
      <c r="D91" s="159">
        <f>Data!IL35</f>
        <v>0</v>
      </c>
      <c r="E91" s="159">
        <f>Data!JF35</f>
        <v>0</v>
      </c>
      <c r="F91" s="159">
        <f>Data!JZ35</f>
        <v>0</v>
      </c>
      <c r="G91" s="159">
        <f>Data!KT35</f>
        <v>0</v>
      </c>
      <c r="H91" s="36">
        <f t="shared" ref="H91:H111" si="2">SUM(C91:G91)</f>
        <v>0</v>
      </c>
    </row>
    <row r="92" spans="2:9" x14ac:dyDescent="0.2">
      <c r="B92" s="9" t="str">
        <f>$B$33</f>
        <v>Science</v>
      </c>
      <c r="C92" s="159">
        <f>Data!HS35</f>
        <v>0</v>
      </c>
      <c r="D92" s="159">
        <f>Data!IM35</f>
        <v>0</v>
      </c>
      <c r="E92" s="159">
        <f>Data!JG35</f>
        <v>0</v>
      </c>
      <c r="F92" s="159">
        <f>Data!KA35</f>
        <v>0</v>
      </c>
      <c r="G92" s="159">
        <f>Data!KU35</f>
        <v>0</v>
      </c>
      <c r="H92" s="69">
        <f t="shared" si="2"/>
        <v>0</v>
      </c>
    </row>
    <row r="93" spans="2:9" x14ac:dyDescent="0.2">
      <c r="B93" s="9" t="str">
        <f>$B$34</f>
        <v>Fine Arts</v>
      </c>
      <c r="C93" s="159">
        <f>Data!HT35</f>
        <v>6962</v>
      </c>
      <c r="D93" s="159">
        <f>Data!IN35</f>
        <v>5236</v>
      </c>
      <c r="E93" s="159">
        <f>Data!JH35</f>
        <v>0</v>
      </c>
      <c r="F93" s="159">
        <f>Data!KB35</f>
        <v>0</v>
      </c>
      <c r="G93" s="159">
        <f>Data!KV35</f>
        <v>0</v>
      </c>
      <c r="H93" s="69">
        <f t="shared" si="2"/>
        <v>12198</v>
      </c>
    </row>
    <row r="94" spans="2:9" x14ac:dyDescent="0.2">
      <c r="B94" s="9" t="str">
        <f>$B$35</f>
        <v>Teacher Education</v>
      </c>
      <c r="C94" s="159">
        <f>Data!HU35</f>
        <v>0</v>
      </c>
      <c r="D94" s="159">
        <f>Data!IO35</f>
        <v>0</v>
      </c>
      <c r="E94" s="159">
        <f>Data!JI35</f>
        <v>0</v>
      </c>
      <c r="F94" s="159">
        <f>Data!KC35</f>
        <v>0</v>
      </c>
      <c r="G94" s="159">
        <f>Data!KW35</f>
        <v>0</v>
      </c>
      <c r="H94" s="69">
        <f t="shared" si="2"/>
        <v>0</v>
      </c>
    </row>
    <row r="95" spans="2:9" x14ac:dyDescent="0.2">
      <c r="B95" s="9" t="str">
        <f>$B$36</f>
        <v>Agriculture</v>
      </c>
      <c r="C95" s="159">
        <f>Data!HV35</f>
        <v>0</v>
      </c>
      <c r="D95" s="159">
        <f>Data!IP35</f>
        <v>0</v>
      </c>
      <c r="E95" s="159">
        <f>Data!JJ35</f>
        <v>0</v>
      </c>
      <c r="F95" s="159">
        <f>Data!KD35</f>
        <v>0</v>
      </c>
      <c r="G95" s="159">
        <f>Data!KX35</f>
        <v>0</v>
      </c>
      <c r="H95" s="69">
        <f t="shared" si="2"/>
        <v>0</v>
      </c>
    </row>
    <row r="96" spans="2:9" x14ac:dyDescent="0.2">
      <c r="B96" s="9" t="str">
        <f>$B$37</f>
        <v>Engineering</v>
      </c>
      <c r="C96" s="159">
        <f>Data!HW35</f>
        <v>0</v>
      </c>
      <c r="D96" s="159">
        <f>Data!IQ35</f>
        <v>0</v>
      </c>
      <c r="E96" s="159">
        <f>Data!JK35</f>
        <v>0</v>
      </c>
      <c r="F96" s="159">
        <f>Data!KE35</f>
        <v>0</v>
      </c>
      <c r="G96" s="159">
        <f>Data!KY35</f>
        <v>0</v>
      </c>
      <c r="H96" s="69">
        <f t="shared" si="2"/>
        <v>0</v>
      </c>
    </row>
    <row r="97" spans="2:8" x14ac:dyDescent="0.2">
      <c r="B97" s="9" t="str">
        <f>$B$38</f>
        <v>Home Economics</v>
      </c>
      <c r="C97" s="159">
        <f>Data!HX35</f>
        <v>0</v>
      </c>
      <c r="D97" s="159">
        <f>Data!IR35</f>
        <v>0</v>
      </c>
      <c r="E97" s="159">
        <f>Data!JL35</f>
        <v>0</v>
      </c>
      <c r="F97" s="159">
        <f>Data!KF35</f>
        <v>0</v>
      </c>
      <c r="G97" s="159">
        <f>Data!KZ35</f>
        <v>0</v>
      </c>
      <c r="H97" s="69">
        <f t="shared" si="2"/>
        <v>0</v>
      </c>
    </row>
    <row r="98" spans="2:8" x14ac:dyDescent="0.2">
      <c r="B98" s="9" t="str">
        <f>$B$39</f>
        <v>Law</v>
      </c>
      <c r="C98" s="159">
        <f>Data!HY35</f>
        <v>0</v>
      </c>
      <c r="D98" s="159">
        <f>Data!IS35</f>
        <v>0</v>
      </c>
      <c r="E98" s="159">
        <f>Data!JM35</f>
        <v>0</v>
      </c>
      <c r="F98" s="159">
        <f>Data!KG35</f>
        <v>0</v>
      </c>
      <c r="G98" s="159">
        <f>Data!LA35</f>
        <v>0</v>
      </c>
      <c r="H98" s="69">
        <f t="shared" si="2"/>
        <v>0</v>
      </c>
    </row>
    <row r="99" spans="2:8" x14ac:dyDescent="0.2">
      <c r="B99" s="9" t="str">
        <f>$B$40</f>
        <v>Social Service</v>
      </c>
      <c r="C99" s="159">
        <f>Data!HZ35</f>
        <v>0</v>
      </c>
      <c r="D99" s="159">
        <f>Data!IT35</f>
        <v>0</v>
      </c>
      <c r="E99" s="159">
        <f>Data!JN35</f>
        <v>0</v>
      </c>
      <c r="F99" s="159">
        <f>Data!KH35</f>
        <v>0</v>
      </c>
      <c r="G99" s="159">
        <f>Data!LB35</f>
        <v>0</v>
      </c>
      <c r="H99" s="69">
        <f t="shared" si="2"/>
        <v>0</v>
      </c>
    </row>
    <row r="100" spans="2:8" x14ac:dyDescent="0.2">
      <c r="B100" s="9" t="str">
        <f>$B$41</f>
        <v>Library Science</v>
      </c>
      <c r="C100" s="159">
        <f>Data!IA35</f>
        <v>0</v>
      </c>
      <c r="D100" s="159">
        <f>Data!IU35</f>
        <v>0</v>
      </c>
      <c r="E100" s="159">
        <f>Data!JO35</f>
        <v>0</v>
      </c>
      <c r="F100" s="159">
        <f>Data!KI35</f>
        <v>0</v>
      </c>
      <c r="G100" s="159">
        <f>Data!LC35</f>
        <v>0</v>
      </c>
      <c r="H100" s="69">
        <f t="shared" si="2"/>
        <v>0</v>
      </c>
    </row>
    <row r="101" spans="2:8" x14ac:dyDescent="0.2">
      <c r="B101" s="9" t="str">
        <f>$B$42</f>
        <v>Veterinary Science</v>
      </c>
      <c r="C101" s="159">
        <f>Data!IB35</f>
        <v>0</v>
      </c>
      <c r="D101" s="159">
        <f>Data!IV35</f>
        <v>0</v>
      </c>
      <c r="E101" s="159">
        <f>Data!JP35</f>
        <v>0</v>
      </c>
      <c r="F101" s="159">
        <f>Data!KJ35</f>
        <v>0</v>
      </c>
      <c r="G101" s="159">
        <f>Data!LD35</f>
        <v>0</v>
      </c>
      <c r="H101" s="69">
        <f t="shared" si="2"/>
        <v>0</v>
      </c>
    </row>
    <row r="102" spans="2:8" x14ac:dyDescent="0.2">
      <c r="B102" s="9" t="str">
        <f>$B$43</f>
        <v>Vocational Training</v>
      </c>
      <c r="C102" s="159">
        <f>Data!IC35</f>
        <v>0</v>
      </c>
      <c r="D102" s="159">
        <f>Data!IW35</f>
        <v>0</v>
      </c>
      <c r="E102" s="159">
        <f>Data!JQ35</f>
        <v>0</v>
      </c>
      <c r="F102" s="159">
        <f>Data!KK35</f>
        <v>0</v>
      </c>
      <c r="G102" s="159">
        <f>Data!LE35</f>
        <v>0</v>
      </c>
      <c r="H102" s="69">
        <f t="shared" si="2"/>
        <v>0</v>
      </c>
    </row>
    <row r="103" spans="2:8" x14ac:dyDescent="0.2">
      <c r="B103" s="9" t="str">
        <f>$B$44</f>
        <v>Physical Training</v>
      </c>
      <c r="C103" s="159">
        <f>Data!ID35</f>
        <v>0</v>
      </c>
      <c r="D103" s="159">
        <f>Data!IX35</f>
        <v>0</v>
      </c>
      <c r="E103" s="159">
        <f>Data!JR35</f>
        <v>0</v>
      </c>
      <c r="F103" s="159">
        <f>Data!KL35</f>
        <v>0</v>
      </c>
      <c r="G103" s="159">
        <f>Data!LF35</f>
        <v>0</v>
      </c>
      <c r="H103" s="69">
        <f t="shared" si="2"/>
        <v>0</v>
      </c>
    </row>
    <row r="104" spans="2:8" x14ac:dyDescent="0.2">
      <c r="B104" s="9" t="str">
        <f>$B$45</f>
        <v>Health Services</v>
      </c>
      <c r="C104" s="159">
        <f>Data!IE35</f>
        <v>0</v>
      </c>
      <c r="D104" s="159">
        <f>Data!IY35</f>
        <v>0</v>
      </c>
      <c r="E104" s="159">
        <f>Data!JS35</f>
        <v>0</v>
      </c>
      <c r="F104" s="159">
        <f>Data!KM35</f>
        <v>0</v>
      </c>
      <c r="G104" s="159">
        <f>Data!LG35</f>
        <v>0</v>
      </c>
      <c r="H104" s="69">
        <f t="shared" si="2"/>
        <v>0</v>
      </c>
    </row>
    <row r="105" spans="2:8" x14ac:dyDescent="0.2">
      <c r="B105" s="9" t="str">
        <f>$B$46</f>
        <v>Pharmacy</v>
      </c>
      <c r="C105" s="159">
        <f>Data!IF35</f>
        <v>0</v>
      </c>
      <c r="D105" s="159">
        <f>Data!IZ35</f>
        <v>0</v>
      </c>
      <c r="E105" s="159">
        <f>Data!JT35</f>
        <v>0</v>
      </c>
      <c r="F105" s="159">
        <f>Data!KN35</f>
        <v>0</v>
      </c>
      <c r="G105" s="159">
        <f>Data!LH35</f>
        <v>0</v>
      </c>
      <c r="H105" s="69">
        <f t="shared" si="2"/>
        <v>0</v>
      </c>
    </row>
    <row r="106" spans="2:8" x14ac:dyDescent="0.2">
      <c r="B106" s="9" t="str">
        <f>$B$47</f>
        <v>Business Administration</v>
      </c>
      <c r="C106" s="159">
        <f>Data!IG35</f>
        <v>0</v>
      </c>
      <c r="D106" s="159">
        <f>Data!JA35</f>
        <v>0</v>
      </c>
      <c r="E106" s="159">
        <f>Data!JU35</f>
        <v>0</v>
      </c>
      <c r="F106" s="159">
        <f>Data!KO35</f>
        <v>0</v>
      </c>
      <c r="G106" s="159">
        <f>Data!LI35</f>
        <v>0</v>
      </c>
      <c r="H106" s="69">
        <f t="shared" si="2"/>
        <v>0</v>
      </c>
    </row>
    <row r="107" spans="2:8" x14ac:dyDescent="0.2">
      <c r="B107" s="9" t="str">
        <f>$B$48</f>
        <v>Optometry</v>
      </c>
      <c r="C107" s="159">
        <f>Data!IH35</f>
        <v>0</v>
      </c>
      <c r="D107" s="159">
        <f>Data!JB35</f>
        <v>0</v>
      </c>
      <c r="E107" s="159">
        <f>Data!JV35</f>
        <v>0</v>
      </c>
      <c r="F107" s="159">
        <f>Data!KP35</f>
        <v>0</v>
      </c>
      <c r="G107" s="159">
        <f>Data!LJ35</f>
        <v>0</v>
      </c>
      <c r="H107" s="69">
        <f t="shared" si="2"/>
        <v>0</v>
      </c>
    </row>
    <row r="108" spans="2:8" x14ac:dyDescent="0.2">
      <c r="B108" s="9" t="str">
        <f>$B$49</f>
        <v>Teacher Ed-Practice Teaching</v>
      </c>
      <c r="C108" s="159">
        <f>Data!II35</f>
        <v>0</v>
      </c>
      <c r="D108" s="159">
        <f>Data!JC35</f>
        <v>0</v>
      </c>
      <c r="E108" s="159">
        <f>Data!JW35</f>
        <v>0</v>
      </c>
      <c r="F108" s="159">
        <f>Data!KQ35</f>
        <v>0</v>
      </c>
      <c r="G108" s="159">
        <f>Data!LK35</f>
        <v>0</v>
      </c>
      <c r="H108" s="69">
        <f t="shared" si="2"/>
        <v>0</v>
      </c>
    </row>
    <row r="109" spans="2:8" x14ac:dyDescent="0.2">
      <c r="B109" s="9" t="str">
        <f>$B$50</f>
        <v>Technology</v>
      </c>
      <c r="C109" s="159">
        <f>Data!IJ35</f>
        <v>0</v>
      </c>
      <c r="D109" s="159">
        <f>Data!JD35</f>
        <v>0</v>
      </c>
      <c r="E109" s="159">
        <f>Data!JX35</f>
        <v>0</v>
      </c>
      <c r="F109" s="159">
        <f>Data!KR35</f>
        <v>0</v>
      </c>
      <c r="G109" s="159">
        <f>Data!LL35</f>
        <v>0</v>
      </c>
      <c r="H109" s="69">
        <f t="shared" si="2"/>
        <v>0</v>
      </c>
    </row>
    <row r="110" spans="2:8" x14ac:dyDescent="0.2">
      <c r="B110" s="9" t="str">
        <f>$B$51</f>
        <v>Nursing</v>
      </c>
      <c r="C110" s="159">
        <f>Data!IK35</f>
        <v>0</v>
      </c>
      <c r="D110" s="159">
        <f>Data!JE35</f>
        <v>0</v>
      </c>
      <c r="E110" s="159">
        <f>Data!JY35</f>
        <v>0</v>
      </c>
      <c r="F110" s="159">
        <f>Data!KS35</f>
        <v>0</v>
      </c>
      <c r="G110" s="159">
        <f>Data!HPM35</f>
        <v>0</v>
      </c>
      <c r="H110" s="69">
        <f t="shared" si="2"/>
        <v>0</v>
      </c>
    </row>
    <row r="111" spans="2:8" x14ac:dyDescent="0.2">
      <c r="B111" s="35" t="str">
        <f>$B$52</f>
        <v>Totals</v>
      </c>
      <c r="C111" s="36">
        <f>SUM(C91:C110)</f>
        <v>6962</v>
      </c>
      <c r="D111" s="36">
        <f>SUM(D91:D110)</f>
        <v>5236</v>
      </c>
      <c r="E111" s="36">
        <f>SUM(E91:E110)</f>
        <v>0</v>
      </c>
      <c r="F111" s="36">
        <f>SUM(F91:F110)</f>
        <v>0</v>
      </c>
      <c r="G111" s="36">
        <f>SUM(G91:G110)</f>
        <v>0</v>
      </c>
      <c r="H111" s="36">
        <f t="shared" si="2"/>
        <v>12198</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8891717.5764960293</v>
      </c>
      <c r="D116" s="21">
        <f t="shared" si="3"/>
        <v>7635664.8318779003</v>
      </c>
      <c r="E116" s="21">
        <f t="shared" si="3"/>
        <v>4370567.14581904</v>
      </c>
      <c r="F116" s="21">
        <f t="shared" si="3"/>
        <v>949778.68981019</v>
      </c>
      <c r="G116" s="21">
        <f t="shared" si="3"/>
        <v>0</v>
      </c>
      <c r="H116" s="36">
        <f t="shared" ref="H116:H136" si="4">SUM(C116:G116)</f>
        <v>21847728.244003158</v>
      </c>
      <c r="I116" s="1"/>
    </row>
    <row r="117" spans="2:9" x14ac:dyDescent="0.2">
      <c r="B117" s="9" t="str">
        <f>$B$33</f>
        <v>Science</v>
      </c>
      <c r="C117" s="22">
        <f t="shared" si="3"/>
        <v>2705733.8962907698</v>
      </c>
      <c r="D117" s="22">
        <f t="shared" si="3"/>
        <v>2076935.5618437901</v>
      </c>
      <c r="E117" s="22">
        <f t="shared" si="3"/>
        <v>844132.63002494397</v>
      </c>
      <c r="F117" s="22">
        <f t="shared" si="3"/>
        <v>63766.373352675102</v>
      </c>
      <c r="G117" s="22">
        <f t="shared" si="3"/>
        <v>0</v>
      </c>
      <c r="H117" s="69">
        <f t="shared" si="4"/>
        <v>5690568.4615121782</v>
      </c>
      <c r="I117" s="1"/>
    </row>
    <row r="118" spans="2:9" x14ac:dyDescent="0.2">
      <c r="B118" s="9" t="str">
        <f>$B$34</f>
        <v>Fine Arts</v>
      </c>
      <c r="C118" s="22">
        <f t="shared" si="3"/>
        <v>2373706.8453651601</v>
      </c>
      <c r="D118" s="22">
        <f t="shared" si="3"/>
        <v>2227101.9541296298</v>
      </c>
      <c r="E118" s="22">
        <f t="shared" si="3"/>
        <v>340712.95643939398</v>
      </c>
      <c r="F118" s="22">
        <f t="shared" si="3"/>
        <v>0</v>
      </c>
      <c r="G118" s="22">
        <f t="shared" si="3"/>
        <v>0</v>
      </c>
      <c r="H118" s="69">
        <f t="shared" si="4"/>
        <v>4941521.7559341835</v>
      </c>
      <c r="I118" s="1"/>
    </row>
    <row r="119" spans="2:9" x14ac:dyDescent="0.2">
      <c r="B119" s="9" t="str">
        <f>$B$35</f>
        <v>Teacher Education</v>
      </c>
      <c r="C119" s="22">
        <f t="shared" si="3"/>
        <v>362782.73397048202</v>
      </c>
      <c r="D119" s="22">
        <f t="shared" si="3"/>
        <v>1832171.12219835</v>
      </c>
      <c r="E119" s="22">
        <f t="shared" si="3"/>
        <v>1835633.4469372299</v>
      </c>
      <c r="F119" s="22">
        <f t="shared" si="3"/>
        <v>1327249.34212662</v>
      </c>
      <c r="G119" s="22">
        <f t="shared" si="3"/>
        <v>0</v>
      </c>
      <c r="H119" s="69">
        <f t="shared" si="4"/>
        <v>5357836.6452326821</v>
      </c>
      <c r="I119" s="1"/>
    </row>
    <row r="120" spans="2:9" x14ac:dyDescent="0.2">
      <c r="B120" s="9" t="str">
        <f>$B$36</f>
        <v>Agriculture</v>
      </c>
      <c r="C120" s="22">
        <f t="shared" si="3"/>
        <v>320087.58497428597</v>
      </c>
      <c r="D120" s="22">
        <f t="shared" si="3"/>
        <v>853513.79220464698</v>
      </c>
      <c r="E120" s="22">
        <f t="shared" si="3"/>
        <v>142550.66650432901</v>
      </c>
      <c r="F120" s="22">
        <f t="shared" si="3"/>
        <v>0</v>
      </c>
      <c r="G120" s="22">
        <f t="shared" si="3"/>
        <v>0</v>
      </c>
      <c r="H120" s="69">
        <f t="shared" si="4"/>
        <v>1316152.0436832621</v>
      </c>
      <c r="I120" s="1"/>
    </row>
    <row r="121" spans="2:9" x14ac:dyDescent="0.2">
      <c r="B121" s="9" t="str">
        <f>$B$37</f>
        <v>Engineering</v>
      </c>
      <c r="C121" s="22">
        <f t="shared" si="3"/>
        <v>285273.68389542901</v>
      </c>
      <c r="D121" s="22">
        <f t="shared" si="3"/>
        <v>320144.98600206501</v>
      </c>
      <c r="E121" s="22">
        <f t="shared" si="3"/>
        <v>283453.78601606702</v>
      </c>
      <c r="F121" s="22">
        <f t="shared" si="3"/>
        <v>196351.419237013</v>
      </c>
      <c r="G121" s="22">
        <f t="shared" si="3"/>
        <v>0</v>
      </c>
      <c r="H121" s="69">
        <f t="shared" si="4"/>
        <v>1085223.8751505741</v>
      </c>
      <c r="I121" s="1"/>
    </row>
    <row r="122" spans="2:9" x14ac:dyDescent="0.2">
      <c r="B122" s="9" t="str">
        <f>$B$38</f>
        <v>Home Economics</v>
      </c>
      <c r="C122" s="22">
        <f t="shared" si="3"/>
        <v>197131.19217794199</v>
      </c>
      <c r="D122" s="22">
        <f t="shared" si="3"/>
        <v>274452.100661529</v>
      </c>
      <c r="E122" s="22">
        <f t="shared" si="3"/>
        <v>77726.125</v>
      </c>
      <c r="F122" s="22">
        <f t="shared" si="3"/>
        <v>0</v>
      </c>
      <c r="G122" s="22">
        <f t="shared" si="3"/>
        <v>0</v>
      </c>
      <c r="H122" s="69">
        <f t="shared" si="4"/>
        <v>549309.41783947102</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0</v>
      </c>
      <c r="D125" s="22">
        <f t="shared" si="3"/>
        <v>0</v>
      </c>
      <c r="E125" s="22">
        <f t="shared" si="3"/>
        <v>461648.14583333302</v>
      </c>
      <c r="F125" s="22">
        <f t="shared" si="3"/>
        <v>0</v>
      </c>
      <c r="G125" s="22">
        <f t="shared" si="3"/>
        <v>0</v>
      </c>
      <c r="H125" s="69">
        <f t="shared" si="4"/>
        <v>461648.14583333302</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3768.2705882352998</v>
      </c>
      <c r="D127" s="22">
        <f t="shared" si="3"/>
        <v>101002.90560224099</v>
      </c>
      <c r="E127" s="22">
        <f t="shared" si="3"/>
        <v>0</v>
      </c>
      <c r="F127" s="22">
        <f t="shared" si="3"/>
        <v>0</v>
      </c>
      <c r="G127" s="22">
        <f t="shared" si="3"/>
        <v>0</v>
      </c>
      <c r="H127" s="69">
        <f t="shared" si="4"/>
        <v>104771.1761904763</v>
      </c>
      <c r="I127" s="1"/>
    </row>
    <row r="128" spans="2:9" x14ac:dyDescent="0.2">
      <c r="B128" s="9" t="str">
        <f>$B$44</f>
        <v>Physical Training</v>
      </c>
      <c r="C128" s="22">
        <f t="shared" si="3"/>
        <v>174355.436842105</v>
      </c>
      <c r="D128" s="22">
        <f t="shared" si="3"/>
        <v>0</v>
      </c>
      <c r="E128" s="22">
        <f t="shared" si="3"/>
        <v>0</v>
      </c>
      <c r="F128" s="22">
        <f t="shared" si="3"/>
        <v>0</v>
      </c>
      <c r="G128" s="22">
        <f t="shared" si="3"/>
        <v>0</v>
      </c>
      <c r="H128" s="69">
        <f t="shared" si="4"/>
        <v>174355.436842105</v>
      </c>
      <c r="I128" s="1"/>
    </row>
    <row r="129" spans="2:12" x14ac:dyDescent="0.2">
      <c r="B129" s="9" t="str">
        <f>$B$45</f>
        <v>Health Services</v>
      </c>
      <c r="C129" s="22">
        <f t="shared" si="3"/>
        <v>204532.007045865</v>
      </c>
      <c r="D129" s="22">
        <f t="shared" si="3"/>
        <v>864002.63602772797</v>
      </c>
      <c r="E129" s="22">
        <f t="shared" si="3"/>
        <v>351463.74166666699</v>
      </c>
      <c r="F129" s="22">
        <f t="shared" si="3"/>
        <v>0</v>
      </c>
      <c r="G129" s="22">
        <f t="shared" si="3"/>
        <v>0</v>
      </c>
      <c r="H129" s="69">
        <f t="shared" si="4"/>
        <v>1419998.38474026</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1584219.76158783</v>
      </c>
      <c r="D131" s="22">
        <f t="shared" si="3"/>
        <v>5587524.1463883603</v>
      </c>
      <c r="E131" s="22">
        <f t="shared" si="3"/>
        <v>1022283.69429825</v>
      </c>
      <c r="F131" s="22">
        <f t="shared" si="3"/>
        <v>33999.75</v>
      </c>
      <c r="G131" s="22">
        <f t="shared" si="3"/>
        <v>0</v>
      </c>
      <c r="H131" s="69">
        <f t="shared" si="4"/>
        <v>8228027.3522744402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181178.74107142899</v>
      </c>
      <c r="E133" s="22">
        <f t="shared" si="5"/>
        <v>0</v>
      </c>
      <c r="F133" s="22">
        <f t="shared" si="5"/>
        <v>0</v>
      </c>
      <c r="G133" s="22">
        <f t="shared" si="5"/>
        <v>0</v>
      </c>
      <c r="H133" s="69">
        <f t="shared" si="4"/>
        <v>181178.74107142899</v>
      </c>
      <c r="I133" s="1"/>
    </row>
    <row r="134" spans="2:12" x14ac:dyDescent="0.2">
      <c r="B134" s="9" t="str">
        <f>$B$50</f>
        <v>Technology</v>
      </c>
      <c r="C134" s="22">
        <f t="shared" si="5"/>
        <v>445500.03982162901</v>
      </c>
      <c r="D134" s="22">
        <f t="shared" si="5"/>
        <v>709540.19957231102</v>
      </c>
      <c r="E134" s="22">
        <f t="shared" si="5"/>
        <v>130292.01041666701</v>
      </c>
      <c r="F134" s="22">
        <f t="shared" si="5"/>
        <v>0</v>
      </c>
      <c r="G134" s="22">
        <f t="shared" si="5"/>
        <v>0</v>
      </c>
      <c r="H134" s="69">
        <f t="shared" si="4"/>
        <v>1285332.2498106069</v>
      </c>
      <c r="I134" s="1"/>
    </row>
    <row r="135" spans="2:12" x14ac:dyDescent="0.2">
      <c r="B135" s="9" t="str">
        <f>$B$51</f>
        <v>Nursing</v>
      </c>
      <c r="C135" s="22">
        <f t="shared" si="5"/>
        <v>15396.888910694501</v>
      </c>
      <c r="D135" s="22">
        <f t="shared" si="5"/>
        <v>1705738.6110893099</v>
      </c>
      <c r="E135" s="22">
        <f t="shared" si="5"/>
        <v>0</v>
      </c>
      <c r="F135" s="22">
        <f t="shared" si="5"/>
        <v>0</v>
      </c>
      <c r="G135" s="22">
        <f t="shared" si="5"/>
        <v>0</v>
      </c>
      <c r="H135" s="69">
        <f t="shared" si="4"/>
        <v>1721135.5000000044</v>
      </c>
      <c r="I135" s="1"/>
    </row>
    <row r="136" spans="2:12" x14ac:dyDescent="0.2">
      <c r="B136" s="35" t="str">
        <f>$B$52</f>
        <v>Totals</v>
      </c>
      <c r="C136" s="36">
        <f>SUM(C116:C135)</f>
        <v>17564205.917966455</v>
      </c>
      <c r="D136" s="36">
        <f>SUM(D116:D135)</f>
        <v>24368971.588669293</v>
      </c>
      <c r="E136" s="36">
        <f>SUM(E116:E135)</f>
        <v>9860464.3489559218</v>
      </c>
      <c r="F136" s="36">
        <f>SUM(F116:F135)</f>
        <v>2571145.5745264981</v>
      </c>
      <c r="G136" s="36">
        <f>SUM(G116:G135)</f>
        <v>0</v>
      </c>
      <c r="H136" s="36">
        <f t="shared" si="4"/>
        <v>54364787.430118166</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58878644.569881834</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Data!LN35</f>
        <v>0</v>
      </c>
      <c r="D143" s="159">
        <f>Data!MH35</f>
        <v>0</v>
      </c>
      <c r="E143" s="159">
        <f>Data!NB35</f>
        <v>0</v>
      </c>
      <c r="F143" s="159">
        <f>Data!NV35</f>
        <v>0</v>
      </c>
      <c r="G143" s="159">
        <f>Data!OP35</f>
        <v>0</v>
      </c>
      <c r="H143" s="160">
        <f>Data!PJ35</f>
        <v>23661724.560066663</v>
      </c>
      <c r="I143" s="70">
        <f t="shared" ref="I143:I162" si="6">SUM(C143:H143)</f>
        <v>23661724.560066663</v>
      </c>
    </row>
    <row r="144" spans="2:12" x14ac:dyDescent="0.2">
      <c r="B144" s="9" t="str">
        <f>$B$33</f>
        <v>Science</v>
      </c>
      <c r="C144" s="159">
        <f>Data!LO35</f>
        <v>0</v>
      </c>
      <c r="D144" s="159">
        <f>Data!MI35</f>
        <v>0</v>
      </c>
      <c r="E144" s="159">
        <f>Data!NC35</f>
        <v>0</v>
      </c>
      <c r="F144" s="159">
        <f>Data!NW35</f>
        <v>0</v>
      </c>
      <c r="G144" s="159">
        <f>Data!OQ35</f>
        <v>0</v>
      </c>
      <c r="H144" s="160">
        <f>Data!PK35</f>
        <v>6163051.0057018092</v>
      </c>
      <c r="I144" s="70">
        <f t="shared" si="6"/>
        <v>6163051.0057018092</v>
      </c>
    </row>
    <row r="145" spans="2:9" x14ac:dyDescent="0.2">
      <c r="B145" s="9" t="str">
        <f>$B$34</f>
        <v>Fine Arts</v>
      </c>
      <c r="C145" s="159">
        <f>Data!LP35</f>
        <v>0</v>
      </c>
      <c r="D145" s="159">
        <f>Data!MJ35</f>
        <v>0</v>
      </c>
      <c r="E145" s="159">
        <f>Data!ND35</f>
        <v>0</v>
      </c>
      <c r="F145" s="159">
        <f>Data!NX35</f>
        <v>0</v>
      </c>
      <c r="G145" s="159">
        <f>Data!OR35</f>
        <v>0</v>
      </c>
      <c r="H145" s="160">
        <f>Data!PL35</f>
        <v>5351811.6570580099</v>
      </c>
      <c r="I145" s="70">
        <f t="shared" si="6"/>
        <v>5351811.6570580099</v>
      </c>
    </row>
    <row r="146" spans="2:9" x14ac:dyDescent="0.2">
      <c r="B146" s="9" t="str">
        <f>$B$35</f>
        <v>Teacher Education</v>
      </c>
      <c r="C146" s="159">
        <f>Data!LQ35</f>
        <v>0</v>
      </c>
      <c r="D146" s="159">
        <f>Data!MK35</f>
        <v>0</v>
      </c>
      <c r="E146" s="159">
        <f>Data!NE35</f>
        <v>0</v>
      </c>
      <c r="F146" s="159">
        <f>Data!NY35</f>
        <v>0</v>
      </c>
      <c r="G146" s="159">
        <f>Data!OS35</f>
        <v>0</v>
      </c>
      <c r="H146" s="160">
        <f>Data!PN35</f>
        <v>5802692.7798374267</v>
      </c>
      <c r="I146" s="70">
        <f t="shared" si="6"/>
        <v>5802692.7798374267</v>
      </c>
    </row>
    <row r="147" spans="2:9" x14ac:dyDescent="0.2">
      <c r="B147" s="9" t="str">
        <f>$B$36</f>
        <v>Agriculture</v>
      </c>
      <c r="C147" s="159">
        <f>Data!LR35</f>
        <v>0</v>
      </c>
      <c r="D147" s="159">
        <f>Data!ML35</f>
        <v>0</v>
      </c>
      <c r="E147" s="159">
        <f>Data!NF35</f>
        <v>0</v>
      </c>
      <c r="F147" s="159">
        <f>Data!NZ35</f>
        <v>0</v>
      </c>
      <c r="G147" s="159">
        <f>Data!OT35</f>
        <v>0</v>
      </c>
      <c r="H147" s="160">
        <f>Data!PM35</f>
        <v>1425430.9092914618</v>
      </c>
      <c r="I147" s="70">
        <f t="shared" si="6"/>
        <v>1425430.9092914618</v>
      </c>
    </row>
    <row r="148" spans="2:9" x14ac:dyDescent="0.2">
      <c r="B148" s="9" t="str">
        <f>$B$37</f>
        <v>Engineering</v>
      </c>
      <c r="C148" s="159">
        <f>Data!LS35</f>
        <v>0</v>
      </c>
      <c r="D148" s="159">
        <f>Data!MM35</f>
        <v>0</v>
      </c>
      <c r="E148" s="159">
        <f>Data!NG35</f>
        <v>0</v>
      </c>
      <c r="F148" s="159">
        <f>Data!OA35</f>
        <v>0</v>
      </c>
      <c r="G148" s="159">
        <f>Data!OU35</f>
        <v>0</v>
      </c>
      <c r="H148" s="160">
        <f>Data!PO35</f>
        <v>1175328.9922429039</v>
      </c>
      <c r="I148" s="70">
        <f t="shared" si="6"/>
        <v>1175328.9922429039</v>
      </c>
    </row>
    <row r="149" spans="2:9" x14ac:dyDescent="0.2">
      <c r="B149" s="9" t="str">
        <f>$B$38</f>
        <v>Home Economics</v>
      </c>
      <c r="C149" s="159">
        <f>Data!LT35</f>
        <v>0</v>
      </c>
      <c r="D149" s="159">
        <f>Data!MN35</f>
        <v>0</v>
      </c>
      <c r="E149" s="159">
        <f>Data!NH35</f>
        <v>0</v>
      </c>
      <c r="F149" s="159">
        <f>Data!OB35</f>
        <v>0</v>
      </c>
      <c r="G149" s="159">
        <f>Data!OV35</f>
        <v>0</v>
      </c>
      <c r="H149" s="160">
        <f>Data!PP35</f>
        <v>594918.06186923641</v>
      </c>
      <c r="I149" s="70">
        <f t="shared" si="6"/>
        <v>594918.06186923641</v>
      </c>
    </row>
    <row r="150" spans="2:9" x14ac:dyDescent="0.2">
      <c r="B150" s="9" t="str">
        <f>$B$39</f>
        <v>Law</v>
      </c>
      <c r="C150" s="159">
        <f>Data!LU35</f>
        <v>0</v>
      </c>
      <c r="D150" s="159">
        <f>Data!MO35</f>
        <v>0</v>
      </c>
      <c r="E150" s="159">
        <f>Data!NI35</f>
        <v>0</v>
      </c>
      <c r="F150" s="159">
        <f>Data!OC35</f>
        <v>0</v>
      </c>
      <c r="G150" s="159">
        <f>Data!OW35</f>
        <v>0</v>
      </c>
      <c r="H150" s="160">
        <f>Data!PQ35</f>
        <v>0</v>
      </c>
      <c r="I150" s="70">
        <f t="shared" si="6"/>
        <v>0</v>
      </c>
    </row>
    <row r="151" spans="2:9" x14ac:dyDescent="0.2">
      <c r="B151" s="9" t="str">
        <f>$B$40</f>
        <v>Social Service</v>
      </c>
      <c r="C151" s="159">
        <f>Data!LV35</f>
        <v>0</v>
      </c>
      <c r="D151" s="159">
        <f>Data!MP35</f>
        <v>0</v>
      </c>
      <c r="E151" s="159">
        <f>Data!NJ35</f>
        <v>0</v>
      </c>
      <c r="F151" s="159">
        <f>Data!OD35</f>
        <v>0</v>
      </c>
      <c r="G151" s="159">
        <f>Data!OX35</f>
        <v>0</v>
      </c>
      <c r="H151" s="160">
        <f>Data!PR35</f>
        <v>0</v>
      </c>
      <c r="I151" s="70">
        <f t="shared" si="6"/>
        <v>0</v>
      </c>
    </row>
    <row r="152" spans="2:9" x14ac:dyDescent="0.2">
      <c r="B152" s="9" t="str">
        <f>$B$41</f>
        <v>Library Science</v>
      </c>
      <c r="C152" s="159">
        <f>Data!LW35</f>
        <v>0</v>
      </c>
      <c r="D152" s="159">
        <f>Data!MQ35</f>
        <v>0</v>
      </c>
      <c r="E152" s="159">
        <f>Data!NK35</f>
        <v>0</v>
      </c>
      <c r="F152" s="159">
        <f>Data!OE35</f>
        <v>0</v>
      </c>
      <c r="G152" s="159">
        <f>Data!OY35</f>
        <v>0</v>
      </c>
      <c r="H152" s="160">
        <f>Data!PS35</f>
        <v>499978.35694299731</v>
      </c>
      <c r="I152" s="70">
        <f t="shared" si="6"/>
        <v>499978.35694299731</v>
      </c>
    </row>
    <row r="153" spans="2:9" x14ac:dyDescent="0.2">
      <c r="B153" s="9" t="str">
        <f>$B$42</f>
        <v>Veterinary Science</v>
      </c>
      <c r="C153" s="159">
        <f>Data!LX35</f>
        <v>0</v>
      </c>
      <c r="D153" s="159">
        <f>Data!MR35</f>
        <v>0</v>
      </c>
      <c r="E153" s="159">
        <f>Data!NL35</f>
        <v>0</v>
      </c>
      <c r="F153" s="159">
        <f>Data!OF35</f>
        <v>0</v>
      </c>
      <c r="G153" s="159">
        <f>Data!OZ35</f>
        <v>0</v>
      </c>
      <c r="H153" s="160">
        <f>Data!PT35</f>
        <v>0</v>
      </c>
      <c r="I153" s="70">
        <f t="shared" si="6"/>
        <v>0</v>
      </c>
    </row>
    <row r="154" spans="2:9" x14ac:dyDescent="0.2">
      <c r="B154" s="9" t="str">
        <f>$B$43</f>
        <v>Vocational Training</v>
      </c>
      <c r="C154" s="159">
        <f>Data!LY35</f>
        <v>0</v>
      </c>
      <c r="D154" s="159">
        <f>Data!MS35</f>
        <v>0</v>
      </c>
      <c r="E154" s="159">
        <f>Data!NM35</f>
        <v>0</v>
      </c>
      <c r="F154" s="159">
        <f>Data!OG35</f>
        <v>0</v>
      </c>
      <c r="G154" s="159">
        <f>Data!PA35</f>
        <v>0</v>
      </c>
      <c r="H154" s="160">
        <f>Data!PU35</f>
        <v>113470.22835354645</v>
      </c>
      <c r="I154" s="70">
        <f t="shared" si="6"/>
        <v>113470.22835354645</v>
      </c>
    </row>
    <row r="155" spans="2:9" x14ac:dyDescent="0.2">
      <c r="B155" s="9" t="str">
        <f>$B$44</f>
        <v>Physical Training</v>
      </c>
      <c r="C155" s="159">
        <f>Data!LZ35</f>
        <v>0</v>
      </c>
      <c r="D155" s="159">
        <f>Data!MT35</f>
        <v>0</v>
      </c>
      <c r="E155" s="159">
        <f>Data!NN35</f>
        <v>0</v>
      </c>
      <c r="F155" s="159">
        <f>Data!OH35</f>
        <v>0</v>
      </c>
      <c r="G155" s="159">
        <f>Data!PB35</f>
        <v>0</v>
      </c>
      <c r="H155" s="160">
        <f>Data!PV35</f>
        <v>188832.00468407437</v>
      </c>
      <c r="I155" s="70">
        <f t="shared" si="6"/>
        <v>188832.00468407437</v>
      </c>
    </row>
    <row r="156" spans="2:9" x14ac:dyDescent="0.2">
      <c r="B156" s="9" t="str">
        <f>$B$45</f>
        <v>Health Services</v>
      </c>
      <c r="C156" s="159">
        <f>Data!MA35</f>
        <v>0</v>
      </c>
      <c r="D156" s="159">
        <f>Data!MU35</f>
        <v>0</v>
      </c>
      <c r="E156" s="159">
        <f>Data!NO35</f>
        <v>0</v>
      </c>
      <c r="F156" s="159">
        <f>Data!OI35</f>
        <v>0</v>
      </c>
      <c r="G156" s="159">
        <f>Data!PC35</f>
        <v>0</v>
      </c>
      <c r="H156" s="160">
        <f>Data!PW35</f>
        <v>1537899.5143207232</v>
      </c>
      <c r="I156" s="70">
        <f t="shared" si="6"/>
        <v>1537899.5143207232</v>
      </c>
    </row>
    <row r="157" spans="2:9" x14ac:dyDescent="0.2">
      <c r="B157" s="9" t="str">
        <f>$B$46</f>
        <v>Pharmacy</v>
      </c>
      <c r="C157" s="159">
        <f>Data!MB35</f>
        <v>0</v>
      </c>
      <c r="D157" s="159">
        <f>Data!MV35</f>
        <v>0</v>
      </c>
      <c r="E157" s="159">
        <f>Data!NP35</f>
        <v>0</v>
      </c>
      <c r="F157" s="159">
        <f>Data!OJ35</f>
        <v>0</v>
      </c>
      <c r="G157" s="159">
        <f>Data!PD35</f>
        <v>0</v>
      </c>
      <c r="H157" s="160">
        <f>Data!PX35</f>
        <v>0</v>
      </c>
      <c r="I157" s="70">
        <f t="shared" si="6"/>
        <v>0</v>
      </c>
    </row>
    <row r="158" spans="2:9" x14ac:dyDescent="0.2">
      <c r="B158" s="9" t="str">
        <f>$B$47</f>
        <v>Business Administration</v>
      </c>
      <c r="C158" s="159">
        <f>Data!MC35</f>
        <v>0</v>
      </c>
      <c r="D158" s="159">
        <f>Data!MW35</f>
        <v>0</v>
      </c>
      <c r="E158" s="159">
        <f>Data!NQ35</f>
        <v>0</v>
      </c>
      <c r="F158" s="159">
        <f>Data!OK35</f>
        <v>0</v>
      </c>
      <c r="G158" s="159">
        <f>Data!PE35</f>
        <v>0</v>
      </c>
      <c r="H158" s="160">
        <f>Data!PY35</f>
        <v>8911192.7202614956</v>
      </c>
      <c r="I158" s="70">
        <f t="shared" si="6"/>
        <v>8911192.7202614956</v>
      </c>
    </row>
    <row r="159" spans="2:9" x14ac:dyDescent="0.2">
      <c r="B159" s="9" t="str">
        <f>$B$48</f>
        <v>Optometry</v>
      </c>
      <c r="C159" s="159">
        <f>Data!MD35</f>
        <v>0</v>
      </c>
      <c r="D159" s="159">
        <f>Data!MX35</f>
        <v>0</v>
      </c>
      <c r="E159" s="159">
        <f>Data!NR35</f>
        <v>0</v>
      </c>
      <c r="F159" s="159">
        <f>Data!OL35</f>
        <v>0</v>
      </c>
      <c r="G159" s="159">
        <f>Data!PF35</f>
        <v>0</v>
      </c>
      <c r="H159" s="160">
        <f>Data!PZ35</f>
        <v>0</v>
      </c>
      <c r="I159" s="70">
        <f t="shared" si="6"/>
        <v>0</v>
      </c>
    </row>
    <row r="160" spans="2:9" x14ac:dyDescent="0.2">
      <c r="B160" s="9" t="str">
        <f>$B$49</f>
        <v>Teacher Ed-Practice Teaching</v>
      </c>
      <c r="C160" s="159">
        <f>Data!ME35</f>
        <v>0</v>
      </c>
      <c r="D160" s="159">
        <f>Data!MY35</f>
        <v>0</v>
      </c>
      <c r="E160" s="159">
        <f>Data!NS35</f>
        <v>0</v>
      </c>
      <c r="F160" s="159">
        <f>Data!OM35</f>
        <v>0</v>
      </c>
      <c r="G160" s="159">
        <f>Data!PG35</f>
        <v>0</v>
      </c>
      <c r="H160" s="160">
        <f>Data!QA35</f>
        <v>196221.84144241642</v>
      </c>
      <c r="I160" s="70">
        <f t="shared" si="6"/>
        <v>196221.84144241642</v>
      </c>
    </row>
    <row r="161" spans="2:10" x14ac:dyDescent="0.2">
      <c r="B161" s="9" t="str">
        <f>$B$50</f>
        <v>Technology</v>
      </c>
      <c r="C161" s="159">
        <f>Data!MF35</f>
        <v>0</v>
      </c>
      <c r="D161" s="159">
        <f>Data!MZ35</f>
        <v>0</v>
      </c>
      <c r="E161" s="159">
        <f>Data!NT35</f>
        <v>0</v>
      </c>
      <c r="F161" s="159">
        <f>Data!ON35</f>
        <v>0</v>
      </c>
      <c r="G161" s="159">
        <f>Data!PH35</f>
        <v>0</v>
      </c>
      <c r="H161" s="160">
        <f>Data!QB35</f>
        <v>1392052.1769368537</v>
      </c>
      <c r="I161" s="70">
        <f t="shared" si="6"/>
        <v>1392052.1769368537</v>
      </c>
    </row>
    <row r="162" spans="2:10" x14ac:dyDescent="0.2">
      <c r="B162" s="9" t="str">
        <f>$B$51</f>
        <v>Nursing</v>
      </c>
      <c r="C162" s="159">
        <f>Data!MG35</f>
        <v>0</v>
      </c>
      <c r="D162" s="159">
        <f>Data!NA35</f>
        <v>0</v>
      </c>
      <c r="E162" s="159">
        <f>Data!NU35</f>
        <v>0</v>
      </c>
      <c r="F162" s="159">
        <f>Data!OO35</f>
        <v>0</v>
      </c>
      <c r="G162" s="159">
        <f>Data!PI35</f>
        <v>0</v>
      </c>
      <c r="H162" s="160">
        <f>Data!QC35</f>
        <v>1864039.7608722125</v>
      </c>
      <c r="I162" s="70">
        <f t="shared" si="6"/>
        <v>1864039.7608722125</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58878644.569881827</v>
      </c>
      <c r="I163" s="70">
        <f>SUM(I143:I162)</f>
        <v>58878644.569881827</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9629988.519227488</v>
      </c>
      <c r="D168" s="21">
        <f t="shared" si="8"/>
        <v>8269646.8972454546</v>
      </c>
      <c r="E168" s="21">
        <f t="shared" si="8"/>
        <v>4733451.2229678882</v>
      </c>
      <c r="F168" s="21">
        <f t="shared" si="8"/>
        <v>1028637.9206258339</v>
      </c>
      <c r="G168" s="21">
        <f t="shared" si="8"/>
        <v>0</v>
      </c>
      <c r="H168" s="36">
        <f t="shared" ref="H168:H188" si="9">SUM(C168:G168)</f>
        <v>23661724.560066666</v>
      </c>
      <c r="I168" s="52"/>
      <c r="J168" s="53"/>
    </row>
    <row r="169" spans="2:10" x14ac:dyDescent="0.2">
      <c r="B169" s="9" t="str">
        <f>$B$33</f>
        <v>Science</v>
      </c>
      <c r="C169" s="22">
        <f t="shared" si="8"/>
        <v>2930388.4354402502</v>
      </c>
      <c r="D169" s="22">
        <f t="shared" si="8"/>
        <v>2249381.5670214705</v>
      </c>
      <c r="E169" s="22">
        <f t="shared" si="8"/>
        <v>914220.16791596252</v>
      </c>
      <c r="F169" s="22">
        <f t="shared" si="8"/>
        <v>69060.83532412666</v>
      </c>
      <c r="G169" s="22">
        <f t="shared" si="8"/>
        <v>0</v>
      </c>
      <c r="H169" s="69">
        <f t="shared" si="9"/>
        <v>6163051.0057018092</v>
      </c>
      <c r="I169" s="52"/>
      <c r="J169" s="53"/>
    </row>
    <row r="170" spans="2:10" x14ac:dyDescent="0.2">
      <c r="B170" s="9" t="str">
        <f>$B$34</f>
        <v>Fine Arts</v>
      </c>
      <c r="C170" s="22">
        <f t="shared" si="8"/>
        <v>2570793.4909338602</v>
      </c>
      <c r="D170" s="22">
        <f t="shared" si="8"/>
        <v>2412016.1335431295</v>
      </c>
      <c r="E170" s="22">
        <f t="shared" si="8"/>
        <v>369002.03258102038</v>
      </c>
      <c r="F170" s="22">
        <f t="shared" si="8"/>
        <v>0</v>
      </c>
      <c r="G170" s="22">
        <f t="shared" si="8"/>
        <v>0</v>
      </c>
      <c r="H170" s="69">
        <f t="shared" si="9"/>
        <v>5351811.6570580099</v>
      </c>
      <c r="I170" s="52"/>
      <c r="J170" s="53"/>
    </row>
    <row r="171" spans="2:10" x14ac:dyDescent="0.2">
      <c r="B171" s="9" t="str">
        <f>$B$35</f>
        <v>Teacher Education</v>
      </c>
      <c r="C171" s="22">
        <f t="shared" si="8"/>
        <v>392904.24297151674</v>
      </c>
      <c r="D171" s="22">
        <f t="shared" si="8"/>
        <v>1984294.5662904384</v>
      </c>
      <c r="E171" s="22">
        <f t="shared" si="8"/>
        <v>1988044.3645941298</v>
      </c>
      <c r="F171" s="22">
        <f t="shared" si="8"/>
        <v>1437449.6059813416</v>
      </c>
      <c r="G171" s="22">
        <f t="shared" si="8"/>
        <v>0</v>
      </c>
      <c r="H171" s="69">
        <f t="shared" si="9"/>
        <v>5802692.7798374267</v>
      </c>
      <c r="I171" s="52"/>
      <c r="J171" s="53"/>
    </row>
    <row r="172" spans="2:10" x14ac:dyDescent="0.2">
      <c r="B172" s="9" t="str">
        <f>$B$36</f>
        <v>Agriculture</v>
      </c>
      <c r="C172" s="22">
        <f t="shared" si="8"/>
        <v>346664.15593288868</v>
      </c>
      <c r="D172" s="22">
        <f t="shared" si="8"/>
        <v>924380.23916320421</v>
      </c>
      <c r="E172" s="22">
        <f t="shared" si="8"/>
        <v>154386.51419536883</v>
      </c>
      <c r="F172" s="22">
        <f t="shared" si="8"/>
        <v>0</v>
      </c>
      <c r="G172" s="22">
        <f t="shared" si="8"/>
        <v>0</v>
      </c>
      <c r="H172" s="69">
        <f t="shared" si="9"/>
        <v>1425430.9092914618</v>
      </c>
      <c r="I172" s="52"/>
      <c r="J172" s="53"/>
    </row>
    <row r="173" spans="2:10" x14ac:dyDescent="0.2">
      <c r="B173" s="9" t="str">
        <f>$B$37</f>
        <v>Engineering</v>
      </c>
      <c r="C173" s="22">
        <f t="shared" si="8"/>
        <v>308959.68940944463</v>
      </c>
      <c r="D173" s="22">
        <f t="shared" si="8"/>
        <v>346726.3229139864</v>
      </c>
      <c r="E173" s="22">
        <f t="shared" si="8"/>
        <v>306988.68712179339</v>
      </c>
      <c r="F173" s="22">
        <f t="shared" si="8"/>
        <v>212654.29279767937</v>
      </c>
      <c r="G173" s="22">
        <f t="shared" si="8"/>
        <v>0</v>
      </c>
      <c r="H173" s="69">
        <f t="shared" si="9"/>
        <v>1175328.9922429037</v>
      </c>
      <c r="I173" s="52"/>
      <c r="J173" s="53"/>
    </row>
    <row r="174" spans="2:10" x14ac:dyDescent="0.2">
      <c r="B174" s="9" t="str">
        <f>$B$38</f>
        <v>Home Economics</v>
      </c>
      <c r="C174" s="22">
        <f t="shared" si="8"/>
        <v>213498.80955208011</v>
      </c>
      <c r="D174" s="22">
        <f t="shared" si="8"/>
        <v>297239.60030339943</v>
      </c>
      <c r="E174" s="22">
        <f t="shared" si="8"/>
        <v>84179.6520137568</v>
      </c>
      <c r="F174" s="22">
        <f t="shared" si="8"/>
        <v>0</v>
      </c>
      <c r="G174" s="22">
        <f t="shared" si="8"/>
        <v>0</v>
      </c>
      <c r="H174" s="69">
        <f t="shared" si="9"/>
        <v>594918.06186923641</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0</v>
      </c>
      <c r="D177" s="22">
        <f t="shared" si="8"/>
        <v>0</v>
      </c>
      <c r="E177" s="22">
        <f t="shared" si="8"/>
        <v>499978.35694299731</v>
      </c>
      <c r="F177" s="22">
        <f t="shared" si="8"/>
        <v>0</v>
      </c>
      <c r="G177" s="22">
        <f t="shared" si="8"/>
        <v>0</v>
      </c>
      <c r="H177" s="69">
        <f t="shared" si="9"/>
        <v>499978.35694299731</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4081.1465490055257</v>
      </c>
      <c r="D179" s="22">
        <f t="shared" si="8"/>
        <v>109389.08180454093</v>
      </c>
      <c r="E179" s="22">
        <f t="shared" si="8"/>
        <v>0</v>
      </c>
      <c r="F179" s="22">
        <f t="shared" si="8"/>
        <v>0</v>
      </c>
      <c r="G179" s="22">
        <f t="shared" si="8"/>
        <v>0</v>
      </c>
      <c r="H179" s="69">
        <f t="shared" si="9"/>
        <v>113470.22835354645</v>
      </c>
      <c r="I179" s="52"/>
      <c r="J179" s="53"/>
    </row>
    <row r="180" spans="2:10" x14ac:dyDescent="0.2">
      <c r="B180" s="9" t="str">
        <f>$B$44</f>
        <v>Physical Training</v>
      </c>
      <c r="C180" s="22">
        <f t="shared" si="8"/>
        <v>188832.00468407437</v>
      </c>
      <c r="D180" s="22">
        <f t="shared" si="8"/>
        <v>0</v>
      </c>
      <c r="E180" s="22">
        <f t="shared" si="8"/>
        <v>0</v>
      </c>
      <c r="F180" s="22">
        <f t="shared" si="8"/>
        <v>0</v>
      </c>
      <c r="G180" s="22">
        <f t="shared" si="8"/>
        <v>0</v>
      </c>
      <c r="H180" s="69">
        <f t="shared" si="9"/>
        <v>188832.00468407437</v>
      </c>
      <c r="I180" s="52"/>
      <c r="J180" s="53"/>
    </row>
    <row r="181" spans="2:10" x14ac:dyDescent="0.2">
      <c r="B181" s="9" t="str">
        <f>$B$45</f>
        <v>Health Services</v>
      </c>
      <c r="C181" s="22">
        <f t="shared" si="8"/>
        <v>221514.10711387155</v>
      </c>
      <c r="D181" s="22">
        <f t="shared" si="8"/>
        <v>935739.96181827807</v>
      </c>
      <c r="E181" s="22">
        <f t="shared" si="8"/>
        <v>380645.44538857357</v>
      </c>
      <c r="F181" s="22">
        <f t="shared" si="8"/>
        <v>0</v>
      </c>
      <c r="G181" s="22">
        <f t="shared" si="8"/>
        <v>0</v>
      </c>
      <c r="H181" s="69">
        <f t="shared" si="9"/>
        <v>1537899.5143207232</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1715756.0375456808</v>
      </c>
      <c r="D183" s="22">
        <f t="shared" si="8"/>
        <v>6051451.0180642046</v>
      </c>
      <c r="E183" s="22">
        <f t="shared" si="8"/>
        <v>1107162.947404935</v>
      </c>
      <c r="F183" s="22">
        <f t="shared" si="8"/>
        <v>36822.717246675129</v>
      </c>
      <c r="G183" s="22">
        <f t="shared" si="8"/>
        <v>0</v>
      </c>
      <c r="H183" s="69">
        <f t="shared" si="9"/>
        <v>8911192.7202614974</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196221.84144241645</v>
      </c>
      <c r="E185" s="22">
        <f t="shared" si="10"/>
        <v>0</v>
      </c>
      <c r="F185" s="22">
        <f t="shared" si="10"/>
        <v>0</v>
      </c>
      <c r="G185" s="22">
        <f t="shared" si="10"/>
        <v>0</v>
      </c>
      <c r="H185" s="69">
        <f t="shared" si="9"/>
        <v>196221.84144241645</v>
      </c>
      <c r="I185" s="52"/>
      <c r="J185" s="53"/>
    </row>
    <row r="186" spans="2:10" x14ac:dyDescent="0.2">
      <c r="B186" s="9" t="str">
        <f>$B$50</f>
        <v>Technology</v>
      </c>
      <c r="C186" s="22">
        <f t="shared" si="10"/>
        <v>482489.48888548766</v>
      </c>
      <c r="D186" s="22">
        <f t="shared" si="10"/>
        <v>768452.65462247981</v>
      </c>
      <c r="E186" s="22">
        <f t="shared" si="10"/>
        <v>141110.03342888641</v>
      </c>
      <c r="F186" s="22">
        <f t="shared" si="10"/>
        <v>0</v>
      </c>
      <c r="G186" s="22">
        <f t="shared" si="10"/>
        <v>0</v>
      </c>
      <c r="H186" s="69">
        <f t="shared" si="9"/>
        <v>1392052.1769368539</v>
      </c>
      <c r="I186" s="52"/>
      <c r="J186" s="53"/>
    </row>
    <row r="187" spans="2:10" x14ac:dyDescent="0.2">
      <c r="B187" s="9" t="str">
        <f>$B$51</f>
        <v>Nursing</v>
      </c>
      <c r="C187" s="22">
        <f t="shared" si="10"/>
        <v>16675.278107544076</v>
      </c>
      <c r="D187" s="22">
        <f t="shared" si="10"/>
        <v>1847364.4827646683</v>
      </c>
      <c r="E187" s="22">
        <f t="shared" si="10"/>
        <v>0</v>
      </c>
      <c r="F187" s="22">
        <f t="shared" si="10"/>
        <v>0</v>
      </c>
      <c r="G187" s="22">
        <f t="shared" si="10"/>
        <v>0</v>
      </c>
      <c r="H187" s="69">
        <f t="shared" si="9"/>
        <v>1864039.7608722125</v>
      </c>
      <c r="I187" s="52"/>
      <c r="J187" s="53"/>
    </row>
    <row r="188" spans="2:10" x14ac:dyDescent="0.2">
      <c r="B188" s="35" t="str">
        <f>$B$52</f>
        <v>Totals</v>
      </c>
      <c r="C188" s="36">
        <f>SUM(C168:C187)</f>
        <v>19022545.406353191</v>
      </c>
      <c r="D188" s="36">
        <f>SUM(D168:D187)</f>
        <v>26392304.366997674</v>
      </c>
      <c r="E188" s="36">
        <f>SUM(E168:E187)</f>
        <v>10679169.424555315</v>
      </c>
      <c r="F188" s="36">
        <f>SUM(F168:F187)</f>
        <v>2784625.3719756566</v>
      </c>
      <c r="G188" s="36">
        <f>SUM(G168:G187)</f>
        <v>0</v>
      </c>
      <c r="H188" s="36">
        <f t="shared" si="9"/>
        <v>58878644.569881842</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43944746</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7187451.4529303713</v>
      </c>
      <c r="D193" s="38">
        <f t="shared" si="11"/>
        <v>6172145.0122347632</v>
      </c>
      <c r="E193" s="38">
        <f t="shared" si="11"/>
        <v>3532865.1536777508</v>
      </c>
      <c r="F193" s="38">
        <f t="shared" si="11"/>
        <v>767735.61073097843</v>
      </c>
      <c r="G193" s="38">
        <f t="shared" si="11"/>
        <v>0</v>
      </c>
      <c r="H193" s="38">
        <f>SUM(C193:G193)</f>
        <v>17660197.229573864</v>
      </c>
      <c r="I193" s="1"/>
    </row>
    <row r="194" spans="2:9" x14ac:dyDescent="0.2">
      <c r="B194" s="9" t="str">
        <f>$B$33</f>
        <v>Science</v>
      </c>
      <c r="C194" s="39">
        <f t="shared" si="11"/>
        <v>2187128.7360210652</v>
      </c>
      <c r="D194" s="39">
        <f t="shared" si="11"/>
        <v>1678851.5147035914</v>
      </c>
      <c r="E194" s="39">
        <f t="shared" si="11"/>
        <v>682338.61972588801</v>
      </c>
      <c r="F194" s="39">
        <f t="shared" si="11"/>
        <v>51544.339871216987</v>
      </c>
      <c r="G194" s="39">
        <f t="shared" si="11"/>
        <v>0</v>
      </c>
      <c r="H194" s="39">
        <f t="shared" ref="H194:H213" si="12">SUM(C194:G194)</f>
        <v>4599863.2103217607</v>
      </c>
      <c r="I194" s="1"/>
    </row>
    <row r="195" spans="2:9" x14ac:dyDescent="0.2">
      <c r="B195" s="9" t="str">
        <f>$B$34</f>
        <v>Fine Arts</v>
      </c>
      <c r="C195" s="39">
        <f t="shared" si="11"/>
        <v>1918740.95952492</v>
      </c>
      <c r="D195" s="39">
        <f t="shared" si="11"/>
        <v>1800235.6730656584</v>
      </c>
      <c r="E195" s="39">
        <f t="shared" si="11"/>
        <v>275408.8636672094</v>
      </c>
      <c r="F195" s="39">
        <f t="shared" si="11"/>
        <v>0</v>
      </c>
      <c r="G195" s="39">
        <f t="shared" si="11"/>
        <v>0</v>
      </c>
      <c r="H195" s="39">
        <f t="shared" si="12"/>
        <v>3994385.4962577876</v>
      </c>
      <c r="I195" s="1"/>
    </row>
    <row r="196" spans="2:9" x14ac:dyDescent="0.2">
      <c r="B196" s="9" t="str">
        <f>$B$35</f>
        <v>Teacher Education</v>
      </c>
      <c r="C196" s="39">
        <f t="shared" si="11"/>
        <v>293248.55023136345</v>
      </c>
      <c r="D196" s="39">
        <f t="shared" si="11"/>
        <v>1481000.8168805316</v>
      </c>
      <c r="E196" s="39">
        <f t="shared" si="11"/>
        <v>1483799.5214908489</v>
      </c>
      <c r="F196" s="39">
        <f t="shared" si="11"/>
        <v>1072856.8615005554</v>
      </c>
      <c r="G196" s="39">
        <f t="shared" si="11"/>
        <v>0</v>
      </c>
      <c r="H196" s="39">
        <f t="shared" si="12"/>
        <v>4330905.7501032995</v>
      </c>
      <c r="I196" s="1"/>
    </row>
    <row r="197" spans="2:9" x14ac:dyDescent="0.2">
      <c r="B197" s="9" t="str">
        <f>$B$36</f>
        <v>Agriculture</v>
      </c>
      <c r="C197" s="39">
        <f t="shared" si="11"/>
        <v>258736.73538279557</v>
      </c>
      <c r="D197" s="39">
        <f t="shared" si="11"/>
        <v>689921.70445148868</v>
      </c>
      <c r="E197" s="39">
        <f t="shared" si="11"/>
        <v>115228.13070345948</v>
      </c>
      <c r="F197" s="39">
        <f t="shared" si="11"/>
        <v>0</v>
      </c>
      <c r="G197" s="39">
        <f t="shared" si="11"/>
        <v>0</v>
      </c>
      <c r="H197" s="39">
        <f t="shared" si="12"/>
        <v>1063886.5705377436</v>
      </c>
      <c r="I197" s="1"/>
    </row>
    <row r="198" spans="2:9" x14ac:dyDescent="0.2">
      <c r="B198" s="9" t="str">
        <f>$B$37</f>
        <v>Engineering</v>
      </c>
      <c r="C198" s="39">
        <f t="shared" si="11"/>
        <v>230595.57798112169</v>
      </c>
      <c r="D198" s="39">
        <f t="shared" si="11"/>
        <v>258783.13441616122</v>
      </c>
      <c r="E198" s="39">
        <f t="shared" si="11"/>
        <v>229124.4980075763</v>
      </c>
      <c r="F198" s="39">
        <f t="shared" si="11"/>
        <v>158716.94994120012</v>
      </c>
      <c r="G198" s="39">
        <f t="shared" si="11"/>
        <v>0</v>
      </c>
      <c r="H198" s="39">
        <f t="shared" si="12"/>
        <v>877220.16034605936</v>
      </c>
      <c r="I198" s="1"/>
    </row>
    <row r="199" spans="2:9" x14ac:dyDescent="0.2">
      <c r="B199" s="9" t="str">
        <f>$B$38</f>
        <v>Home Economics</v>
      </c>
      <c r="C199" s="39">
        <f t="shared" si="11"/>
        <v>159347.26462551384</v>
      </c>
      <c r="D199" s="39">
        <f t="shared" si="11"/>
        <v>221848.15618456117</v>
      </c>
      <c r="E199" s="39">
        <f t="shared" si="11"/>
        <v>62828.440653425096</v>
      </c>
      <c r="F199" s="39">
        <f t="shared" si="11"/>
        <v>0</v>
      </c>
      <c r="G199" s="39">
        <f t="shared" si="11"/>
        <v>0</v>
      </c>
      <c r="H199" s="39">
        <f t="shared" si="12"/>
        <v>444023.86146350013</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0</v>
      </c>
      <c r="D202" s="39">
        <f t="shared" si="11"/>
        <v>0</v>
      </c>
      <c r="E202" s="39">
        <f t="shared" si="11"/>
        <v>373164.53294504649</v>
      </c>
      <c r="F202" s="39">
        <f t="shared" si="11"/>
        <v>0</v>
      </c>
      <c r="G202" s="39">
        <f t="shared" si="11"/>
        <v>0</v>
      </c>
      <c r="H202" s="39">
        <f t="shared" si="12"/>
        <v>373164.53294504649</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3046.0101416221228</v>
      </c>
      <c r="D204" s="39">
        <f t="shared" si="11"/>
        <v>81643.785283955629</v>
      </c>
      <c r="E204" s="39">
        <f t="shared" si="11"/>
        <v>0</v>
      </c>
      <c r="F204" s="39">
        <f t="shared" si="11"/>
        <v>0</v>
      </c>
      <c r="G204" s="39">
        <f t="shared" si="11"/>
        <v>0</v>
      </c>
      <c r="H204" s="39">
        <f t="shared" si="12"/>
        <v>84689.795425577759</v>
      </c>
      <c r="I204" s="1"/>
    </row>
    <row r="205" spans="2:9" x14ac:dyDescent="0.2">
      <c r="B205" s="9" t="str">
        <f>$B$44</f>
        <v>Physical Training</v>
      </c>
      <c r="C205" s="39">
        <f t="shared" si="11"/>
        <v>140936.91427735786</v>
      </c>
      <c r="D205" s="39">
        <f t="shared" si="11"/>
        <v>0</v>
      </c>
      <c r="E205" s="39">
        <f t="shared" si="11"/>
        <v>0</v>
      </c>
      <c r="F205" s="39">
        <f t="shared" si="11"/>
        <v>0</v>
      </c>
      <c r="G205" s="39">
        <f t="shared" si="11"/>
        <v>0</v>
      </c>
      <c r="H205" s="39">
        <f t="shared" si="12"/>
        <v>140936.91427735786</v>
      </c>
      <c r="I205" s="1"/>
    </row>
    <row r="206" spans="2:9" x14ac:dyDescent="0.2">
      <c r="B206" s="9" t="str">
        <f>$B$45</f>
        <v>Health Services</v>
      </c>
      <c r="C206" s="39">
        <f t="shared" si="11"/>
        <v>165329.57311852422</v>
      </c>
      <c r="D206" s="39">
        <f t="shared" si="11"/>
        <v>698400.16264892858</v>
      </c>
      <c r="E206" s="39">
        <f t="shared" si="11"/>
        <v>284099.05723635288</v>
      </c>
      <c r="F206" s="39">
        <f t="shared" si="11"/>
        <v>0</v>
      </c>
      <c r="G206" s="39">
        <f t="shared" si="11"/>
        <v>0</v>
      </c>
      <c r="H206" s="39">
        <f t="shared" si="12"/>
        <v>1147828.7930038057</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1280574.0318702911</v>
      </c>
      <c r="D208" s="39">
        <f t="shared" si="11"/>
        <v>4516569.2903247243</v>
      </c>
      <c r="E208" s="39">
        <f t="shared" si="11"/>
        <v>826343.65753061487</v>
      </c>
      <c r="F208" s="39">
        <f t="shared" si="11"/>
        <v>27483.053800846112</v>
      </c>
      <c r="G208" s="39">
        <f t="shared" si="11"/>
        <v>0</v>
      </c>
      <c r="H208" s="39">
        <f t="shared" si="12"/>
        <v>6650970.0335264774</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146452.40298636461</v>
      </c>
      <c r="E210" s="39">
        <f t="shared" si="13"/>
        <v>0</v>
      </c>
      <c r="F210" s="39">
        <f t="shared" si="13"/>
        <v>0</v>
      </c>
      <c r="G210" s="39">
        <f t="shared" si="13"/>
        <v>0</v>
      </c>
      <c r="H210" s="39">
        <f t="shared" si="12"/>
        <v>146452.40298636461</v>
      </c>
      <c r="I210" s="1"/>
    </row>
    <row r="211" spans="2:9" x14ac:dyDescent="0.2">
      <c r="B211" s="9" t="str">
        <f>$B$50</f>
        <v>Technology</v>
      </c>
      <c r="C211" s="39">
        <f t="shared" si="13"/>
        <v>360111.51736988995</v>
      </c>
      <c r="D211" s="39">
        <f t="shared" si="13"/>
        <v>573543.37836922065</v>
      </c>
      <c r="E211" s="39">
        <f t="shared" si="13"/>
        <v>105319.07829033041</v>
      </c>
      <c r="F211" s="39">
        <f t="shared" si="13"/>
        <v>0</v>
      </c>
      <c r="G211" s="39">
        <f t="shared" si="13"/>
        <v>0</v>
      </c>
      <c r="H211" s="39">
        <f t="shared" si="12"/>
        <v>1038973.974029441</v>
      </c>
      <c r="I211" s="1"/>
    </row>
    <row r="212" spans="2:9" x14ac:dyDescent="0.2">
      <c r="B212" s="9" t="str">
        <f>$B$51</f>
        <v>Nursing</v>
      </c>
      <c r="C212" s="39">
        <f t="shared" si="13"/>
        <v>12445.783463062753</v>
      </c>
      <c r="D212" s="39">
        <f t="shared" si="13"/>
        <v>1378801.4917388516</v>
      </c>
      <c r="E212" s="39">
        <f t="shared" si="13"/>
        <v>0</v>
      </c>
      <c r="F212" s="39">
        <f t="shared" si="13"/>
        <v>0</v>
      </c>
      <c r="G212" s="39">
        <f t="shared" si="13"/>
        <v>0</v>
      </c>
      <c r="H212" s="39">
        <f t="shared" si="12"/>
        <v>1391247.2752019144</v>
      </c>
      <c r="I212" s="1"/>
    </row>
    <row r="213" spans="2:9" x14ac:dyDescent="0.2">
      <c r="B213" s="35" t="str">
        <f>$B$52</f>
        <v>Totals</v>
      </c>
      <c r="C213" s="38">
        <f>SUM(C193:C212)</f>
        <v>14197693.1069379</v>
      </c>
      <c r="D213" s="38">
        <f>SUM(D193:D212)</f>
        <v>19698196.523288801</v>
      </c>
      <c r="E213" s="38">
        <f>SUM(E193:E212)</f>
        <v>7970519.5539285019</v>
      </c>
      <c r="F213" s="38">
        <f>SUM(F193:F212)</f>
        <v>2078336.8158447973</v>
      </c>
      <c r="G213" s="38">
        <f>SUM(G193:G212)</f>
        <v>0</v>
      </c>
      <c r="H213" s="38">
        <f t="shared" si="12"/>
        <v>43944746</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26241882</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5032732.0046391273</v>
      </c>
      <c r="D218" s="38">
        <f t="shared" si="14"/>
        <v>5746108.1679094452</v>
      </c>
      <c r="E218" s="38">
        <f t="shared" si="14"/>
        <v>1075267.6306251099</v>
      </c>
      <c r="F218" s="38">
        <f t="shared" si="14"/>
        <v>124857.97850312237</v>
      </c>
      <c r="G218" s="38">
        <f t="shared" si="14"/>
        <v>0</v>
      </c>
      <c r="H218" s="38">
        <f>SUM(C218:G218)</f>
        <v>11978965.781676807</v>
      </c>
      <c r="I218" s="1"/>
    </row>
    <row r="219" spans="2:9" x14ac:dyDescent="0.2">
      <c r="B219" s="9" t="str">
        <f>$B$33</f>
        <v>Science</v>
      </c>
      <c r="C219" s="39">
        <f t="shared" si="14"/>
        <v>1874924.6932759939</v>
      </c>
      <c r="D219" s="39">
        <f t="shared" si="14"/>
        <v>984502.68904859701</v>
      </c>
      <c r="E219" s="39">
        <f t="shared" si="14"/>
        <v>130942.13054520253</v>
      </c>
      <c r="F219" s="39">
        <f t="shared" si="14"/>
        <v>14822.525380957266</v>
      </c>
      <c r="G219" s="39">
        <f t="shared" si="14"/>
        <v>0</v>
      </c>
      <c r="H219" s="39">
        <f t="shared" ref="H219:H238" si="15">SUM(C219:G219)</f>
        <v>3005192.0382507509</v>
      </c>
      <c r="I219" s="1"/>
    </row>
    <row r="220" spans="2:9" x14ac:dyDescent="0.2">
      <c r="B220" s="9" t="str">
        <f>$B$34</f>
        <v>Fine Arts</v>
      </c>
      <c r="C220" s="39">
        <f t="shared" si="14"/>
        <v>731510.2531679261</v>
      </c>
      <c r="D220" s="39">
        <f t="shared" si="14"/>
        <v>613924.76153776422</v>
      </c>
      <c r="E220" s="39">
        <f t="shared" si="14"/>
        <v>53197.451199347539</v>
      </c>
      <c r="F220" s="39">
        <f t="shared" si="14"/>
        <v>0</v>
      </c>
      <c r="G220" s="39">
        <f t="shared" si="14"/>
        <v>0</v>
      </c>
      <c r="H220" s="39">
        <f t="shared" si="15"/>
        <v>1398632.4659050379</v>
      </c>
      <c r="I220" s="1"/>
    </row>
    <row r="221" spans="2:9" x14ac:dyDescent="0.2">
      <c r="B221" s="9" t="str">
        <f>$B$35</f>
        <v>Teacher Education</v>
      </c>
      <c r="C221" s="39">
        <f t="shared" si="14"/>
        <v>139876.57674328538</v>
      </c>
      <c r="D221" s="39">
        <f t="shared" si="14"/>
        <v>1166318.1050099912</v>
      </c>
      <c r="E221" s="39">
        <f t="shared" si="14"/>
        <v>651527.29460903036</v>
      </c>
      <c r="F221" s="39">
        <f t="shared" si="14"/>
        <v>234195.90101912478</v>
      </c>
      <c r="G221" s="39">
        <f t="shared" si="14"/>
        <v>0</v>
      </c>
      <c r="H221" s="39">
        <f t="shared" si="15"/>
        <v>2191917.8773814319</v>
      </c>
      <c r="I221" s="1"/>
    </row>
    <row r="222" spans="2:9" x14ac:dyDescent="0.2">
      <c r="B222" s="9" t="str">
        <f>$B$36</f>
        <v>Agriculture</v>
      </c>
      <c r="C222" s="39">
        <f t="shared" si="14"/>
        <v>205798.94393349069</v>
      </c>
      <c r="D222" s="39">
        <f t="shared" si="14"/>
        <v>529302.5209938694</v>
      </c>
      <c r="E222" s="39">
        <f t="shared" si="14"/>
        <v>45981.839467521146</v>
      </c>
      <c r="F222" s="39">
        <f t="shared" si="14"/>
        <v>0</v>
      </c>
      <c r="G222" s="39">
        <f t="shared" si="14"/>
        <v>0</v>
      </c>
      <c r="H222" s="39">
        <f t="shared" si="15"/>
        <v>781083.30439488124</v>
      </c>
      <c r="I222" s="1"/>
    </row>
    <row r="223" spans="2:9" x14ac:dyDescent="0.2">
      <c r="B223" s="9" t="str">
        <f>$B$37</f>
        <v>Engineering</v>
      </c>
      <c r="C223" s="39">
        <f t="shared" si="14"/>
        <v>72014.315423063716</v>
      </c>
      <c r="D223" s="39">
        <f t="shared" si="14"/>
        <v>108176.20272812205</v>
      </c>
      <c r="E223" s="39">
        <f t="shared" si="14"/>
        <v>69184.983075747194</v>
      </c>
      <c r="F223" s="39">
        <f t="shared" si="14"/>
        <v>13427.464168631876</v>
      </c>
      <c r="G223" s="39">
        <f t="shared" si="14"/>
        <v>0</v>
      </c>
      <c r="H223" s="39">
        <f t="shared" si="15"/>
        <v>262802.96539556485</v>
      </c>
      <c r="I223" s="1"/>
    </row>
    <row r="224" spans="2:9" x14ac:dyDescent="0.2">
      <c r="B224" s="9" t="str">
        <f>$B$38</f>
        <v>Home Economics</v>
      </c>
      <c r="C224" s="39">
        <f t="shared" si="14"/>
        <v>128441.41134529417</v>
      </c>
      <c r="D224" s="39">
        <f t="shared" si="14"/>
        <v>139206.56302138764</v>
      </c>
      <c r="E224" s="39">
        <f t="shared" si="14"/>
        <v>18887.924827427916</v>
      </c>
      <c r="F224" s="39">
        <f t="shared" si="14"/>
        <v>0</v>
      </c>
      <c r="G224" s="39">
        <f t="shared" si="14"/>
        <v>0</v>
      </c>
      <c r="H224" s="39">
        <f t="shared" si="15"/>
        <v>286535.89919410972</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9665.4374197306679</v>
      </c>
      <c r="D227" s="39">
        <f t="shared" si="14"/>
        <v>0</v>
      </c>
      <c r="E227" s="39">
        <f t="shared" si="14"/>
        <v>158460.49293422673</v>
      </c>
      <c r="F227" s="39">
        <f t="shared" si="14"/>
        <v>0</v>
      </c>
      <c r="G227" s="39">
        <f t="shared" si="14"/>
        <v>0</v>
      </c>
      <c r="H227" s="39">
        <f t="shared" si="15"/>
        <v>168125.9303539574</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918.89721948143676</v>
      </c>
      <c r="D229" s="39">
        <f t="shared" si="14"/>
        <v>34933.966385595377</v>
      </c>
      <c r="E229" s="39">
        <f t="shared" si="14"/>
        <v>0</v>
      </c>
      <c r="F229" s="39">
        <f t="shared" si="14"/>
        <v>0</v>
      </c>
      <c r="G229" s="39">
        <f t="shared" si="14"/>
        <v>0</v>
      </c>
      <c r="H229" s="39">
        <f t="shared" si="15"/>
        <v>35852.863605076811</v>
      </c>
      <c r="I229" s="1"/>
    </row>
    <row r="230" spans="2:10" x14ac:dyDescent="0.2">
      <c r="B230" s="9" t="str">
        <f>$B$44</f>
        <v>Physical Training</v>
      </c>
      <c r="C230" s="39">
        <f t="shared" si="14"/>
        <v>115202.48473869124</v>
      </c>
      <c r="D230" s="39">
        <f t="shared" si="14"/>
        <v>0</v>
      </c>
      <c r="E230" s="39">
        <f t="shared" si="14"/>
        <v>0</v>
      </c>
      <c r="F230" s="39">
        <f t="shared" si="14"/>
        <v>0</v>
      </c>
      <c r="G230" s="39">
        <f t="shared" si="14"/>
        <v>0</v>
      </c>
      <c r="H230" s="39">
        <f t="shared" si="15"/>
        <v>115202.48473869124</v>
      </c>
      <c r="I230" s="1"/>
    </row>
    <row r="231" spans="2:10" x14ac:dyDescent="0.2">
      <c r="B231" s="9" t="str">
        <f>$B$45</f>
        <v>Health Services</v>
      </c>
      <c r="C231" s="39">
        <f t="shared" si="14"/>
        <v>219174.00346149824</v>
      </c>
      <c r="D231" s="39">
        <f t="shared" si="14"/>
        <v>942489.30144470849</v>
      </c>
      <c r="E231" s="39">
        <f t="shared" si="14"/>
        <v>82342.8632926071</v>
      </c>
      <c r="F231" s="39">
        <f t="shared" si="14"/>
        <v>0</v>
      </c>
      <c r="G231" s="39">
        <f t="shared" si="14"/>
        <v>0</v>
      </c>
      <c r="H231" s="39">
        <f t="shared" si="15"/>
        <v>1244006.1681988137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613006.54508517182</v>
      </c>
      <c r="D233" s="39">
        <f t="shared" si="14"/>
        <v>2750851.3644202631</v>
      </c>
      <c r="E233" s="39">
        <f t="shared" si="14"/>
        <v>318123.58782375784</v>
      </c>
      <c r="F233" s="39">
        <f t="shared" si="14"/>
        <v>2092.5918184880843</v>
      </c>
      <c r="G233" s="39">
        <f t="shared" si="14"/>
        <v>0</v>
      </c>
      <c r="H233" s="39">
        <f t="shared" si="15"/>
        <v>3684074.0891476809</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121077.95167734762</v>
      </c>
      <c r="E235" s="39">
        <f t="shared" si="16"/>
        <v>0</v>
      </c>
      <c r="F235" s="39">
        <f t="shared" si="16"/>
        <v>0</v>
      </c>
      <c r="G235" s="39">
        <f t="shared" si="16"/>
        <v>0</v>
      </c>
      <c r="H235" s="39">
        <f t="shared" si="15"/>
        <v>121077.95167734762</v>
      </c>
      <c r="I235" s="1"/>
    </row>
    <row r="236" spans="2:10" x14ac:dyDescent="0.2">
      <c r="B236" s="9" t="str">
        <f>$B$50</f>
        <v>Technology</v>
      </c>
      <c r="C236" s="39">
        <f t="shared" si="16"/>
        <v>122315.42988208459</v>
      </c>
      <c r="D236" s="39">
        <f t="shared" si="16"/>
        <v>322345.23528526642</v>
      </c>
      <c r="E236" s="39">
        <f t="shared" si="16"/>
        <v>32187.287627264803</v>
      </c>
      <c r="F236" s="39">
        <f t="shared" si="16"/>
        <v>0</v>
      </c>
      <c r="G236" s="39">
        <f t="shared" si="16"/>
        <v>0</v>
      </c>
      <c r="H236" s="39">
        <f t="shared" si="15"/>
        <v>476847.95279461582</v>
      </c>
      <c r="I236" s="1"/>
    </row>
    <row r="237" spans="2:10" x14ac:dyDescent="0.2">
      <c r="B237" s="9" t="str">
        <f>$B$51</f>
        <v>Nursing</v>
      </c>
      <c r="C237" s="39">
        <f t="shared" si="16"/>
        <v>5002.8848616211553</v>
      </c>
      <c r="D237" s="39">
        <f t="shared" si="16"/>
        <v>486561.34242361441</v>
      </c>
      <c r="E237" s="39">
        <f t="shared" si="16"/>
        <v>0</v>
      </c>
      <c r="F237" s="39">
        <f t="shared" si="16"/>
        <v>0</v>
      </c>
      <c r="G237" s="39">
        <f t="shared" si="16"/>
        <v>0</v>
      </c>
      <c r="H237" s="39">
        <f t="shared" si="15"/>
        <v>491564.22728523554</v>
      </c>
      <c r="I237" s="1"/>
    </row>
    <row r="238" spans="2:10" x14ac:dyDescent="0.2">
      <c r="B238" s="35" t="str">
        <f>$B$52</f>
        <v>Totals</v>
      </c>
      <c r="C238" s="38">
        <f>SUM(C218:C237)</f>
        <v>9270583.8811964616</v>
      </c>
      <c r="D238" s="38">
        <f>SUM(D218:D237)</f>
        <v>13945798.171885975</v>
      </c>
      <c r="E238" s="38">
        <f>SUM(E218:E237)</f>
        <v>2636103.4860272426</v>
      </c>
      <c r="F238" s="38">
        <f>SUM(F218:F237)</f>
        <v>389396.46089032438</v>
      </c>
      <c r="G238" s="38">
        <f>SUM(G218:G237)</f>
        <v>0</v>
      </c>
      <c r="H238" s="38">
        <f t="shared" si="15"/>
        <v>26241882</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29312686</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5621658.2703228863</v>
      </c>
      <c r="D243" s="38">
        <f t="shared" si="17"/>
        <v>6418513.1404814962</v>
      </c>
      <c r="E243" s="38">
        <f t="shared" si="17"/>
        <v>1201094.5869841895</v>
      </c>
      <c r="F243" s="38">
        <f t="shared" si="17"/>
        <v>139468.75907973276</v>
      </c>
      <c r="G243" s="38">
        <f t="shared" si="17"/>
        <v>0</v>
      </c>
      <c r="H243" s="38">
        <f>SUM(C243:G243)</f>
        <v>13380734.756868305</v>
      </c>
      <c r="I243" s="1"/>
    </row>
    <row r="244" spans="2:9" x14ac:dyDescent="0.2">
      <c r="B244" s="9" t="str">
        <f>$B$33</f>
        <v>Science</v>
      </c>
      <c r="C244" s="39">
        <f t="shared" si="17"/>
        <v>2094326.8782187772</v>
      </c>
      <c r="D244" s="39">
        <f t="shared" si="17"/>
        <v>1099708.4046882447</v>
      </c>
      <c r="E244" s="39">
        <f t="shared" si="17"/>
        <v>146264.8737176141</v>
      </c>
      <c r="F244" s="39">
        <f t="shared" si="17"/>
        <v>16557.045421476658</v>
      </c>
      <c r="G244" s="39">
        <f t="shared" si="17"/>
        <v>0</v>
      </c>
      <c r="H244" s="39">
        <f t="shared" ref="H244:H263" si="18">SUM(C244:G244)</f>
        <v>3356857.2020461126</v>
      </c>
      <c r="I244" s="1"/>
    </row>
    <row r="245" spans="2:9" x14ac:dyDescent="0.2">
      <c r="B245" s="9" t="str">
        <f>$B$34</f>
        <v>Fine Arts</v>
      </c>
      <c r="C245" s="39">
        <f t="shared" si="17"/>
        <v>817110.99672241206</v>
      </c>
      <c r="D245" s="39">
        <f t="shared" si="17"/>
        <v>685765.74510095571</v>
      </c>
      <c r="E245" s="39">
        <f t="shared" si="17"/>
        <v>59422.574303428315</v>
      </c>
      <c r="F245" s="39">
        <f t="shared" si="17"/>
        <v>0</v>
      </c>
      <c r="G245" s="39">
        <f t="shared" si="17"/>
        <v>0</v>
      </c>
      <c r="H245" s="39">
        <f t="shared" si="18"/>
        <v>1562299.3161267962</v>
      </c>
      <c r="I245" s="1"/>
    </row>
    <row r="246" spans="2:9" x14ac:dyDescent="0.2">
      <c r="B246" s="9" t="str">
        <f>$B$35</f>
        <v>Teacher Education</v>
      </c>
      <c r="C246" s="39">
        <f t="shared" si="17"/>
        <v>156244.82164925622</v>
      </c>
      <c r="D246" s="39">
        <f t="shared" si="17"/>
        <v>1302799.7149088962</v>
      </c>
      <c r="E246" s="39">
        <f t="shared" si="17"/>
        <v>727768.49645555159</v>
      </c>
      <c r="F246" s="39">
        <f t="shared" si="17"/>
        <v>261601.31765933117</v>
      </c>
      <c r="G246" s="39">
        <f t="shared" si="17"/>
        <v>0</v>
      </c>
      <c r="H246" s="39">
        <f t="shared" si="18"/>
        <v>2448414.3506730353</v>
      </c>
      <c r="I246" s="1"/>
    </row>
    <row r="247" spans="2:9" x14ac:dyDescent="0.2">
      <c r="B247" s="9" t="str">
        <f>$B$36</f>
        <v>Agriculture</v>
      </c>
      <c r="C247" s="39">
        <f t="shared" si="17"/>
        <v>229881.37141436798</v>
      </c>
      <c r="D247" s="39">
        <f t="shared" si="17"/>
        <v>591241.07778937882</v>
      </c>
      <c r="E247" s="39">
        <f t="shared" si="17"/>
        <v>51362.597469718625</v>
      </c>
      <c r="F247" s="39">
        <f t="shared" si="17"/>
        <v>0</v>
      </c>
      <c r="G247" s="39">
        <f t="shared" si="17"/>
        <v>0</v>
      </c>
      <c r="H247" s="39">
        <f t="shared" si="18"/>
        <v>872485.04667346552</v>
      </c>
      <c r="I247" s="1"/>
    </row>
    <row r="248" spans="2:9" x14ac:dyDescent="0.2">
      <c r="B248" s="9" t="str">
        <f>$B$37</f>
        <v>Engineering</v>
      </c>
      <c r="C248" s="39">
        <f t="shared" si="17"/>
        <v>80441.372897767927</v>
      </c>
      <c r="D248" s="39">
        <f t="shared" si="17"/>
        <v>120834.8952732043</v>
      </c>
      <c r="E248" s="39">
        <f t="shared" si="17"/>
        <v>77280.954346745872</v>
      </c>
      <c r="F248" s="39">
        <f t="shared" si="17"/>
        <v>14998.735264161207</v>
      </c>
      <c r="G248" s="39">
        <f t="shared" si="17"/>
        <v>0</v>
      </c>
      <c r="H248" s="39">
        <f t="shared" si="18"/>
        <v>293555.95778187929</v>
      </c>
      <c r="I248" s="1"/>
    </row>
    <row r="249" spans="2:9" x14ac:dyDescent="0.2">
      <c r="B249" s="9" t="str">
        <f>$B$38</f>
        <v>Home Economics</v>
      </c>
      <c r="C249" s="39">
        <f t="shared" si="17"/>
        <v>143471.52236114183</v>
      </c>
      <c r="D249" s="39">
        <f t="shared" si="17"/>
        <v>155496.40345860663</v>
      </c>
      <c r="E249" s="39">
        <f t="shared" si="17"/>
        <v>21098.17465294596</v>
      </c>
      <c r="F249" s="39">
        <f t="shared" si="17"/>
        <v>0</v>
      </c>
      <c r="G249" s="39">
        <f t="shared" si="17"/>
        <v>0</v>
      </c>
      <c r="H249" s="39">
        <f t="shared" si="18"/>
        <v>320066.10047269438</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10796.479160191913</v>
      </c>
      <c r="D252" s="39">
        <f t="shared" si="17"/>
        <v>0</v>
      </c>
      <c r="E252" s="39">
        <f t="shared" si="17"/>
        <v>177003.41281872266</v>
      </c>
      <c r="F252" s="39">
        <f t="shared" si="17"/>
        <v>0</v>
      </c>
      <c r="G252" s="39">
        <f t="shared" si="17"/>
        <v>0</v>
      </c>
      <c r="H252" s="39">
        <f t="shared" si="18"/>
        <v>187799.89197891456</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1026.4258356520481</v>
      </c>
      <c r="D254" s="39">
        <f t="shared" si="17"/>
        <v>39021.911134099006</v>
      </c>
      <c r="E254" s="39">
        <f t="shared" si="17"/>
        <v>0</v>
      </c>
      <c r="F254" s="39">
        <f t="shared" si="17"/>
        <v>0</v>
      </c>
      <c r="G254" s="39">
        <f t="shared" si="17"/>
        <v>0</v>
      </c>
      <c r="H254" s="39">
        <f t="shared" si="18"/>
        <v>40048.336969751057</v>
      </c>
      <c r="I254" s="1"/>
    </row>
    <row r="255" spans="2:9" x14ac:dyDescent="0.2">
      <c r="B255" s="9" t="str">
        <f>$B$44</f>
        <v>Physical Training</v>
      </c>
      <c r="C255" s="39">
        <f t="shared" si="17"/>
        <v>128683.38717341419</v>
      </c>
      <c r="D255" s="39">
        <f t="shared" si="17"/>
        <v>0</v>
      </c>
      <c r="E255" s="39">
        <f t="shared" si="17"/>
        <v>0</v>
      </c>
      <c r="F255" s="39">
        <f t="shared" si="17"/>
        <v>0</v>
      </c>
      <c r="G255" s="39">
        <f t="shared" si="17"/>
        <v>0</v>
      </c>
      <c r="H255" s="39">
        <f t="shared" si="18"/>
        <v>128683.38717341419</v>
      </c>
      <c r="I255" s="1"/>
    </row>
    <row r="256" spans="2:9" x14ac:dyDescent="0.2">
      <c r="B256" s="9" t="str">
        <f>$B$45</f>
        <v>Health Services</v>
      </c>
      <c r="C256" s="39">
        <f t="shared" si="17"/>
        <v>244821.56968885887</v>
      </c>
      <c r="D256" s="39">
        <f t="shared" si="17"/>
        <v>1052778.6441387124</v>
      </c>
      <c r="E256" s="39">
        <f t="shared" si="17"/>
        <v>91978.559161157667</v>
      </c>
      <c r="F256" s="39">
        <f t="shared" si="17"/>
        <v>0</v>
      </c>
      <c r="G256" s="39">
        <f t="shared" si="17"/>
        <v>0</v>
      </c>
      <c r="H256" s="39">
        <f t="shared" si="18"/>
        <v>1389578.7729887289</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684740.07969498856</v>
      </c>
      <c r="D258" s="39">
        <f t="shared" si="17"/>
        <v>3072753.7864061249</v>
      </c>
      <c r="E258" s="39">
        <f t="shared" si="17"/>
        <v>355350.15510973026</v>
      </c>
      <c r="F258" s="39">
        <f t="shared" si="17"/>
        <v>2337.4652359731749</v>
      </c>
      <c r="G258" s="39">
        <f t="shared" si="17"/>
        <v>0</v>
      </c>
      <c r="H258" s="39">
        <f t="shared" si="18"/>
        <v>4115181.4864468169</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135246.39654432042</v>
      </c>
      <c r="E260" s="39">
        <f t="shared" si="19"/>
        <v>0</v>
      </c>
      <c r="F260" s="39">
        <f t="shared" si="19"/>
        <v>0</v>
      </c>
      <c r="G260" s="39">
        <f t="shared" si="19"/>
        <v>0</v>
      </c>
      <c r="H260" s="39">
        <f t="shared" si="18"/>
        <v>135246.39654432042</v>
      </c>
      <c r="I260" s="1"/>
    </row>
    <row r="261" spans="2:10" x14ac:dyDescent="0.2">
      <c r="B261" s="9" t="str">
        <f>$B$50</f>
        <v>Technology</v>
      </c>
      <c r="C261" s="39">
        <f t="shared" si="19"/>
        <v>136628.68345679485</v>
      </c>
      <c r="D261" s="39">
        <f t="shared" si="19"/>
        <v>360065.81637373171</v>
      </c>
      <c r="E261" s="39">
        <f t="shared" si="19"/>
        <v>35953.818228803037</v>
      </c>
      <c r="F261" s="39">
        <f t="shared" si="19"/>
        <v>0</v>
      </c>
      <c r="G261" s="39">
        <f t="shared" si="19"/>
        <v>0</v>
      </c>
      <c r="H261" s="39">
        <f t="shared" si="18"/>
        <v>532648.31805932953</v>
      </c>
      <c r="I261" s="1"/>
    </row>
    <row r="262" spans="2:10" x14ac:dyDescent="0.2">
      <c r="B262" s="9" t="str">
        <f>$B$51</f>
        <v>Nursing</v>
      </c>
      <c r="C262" s="39">
        <f t="shared" si="19"/>
        <v>5588.318438550039</v>
      </c>
      <c r="D262" s="39">
        <f t="shared" si="19"/>
        <v>543498.36075788655</v>
      </c>
      <c r="E262" s="39">
        <f t="shared" si="19"/>
        <v>0</v>
      </c>
      <c r="F262" s="39">
        <f t="shared" si="19"/>
        <v>0</v>
      </c>
      <c r="G262" s="39">
        <f t="shared" si="19"/>
        <v>0</v>
      </c>
      <c r="H262" s="39">
        <f t="shared" si="18"/>
        <v>549086.67919643654</v>
      </c>
      <c r="I262" s="1"/>
    </row>
    <row r="263" spans="2:10" x14ac:dyDescent="0.2">
      <c r="B263" s="35" t="str">
        <f>$B$52</f>
        <v>Totals</v>
      </c>
      <c r="C263" s="38">
        <f>SUM(C243:C262)</f>
        <v>10355420.177035062</v>
      </c>
      <c r="D263" s="38">
        <f>SUM(D243:D262)</f>
        <v>15577724.29705566</v>
      </c>
      <c r="E263" s="38">
        <f>SUM(E243:E262)</f>
        <v>2944578.2032486075</v>
      </c>
      <c r="F263" s="38">
        <f>SUM(F243:F262)</f>
        <v>434963.32266067492</v>
      </c>
      <c r="G263" s="38">
        <f>SUM(G243:G262)</f>
        <v>0</v>
      </c>
      <c r="H263" s="38">
        <f t="shared" si="18"/>
        <v>29312686.000000004</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36363547.823615901</v>
      </c>
      <c r="D268" s="38">
        <f t="shared" si="20"/>
        <v>34242078.049749061</v>
      </c>
      <c r="E268" s="38">
        <f t="shared" si="20"/>
        <v>14913245.740073977</v>
      </c>
      <c r="F268" s="38">
        <f t="shared" si="20"/>
        <v>3010478.9587498573</v>
      </c>
      <c r="G268" s="38">
        <f t="shared" si="20"/>
        <v>0</v>
      </c>
      <c r="H268" s="38">
        <f>SUM(C268:G268)</f>
        <v>88529350.572188795</v>
      </c>
      <c r="I268" s="1"/>
    </row>
    <row r="269" spans="2:10" x14ac:dyDescent="0.2">
      <c r="B269" s="9" t="str">
        <f>$B$33</f>
        <v>Science</v>
      </c>
      <c r="C269" s="39">
        <f t="shared" si="20"/>
        <v>11792502.639246857</v>
      </c>
      <c r="D269" s="39">
        <f t="shared" si="20"/>
        <v>8089379.7373056933</v>
      </c>
      <c r="E269" s="39">
        <f t="shared" si="20"/>
        <v>2717898.4219296109</v>
      </c>
      <c r="F269" s="39">
        <f t="shared" si="20"/>
        <v>215751.11935045267</v>
      </c>
      <c r="G269" s="39">
        <f t="shared" si="20"/>
        <v>0</v>
      </c>
      <c r="H269" s="39">
        <f t="shared" ref="H269:H288" si="21">SUM(C269:G269)</f>
        <v>22815531.917832617</v>
      </c>
      <c r="I269" s="1"/>
    </row>
    <row r="270" spans="2:10" x14ac:dyDescent="0.2">
      <c r="B270" s="9" t="str">
        <f>$B$34</f>
        <v>Fine Arts</v>
      </c>
      <c r="C270" s="39">
        <f t="shared" si="20"/>
        <v>8411862.5457142778</v>
      </c>
      <c r="D270" s="39">
        <f t="shared" si="20"/>
        <v>7739044.2673771372</v>
      </c>
      <c r="E270" s="39">
        <f t="shared" si="20"/>
        <v>1097743.8781903996</v>
      </c>
      <c r="F270" s="39">
        <f t="shared" si="20"/>
        <v>0</v>
      </c>
      <c r="G270" s="39">
        <f t="shared" si="20"/>
        <v>0</v>
      </c>
      <c r="H270" s="39">
        <f t="shared" si="21"/>
        <v>17248650.691281814</v>
      </c>
      <c r="I270" s="1"/>
    </row>
    <row r="271" spans="2:10" x14ac:dyDescent="0.2">
      <c r="B271" s="9" t="str">
        <f>$B$35</f>
        <v>Teacher Education</v>
      </c>
      <c r="C271" s="39">
        <f t="shared" si="20"/>
        <v>1345056.9255659035</v>
      </c>
      <c r="D271" s="39">
        <f t="shared" si="20"/>
        <v>7766584.3252882073</v>
      </c>
      <c r="E271" s="39">
        <f t="shared" si="20"/>
        <v>6686773.1240867898</v>
      </c>
      <c r="F271" s="39">
        <f t="shared" si="20"/>
        <v>4333353.028286973</v>
      </c>
      <c r="G271" s="39">
        <f t="shared" si="20"/>
        <v>0</v>
      </c>
      <c r="H271" s="39">
        <f t="shared" si="21"/>
        <v>20131767.403227873</v>
      </c>
      <c r="I271" s="1"/>
    </row>
    <row r="272" spans="2:10" x14ac:dyDescent="0.2">
      <c r="B272" s="9" t="str">
        <f>$B$36</f>
        <v>Agriculture</v>
      </c>
      <c r="C272" s="39">
        <f t="shared" si="20"/>
        <v>1361168.7916378288</v>
      </c>
      <c r="D272" s="39">
        <f t="shared" si="20"/>
        <v>3588359.3346025879</v>
      </c>
      <c r="E272" s="39">
        <f t="shared" si="20"/>
        <v>509509.74834039708</v>
      </c>
      <c r="F272" s="39">
        <f t="shared" si="20"/>
        <v>0</v>
      </c>
      <c r="G272" s="39">
        <f t="shared" si="20"/>
        <v>0</v>
      </c>
      <c r="H272" s="39">
        <f t="shared" si="21"/>
        <v>5459037.8745808136</v>
      </c>
      <c r="I272" s="1"/>
    </row>
    <row r="273" spans="2:10" x14ac:dyDescent="0.2">
      <c r="B273" s="9" t="str">
        <f>$B$37</f>
        <v>Engineering</v>
      </c>
      <c r="C273" s="39">
        <f t="shared" si="20"/>
        <v>977284.63960682706</v>
      </c>
      <c r="D273" s="39">
        <f t="shared" si="20"/>
        <v>1154665.5413335389</v>
      </c>
      <c r="E273" s="39">
        <f t="shared" si="20"/>
        <v>966032.90856792976</v>
      </c>
      <c r="F273" s="39">
        <f t="shared" si="20"/>
        <v>596148.86140868557</v>
      </c>
      <c r="G273" s="39">
        <f t="shared" si="20"/>
        <v>0</v>
      </c>
      <c r="H273" s="39">
        <f t="shared" si="21"/>
        <v>3694131.9509169813</v>
      </c>
      <c r="I273" s="1"/>
    </row>
    <row r="274" spans="2:10" x14ac:dyDescent="0.2">
      <c r="B274" s="9" t="str">
        <f>$B$38</f>
        <v>Home Economics</v>
      </c>
      <c r="C274" s="39">
        <f t="shared" si="20"/>
        <v>841890.20006197202</v>
      </c>
      <c r="D274" s="39">
        <f t="shared" si="20"/>
        <v>1088242.8236294838</v>
      </c>
      <c r="E274" s="39">
        <f t="shared" si="20"/>
        <v>264720.31714755576</v>
      </c>
      <c r="F274" s="39">
        <f t="shared" si="20"/>
        <v>0</v>
      </c>
      <c r="G274" s="39">
        <f t="shared" si="20"/>
        <v>0</v>
      </c>
      <c r="H274" s="39">
        <f t="shared" si="21"/>
        <v>2194853.3408390116</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20461.916579922581</v>
      </c>
      <c r="D277" s="39">
        <f t="shared" si="20"/>
        <v>0</v>
      </c>
      <c r="E277" s="39">
        <f t="shared" si="20"/>
        <v>1670254.9414743262</v>
      </c>
      <c r="F277" s="39">
        <f t="shared" si="20"/>
        <v>0</v>
      </c>
      <c r="G277" s="39">
        <f t="shared" si="20"/>
        <v>0</v>
      </c>
      <c r="H277" s="39">
        <f t="shared" si="21"/>
        <v>1690716.8580542488</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12840.750333996433</v>
      </c>
      <c r="D279" s="39">
        <f t="shared" si="20"/>
        <v>365991.65021043195</v>
      </c>
      <c r="E279" s="39">
        <f t="shared" si="20"/>
        <v>0</v>
      </c>
      <c r="F279" s="39">
        <f t="shared" si="20"/>
        <v>0</v>
      </c>
      <c r="G279" s="39">
        <f t="shared" si="20"/>
        <v>0</v>
      </c>
      <c r="H279" s="39">
        <f t="shared" si="21"/>
        <v>378832.40054442838</v>
      </c>
      <c r="I279" s="1"/>
    </row>
    <row r="280" spans="2:10" x14ac:dyDescent="0.2">
      <c r="B280" s="9" t="str">
        <f>$B$44</f>
        <v>Physical Training</v>
      </c>
      <c r="C280" s="39">
        <f t="shared" si="20"/>
        <v>748010.22771564266</v>
      </c>
      <c r="D280" s="39">
        <f t="shared" si="20"/>
        <v>0</v>
      </c>
      <c r="E280" s="39">
        <f t="shared" si="20"/>
        <v>0</v>
      </c>
      <c r="F280" s="39">
        <f t="shared" si="20"/>
        <v>0</v>
      </c>
      <c r="G280" s="39">
        <f t="shared" si="20"/>
        <v>0</v>
      </c>
      <c r="H280" s="39">
        <f t="shared" si="21"/>
        <v>748010.22771564266</v>
      </c>
      <c r="I280" s="1"/>
    </row>
    <row r="281" spans="2:10" x14ac:dyDescent="0.2">
      <c r="B281" s="9" t="str">
        <f>$B$45</f>
        <v>Health Services</v>
      </c>
      <c r="C281" s="39">
        <f t="shared" si="20"/>
        <v>1055371.2604286179</v>
      </c>
      <c r="D281" s="39">
        <f t="shared" si="20"/>
        <v>4493410.7060783552</v>
      </c>
      <c r="E281" s="39">
        <f t="shared" si="20"/>
        <v>1190529.6667453581</v>
      </c>
      <c r="F281" s="39">
        <f t="shared" si="20"/>
        <v>0</v>
      </c>
      <c r="G281" s="39">
        <f t="shared" si="20"/>
        <v>0</v>
      </c>
      <c r="H281" s="39">
        <f t="shared" si="21"/>
        <v>6739311.6332523311</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5878296.4557839623</v>
      </c>
      <c r="D283" s="39">
        <f t="shared" si="20"/>
        <v>21979149.605603676</v>
      </c>
      <c r="E283" s="39">
        <f t="shared" si="20"/>
        <v>3629264.0421672883</v>
      </c>
      <c r="F283" s="39">
        <f t="shared" si="20"/>
        <v>102735.57810198251</v>
      </c>
      <c r="G283" s="39">
        <f t="shared" si="20"/>
        <v>0</v>
      </c>
      <c r="H283" s="39">
        <f t="shared" si="21"/>
        <v>31589445.681656908</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780177.33372187812</v>
      </c>
      <c r="E285" s="39">
        <f t="shared" si="22"/>
        <v>0</v>
      </c>
      <c r="F285" s="39">
        <f t="shared" si="22"/>
        <v>0</v>
      </c>
      <c r="G285" s="39">
        <f t="shared" si="22"/>
        <v>0</v>
      </c>
      <c r="H285" s="39">
        <f t="shared" si="21"/>
        <v>780177.33372187812</v>
      </c>
      <c r="I285" s="1"/>
    </row>
    <row r="286" spans="2:10" x14ac:dyDescent="0.2">
      <c r="B286" s="9" t="str">
        <f>$B$50</f>
        <v>Technology</v>
      </c>
      <c r="C286" s="39">
        <f t="shared" si="22"/>
        <v>1547045.159415886</v>
      </c>
      <c r="D286" s="39">
        <f t="shared" si="22"/>
        <v>2733947.2842230098</v>
      </c>
      <c r="E286" s="39">
        <f t="shared" si="22"/>
        <v>444862.22799195163</v>
      </c>
      <c r="F286" s="39">
        <f t="shared" si="22"/>
        <v>0</v>
      </c>
      <c r="G286" s="39">
        <f t="shared" si="22"/>
        <v>0</v>
      </c>
      <c r="H286" s="39">
        <f t="shared" si="21"/>
        <v>4725854.6716308473</v>
      </c>
      <c r="I286" s="1"/>
    </row>
    <row r="287" spans="2:10" x14ac:dyDescent="0.2">
      <c r="B287" s="9" t="str">
        <f>$B$51</f>
        <v>Nursing</v>
      </c>
      <c r="C287" s="39">
        <f t="shared" si="22"/>
        <v>55109.153781472516</v>
      </c>
      <c r="D287" s="39">
        <f t="shared" si="22"/>
        <v>5961964.2887743302</v>
      </c>
      <c r="E287" s="39">
        <f t="shared" si="22"/>
        <v>0</v>
      </c>
      <c r="F287" s="39">
        <f t="shared" si="22"/>
        <v>0</v>
      </c>
      <c r="G287" s="39">
        <f t="shared" si="22"/>
        <v>0</v>
      </c>
      <c r="H287" s="39">
        <f t="shared" si="21"/>
        <v>6017073.4425558029</v>
      </c>
      <c r="I287" s="1"/>
    </row>
    <row r="288" spans="2:10" x14ac:dyDescent="0.2">
      <c r="B288" s="35" t="str">
        <f>$B$52</f>
        <v>Totals</v>
      </c>
      <c r="C288" s="38">
        <f>SUM(C268:C287)</f>
        <v>70410448.489489064</v>
      </c>
      <c r="D288" s="38">
        <f>SUM(D268:D287)</f>
        <v>99982994.94789739</v>
      </c>
      <c r="E288" s="38">
        <f>SUM(E268:E287)</f>
        <v>34090835.016715586</v>
      </c>
      <c r="F288" s="38">
        <f>SUM(F268:F287)</f>
        <v>8258467.5458979504</v>
      </c>
      <c r="G288" s="38">
        <f>SUM(G268:G287)</f>
        <v>0</v>
      </c>
      <c r="H288" s="38">
        <f t="shared" si="21"/>
        <v>212742746</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245.90401363035429</v>
      </c>
      <c r="D293" s="36">
        <f t="shared" si="23"/>
        <v>394.27595396265963</v>
      </c>
      <c r="E293" s="36">
        <f t="shared" si="23"/>
        <v>981.1345881627617</v>
      </c>
      <c r="F293" s="36">
        <f t="shared" si="23"/>
        <v>2102.2897756633083</v>
      </c>
      <c r="G293" s="37">
        <f t="shared" si="23"/>
        <v>0</v>
      </c>
      <c r="H293" s="38">
        <f t="shared" si="23"/>
        <v>352.20563012841814</v>
      </c>
      <c r="I293" s="1"/>
    </row>
    <row r="294" spans="2:10" x14ac:dyDescent="0.2">
      <c r="B294" s="9" t="str">
        <f>$B$33</f>
        <v>Science</v>
      </c>
      <c r="C294" s="69">
        <f t="shared" si="23"/>
        <v>214.05497520914227</v>
      </c>
      <c r="D294" s="69">
        <f t="shared" si="23"/>
        <v>543.64111137807083</v>
      </c>
      <c r="E294" s="69">
        <f t="shared" si="23"/>
        <v>1468.3405845108648</v>
      </c>
      <c r="F294" s="69">
        <f t="shared" si="23"/>
        <v>1269.124231473251</v>
      </c>
      <c r="G294" s="88">
        <f t="shared" si="23"/>
        <v>0</v>
      </c>
      <c r="H294" s="39">
        <f t="shared" si="23"/>
        <v>316.91760081443238</v>
      </c>
      <c r="I294" s="1"/>
    </row>
    <row r="295" spans="2:10" x14ac:dyDescent="0.2">
      <c r="B295" s="9" t="str">
        <f>$B$34</f>
        <v>Fine Arts</v>
      </c>
      <c r="C295" s="69">
        <f t="shared" si="23"/>
        <v>391.35863709473705</v>
      </c>
      <c r="D295" s="69">
        <f t="shared" si="23"/>
        <v>834.03861055901893</v>
      </c>
      <c r="E295" s="69">
        <f t="shared" si="23"/>
        <v>1459.7657954659569</v>
      </c>
      <c r="F295" s="69">
        <f t="shared" si="23"/>
        <v>0</v>
      </c>
      <c r="G295" s="88">
        <f t="shared" si="23"/>
        <v>0</v>
      </c>
      <c r="H295" s="39">
        <f t="shared" si="23"/>
        <v>547.14197276072366</v>
      </c>
      <c r="I295" s="1"/>
    </row>
    <row r="296" spans="2:10" x14ac:dyDescent="0.2">
      <c r="B296" s="9" t="str">
        <f>$B$35</f>
        <v>Teacher Education</v>
      </c>
      <c r="C296" s="69">
        <f t="shared" si="23"/>
        <v>327.26445877515903</v>
      </c>
      <c r="D296" s="69">
        <f t="shared" si="23"/>
        <v>440.58227395553706</v>
      </c>
      <c r="E296" s="69">
        <f t="shared" si="23"/>
        <v>726.03399827218129</v>
      </c>
      <c r="F296" s="69">
        <f t="shared" si="23"/>
        <v>1613.3108817151799</v>
      </c>
      <c r="G296" s="88">
        <f t="shared" si="23"/>
        <v>0</v>
      </c>
      <c r="H296" s="39">
        <f t="shared" si="23"/>
        <v>598.55406443562686</v>
      </c>
      <c r="I296" s="1"/>
    </row>
    <row r="297" spans="2:10" x14ac:dyDescent="0.2">
      <c r="B297" s="9" t="str">
        <f>$B$36</f>
        <v>Agriculture</v>
      </c>
      <c r="C297" s="69">
        <f t="shared" si="23"/>
        <v>225.09819607041985</v>
      </c>
      <c r="D297" s="69">
        <f t="shared" si="23"/>
        <v>448.54491682532347</v>
      </c>
      <c r="E297" s="69">
        <f t="shared" si="23"/>
        <v>783.86115129291863</v>
      </c>
      <c r="F297" s="69">
        <f t="shared" si="23"/>
        <v>0</v>
      </c>
      <c r="G297" s="88">
        <f t="shared" si="23"/>
        <v>0</v>
      </c>
      <c r="H297" s="39">
        <f t="shared" si="23"/>
        <v>371.43892458194284</v>
      </c>
      <c r="I297" s="1"/>
    </row>
    <row r="298" spans="2:10" x14ac:dyDescent="0.2">
      <c r="B298" s="9" t="str">
        <f>$B$37</f>
        <v>Engineering</v>
      </c>
      <c r="C298" s="69">
        <f t="shared" si="23"/>
        <v>461.85474461570277</v>
      </c>
      <c r="D298" s="69">
        <f t="shared" si="23"/>
        <v>706.21745647311252</v>
      </c>
      <c r="E298" s="69">
        <f t="shared" si="23"/>
        <v>987.76371019215719</v>
      </c>
      <c r="F298" s="69">
        <f t="shared" si="23"/>
        <v>3871.0965026538024</v>
      </c>
      <c r="G298" s="88">
        <f t="shared" si="23"/>
        <v>0</v>
      </c>
      <c r="H298" s="39">
        <f t="shared" si="23"/>
        <v>756.52917282756118</v>
      </c>
      <c r="I298" s="1"/>
    </row>
    <row r="299" spans="2:10" x14ac:dyDescent="0.2">
      <c r="B299" s="9" t="str">
        <f>$B$38</f>
        <v>Home Economics</v>
      </c>
      <c r="C299" s="69">
        <f t="shared" si="23"/>
        <v>223.07636461631478</v>
      </c>
      <c r="D299" s="69">
        <f t="shared" si="23"/>
        <v>517.22567662998279</v>
      </c>
      <c r="E299" s="69">
        <f t="shared" si="23"/>
        <v>991.46186197586428</v>
      </c>
      <c r="F299" s="69">
        <f t="shared" si="23"/>
        <v>0</v>
      </c>
      <c r="G299" s="88">
        <f t="shared" si="23"/>
        <v>0</v>
      </c>
      <c r="H299" s="39">
        <f t="shared" si="23"/>
        <v>357.17710998193843</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72.049002041980913</v>
      </c>
      <c r="D302" s="69">
        <f t="shared" si="23"/>
        <v>0</v>
      </c>
      <c r="E302" s="69">
        <f t="shared" si="23"/>
        <v>745.64952744389564</v>
      </c>
      <c r="F302" s="69">
        <f t="shared" si="23"/>
        <v>0</v>
      </c>
      <c r="G302" s="88">
        <f t="shared" si="23"/>
        <v>0</v>
      </c>
      <c r="H302" s="39">
        <f t="shared" si="23"/>
        <v>669.85612442719844</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475.58334570357158</v>
      </c>
      <c r="D304" s="69">
        <f t="shared" si="23"/>
        <v>693.16600418642417</v>
      </c>
      <c r="E304" s="69">
        <f t="shared" si="23"/>
        <v>0</v>
      </c>
      <c r="F304" s="69">
        <f t="shared" si="23"/>
        <v>0</v>
      </c>
      <c r="G304" s="88">
        <f t="shared" si="23"/>
        <v>0</v>
      </c>
      <c r="H304" s="39">
        <f t="shared" si="23"/>
        <v>682.58090188185292</v>
      </c>
      <c r="I304" s="1"/>
    </row>
    <row r="305" spans="2:10" x14ac:dyDescent="0.2">
      <c r="B305" s="9" t="str">
        <f>$B$44</f>
        <v>Physical Training</v>
      </c>
      <c r="C305" s="69">
        <f t="shared" si="23"/>
        <v>220.97791069886046</v>
      </c>
      <c r="D305" s="69">
        <f t="shared" si="23"/>
        <v>0</v>
      </c>
      <c r="E305" s="69">
        <f t="shared" si="23"/>
        <v>0</v>
      </c>
      <c r="F305" s="69">
        <f t="shared" si="23"/>
        <v>0</v>
      </c>
      <c r="G305" s="88">
        <f t="shared" si="23"/>
        <v>0</v>
      </c>
      <c r="H305" s="39">
        <f t="shared" si="23"/>
        <v>220.97791069886046</v>
      </c>
      <c r="I305" s="1"/>
    </row>
    <row r="306" spans="2:10" x14ac:dyDescent="0.2">
      <c r="B306" s="9" t="str">
        <f>$B$45</f>
        <v>Health Services</v>
      </c>
      <c r="C306" s="69">
        <f t="shared" si="23"/>
        <v>163.87752491127608</v>
      </c>
      <c r="D306" s="69">
        <f t="shared" si="23"/>
        <v>315.43774700444754</v>
      </c>
      <c r="E306" s="69">
        <f t="shared" si="23"/>
        <v>1022.7918099186926</v>
      </c>
      <c r="F306" s="69">
        <f t="shared" si="23"/>
        <v>0</v>
      </c>
      <c r="G306" s="88">
        <f t="shared" si="23"/>
        <v>0</v>
      </c>
      <c r="H306" s="39">
        <f t="shared" si="23"/>
        <v>308.44943170178641</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326.3544556842084</v>
      </c>
      <c r="D308" s="69">
        <f t="shared" si="23"/>
        <v>528.63721782725247</v>
      </c>
      <c r="E308" s="69">
        <f t="shared" si="23"/>
        <v>807.04114791356199</v>
      </c>
      <c r="F308" s="69">
        <f t="shared" si="23"/>
        <v>4280.6490875826048</v>
      </c>
      <c r="G308" s="88">
        <f t="shared" si="23"/>
        <v>0</v>
      </c>
      <c r="H308" s="39">
        <f t="shared" si="23"/>
        <v>492.73819500322742</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426.32641186987877</v>
      </c>
      <c r="E310" s="69">
        <f t="shared" si="24"/>
        <v>0</v>
      </c>
      <c r="F310" s="69">
        <f t="shared" si="24"/>
        <v>0</v>
      </c>
      <c r="G310" s="88">
        <f t="shared" si="24"/>
        <v>0</v>
      </c>
      <c r="H310" s="39">
        <f t="shared" si="24"/>
        <v>426.32641186987877</v>
      </c>
      <c r="I310" s="1"/>
    </row>
    <row r="311" spans="2:10" x14ac:dyDescent="0.2">
      <c r="B311" s="9" t="str">
        <f>$B$50</f>
        <v>Technology</v>
      </c>
      <c r="C311" s="69">
        <f t="shared" si="24"/>
        <v>430.45218681577239</v>
      </c>
      <c r="D311" s="69">
        <f t="shared" si="24"/>
        <v>561.15502549733367</v>
      </c>
      <c r="E311" s="69">
        <f t="shared" si="24"/>
        <v>977.71918239989373</v>
      </c>
      <c r="F311" s="69">
        <f t="shared" si="24"/>
        <v>0</v>
      </c>
      <c r="G311" s="88">
        <f t="shared" si="24"/>
        <v>0</v>
      </c>
      <c r="H311" s="39">
        <f t="shared" si="24"/>
        <v>529.74494693765803</v>
      </c>
      <c r="I311" s="1"/>
    </row>
    <row r="312" spans="2:10" x14ac:dyDescent="0.2">
      <c r="B312" s="9" t="str">
        <f>$B$51</f>
        <v>Nursing</v>
      </c>
      <c r="C312" s="69">
        <f t="shared" si="24"/>
        <v>374.89220259505112</v>
      </c>
      <c r="D312" s="69">
        <f t="shared" si="24"/>
        <v>810.7104009755684</v>
      </c>
      <c r="E312" s="69">
        <f t="shared" si="24"/>
        <v>0</v>
      </c>
      <c r="F312" s="69">
        <f t="shared" si="24"/>
        <v>0</v>
      </c>
      <c r="G312" s="88">
        <f t="shared" si="24"/>
        <v>0</v>
      </c>
      <c r="H312" s="39">
        <f t="shared" si="24"/>
        <v>802.16950307369723</v>
      </c>
      <c r="I312" s="1"/>
    </row>
    <row r="313" spans="2:10" x14ac:dyDescent="0.2">
      <c r="B313" s="35" t="str">
        <f>$B$52</f>
        <v>Totals</v>
      </c>
      <c r="C313" s="38">
        <f t="shared" si="24"/>
        <v>258.48372047331134</v>
      </c>
      <c r="D313" s="38">
        <f t="shared" si="24"/>
        <v>474.34763709980734</v>
      </c>
      <c r="E313" s="38">
        <f t="shared" si="24"/>
        <v>914.84636691486651</v>
      </c>
      <c r="F313" s="38">
        <f t="shared" si="24"/>
        <v>1849.1866426103786</v>
      </c>
      <c r="G313" s="38">
        <f t="shared" si="24"/>
        <v>0</v>
      </c>
      <c r="H313" s="38">
        <f t="shared" si="24"/>
        <v>405.29530127184194</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1.6033733981883669</v>
      </c>
      <c r="E318" s="55">
        <f t="shared" si="25"/>
        <v>3.9899088009096686</v>
      </c>
      <c r="F318" s="55">
        <f t="shared" si="25"/>
        <v>8.5492292078790317</v>
      </c>
      <c r="G318" s="55">
        <f t="shared" si="25"/>
        <v>0</v>
      </c>
      <c r="H318" s="55">
        <f t="shared" si="25"/>
        <v>1.4322890664885919</v>
      </c>
      <c r="I318" s="1"/>
    </row>
    <row r="319" spans="2:10" x14ac:dyDescent="0.2">
      <c r="B319" s="9" t="str">
        <f>$B$33</f>
        <v>Science</v>
      </c>
      <c r="C319" s="55">
        <f t="shared" ref="C319:H334" si="26">IF($C$293=0,"",C294/$C$293)</f>
        <v>0.87048182764073201</v>
      </c>
      <c r="D319" s="55">
        <f t="shared" si="26"/>
        <v>2.210785840182659</v>
      </c>
      <c r="E319" s="55">
        <f t="shared" si="26"/>
        <v>5.9711940558973193</v>
      </c>
      <c r="F319" s="55">
        <f t="shared" si="26"/>
        <v>5.1610553757817597</v>
      </c>
      <c r="G319" s="55">
        <f t="shared" si="26"/>
        <v>0</v>
      </c>
      <c r="H319" s="55">
        <f t="shared" si="26"/>
        <v>1.2887857995308143</v>
      </c>
      <c r="I319" s="1"/>
    </row>
    <row r="320" spans="2:10" x14ac:dyDescent="0.2">
      <c r="B320" s="9" t="str">
        <f>$B$34</f>
        <v>Fine Arts</v>
      </c>
      <c r="C320" s="55">
        <f t="shared" si="26"/>
        <v>1.5915097574740353</v>
      </c>
      <c r="D320" s="55">
        <f t="shared" si="26"/>
        <v>3.3917242677167332</v>
      </c>
      <c r="E320" s="55">
        <f t="shared" si="26"/>
        <v>5.9363235838041</v>
      </c>
      <c r="F320" s="55">
        <f t="shared" si="26"/>
        <v>0</v>
      </c>
      <c r="G320" s="55">
        <f t="shared" si="26"/>
        <v>0</v>
      </c>
      <c r="H320" s="55">
        <f t="shared" si="26"/>
        <v>2.2250225390106633</v>
      </c>
      <c r="I320" s="1"/>
    </row>
    <row r="321" spans="2:9" x14ac:dyDescent="0.2">
      <c r="B321" s="9" t="str">
        <f>$B$35</f>
        <v>Teacher Education</v>
      </c>
      <c r="C321" s="55">
        <f t="shared" si="26"/>
        <v>1.3308626156346788</v>
      </c>
      <c r="D321" s="55">
        <f t="shared" si="26"/>
        <v>1.7916839479400501</v>
      </c>
      <c r="E321" s="55">
        <f t="shared" si="26"/>
        <v>2.9525097518886532</v>
      </c>
      <c r="F321" s="55">
        <f t="shared" si="26"/>
        <v>6.5607342389308343</v>
      </c>
      <c r="G321" s="55">
        <f t="shared" si="26"/>
        <v>0</v>
      </c>
      <c r="H321" s="55">
        <f t="shared" si="26"/>
        <v>2.4340963597909391</v>
      </c>
      <c r="I321" s="1"/>
    </row>
    <row r="322" spans="2:9" x14ac:dyDescent="0.2">
      <c r="B322" s="9" t="str">
        <f>$B$36</f>
        <v>Agriculture</v>
      </c>
      <c r="C322" s="55">
        <f t="shared" si="26"/>
        <v>0.91539049219745561</v>
      </c>
      <c r="D322" s="55">
        <f t="shared" si="26"/>
        <v>1.8240650496237174</v>
      </c>
      <c r="E322" s="55">
        <f t="shared" si="26"/>
        <v>3.1876712369210356</v>
      </c>
      <c r="F322" s="55">
        <f t="shared" si="26"/>
        <v>0</v>
      </c>
      <c r="G322" s="55">
        <f t="shared" si="26"/>
        <v>0</v>
      </c>
      <c r="H322" s="55">
        <f t="shared" si="26"/>
        <v>1.5105037087369142</v>
      </c>
      <c r="I322" s="1"/>
    </row>
    <row r="323" spans="2:9" x14ac:dyDescent="0.2">
      <c r="B323" s="9" t="str">
        <f>$B$37</f>
        <v>Engineering</v>
      </c>
      <c r="C323" s="55">
        <f t="shared" si="26"/>
        <v>1.8781911600270507</v>
      </c>
      <c r="D323" s="55">
        <f t="shared" si="26"/>
        <v>2.8719232600030136</v>
      </c>
      <c r="E323" s="55">
        <f t="shared" si="26"/>
        <v>4.0168669702031572</v>
      </c>
      <c r="F323" s="55">
        <f t="shared" si="26"/>
        <v>15.742307112046079</v>
      </c>
      <c r="G323" s="55">
        <f t="shared" si="26"/>
        <v>0</v>
      </c>
      <c r="H323" s="55">
        <f t="shared" si="26"/>
        <v>3.0765222643530512</v>
      </c>
      <c r="I323" s="1"/>
    </row>
    <row r="324" spans="2:9" x14ac:dyDescent="0.2">
      <c r="B324" s="9" t="str">
        <f>$B$38</f>
        <v>Home Economics</v>
      </c>
      <c r="C324" s="55">
        <f t="shared" si="26"/>
        <v>0.90716845700471449</v>
      </c>
      <c r="D324" s="55">
        <f t="shared" si="26"/>
        <v>2.1033641094101143</v>
      </c>
      <c r="E324" s="55">
        <f t="shared" si="26"/>
        <v>4.031905975582168</v>
      </c>
      <c r="F324" s="55">
        <f t="shared" si="26"/>
        <v>0</v>
      </c>
      <c r="G324" s="55">
        <f t="shared" si="26"/>
        <v>0</v>
      </c>
      <c r="H324" s="55">
        <f t="shared" si="26"/>
        <v>1.4525062226875691</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0.29299644596401664</v>
      </c>
      <c r="D327" s="55">
        <f t="shared" si="26"/>
        <v>0</v>
      </c>
      <c r="E327" s="55">
        <f t="shared" si="26"/>
        <v>3.0322788003158196</v>
      </c>
      <c r="F327" s="55">
        <f t="shared" si="26"/>
        <v>0</v>
      </c>
      <c r="G327" s="55">
        <f t="shared" si="26"/>
        <v>0</v>
      </c>
      <c r="H327" s="55">
        <f t="shared" si="26"/>
        <v>2.7240552707453314</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1.9340202653970255</v>
      </c>
      <c r="D329" s="55">
        <f t="shared" si="26"/>
        <v>2.8188478665029</v>
      </c>
      <c r="E329" s="55">
        <f t="shared" si="26"/>
        <v>0</v>
      </c>
      <c r="F329" s="55">
        <f t="shared" si="26"/>
        <v>0</v>
      </c>
      <c r="G329" s="55">
        <f t="shared" si="26"/>
        <v>0</v>
      </c>
      <c r="H329" s="55">
        <f t="shared" si="26"/>
        <v>2.7758021994220732</v>
      </c>
      <c r="I329" s="1"/>
    </row>
    <row r="330" spans="2:9" x14ac:dyDescent="0.2">
      <c r="B330" s="9" t="str">
        <f>$B$44</f>
        <v>Physical Training</v>
      </c>
      <c r="C330" s="55">
        <f t="shared" si="26"/>
        <v>0.89863482680293694</v>
      </c>
      <c r="D330" s="55">
        <f t="shared" si="26"/>
        <v>0</v>
      </c>
      <c r="E330" s="55">
        <f t="shared" si="26"/>
        <v>0</v>
      </c>
      <c r="F330" s="55">
        <f t="shared" si="26"/>
        <v>0</v>
      </c>
      <c r="G330" s="55">
        <f t="shared" si="26"/>
        <v>0</v>
      </c>
      <c r="H330" s="55">
        <f t="shared" si="26"/>
        <v>0.89863482680293694</v>
      </c>
      <c r="I330" s="1"/>
    </row>
    <row r="331" spans="2:9" x14ac:dyDescent="0.2">
      <c r="B331" s="9" t="str">
        <f>$B$45</f>
        <v>Health Services</v>
      </c>
      <c r="C331" s="55">
        <f t="shared" si="26"/>
        <v>0.66642883331550107</v>
      </c>
      <c r="D331" s="55">
        <f t="shared" si="26"/>
        <v>1.2827677854767232</v>
      </c>
      <c r="E331" s="55">
        <f t="shared" si="26"/>
        <v>4.159313200378115</v>
      </c>
      <c r="F331" s="55">
        <f t="shared" si="26"/>
        <v>0</v>
      </c>
      <c r="G331" s="55">
        <f t="shared" si="26"/>
        <v>0</v>
      </c>
      <c r="H331" s="55">
        <f t="shared" si="26"/>
        <v>1.2543489109756911</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1.327161972129451</v>
      </c>
      <c r="D333" s="55">
        <f t="shared" si="26"/>
        <v>2.1497705955377611</v>
      </c>
      <c r="E333" s="55">
        <f t="shared" si="26"/>
        <v>3.2819356463482352</v>
      </c>
      <c r="F333" s="55">
        <f t="shared" si="26"/>
        <v>17.407804876325951</v>
      </c>
      <c r="G333" s="55">
        <f t="shared" si="26"/>
        <v>0</v>
      </c>
      <c r="H333" s="55">
        <f t="shared" si="26"/>
        <v>2.0037826456298395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1.7337106685486536</v>
      </c>
      <c r="E335" s="55">
        <f t="shared" si="27"/>
        <v>0</v>
      </c>
      <c r="F335" s="55">
        <f t="shared" si="27"/>
        <v>0</v>
      </c>
      <c r="G335" s="55">
        <f t="shared" si="27"/>
        <v>0</v>
      </c>
      <c r="H335" s="55">
        <f t="shared" si="27"/>
        <v>1.7337106685486536</v>
      </c>
      <c r="I335" s="1"/>
    </row>
    <row r="336" spans="2:9" x14ac:dyDescent="0.2">
      <c r="B336" s="9" t="str">
        <f>$B$50</f>
        <v>Technology</v>
      </c>
      <c r="C336" s="55">
        <f t="shared" si="27"/>
        <v>1.7504886579965833</v>
      </c>
      <c r="D336" s="55">
        <f t="shared" si="27"/>
        <v>2.282008403249848</v>
      </c>
      <c r="E336" s="55">
        <f t="shared" si="27"/>
        <v>3.9760196182467049</v>
      </c>
      <c r="F336" s="55">
        <f t="shared" si="27"/>
        <v>0</v>
      </c>
      <c r="G336" s="55">
        <f t="shared" si="27"/>
        <v>0</v>
      </c>
      <c r="H336" s="55">
        <f t="shared" si="27"/>
        <v>2.1542753170917197</v>
      </c>
      <c r="I336" s="1"/>
    </row>
    <row r="337" spans="2:10" x14ac:dyDescent="0.2">
      <c r="B337" s="9" t="str">
        <f>$B$51</f>
        <v>Nursing</v>
      </c>
      <c r="C337" s="55">
        <f t="shared" si="27"/>
        <v>1.5245469037304666</v>
      </c>
      <c r="D337" s="55">
        <f t="shared" si="27"/>
        <v>3.296857131393705</v>
      </c>
      <c r="E337" s="55">
        <f t="shared" si="27"/>
        <v>0</v>
      </c>
      <c r="F337" s="55">
        <f t="shared" si="27"/>
        <v>0</v>
      </c>
      <c r="G337" s="55">
        <f t="shared" si="27"/>
        <v>0</v>
      </c>
      <c r="H337" s="55">
        <f t="shared" si="27"/>
        <v>3.2621244819514317</v>
      </c>
      <c r="I337" s="1"/>
    </row>
    <row r="338" spans="2:10" x14ac:dyDescent="0.2">
      <c r="B338" s="35" t="str">
        <f>$B$52</f>
        <v>Totals</v>
      </c>
      <c r="C338" s="55">
        <f t="shared" si="27"/>
        <v>1.0511569805520418</v>
      </c>
      <c r="D338" s="55">
        <f t="shared" si="27"/>
        <v>1.9289950989285278</v>
      </c>
      <c r="E338" s="55">
        <f t="shared" si="27"/>
        <v>3.7203393039776649</v>
      </c>
      <c r="F338" s="55">
        <f t="shared" si="27"/>
        <v>7.5199530715675795</v>
      </c>
      <c r="G338" s="55">
        <f t="shared" si="27"/>
        <v>0</v>
      </c>
      <c r="H338" s="55">
        <f t="shared" si="27"/>
        <v>1.6481849779039657</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7377.1204089106286</v>
      </c>
      <c r="D343" s="38">
        <f t="shared" si="28"/>
        <v>11828.278618879789</v>
      </c>
      <c r="E343" s="38">
        <f>E293*24</f>
        <v>23547.230115906281</v>
      </c>
      <c r="F343" s="38">
        <f>F293*18</f>
        <v>37841.215961939553</v>
      </c>
      <c r="G343" s="38">
        <f>G293*24</f>
        <v>0</v>
      </c>
      <c r="H343" s="38">
        <f>IF((C32/30+D32/30+E32/24+F32/18+G32/24)=0,0,H268/(C32/30+D32/30+E32/24+F32/18+G32/24))</f>
        <v>10370.009893467033</v>
      </c>
      <c r="I343" s="1"/>
    </row>
    <row r="344" spans="2:10" x14ac:dyDescent="0.2">
      <c r="B344" s="9" t="str">
        <f>$B$33</f>
        <v>Science</v>
      </c>
      <c r="C344" s="39">
        <f t="shared" si="28"/>
        <v>6421.6492562742678</v>
      </c>
      <c r="D344" s="39">
        <f t="shared" si="28"/>
        <v>16309.233341342126</v>
      </c>
      <c r="E344" s="39">
        <f>E294*24</f>
        <v>35240.174028260757</v>
      </c>
      <c r="F344" s="39">
        <f>F294*18</f>
        <v>22844.23616651852</v>
      </c>
      <c r="G344" s="39">
        <f>G294*24</f>
        <v>0</v>
      </c>
      <c r="H344" s="39">
        <f t="shared" ref="H344:H363" si="29">IF((C33/30+D33/30+E33/24+F33/18+G33/24)=0,0,H269/(C33/30+D33/30+E33/24+F33/18+G33/24))</f>
        <v>9432.0523030897912</v>
      </c>
      <c r="I344" s="1"/>
    </row>
    <row r="345" spans="2:10" x14ac:dyDescent="0.2">
      <c r="B345" s="9" t="str">
        <f>$B$34</f>
        <v>Fine Arts</v>
      </c>
      <c r="C345" s="39">
        <f t="shared" si="28"/>
        <v>11740.759112842112</v>
      </c>
      <c r="D345" s="39">
        <f t="shared" si="28"/>
        <v>25021.158316770568</v>
      </c>
      <c r="E345" s="39">
        <f t="shared" ref="E345:E363" si="30">E295*24</f>
        <v>35034.379091182964</v>
      </c>
      <c r="F345" s="39">
        <f t="shared" ref="F345:F363" si="31">F295*18</f>
        <v>0</v>
      </c>
      <c r="G345" s="39">
        <f t="shared" ref="G345:G363" si="32">G295*24</f>
        <v>0</v>
      </c>
      <c r="H345" s="39">
        <f t="shared" si="29"/>
        <v>16316.952692537901</v>
      </c>
      <c r="I345" s="1"/>
    </row>
    <row r="346" spans="2:10" x14ac:dyDescent="0.2">
      <c r="B346" s="9" t="str">
        <f>$B$35</f>
        <v>Teacher Education</v>
      </c>
      <c r="C346" s="39">
        <f t="shared" si="28"/>
        <v>9817.9337632547704</v>
      </c>
      <c r="D346" s="39">
        <f t="shared" si="28"/>
        <v>13217.468218666112</v>
      </c>
      <c r="E346" s="39">
        <f t="shared" si="30"/>
        <v>17424.815958532352</v>
      </c>
      <c r="F346" s="39">
        <f t="shared" si="31"/>
        <v>29039.59587087324</v>
      </c>
      <c r="G346" s="39">
        <f t="shared" si="32"/>
        <v>0</v>
      </c>
      <c r="H346" s="39">
        <f t="shared" si="29"/>
        <v>16008.438360425589</v>
      </c>
      <c r="I346" s="1"/>
    </row>
    <row r="347" spans="2:10" x14ac:dyDescent="0.2">
      <c r="B347" s="9" t="str">
        <f>$B$36</f>
        <v>Agriculture</v>
      </c>
      <c r="C347" s="39">
        <f t="shared" si="28"/>
        <v>6752.9458821125954</v>
      </c>
      <c r="D347" s="39">
        <f t="shared" si="28"/>
        <v>13456.347504759704</v>
      </c>
      <c r="E347" s="39">
        <f t="shared" si="30"/>
        <v>18812.667631030046</v>
      </c>
      <c r="F347" s="39">
        <f t="shared" si="31"/>
        <v>0</v>
      </c>
      <c r="G347" s="39">
        <f t="shared" si="32"/>
        <v>0</v>
      </c>
      <c r="H347" s="39">
        <f t="shared" si="29"/>
        <v>11021.308673738982</v>
      </c>
      <c r="I347" s="1"/>
    </row>
    <row r="348" spans="2:10" x14ac:dyDescent="0.2">
      <c r="B348" s="9" t="str">
        <f>$B$37</f>
        <v>Engineering</v>
      </c>
      <c r="C348" s="39">
        <f t="shared" si="28"/>
        <v>13855.642338471083</v>
      </c>
      <c r="D348" s="39">
        <f t="shared" si="28"/>
        <v>21186.523694193376</v>
      </c>
      <c r="E348" s="39">
        <f t="shared" si="30"/>
        <v>23706.329044611772</v>
      </c>
      <c r="F348" s="39">
        <f t="shared" si="31"/>
        <v>69679.737047768445</v>
      </c>
      <c r="G348" s="39">
        <f t="shared" si="32"/>
        <v>0</v>
      </c>
      <c r="H348" s="39">
        <f t="shared" si="29"/>
        <v>21189.374180716251</v>
      </c>
      <c r="I348" s="1"/>
    </row>
    <row r="349" spans="2:10" x14ac:dyDescent="0.2">
      <c r="B349" s="9" t="str">
        <f>$B$38</f>
        <v>Home Economics</v>
      </c>
      <c r="C349" s="39">
        <f t="shared" si="28"/>
        <v>6692.2909384894429</v>
      </c>
      <c r="D349" s="39">
        <f t="shared" si="28"/>
        <v>15516.770298899484</v>
      </c>
      <c r="E349" s="39">
        <f t="shared" si="30"/>
        <v>23795.084687420742</v>
      </c>
      <c r="F349" s="39">
        <f t="shared" si="31"/>
        <v>0</v>
      </c>
      <c r="G349" s="39">
        <f t="shared" si="32"/>
        <v>0</v>
      </c>
      <c r="H349" s="39">
        <f t="shared" si="29"/>
        <v>10600.169070740185</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10" x14ac:dyDescent="0.2">
      <c r="B352" s="9" t="str">
        <f>$B$41</f>
        <v>Library Science</v>
      </c>
      <c r="C352" s="39">
        <f t="shared" si="28"/>
        <v>2161.4700612594274</v>
      </c>
      <c r="D352" s="39">
        <f t="shared" si="28"/>
        <v>0</v>
      </c>
      <c r="E352" s="39">
        <f t="shared" si="30"/>
        <v>17895.588658653494</v>
      </c>
      <c r="F352" s="39">
        <f t="shared" si="31"/>
        <v>0</v>
      </c>
      <c r="G352" s="39">
        <f t="shared" si="32"/>
        <v>0</v>
      </c>
      <c r="H352" s="39">
        <f t="shared" si="29"/>
        <v>16446.66204332927</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14267.500371107148</v>
      </c>
      <c r="D354" s="39">
        <f t="shared" si="28"/>
        <v>20794.980125592727</v>
      </c>
      <c r="E354" s="39">
        <f t="shared" si="30"/>
        <v>0</v>
      </c>
      <c r="F354" s="39">
        <f t="shared" si="31"/>
        <v>0</v>
      </c>
      <c r="G354" s="39">
        <f t="shared" si="32"/>
        <v>0</v>
      </c>
      <c r="H354" s="39">
        <f t="shared" si="29"/>
        <v>20477.427056455588</v>
      </c>
      <c r="I354" s="1"/>
    </row>
    <row r="355" spans="2:9" x14ac:dyDescent="0.2">
      <c r="B355" s="9" t="str">
        <f>$B$44</f>
        <v>Physical Training</v>
      </c>
      <c r="C355" s="39">
        <f t="shared" si="28"/>
        <v>6629.3373209658139</v>
      </c>
      <c r="D355" s="39">
        <f t="shared" si="28"/>
        <v>0</v>
      </c>
      <c r="E355" s="39">
        <f t="shared" si="30"/>
        <v>0</v>
      </c>
      <c r="F355" s="39">
        <f t="shared" si="31"/>
        <v>0</v>
      </c>
      <c r="G355" s="39">
        <f t="shared" si="32"/>
        <v>0</v>
      </c>
      <c r="H355" s="39">
        <f t="shared" si="29"/>
        <v>6629.3373209658139</v>
      </c>
      <c r="I355" s="1"/>
    </row>
    <row r="356" spans="2:9" x14ac:dyDescent="0.2">
      <c r="B356" s="9" t="str">
        <f>$B$45</f>
        <v>Health Services</v>
      </c>
      <c r="C356" s="39">
        <f t="shared" si="28"/>
        <v>4916.3257473382828</v>
      </c>
      <c r="D356" s="39">
        <f t="shared" si="28"/>
        <v>9463.1324101334267</v>
      </c>
      <c r="E356" s="39">
        <f t="shared" si="30"/>
        <v>24547.003438048621</v>
      </c>
      <c r="F356" s="39">
        <f t="shared" si="31"/>
        <v>0</v>
      </c>
      <c r="G356" s="39">
        <f t="shared" si="32"/>
        <v>0</v>
      </c>
      <c r="H356" s="39">
        <f t="shared" si="29"/>
        <v>9131.8585816427258</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9790.6336705262529</v>
      </c>
      <c r="D358" s="39">
        <f t="shared" si="28"/>
        <v>15859.116534817575</v>
      </c>
      <c r="E358" s="39">
        <f t="shared" si="30"/>
        <v>19368.987549925489</v>
      </c>
      <c r="F358" s="39">
        <f t="shared" si="31"/>
        <v>77051.683576486888</v>
      </c>
      <c r="G358" s="39">
        <f t="shared" si="32"/>
        <v>0</v>
      </c>
      <c r="H358" s="39">
        <f t="shared" si="29"/>
        <v>14523.827425177789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12789.792356096363</v>
      </c>
      <c r="E360" s="39">
        <f t="shared" si="30"/>
        <v>0</v>
      </c>
      <c r="F360" s="39">
        <f t="shared" si="31"/>
        <v>0</v>
      </c>
      <c r="G360" s="39">
        <f t="shared" si="32"/>
        <v>0</v>
      </c>
      <c r="H360" s="39">
        <f t="shared" si="29"/>
        <v>12789.792356096363</v>
      </c>
      <c r="I360" s="1"/>
    </row>
    <row r="361" spans="2:9" x14ac:dyDescent="0.2">
      <c r="B361" s="9" t="str">
        <f>$B$50</f>
        <v>Technology</v>
      </c>
      <c r="C361" s="39">
        <f t="shared" si="33"/>
        <v>12913.565604473171</v>
      </c>
      <c r="D361" s="39">
        <f t="shared" si="33"/>
        <v>16834.65076492001</v>
      </c>
      <c r="E361" s="39">
        <f t="shared" si="30"/>
        <v>23465.260377597449</v>
      </c>
      <c r="F361" s="39">
        <f t="shared" si="31"/>
        <v>0</v>
      </c>
      <c r="G361" s="39">
        <f t="shared" si="32"/>
        <v>0</v>
      </c>
      <c r="H361" s="39">
        <f t="shared" si="29"/>
        <v>15692.259348507201</v>
      </c>
      <c r="I361" s="1"/>
    </row>
    <row r="362" spans="2:9" x14ac:dyDescent="0.2">
      <c r="B362" s="9" t="str">
        <f>$B$51</f>
        <v>Nursing</v>
      </c>
      <c r="C362" s="39">
        <f t="shared" si="33"/>
        <v>11246.766077851533</v>
      </c>
      <c r="D362" s="39">
        <f t="shared" si="33"/>
        <v>24321.312029267054</v>
      </c>
      <c r="E362" s="39">
        <f t="shared" si="30"/>
        <v>0</v>
      </c>
      <c r="F362" s="39">
        <f t="shared" si="31"/>
        <v>0</v>
      </c>
      <c r="G362" s="39">
        <f t="shared" si="32"/>
        <v>0</v>
      </c>
      <c r="H362" s="39">
        <f t="shared" si="29"/>
        <v>24065.085092210917</v>
      </c>
      <c r="I362" s="1"/>
    </row>
    <row r="363" spans="2:9" x14ac:dyDescent="0.2">
      <c r="B363" s="35" t="str">
        <f>$B$52</f>
        <v>Totals</v>
      </c>
      <c r="C363" s="38">
        <f t="shared" si="33"/>
        <v>7754.5116141993403</v>
      </c>
      <c r="D363" s="38">
        <f t="shared" si="33"/>
        <v>14230.429112994221</v>
      </c>
      <c r="E363" s="38">
        <f t="shared" si="30"/>
        <v>21956.312805956797</v>
      </c>
      <c r="F363" s="38">
        <f t="shared" si="31"/>
        <v>33285.359566986815</v>
      </c>
      <c r="G363" s="38">
        <f t="shared" si="32"/>
        <v>0</v>
      </c>
      <c r="H363" s="38">
        <f t="shared" si="29"/>
        <v>11880.615300036487</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56" priority="24" stopIfTrue="1">
      <formula>#REF!&gt;5</formula>
    </cfRule>
  </conditionalFormatting>
  <conditionalFormatting sqref="C25">
    <cfRule type="expression" dxfId="55" priority="20" stopIfTrue="1">
      <formula>C52=0</formula>
    </cfRule>
  </conditionalFormatting>
  <conditionalFormatting sqref="D25:G25">
    <cfRule type="expression" dxfId="54" priority="19" stopIfTrue="1">
      <formula>D52=0</formula>
    </cfRule>
  </conditionalFormatting>
  <conditionalFormatting sqref="C25:G25">
    <cfRule type="expression" dxfId="53" priority="18" stopIfTrue="1">
      <formula>AND(C52=0,C25&gt;0)</formula>
    </cfRule>
  </conditionalFormatting>
  <conditionalFormatting sqref="C116:G135">
    <cfRule type="expression" dxfId="52" priority="17" stopIfTrue="1">
      <formula>C32=0</formula>
    </cfRule>
  </conditionalFormatting>
  <conditionalFormatting sqref="H188">
    <cfRule type="expression" dxfId="51" priority="15" stopIfTrue="1">
      <formula>$H$188&lt;&gt;$I$163</formula>
    </cfRule>
  </conditionalFormatting>
  <conditionalFormatting sqref="H288">
    <cfRule type="expression" dxfId="50" priority="14" stopIfTrue="1">
      <formula>ROUND($H$288,-1)&lt;&gt;ROUND($H$18,-1)</formula>
    </cfRule>
  </conditionalFormatting>
  <conditionalFormatting sqref="C293:G312">
    <cfRule type="expression" dxfId="49" priority="13" stopIfTrue="1">
      <formula>C32=0</formula>
    </cfRule>
  </conditionalFormatting>
  <conditionalFormatting sqref="H138">
    <cfRule type="cellIs" dxfId="48" priority="12" operator="lessThan">
      <formula>0</formula>
    </cfRule>
  </conditionalFormatting>
  <conditionalFormatting sqref="C61:G80">
    <cfRule type="expression" dxfId="47" priority="6" stopIfTrue="1">
      <formula>C32=0</formula>
    </cfRule>
  </conditionalFormatting>
  <conditionalFormatting sqref="C91:G110">
    <cfRule type="expression" dxfId="46" priority="5" stopIfTrue="1">
      <formula>C32=0</formula>
    </cfRule>
  </conditionalFormatting>
  <conditionalFormatting sqref="C143:H162">
    <cfRule type="expression" dxfId="45" priority="3" stopIfTrue="1">
      <formula>C32=0</formula>
    </cfRule>
  </conditionalFormatting>
  <conditionalFormatting sqref="H143:H162">
    <cfRule type="expression" dxfId="44" priority="4" stopIfTrue="1">
      <formula>OR(AND(#REF!&gt;0,H143&gt;0,H61=0),AND(#REF!&gt;0,H143&gt;0,H32=0))</formula>
    </cfRule>
  </conditionalFormatting>
  <conditionalFormatting sqref="H143:H162">
    <cfRule type="expression" dxfId="43" priority="2" stopIfTrue="1">
      <formula>OR(AND(#REF!&gt;0,H143&gt;0,H61=0),AND(#REF!&gt;0,H143&gt;0,H32=0))</formula>
    </cfRule>
  </conditionalFormatting>
  <conditionalFormatting sqref="H143:H162">
    <cfRule type="expression" dxfId="42"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C000"/>
    <pageSetUpPr fitToPage="1"/>
  </sheetPr>
  <dimension ref="B1:W363"/>
  <sheetViews>
    <sheetView showGridLines="0" showZeros="0" topLeftCell="A25" zoomScale="70" zoomScaleNormal="70" workbookViewId="0">
      <selection activeCell="B2" sqref="B2:H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100</v>
      </c>
      <c r="C3" s="6"/>
      <c r="D3" s="6"/>
      <c r="E3" s="6"/>
      <c r="F3" s="6"/>
      <c r="G3" s="6"/>
      <c r="H3" s="6"/>
    </row>
    <row r="4" spans="2:8" x14ac:dyDescent="0.2">
      <c r="B4" s="83" t="s">
        <v>165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Data!$G36</f>
        <v>215477895</v>
      </c>
    </row>
    <row r="14" spans="2:8" x14ac:dyDescent="0.2">
      <c r="B14" s="372" t="s">
        <v>14</v>
      </c>
      <c r="C14" s="372"/>
      <c r="D14" s="372"/>
      <c r="E14" s="372"/>
      <c r="F14" s="341"/>
      <c r="G14" s="339"/>
      <c r="H14" s="345">
        <f>Data!$H36</f>
        <v>65568632</v>
      </c>
    </row>
    <row r="15" spans="2:8" x14ac:dyDescent="0.2">
      <c r="B15" s="372" t="s">
        <v>15</v>
      </c>
      <c r="C15" s="372"/>
      <c r="D15" s="372"/>
      <c r="E15" s="372"/>
      <c r="F15" s="341"/>
      <c r="G15" s="339"/>
      <c r="H15" s="345">
        <f>Data!$I36</f>
        <v>61110149</v>
      </c>
    </row>
    <row r="16" spans="2:8" x14ac:dyDescent="0.2">
      <c r="B16" s="372" t="s">
        <v>19</v>
      </c>
      <c r="C16" s="372"/>
      <c r="D16" s="372"/>
      <c r="E16" s="372"/>
      <c r="F16" s="341"/>
      <c r="G16" s="339"/>
      <c r="H16" s="345">
        <f>Data!$J36</f>
        <v>20031713</v>
      </c>
    </row>
    <row r="17" spans="2:23" x14ac:dyDescent="0.2">
      <c r="B17" s="372" t="s">
        <v>16</v>
      </c>
      <c r="C17" s="372"/>
      <c r="D17" s="372"/>
      <c r="E17" s="372"/>
      <c r="F17" s="341"/>
      <c r="G17" s="339"/>
      <c r="H17" s="345">
        <f>Data!$K36</f>
        <v>40569465</v>
      </c>
    </row>
    <row r="18" spans="2:23" x14ac:dyDescent="0.2">
      <c r="B18" s="372" t="s">
        <v>1</v>
      </c>
      <c r="C18" s="372"/>
      <c r="D18" s="372"/>
      <c r="E18" s="372"/>
      <c r="F18" s="342"/>
      <c r="G18" s="339"/>
      <c r="H18" s="343">
        <f>SUM(H13:H17)</f>
        <v>402757854</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x14ac:dyDescent="0.2">
      <c r="B21" s="386" t="s">
        <v>22</v>
      </c>
      <c r="C21" s="387"/>
      <c r="D21" s="385" t="str">
        <f>Data!L36</f>
        <v>Lisa Braun</v>
      </c>
      <c r="E21" s="385"/>
      <c r="F21" s="385"/>
      <c r="G21" s="87" t="str">
        <f>Data!M36</f>
        <v>(512)245-2770</v>
      </c>
      <c r="H21" s="78" t="str">
        <f>Data!N36</f>
        <v>lb22@txstate.edu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Data!O36</f>
        <v>14839</v>
      </c>
      <c r="D25" s="80">
        <f>Data!P36</f>
        <v>19529</v>
      </c>
      <c r="E25" s="80">
        <f>Data!Q36</f>
        <v>3309</v>
      </c>
      <c r="F25" s="80">
        <f>Data!R36</f>
        <v>390</v>
      </c>
      <c r="G25" s="80">
        <f>Data!S36</f>
        <v>120</v>
      </c>
      <c r="H25" s="68">
        <f>SUM(C25:G25)</f>
        <v>38187</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x14ac:dyDescent="0.2">
      <c r="B28" s="386" t="s">
        <v>39</v>
      </c>
      <c r="C28" s="387"/>
      <c r="D28" s="385" t="str">
        <f>Data!T36</f>
        <v>Proff, Kate</v>
      </c>
      <c r="E28" s="385"/>
      <c r="F28" s="385"/>
      <c r="G28" s="87" t="str">
        <f>Data!U36</f>
        <v>(512) 245-2386</v>
      </c>
      <c r="H28" s="78" t="str">
        <f>Data!V36</f>
        <v>kproff@txstate.edu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Data!W36</f>
        <v>293143</v>
      </c>
      <c r="D32" s="81">
        <f>Data!AQ36</f>
        <v>115265</v>
      </c>
      <c r="E32" s="81">
        <f>Data!BK36</f>
        <v>18589</v>
      </c>
      <c r="F32" s="81">
        <f>Data!CE36</f>
        <v>1072</v>
      </c>
      <c r="G32" s="81">
        <f>Data!CY36</f>
        <v>0</v>
      </c>
      <c r="H32" s="22">
        <f>SUM(C32:G32)</f>
        <v>428069</v>
      </c>
      <c r="I32" s="1"/>
      <c r="W32" s="18"/>
    </row>
    <row r="33" spans="2:23" x14ac:dyDescent="0.2">
      <c r="B33" s="7" t="s">
        <v>46</v>
      </c>
      <c r="C33" s="81">
        <f>Data!X36</f>
        <v>98765</v>
      </c>
      <c r="D33" s="81">
        <f>Data!AR36</f>
        <v>33105</v>
      </c>
      <c r="E33" s="81">
        <f>Data!BL36</f>
        <v>3441</v>
      </c>
      <c r="F33" s="81">
        <f>Data!CF36</f>
        <v>700</v>
      </c>
      <c r="G33" s="81">
        <f>Data!CZ36</f>
        <v>0</v>
      </c>
      <c r="H33" s="22">
        <f t="shared" ref="H33:H52" si="0">SUM(C33:G33)</f>
        <v>136011</v>
      </c>
      <c r="I33" s="1"/>
      <c r="W33" s="18"/>
    </row>
    <row r="34" spans="2:23" x14ac:dyDescent="0.2">
      <c r="B34" s="7" t="s">
        <v>47</v>
      </c>
      <c r="C34" s="81">
        <f>Data!Y36</f>
        <v>44902</v>
      </c>
      <c r="D34" s="81">
        <f>Data!AS36</f>
        <v>25900</v>
      </c>
      <c r="E34" s="81">
        <f>Data!BM36</f>
        <v>2389</v>
      </c>
      <c r="F34" s="81">
        <f>Data!CG36</f>
        <v>0</v>
      </c>
      <c r="G34" s="81">
        <f>Data!DA36</f>
        <v>0</v>
      </c>
      <c r="H34" s="22">
        <f t="shared" si="0"/>
        <v>73191</v>
      </c>
      <c r="I34" s="1"/>
      <c r="W34" s="18"/>
    </row>
    <row r="35" spans="2:23" x14ac:dyDescent="0.2">
      <c r="B35" s="7" t="s">
        <v>48</v>
      </c>
      <c r="C35" s="81">
        <f>Data!Z36</f>
        <v>2106</v>
      </c>
      <c r="D35" s="81">
        <f>Data!AT36</f>
        <v>15300</v>
      </c>
      <c r="E35" s="81">
        <f>Data!BN36</f>
        <v>9975</v>
      </c>
      <c r="F35" s="81">
        <f>Data!CH36</f>
        <v>2419</v>
      </c>
      <c r="G35" s="81">
        <f>Data!DB36</f>
        <v>0</v>
      </c>
      <c r="H35" s="22">
        <f t="shared" si="0"/>
        <v>29800</v>
      </c>
      <c r="I35" s="1"/>
      <c r="W35" s="18"/>
    </row>
    <row r="36" spans="2:23" x14ac:dyDescent="0.2">
      <c r="B36" s="7" t="s">
        <v>49</v>
      </c>
      <c r="C36" s="81">
        <f>Data!AA36</f>
        <v>2577</v>
      </c>
      <c r="D36" s="81">
        <f>Data!AU36</f>
        <v>5637</v>
      </c>
      <c r="E36" s="81">
        <f>Data!BO36</f>
        <v>563</v>
      </c>
      <c r="F36" s="81">
        <f>Data!CI36</f>
        <v>13</v>
      </c>
      <c r="G36" s="81">
        <f>Data!DC36</f>
        <v>0</v>
      </c>
      <c r="H36" s="22">
        <f t="shared" si="0"/>
        <v>8790</v>
      </c>
      <c r="I36" s="1"/>
      <c r="W36" s="18"/>
    </row>
    <row r="37" spans="2:23" x14ac:dyDescent="0.2">
      <c r="B37" s="7" t="s">
        <v>50</v>
      </c>
      <c r="C37" s="81">
        <f>Data!AB36</f>
        <v>13590</v>
      </c>
      <c r="D37" s="81">
        <f>Data!AV36</f>
        <v>26598</v>
      </c>
      <c r="E37" s="81">
        <f>Data!BP36</f>
        <v>4446</v>
      </c>
      <c r="F37" s="81">
        <f>Data!CJ36</f>
        <v>1116</v>
      </c>
      <c r="G37" s="81">
        <f>Data!DD36</f>
        <v>0</v>
      </c>
      <c r="H37" s="22">
        <f t="shared" si="0"/>
        <v>45750</v>
      </c>
      <c r="I37" s="1"/>
      <c r="W37" s="18"/>
    </row>
    <row r="38" spans="2:23" x14ac:dyDescent="0.2">
      <c r="B38" s="7" t="s">
        <v>51</v>
      </c>
      <c r="C38" s="81">
        <f>Data!AC36</f>
        <v>14502</v>
      </c>
      <c r="D38" s="81">
        <f>Data!AW36</f>
        <v>12919</v>
      </c>
      <c r="E38" s="81">
        <f>Data!BQ36</f>
        <v>1244</v>
      </c>
      <c r="F38" s="81">
        <f>Data!CK36</f>
        <v>0</v>
      </c>
      <c r="G38" s="81">
        <f>Data!DE36</f>
        <v>0</v>
      </c>
      <c r="H38" s="22">
        <f t="shared" si="0"/>
        <v>28665</v>
      </c>
      <c r="I38" s="1"/>
      <c r="W38" s="18"/>
    </row>
    <row r="39" spans="2:23" x14ac:dyDescent="0.2">
      <c r="B39" s="7" t="s">
        <v>52</v>
      </c>
      <c r="C39" s="81">
        <f>Data!AD36</f>
        <v>0</v>
      </c>
      <c r="D39" s="81">
        <f>Data!AX36</f>
        <v>0</v>
      </c>
      <c r="E39" s="81">
        <f>Data!BR36</f>
        <v>0</v>
      </c>
      <c r="F39" s="81">
        <f>Data!CL36</f>
        <v>0</v>
      </c>
      <c r="G39" s="81">
        <f>Data!DF36</f>
        <v>0</v>
      </c>
      <c r="H39" s="22">
        <f t="shared" si="0"/>
        <v>0</v>
      </c>
      <c r="I39" s="1"/>
      <c r="W39" s="18"/>
    </row>
    <row r="40" spans="2:23" x14ac:dyDescent="0.2">
      <c r="B40" s="7" t="s">
        <v>53</v>
      </c>
      <c r="C40" s="81">
        <f>Data!AE36</f>
        <v>2034</v>
      </c>
      <c r="D40" s="81">
        <f>Data!AY36</f>
        <v>5344</v>
      </c>
      <c r="E40" s="81">
        <f>Data!BS36</f>
        <v>5308</v>
      </c>
      <c r="F40" s="81">
        <f>Data!CM36</f>
        <v>0</v>
      </c>
      <c r="G40" s="81">
        <f>Data!DG36</f>
        <v>0</v>
      </c>
      <c r="H40" s="22">
        <f t="shared" si="0"/>
        <v>12686</v>
      </c>
      <c r="I40" s="1"/>
      <c r="W40" s="18"/>
    </row>
    <row r="41" spans="2:23" x14ac:dyDescent="0.2">
      <c r="B41" s="7" t="s">
        <v>54</v>
      </c>
      <c r="C41" s="81">
        <f>Data!AF36</f>
        <v>0</v>
      </c>
      <c r="D41" s="81">
        <f>Data!AZ36</f>
        <v>0</v>
      </c>
      <c r="E41" s="81">
        <f>Data!BT36</f>
        <v>0</v>
      </c>
      <c r="F41" s="81">
        <f>Data!CN36</f>
        <v>0</v>
      </c>
      <c r="G41" s="81">
        <f>Data!DH36</f>
        <v>0</v>
      </c>
      <c r="H41" s="22">
        <f t="shared" si="0"/>
        <v>0</v>
      </c>
      <c r="I41" s="1"/>
      <c r="W41" s="18"/>
    </row>
    <row r="42" spans="2:23" x14ac:dyDescent="0.2">
      <c r="B42" s="7" t="s">
        <v>55</v>
      </c>
      <c r="C42" s="81">
        <f>Data!AG36</f>
        <v>0</v>
      </c>
      <c r="D42" s="81">
        <f>Data!BA36</f>
        <v>0</v>
      </c>
      <c r="E42" s="81">
        <f>Data!BU36</f>
        <v>0</v>
      </c>
      <c r="F42" s="81">
        <f>Data!CO36</f>
        <v>0</v>
      </c>
      <c r="G42" s="81">
        <f>Data!DI36</f>
        <v>0</v>
      </c>
      <c r="H42" s="22">
        <f t="shared" si="0"/>
        <v>0</v>
      </c>
      <c r="I42" s="1"/>
      <c r="W42" s="18"/>
    </row>
    <row r="43" spans="2:23" x14ac:dyDescent="0.2">
      <c r="B43" s="7" t="s">
        <v>56</v>
      </c>
      <c r="C43" s="81">
        <f>Data!AH36</f>
        <v>6906</v>
      </c>
      <c r="D43" s="81">
        <f>Data!BB36</f>
        <v>0</v>
      </c>
      <c r="E43" s="81">
        <f>Data!BV36</f>
        <v>0</v>
      </c>
      <c r="F43" s="81">
        <f>Data!CP36</f>
        <v>0</v>
      </c>
      <c r="G43" s="81">
        <f>Data!DJ36</f>
        <v>0</v>
      </c>
      <c r="H43" s="22">
        <f t="shared" si="0"/>
        <v>6906</v>
      </c>
      <c r="I43" s="1"/>
      <c r="W43" s="18"/>
    </row>
    <row r="44" spans="2:23" x14ac:dyDescent="0.2">
      <c r="B44" s="7" t="s">
        <v>57</v>
      </c>
      <c r="C44" s="81">
        <f>Data!AI36</f>
        <v>1855</v>
      </c>
      <c r="D44" s="81">
        <f>Data!BC36</f>
        <v>0</v>
      </c>
      <c r="E44" s="81">
        <f>Data!BW36</f>
        <v>0</v>
      </c>
      <c r="F44" s="81">
        <f>Data!CQ36</f>
        <v>0</v>
      </c>
      <c r="G44" s="81">
        <f>Data!DK36</f>
        <v>0</v>
      </c>
      <c r="H44" s="22">
        <f t="shared" si="0"/>
        <v>1855</v>
      </c>
      <c r="I44" s="1"/>
      <c r="W44" s="18"/>
    </row>
    <row r="45" spans="2:23" x14ac:dyDescent="0.2">
      <c r="B45" s="7" t="s">
        <v>58</v>
      </c>
      <c r="C45" s="81">
        <f>Data!AJ36</f>
        <v>10611</v>
      </c>
      <c r="D45" s="81">
        <f>Data!BD36</f>
        <v>26176</v>
      </c>
      <c r="E45" s="81">
        <f>Data!BX36</f>
        <v>6342</v>
      </c>
      <c r="F45" s="81">
        <f>Data!CR36</f>
        <v>2</v>
      </c>
      <c r="G45" s="81">
        <f>Data!DL36</f>
        <v>3984</v>
      </c>
      <c r="H45" s="22">
        <f t="shared" si="0"/>
        <v>47115</v>
      </c>
      <c r="I45" s="1"/>
      <c r="W45" s="18"/>
    </row>
    <row r="46" spans="2:23" x14ac:dyDescent="0.2">
      <c r="B46" s="7" t="s">
        <v>59</v>
      </c>
      <c r="C46" s="81">
        <f>Data!AK36</f>
        <v>0</v>
      </c>
      <c r="D46" s="81">
        <f>Data!BE36</f>
        <v>0</v>
      </c>
      <c r="E46" s="81">
        <f>Data!BY36</f>
        <v>0</v>
      </c>
      <c r="F46" s="81">
        <f>Data!CS36</f>
        <v>0</v>
      </c>
      <c r="G46" s="81">
        <f>Data!DM36</f>
        <v>0</v>
      </c>
      <c r="H46" s="22">
        <f t="shared" si="0"/>
        <v>0</v>
      </c>
      <c r="I46" s="1"/>
      <c r="W46" s="18"/>
    </row>
    <row r="47" spans="2:23" x14ac:dyDescent="0.2">
      <c r="B47" s="7" t="s">
        <v>60</v>
      </c>
      <c r="C47" s="81">
        <f>Data!AL36</f>
        <v>28261</v>
      </c>
      <c r="D47" s="81">
        <f>Data!BF36</f>
        <v>61784</v>
      </c>
      <c r="E47" s="81">
        <f>Data!BZ36</f>
        <v>5623</v>
      </c>
      <c r="F47" s="81">
        <f>Data!CT36</f>
        <v>180</v>
      </c>
      <c r="G47" s="81">
        <f>Data!DN36</f>
        <v>0</v>
      </c>
      <c r="H47" s="22">
        <f t="shared" si="0"/>
        <v>95848</v>
      </c>
      <c r="I47" s="1"/>
      <c r="W47" s="18"/>
    </row>
    <row r="48" spans="2:23" x14ac:dyDescent="0.2">
      <c r="B48" s="7" t="s">
        <v>61</v>
      </c>
      <c r="C48" s="81">
        <f>Data!AM36</f>
        <v>0</v>
      </c>
      <c r="D48" s="81">
        <f>Data!BG36</f>
        <v>0</v>
      </c>
      <c r="E48" s="81">
        <f>Data!CA36</f>
        <v>0</v>
      </c>
      <c r="F48" s="81">
        <f>Data!CU36</f>
        <v>0</v>
      </c>
      <c r="G48" s="81">
        <f>Data!DO36</f>
        <v>0</v>
      </c>
      <c r="H48" s="22">
        <f t="shared" si="0"/>
        <v>0</v>
      </c>
      <c r="I48" s="1"/>
      <c r="W48" s="18"/>
    </row>
    <row r="49" spans="2:23" x14ac:dyDescent="0.2">
      <c r="B49" s="7" t="s">
        <v>62</v>
      </c>
      <c r="C49" s="81">
        <f>Data!AN36</f>
        <v>0</v>
      </c>
      <c r="D49" s="81">
        <f>Data!BH36</f>
        <v>10356</v>
      </c>
      <c r="E49" s="81">
        <f>Data!CB36</f>
        <v>0</v>
      </c>
      <c r="F49" s="81">
        <f>Data!CV36</f>
        <v>0</v>
      </c>
      <c r="G49" s="81">
        <f>Data!DP36</f>
        <v>0</v>
      </c>
      <c r="H49" s="22">
        <f t="shared" si="0"/>
        <v>10356</v>
      </c>
      <c r="I49" s="1"/>
      <c r="W49" s="18"/>
    </row>
    <row r="50" spans="2:23" x14ac:dyDescent="0.2">
      <c r="B50" s="7" t="s">
        <v>63</v>
      </c>
      <c r="C50" s="81">
        <f>Data!AO36</f>
        <v>5053</v>
      </c>
      <c r="D50" s="81">
        <f>Data!BI36</f>
        <v>6619</v>
      </c>
      <c r="E50" s="81">
        <f>Data!CC36</f>
        <v>283</v>
      </c>
      <c r="F50" s="81">
        <f>Data!CW36</f>
        <v>0</v>
      </c>
      <c r="G50" s="81">
        <f>Data!DQ36</f>
        <v>0</v>
      </c>
      <c r="H50" s="22">
        <f t="shared" si="0"/>
        <v>11955</v>
      </c>
      <c r="I50" s="1"/>
      <c r="W50" s="18"/>
    </row>
    <row r="51" spans="2:23" x14ac:dyDescent="0.2">
      <c r="B51" s="7" t="s">
        <v>0</v>
      </c>
      <c r="C51" s="81">
        <f>Data!AP36</f>
        <v>0</v>
      </c>
      <c r="D51" s="81">
        <f>Data!BJ36</f>
        <v>5476</v>
      </c>
      <c r="E51" s="81">
        <f>Data!CD36</f>
        <v>2116</v>
      </c>
      <c r="F51" s="81">
        <f>Data!CX36</f>
        <v>0</v>
      </c>
      <c r="G51" s="81">
        <f>Data!DR36</f>
        <v>0</v>
      </c>
      <c r="H51" s="22">
        <f t="shared" si="0"/>
        <v>7592</v>
      </c>
      <c r="I51" s="1"/>
      <c r="W51" s="18"/>
    </row>
    <row r="52" spans="2:23" x14ac:dyDescent="0.2">
      <c r="B52" s="8" t="s">
        <v>34</v>
      </c>
      <c r="C52" s="22">
        <f>SUM(C32:C51)</f>
        <v>524305</v>
      </c>
      <c r="D52" s="22">
        <f>SUM(D32:D51)</f>
        <v>350479</v>
      </c>
      <c r="E52" s="22">
        <f>SUM(E32:E51)</f>
        <v>60319</v>
      </c>
      <c r="F52" s="22">
        <f>SUM(F32:F51)</f>
        <v>5502</v>
      </c>
      <c r="G52" s="22">
        <f>SUM(G32:G51)</f>
        <v>3984</v>
      </c>
      <c r="H52" s="22">
        <f t="shared" si="0"/>
        <v>944589</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x14ac:dyDescent="0.2">
      <c r="B55" s="386" t="s">
        <v>40</v>
      </c>
      <c r="C55" s="387"/>
      <c r="D55" s="385" t="str">
        <f>Data!T36</f>
        <v>Proff, Kate</v>
      </c>
      <c r="E55" s="385"/>
      <c r="F55" s="385"/>
      <c r="G55" s="87" t="str">
        <f>Data!U36</f>
        <v>(512) 245-2386</v>
      </c>
      <c r="H55" s="78" t="str">
        <f>Data!V36</f>
        <v>kproff@txstate.edu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Data!DS36</f>
        <v>12555567.147808401</v>
      </c>
      <c r="D61" s="82">
        <f>Data!EM36</f>
        <v>10925887.015168199</v>
      </c>
      <c r="E61" s="82">
        <f>Data!FG36</f>
        <v>6768026.8668427104</v>
      </c>
      <c r="F61" s="82">
        <f>Data!GA36</f>
        <v>778170.84315676999</v>
      </c>
      <c r="G61" s="82">
        <f>Data!GU36</f>
        <v>0</v>
      </c>
      <c r="H61" s="21">
        <f>SUM(C61:G61)</f>
        <v>31027651.87297608</v>
      </c>
      <c r="I61" s="1"/>
    </row>
    <row r="62" spans="2:23" x14ac:dyDescent="0.2">
      <c r="B62" s="9" t="str">
        <f>$B$33</f>
        <v>Science</v>
      </c>
      <c r="C62" s="82">
        <f>Data!DT36</f>
        <v>3112786.4573991899</v>
      </c>
      <c r="D62" s="82">
        <f>Data!EN36</f>
        <v>3003538.9782049698</v>
      </c>
      <c r="E62" s="82">
        <f>Data!FH36</f>
        <v>2058446.67882319</v>
      </c>
      <c r="F62" s="82">
        <f>Data!GB36</f>
        <v>707055.17643198697</v>
      </c>
      <c r="G62" s="82">
        <f>Data!GV36</f>
        <v>0</v>
      </c>
      <c r="H62" s="22">
        <f t="shared" ref="H62:H81" si="1">SUM(C62:G62)</f>
        <v>8881827.290859336</v>
      </c>
      <c r="I62" s="1"/>
    </row>
    <row r="63" spans="2:23" x14ac:dyDescent="0.2">
      <c r="B63" s="9" t="str">
        <f>$B$34</f>
        <v>Fine Arts</v>
      </c>
      <c r="C63" s="82">
        <f>Data!DU36</f>
        <v>4753828.6716822498</v>
      </c>
      <c r="D63" s="82">
        <f>Data!EO36</f>
        <v>4745187.5147084501</v>
      </c>
      <c r="E63" s="82">
        <f>Data!FI36</f>
        <v>1533136.4381377201</v>
      </c>
      <c r="F63" s="82">
        <f>Data!GC36</f>
        <v>0</v>
      </c>
      <c r="G63" s="82">
        <f>Data!GW36</f>
        <v>0</v>
      </c>
      <c r="H63" s="22">
        <f t="shared" si="1"/>
        <v>11032152.624528419</v>
      </c>
      <c r="I63" s="1"/>
    </row>
    <row r="64" spans="2:23" x14ac:dyDescent="0.2">
      <c r="B64" s="9" t="str">
        <f>$B$35</f>
        <v>Teacher Education</v>
      </c>
      <c r="C64" s="82">
        <f>Data!DV36</f>
        <v>113565.09534333</v>
      </c>
      <c r="D64" s="82">
        <f>Data!EP36</f>
        <v>1432985.2093722499</v>
      </c>
      <c r="E64" s="82">
        <f>Data!FJ36</f>
        <v>2046977.6816179401</v>
      </c>
      <c r="F64" s="82">
        <f>Data!GD36</f>
        <v>1462874.94828544</v>
      </c>
      <c r="G64" s="82">
        <f>Data!GX36</f>
        <v>0</v>
      </c>
      <c r="H64" s="22">
        <f t="shared" si="1"/>
        <v>5056402.9346189601</v>
      </c>
      <c r="I64" s="1"/>
    </row>
    <row r="65" spans="2:9" x14ac:dyDescent="0.2">
      <c r="B65" s="9" t="str">
        <f>$B$36</f>
        <v>Agriculture</v>
      </c>
      <c r="C65" s="82">
        <f>Data!DW36</f>
        <v>150577.36003843899</v>
      </c>
      <c r="D65" s="82">
        <f>Data!EQ36</f>
        <v>543229.31650973205</v>
      </c>
      <c r="E65" s="82">
        <f>Data!FK36</f>
        <v>296269.77866901999</v>
      </c>
      <c r="F65" s="82">
        <f>Data!GE36</f>
        <v>7003.5152246749103</v>
      </c>
      <c r="G65" s="82">
        <f>Data!GY36</f>
        <v>0</v>
      </c>
      <c r="H65" s="22">
        <f t="shared" si="1"/>
        <v>997079.97044186597</v>
      </c>
      <c r="I65" s="1"/>
    </row>
    <row r="66" spans="2:9" x14ac:dyDescent="0.2">
      <c r="B66" s="9" t="str">
        <f>$B$37</f>
        <v>Engineering</v>
      </c>
      <c r="C66" s="82">
        <f>Data!DX36</f>
        <v>1084682.95523024</v>
      </c>
      <c r="D66" s="82">
        <f>Data!ER36</f>
        <v>2883832.04128162</v>
      </c>
      <c r="E66" s="82">
        <f>Data!FL36</f>
        <v>1865475.5821331099</v>
      </c>
      <c r="F66" s="82">
        <f>Data!GF36</f>
        <v>1041647.8811960299</v>
      </c>
      <c r="G66" s="82">
        <f>Data!GZ36</f>
        <v>0</v>
      </c>
      <c r="H66" s="22">
        <f t="shared" si="1"/>
        <v>6875638.4598409999</v>
      </c>
      <c r="I66" s="1"/>
    </row>
    <row r="67" spans="2:9" x14ac:dyDescent="0.2">
      <c r="B67" s="9" t="str">
        <f>$B$38</f>
        <v>Home Economics</v>
      </c>
      <c r="C67" s="82">
        <f>Data!DY36</f>
        <v>495573.51022366597</v>
      </c>
      <c r="D67" s="82">
        <f>Data!ES36</f>
        <v>826050.72852742905</v>
      </c>
      <c r="E67" s="82">
        <f>Data!FM36</f>
        <v>389551.72665986401</v>
      </c>
      <c r="F67" s="82">
        <f>Data!GG36</f>
        <v>0</v>
      </c>
      <c r="G67" s="82">
        <f>Data!HA36</f>
        <v>0</v>
      </c>
      <c r="H67" s="22">
        <f t="shared" si="1"/>
        <v>1711175.965410959</v>
      </c>
      <c r="I67" s="1"/>
    </row>
    <row r="68" spans="2:9" x14ac:dyDescent="0.2">
      <c r="B68" s="9" t="str">
        <f>$B$39</f>
        <v>Law</v>
      </c>
      <c r="C68" s="82">
        <f>Data!DZ36</f>
        <v>0</v>
      </c>
      <c r="D68" s="82">
        <f>Data!ET36</f>
        <v>0</v>
      </c>
      <c r="E68" s="82">
        <f>Data!FN36</f>
        <v>0</v>
      </c>
      <c r="F68" s="82">
        <f>Data!GH36</f>
        <v>0</v>
      </c>
      <c r="G68" s="82">
        <f>Data!HB36</f>
        <v>0</v>
      </c>
      <c r="H68" s="22">
        <f t="shared" si="1"/>
        <v>0</v>
      </c>
      <c r="I68" s="1"/>
    </row>
    <row r="69" spans="2:9" x14ac:dyDescent="0.2">
      <c r="B69" s="9" t="str">
        <f>$B$40</f>
        <v>Social Service</v>
      </c>
      <c r="C69" s="82">
        <f>Data!EA36</f>
        <v>159194.846389571</v>
      </c>
      <c r="D69" s="82">
        <f>Data!EU36</f>
        <v>599065.81637400901</v>
      </c>
      <c r="E69" s="82">
        <f>Data!FO36</f>
        <v>1024479.11671522</v>
      </c>
      <c r="F69" s="82">
        <f>Data!GI36</f>
        <v>0</v>
      </c>
      <c r="G69" s="82">
        <f>Data!HC36</f>
        <v>0</v>
      </c>
      <c r="H69" s="22">
        <f t="shared" si="1"/>
        <v>1782739.7794788</v>
      </c>
      <c r="I69" s="1"/>
    </row>
    <row r="70" spans="2:9" x14ac:dyDescent="0.2">
      <c r="B70" s="9" t="str">
        <f>$B$41</f>
        <v>Library Science</v>
      </c>
      <c r="C70" s="82">
        <f>Data!EB36</f>
        <v>0</v>
      </c>
      <c r="D70" s="82">
        <f>Data!EV36</f>
        <v>0</v>
      </c>
      <c r="E70" s="82">
        <f>Data!FP36</f>
        <v>0</v>
      </c>
      <c r="F70" s="82">
        <f>Data!GJ36</f>
        <v>0</v>
      </c>
      <c r="G70" s="82">
        <f>Data!HD36</f>
        <v>0</v>
      </c>
      <c r="H70" s="22">
        <f t="shared" si="1"/>
        <v>0</v>
      </c>
      <c r="I70" s="1"/>
    </row>
    <row r="71" spans="2:9" x14ac:dyDescent="0.2">
      <c r="B71" s="9" t="str">
        <f>$B$42</f>
        <v>Veterinary Science</v>
      </c>
      <c r="C71" s="82">
        <f>Data!EC36</f>
        <v>0</v>
      </c>
      <c r="D71" s="82">
        <f>Data!EW36</f>
        <v>0</v>
      </c>
      <c r="E71" s="82">
        <f>Data!FQ36</f>
        <v>0</v>
      </c>
      <c r="F71" s="82">
        <f>Data!GK36</f>
        <v>0</v>
      </c>
      <c r="G71" s="82">
        <f>Data!HE36</f>
        <v>0</v>
      </c>
      <c r="H71" s="22">
        <f t="shared" si="1"/>
        <v>0</v>
      </c>
      <c r="I71" s="1"/>
    </row>
    <row r="72" spans="2:9" x14ac:dyDescent="0.2">
      <c r="B72" s="9" t="str">
        <f>$B$43</f>
        <v>Vocational Training</v>
      </c>
      <c r="C72" s="82">
        <f>Data!ED36</f>
        <v>246145.75</v>
      </c>
      <c r="D72" s="82">
        <f>Data!EX36</f>
        <v>0</v>
      </c>
      <c r="E72" s="82">
        <f>Data!FR36</f>
        <v>0</v>
      </c>
      <c r="F72" s="82">
        <f>Data!GL36</f>
        <v>0</v>
      </c>
      <c r="G72" s="82">
        <f>Data!HF36</f>
        <v>0</v>
      </c>
      <c r="H72" s="22">
        <f t="shared" si="1"/>
        <v>246145.75</v>
      </c>
      <c r="I72" s="1"/>
    </row>
    <row r="73" spans="2:9" x14ac:dyDescent="0.2">
      <c r="B73" s="9" t="str">
        <f>$B$44</f>
        <v>Physical Training</v>
      </c>
      <c r="C73" s="82">
        <f>Data!EE36</f>
        <v>178884.86880979899</v>
      </c>
      <c r="D73" s="82">
        <f>Data!EY36</f>
        <v>0</v>
      </c>
      <c r="E73" s="82">
        <f>Data!FS36</f>
        <v>0</v>
      </c>
      <c r="F73" s="82">
        <f>Data!GM36</f>
        <v>0</v>
      </c>
      <c r="G73" s="82">
        <f>Data!HG36</f>
        <v>0</v>
      </c>
      <c r="H73" s="22">
        <f t="shared" si="1"/>
        <v>178884.86880979899</v>
      </c>
      <c r="I73" s="1"/>
    </row>
    <row r="74" spans="2:9" x14ac:dyDescent="0.2">
      <c r="B74" s="9" t="str">
        <f>$B$45</f>
        <v>Health Services</v>
      </c>
      <c r="C74" s="82">
        <f>Data!EF36</f>
        <v>666687.48274528596</v>
      </c>
      <c r="D74" s="82">
        <f>Data!EZ36</f>
        <v>3649058.8771413201</v>
      </c>
      <c r="E74" s="82">
        <f>Data!FT36</f>
        <v>1957256.7842573801</v>
      </c>
      <c r="F74" s="82">
        <f>Data!GN36</f>
        <v>0</v>
      </c>
      <c r="G74" s="82">
        <f>Data!HH36</f>
        <v>1250792.8936363601</v>
      </c>
      <c r="H74" s="22">
        <f t="shared" si="1"/>
        <v>7523796.0377803463</v>
      </c>
      <c r="I74" s="1"/>
    </row>
    <row r="75" spans="2:9" x14ac:dyDescent="0.2">
      <c r="B75" s="9" t="str">
        <f>$B$46</f>
        <v>Pharmacy</v>
      </c>
      <c r="C75" s="82">
        <f>Data!EG36</f>
        <v>0</v>
      </c>
      <c r="D75" s="82">
        <f>Data!FA36</f>
        <v>0</v>
      </c>
      <c r="E75" s="82">
        <f>Data!FU36</f>
        <v>0</v>
      </c>
      <c r="F75" s="82">
        <f>Data!GO36</f>
        <v>0</v>
      </c>
      <c r="G75" s="82">
        <f>Data!HI36</f>
        <v>0</v>
      </c>
      <c r="H75" s="22">
        <f t="shared" si="1"/>
        <v>0</v>
      </c>
      <c r="I75" s="1"/>
    </row>
    <row r="76" spans="2:9" x14ac:dyDescent="0.2">
      <c r="B76" s="9" t="str">
        <f>$B$47</f>
        <v>Business Administration</v>
      </c>
      <c r="C76" s="82">
        <f>Data!EH36</f>
        <v>1674280.6430935301</v>
      </c>
      <c r="D76" s="82">
        <f>Data!FB36</f>
        <v>7117363.14667546</v>
      </c>
      <c r="E76" s="82">
        <f>Data!FV36</f>
        <v>1933829.0457335301</v>
      </c>
      <c r="F76" s="82">
        <f>Data!GP36</f>
        <v>54154.568993975001</v>
      </c>
      <c r="G76" s="82">
        <f>Data!HJ36</f>
        <v>0</v>
      </c>
      <c r="H76" s="22">
        <f t="shared" si="1"/>
        <v>10779627.404496495</v>
      </c>
      <c r="I76" s="1"/>
    </row>
    <row r="77" spans="2:9" x14ac:dyDescent="0.2">
      <c r="B77" s="9" t="str">
        <f>$B$48</f>
        <v>Optometry</v>
      </c>
      <c r="C77" s="82">
        <f>Data!EI36</f>
        <v>0</v>
      </c>
      <c r="D77" s="82">
        <f>Data!FC36</f>
        <v>0</v>
      </c>
      <c r="E77" s="82">
        <f>Data!FW36</f>
        <v>0</v>
      </c>
      <c r="F77" s="82">
        <f>Data!GQ36</f>
        <v>0</v>
      </c>
      <c r="G77" s="82">
        <f>Data!HK36</f>
        <v>0</v>
      </c>
      <c r="H77" s="22">
        <f t="shared" si="1"/>
        <v>0</v>
      </c>
      <c r="I77" s="1"/>
    </row>
    <row r="78" spans="2:9" x14ac:dyDescent="0.2">
      <c r="B78" s="9" t="str">
        <f>$B$49</f>
        <v>Teacher Ed-Practice Teaching</v>
      </c>
      <c r="C78" s="82">
        <f>Data!EJ36</f>
        <v>0</v>
      </c>
      <c r="D78" s="82">
        <f>Data!FD36</f>
        <v>1545446.91302883</v>
      </c>
      <c r="E78" s="82">
        <f>Data!FX36</f>
        <v>0</v>
      </c>
      <c r="F78" s="82">
        <f>Data!GR36</f>
        <v>0</v>
      </c>
      <c r="G78" s="82">
        <f>Data!HL36</f>
        <v>0</v>
      </c>
      <c r="H78" s="22">
        <f t="shared" si="1"/>
        <v>1545446.91302883</v>
      </c>
      <c r="I78" s="1"/>
    </row>
    <row r="79" spans="2:9" x14ac:dyDescent="0.2">
      <c r="B79" s="9" t="str">
        <f>$B$50</f>
        <v>Technology</v>
      </c>
      <c r="C79" s="82">
        <f>Data!EK36</f>
        <v>862536.838820023</v>
      </c>
      <c r="D79" s="82">
        <f>Data!FE36</f>
        <v>1007163.61393779</v>
      </c>
      <c r="E79" s="82">
        <f>Data!FY36</f>
        <v>111183.28466394699</v>
      </c>
      <c r="F79" s="82">
        <f>Data!GS36</f>
        <v>0</v>
      </c>
      <c r="G79" s="82">
        <f>Data!HM36</f>
        <v>0</v>
      </c>
      <c r="H79" s="22">
        <f t="shared" si="1"/>
        <v>1980883.7374217601</v>
      </c>
      <c r="I79" s="1"/>
    </row>
    <row r="80" spans="2:9" x14ac:dyDescent="0.2">
      <c r="B80" s="9" t="str">
        <f>$B$51</f>
        <v>Nursing</v>
      </c>
      <c r="C80" s="82">
        <f>Data!EL36</f>
        <v>0</v>
      </c>
      <c r="D80" s="82">
        <f>Data!FF36</f>
        <v>1598871.35785553</v>
      </c>
      <c r="E80" s="82">
        <f>Data!FZ36</f>
        <v>939671.25214446895</v>
      </c>
      <c r="F80" s="82">
        <f>Data!GT36</f>
        <v>0</v>
      </c>
      <c r="G80" s="82">
        <f>Data!HN36</f>
        <v>0</v>
      </c>
      <c r="H80" s="22">
        <f t="shared" si="1"/>
        <v>2538542.6099999989</v>
      </c>
      <c r="I80" s="1"/>
    </row>
    <row r="81" spans="2:9" x14ac:dyDescent="0.2">
      <c r="B81" s="35" t="str">
        <f>$B$52</f>
        <v>Totals</v>
      </c>
      <c r="C81" s="21">
        <f>SUM(C61:C80)</f>
        <v>26054311.62758372</v>
      </c>
      <c r="D81" s="21">
        <f>SUM(D61:D80)</f>
        <v>39877680.528785579</v>
      </c>
      <c r="E81" s="21">
        <f>SUM(E61:E80)</f>
        <v>20924304.236398101</v>
      </c>
      <c r="F81" s="21">
        <f>SUM(F61:F80)</f>
        <v>4050906.9332888764</v>
      </c>
      <c r="G81" s="21">
        <f>SUM(G61:G80)</f>
        <v>1250792.8936363601</v>
      </c>
      <c r="H81" s="21">
        <f t="shared" si="1"/>
        <v>92157996.219692633</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Data!T36</f>
        <v>Proff, Kate</v>
      </c>
      <c r="E84" s="385"/>
      <c r="F84" s="385"/>
      <c r="G84" s="87" t="str">
        <f>Data!U36</f>
        <v>(512) 245-2386</v>
      </c>
      <c r="H84" s="78" t="str">
        <f>Data!V36</f>
        <v>kproff@txstate.edu</v>
      </c>
    </row>
    <row r="85" spans="2:9" ht="13.5" customHeight="1" x14ac:dyDescent="0.2">
      <c r="B85" s="27"/>
      <c r="C85" s="27"/>
      <c r="D85" s="27"/>
      <c r="E85" s="27"/>
      <c r="F85" s="27"/>
      <c r="G85" s="27"/>
      <c r="H85" s="5"/>
    </row>
    <row r="86" spans="2:9" x14ac:dyDescent="0.2">
      <c r="B86" s="28" t="s">
        <v>33</v>
      </c>
      <c r="C86" s="13"/>
      <c r="D86" s="13"/>
      <c r="E86" s="13"/>
      <c r="F86" s="13"/>
      <c r="G86" s="13"/>
      <c r="H86" s="17">
        <f>H13+H14</f>
        <v>281046527</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Data!HR36</f>
        <v>3484462</v>
      </c>
      <c r="D91" s="159">
        <f>Data!IL36</f>
        <v>1719898</v>
      </c>
      <c r="E91" s="159">
        <f>Data!JF36</f>
        <v>228131</v>
      </c>
      <c r="F91" s="159">
        <f>Data!JZ36</f>
        <v>16841</v>
      </c>
      <c r="G91" s="159">
        <f>Data!KT36</f>
        <v>0</v>
      </c>
      <c r="H91" s="36">
        <f t="shared" ref="H91:H111" si="2">SUM(C91:G91)</f>
        <v>5449332</v>
      </c>
    </row>
    <row r="92" spans="2:9" x14ac:dyDescent="0.2">
      <c r="B92" s="9" t="str">
        <f>$B$33</f>
        <v>Science</v>
      </c>
      <c r="C92" s="159">
        <f>Data!HS36</f>
        <v>2495200</v>
      </c>
      <c r="D92" s="159">
        <f>Data!IM36</f>
        <v>951544</v>
      </c>
      <c r="E92" s="159">
        <f>Data!JG36</f>
        <v>80503</v>
      </c>
      <c r="F92" s="159">
        <f>Data!KA36</f>
        <v>25173</v>
      </c>
      <c r="G92" s="159">
        <f>Data!KU36</f>
        <v>0</v>
      </c>
      <c r="H92" s="69">
        <f t="shared" si="2"/>
        <v>3552420</v>
      </c>
    </row>
    <row r="93" spans="2:9" x14ac:dyDescent="0.2">
      <c r="B93" s="9" t="str">
        <f>$B$34</f>
        <v>Fine Arts</v>
      </c>
      <c r="C93" s="159">
        <f>Data!HT36</f>
        <v>352238</v>
      </c>
      <c r="D93" s="159">
        <f>Data!IN36</f>
        <v>282425</v>
      </c>
      <c r="E93" s="159">
        <f>Data!JH36</f>
        <v>21211</v>
      </c>
      <c r="F93" s="159">
        <f>Data!KB36</f>
        <v>0</v>
      </c>
      <c r="G93" s="159">
        <f>Data!KV36</f>
        <v>0</v>
      </c>
      <c r="H93" s="69">
        <f t="shared" si="2"/>
        <v>655874</v>
      </c>
    </row>
    <row r="94" spans="2:9" x14ac:dyDescent="0.2">
      <c r="B94" s="9" t="str">
        <f>$B$35</f>
        <v>Teacher Education</v>
      </c>
      <c r="C94" s="159">
        <f>Data!HU36</f>
        <v>16044</v>
      </c>
      <c r="D94" s="159">
        <f>Data!IO36</f>
        <v>330309</v>
      </c>
      <c r="E94" s="159">
        <f>Data!JI36</f>
        <v>189987</v>
      </c>
      <c r="F94" s="159">
        <f>Data!KC36</f>
        <v>53695</v>
      </c>
      <c r="G94" s="159">
        <f>Data!KW36</f>
        <v>0</v>
      </c>
      <c r="H94" s="69">
        <f t="shared" si="2"/>
        <v>590035</v>
      </c>
    </row>
    <row r="95" spans="2:9" x14ac:dyDescent="0.2">
      <c r="B95" s="9" t="str">
        <f>$B$36</f>
        <v>Agriculture</v>
      </c>
      <c r="C95" s="159">
        <f>Data!HV36</f>
        <v>27609</v>
      </c>
      <c r="D95" s="159">
        <f>Data!IP36</f>
        <v>81563</v>
      </c>
      <c r="E95" s="159">
        <f>Data!JJ36</f>
        <v>6337</v>
      </c>
      <c r="F95" s="159">
        <f>Data!KD36</f>
        <v>1022</v>
      </c>
      <c r="G95" s="159">
        <f>Data!KX36</f>
        <v>0</v>
      </c>
      <c r="H95" s="69">
        <f t="shared" si="2"/>
        <v>116531</v>
      </c>
    </row>
    <row r="96" spans="2:9" x14ac:dyDescent="0.2">
      <c r="B96" s="9" t="str">
        <f>$B$37</f>
        <v>Engineering</v>
      </c>
      <c r="C96" s="159">
        <f>Data!HW36</f>
        <v>404952</v>
      </c>
      <c r="D96" s="159">
        <f>Data!IQ36</f>
        <v>945879</v>
      </c>
      <c r="E96" s="159">
        <f>Data!JK36</f>
        <v>134942</v>
      </c>
      <c r="F96" s="159">
        <f>Data!KE36</f>
        <v>38720</v>
      </c>
      <c r="G96" s="159">
        <f>Data!KY36</f>
        <v>0</v>
      </c>
      <c r="H96" s="69">
        <f t="shared" si="2"/>
        <v>1524493</v>
      </c>
    </row>
    <row r="97" spans="2:8" x14ac:dyDescent="0.2">
      <c r="B97" s="9" t="str">
        <f>$B$38</f>
        <v>Home Economics</v>
      </c>
      <c r="C97" s="159">
        <f>Data!HX36</f>
        <v>154173</v>
      </c>
      <c r="D97" s="159">
        <f>Data!IR36</f>
        <v>184078</v>
      </c>
      <c r="E97" s="159">
        <f>Data!JL36</f>
        <v>15025</v>
      </c>
      <c r="F97" s="159">
        <f>Data!KF36</f>
        <v>0</v>
      </c>
      <c r="G97" s="159">
        <f>Data!KZ36</f>
        <v>0</v>
      </c>
      <c r="H97" s="69">
        <f t="shared" si="2"/>
        <v>353276</v>
      </c>
    </row>
    <row r="98" spans="2:8" x14ac:dyDescent="0.2">
      <c r="B98" s="9" t="str">
        <f>$B$39</f>
        <v>Law</v>
      </c>
      <c r="C98" s="159">
        <f>Data!HY36</f>
        <v>0</v>
      </c>
      <c r="D98" s="159">
        <f>Data!IS36</f>
        <v>0</v>
      </c>
      <c r="E98" s="159">
        <f>Data!JM36</f>
        <v>0</v>
      </c>
      <c r="F98" s="159">
        <f>Data!KG36</f>
        <v>0</v>
      </c>
      <c r="G98" s="159">
        <f>Data!LA36</f>
        <v>0</v>
      </c>
      <c r="H98" s="69">
        <f t="shared" si="2"/>
        <v>0</v>
      </c>
    </row>
    <row r="99" spans="2:8" x14ac:dyDescent="0.2">
      <c r="B99" s="9" t="str">
        <f>$B$40</f>
        <v>Social Service</v>
      </c>
      <c r="C99" s="159">
        <f>Data!HZ36</f>
        <v>18065</v>
      </c>
      <c r="D99" s="159">
        <f>Data!IT36</f>
        <v>54002</v>
      </c>
      <c r="E99" s="159">
        <f>Data!JN36</f>
        <v>51141</v>
      </c>
      <c r="F99" s="159">
        <f>Data!KH36</f>
        <v>0</v>
      </c>
      <c r="G99" s="159">
        <f>Data!LB36</f>
        <v>0</v>
      </c>
      <c r="H99" s="69">
        <f t="shared" si="2"/>
        <v>123208</v>
      </c>
    </row>
    <row r="100" spans="2:8" x14ac:dyDescent="0.2">
      <c r="B100" s="9" t="str">
        <f>$B$41</f>
        <v>Library Science</v>
      </c>
      <c r="C100" s="159">
        <f>Data!IA36</f>
        <v>0</v>
      </c>
      <c r="D100" s="159">
        <f>Data!IU36</f>
        <v>0</v>
      </c>
      <c r="E100" s="159">
        <f>Data!JO36</f>
        <v>0</v>
      </c>
      <c r="F100" s="159">
        <f>Data!KI36</f>
        <v>0</v>
      </c>
      <c r="G100" s="159">
        <f>Data!LC36</f>
        <v>0</v>
      </c>
      <c r="H100" s="69">
        <f t="shared" si="2"/>
        <v>0</v>
      </c>
    </row>
    <row r="101" spans="2:8" x14ac:dyDescent="0.2">
      <c r="B101" s="9" t="str">
        <f>$B$42</f>
        <v>Veterinary Science</v>
      </c>
      <c r="C101" s="159">
        <f>Data!IB36</f>
        <v>0</v>
      </c>
      <c r="D101" s="159">
        <f>Data!IV36</f>
        <v>0</v>
      </c>
      <c r="E101" s="159">
        <f>Data!JP36</f>
        <v>0</v>
      </c>
      <c r="F101" s="159">
        <f>Data!KJ36</f>
        <v>0</v>
      </c>
      <c r="G101" s="159">
        <f>Data!LD36</f>
        <v>0</v>
      </c>
      <c r="H101" s="69">
        <f t="shared" si="2"/>
        <v>0</v>
      </c>
    </row>
    <row r="102" spans="2:8" x14ac:dyDescent="0.2">
      <c r="B102" s="9" t="str">
        <f>$B$43</f>
        <v>Vocational Training</v>
      </c>
      <c r="C102" s="159">
        <f>Data!IC36</f>
        <v>115274</v>
      </c>
      <c r="D102" s="159">
        <f>Data!IW36</f>
        <v>0</v>
      </c>
      <c r="E102" s="159">
        <f>Data!JQ36</f>
        <v>0</v>
      </c>
      <c r="F102" s="159">
        <f>Data!KK36</f>
        <v>0</v>
      </c>
      <c r="G102" s="159">
        <f>Data!LE36</f>
        <v>0</v>
      </c>
      <c r="H102" s="69">
        <f t="shared" si="2"/>
        <v>115274</v>
      </c>
    </row>
    <row r="103" spans="2:8" x14ac:dyDescent="0.2">
      <c r="B103" s="9" t="str">
        <f>$B$44</f>
        <v>Physical Training</v>
      </c>
      <c r="C103" s="159">
        <f>Data!ID36</f>
        <v>25311</v>
      </c>
      <c r="D103" s="159">
        <f>Data!IX36</f>
        <v>0</v>
      </c>
      <c r="E103" s="159">
        <f>Data!JR36</f>
        <v>0</v>
      </c>
      <c r="F103" s="159">
        <f>Data!KL36</f>
        <v>0</v>
      </c>
      <c r="G103" s="159">
        <f>Data!LF36</f>
        <v>0</v>
      </c>
      <c r="H103" s="69">
        <f t="shared" si="2"/>
        <v>25311</v>
      </c>
    </row>
    <row r="104" spans="2:8" x14ac:dyDescent="0.2">
      <c r="B104" s="9" t="str">
        <f>$B$45</f>
        <v>Health Services</v>
      </c>
      <c r="C104" s="159">
        <f>Data!IE36</f>
        <v>194921</v>
      </c>
      <c r="D104" s="159">
        <f>Data!IY36</f>
        <v>658564</v>
      </c>
      <c r="E104" s="159">
        <f>Data!JS36</f>
        <v>142656</v>
      </c>
      <c r="F104" s="159">
        <f>Data!KM36</f>
        <v>0</v>
      </c>
      <c r="G104" s="159">
        <f>Data!LG36</f>
        <v>89649</v>
      </c>
      <c r="H104" s="69">
        <f t="shared" si="2"/>
        <v>1085790</v>
      </c>
    </row>
    <row r="105" spans="2:8" x14ac:dyDescent="0.2">
      <c r="B105" s="9" t="str">
        <f>$B$46</f>
        <v>Pharmacy</v>
      </c>
      <c r="C105" s="159">
        <f>Data!IF36</f>
        <v>0</v>
      </c>
      <c r="D105" s="159">
        <f>Data!IZ36</f>
        <v>0</v>
      </c>
      <c r="E105" s="159">
        <f>Data!JT36</f>
        <v>0</v>
      </c>
      <c r="F105" s="159">
        <f>Data!KN36</f>
        <v>0</v>
      </c>
      <c r="G105" s="159">
        <f>Data!LH36</f>
        <v>0</v>
      </c>
      <c r="H105" s="69">
        <f t="shared" si="2"/>
        <v>0</v>
      </c>
    </row>
    <row r="106" spans="2:8" x14ac:dyDescent="0.2">
      <c r="B106" s="9" t="str">
        <f>$B$47</f>
        <v>Business Administration</v>
      </c>
      <c r="C106" s="159">
        <f>Data!IG36</f>
        <v>231434</v>
      </c>
      <c r="D106" s="159">
        <f>Data!JA36</f>
        <v>667890</v>
      </c>
      <c r="E106" s="159">
        <f>Data!JU36</f>
        <v>56719</v>
      </c>
      <c r="F106" s="159">
        <f>Data!KO36</f>
        <v>1992</v>
      </c>
      <c r="G106" s="159">
        <f>Data!LI36</f>
        <v>0</v>
      </c>
      <c r="H106" s="69">
        <f t="shared" si="2"/>
        <v>958035</v>
      </c>
    </row>
    <row r="107" spans="2:8" x14ac:dyDescent="0.2">
      <c r="B107" s="9" t="str">
        <f>$B$48</f>
        <v>Optometry</v>
      </c>
      <c r="C107" s="159">
        <f>Data!IH36</f>
        <v>0</v>
      </c>
      <c r="D107" s="159">
        <f>Data!JB36</f>
        <v>0</v>
      </c>
      <c r="E107" s="159">
        <f>Data!JV36</f>
        <v>0</v>
      </c>
      <c r="F107" s="159">
        <f>Data!KP36</f>
        <v>0</v>
      </c>
      <c r="G107" s="159">
        <f>Data!LJ36</f>
        <v>0</v>
      </c>
      <c r="H107" s="69">
        <f t="shared" si="2"/>
        <v>0</v>
      </c>
    </row>
    <row r="108" spans="2:8" x14ac:dyDescent="0.2">
      <c r="B108" s="9" t="str">
        <f>$B$49</f>
        <v>Teacher Ed-Practice Teaching</v>
      </c>
      <c r="C108" s="159">
        <f>Data!II36</f>
        <v>0</v>
      </c>
      <c r="D108" s="159">
        <f>Data!JC36</f>
        <v>105181</v>
      </c>
      <c r="E108" s="159">
        <f>Data!JW36</f>
        <v>0</v>
      </c>
      <c r="F108" s="159">
        <f>Data!KQ36</f>
        <v>0</v>
      </c>
      <c r="G108" s="159">
        <f>Data!LK36</f>
        <v>0</v>
      </c>
      <c r="H108" s="69">
        <f t="shared" si="2"/>
        <v>105181</v>
      </c>
    </row>
    <row r="109" spans="2:8" x14ac:dyDescent="0.2">
      <c r="B109" s="9" t="str">
        <f>$B$50</f>
        <v>Technology</v>
      </c>
      <c r="C109" s="159">
        <f>Data!IJ36</f>
        <v>77387</v>
      </c>
      <c r="D109" s="159">
        <f>Data!JD36</f>
        <v>114656</v>
      </c>
      <c r="E109" s="159">
        <f>Data!JX36</f>
        <v>4452</v>
      </c>
      <c r="F109" s="159">
        <f>Data!KR36</f>
        <v>0</v>
      </c>
      <c r="G109" s="159">
        <f>Data!LL36</f>
        <v>0</v>
      </c>
      <c r="H109" s="69">
        <f t="shared" si="2"/>
        <v>196495</v>
      </c>
    </row>
    <row r="110" spans="2:8" x14ac:dyDescent="0.2">
      <c r="B110" s="9" t="str">
        <f>$B$51</f>
        <v>Nursing</v>
      </c>
      <c r="C110" s="159">
        <f>Data!IK36</f>
        <v>0</v>
      </c>
      <c r="D110" s="159">
        <f>Data!JE36</f>
        <v>122474</v>
      </c>
      <c r="E110" s="159">
        <f>Data!JY36</f>
        <v>47214</v>
      </c>
      <c r="F110" s="159">
        <f>Data!KS36</f>
        <v>0</v>
      </c>
      <c r="G110" s="159">
        <f>Data!HPM36</f>
        <v>0</v>
      </c>
      <c r="H110" s="69">
        <f t="shared" si="2"/>
        <v>169688</v>
      </c>
    </row>
    <row r="111" spans="2:8" x14ac:dyDescent="0.2">
      <c r="B111" s="35" t="str">
        <f>$B$52</f>
        <v>Totals</v>
      </c>
      <c r="C111" s="36">
        <f>SUM(C91:C110)</f>
        <v>7597070</v>
      </c>
      <c r="D111" s="36">
        <f>SUM(D91:D110)</f>
        <v>6218463</v>
      </c>
      <c r="E111" s="36">
        <f>SUM(E91:E110)</f>
        <v>978318</v>
      </c>
      <c r="F111" s="36">
        <f>SUM(F91:F110)</f>
        <v>137443</v>
      </c>
      <c r="G111" s="36">
        <f>SUM(G91:G110)</f>
        <v>89649</v>
      </c>
      <c r="H111" s="36">
        <f t="shared" si="2"/>
        <v>15020943</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16040029.147808401</v>
      </c>
      <c r="D116" s="21">
        <f t="shared" si="3"/>
        <v>12645785.015168199</v>
      </c>
      <c r="E116" s="21">
        <f t="shared" si="3"/>
        <v>6996157.8668427104</v>
      </c>
      <c r="F116" s="21">
        <f t="shared" si="3"/>
        <v>795011.84315676999</v>
      </c>
      <c r="G116" s="21">
        <f t="shared" si="3"/>
        <v>0</v>
      </c>
      <c r="H116" s="36">
        <f t="shared" ref="H116:H136" si="4">SUM(C116:G116)</f>
        <v>36476983.87297608</v>
      </c>
      <c r="I116" s="1"/>
    </row>
    <row r="117" spans="2:9" x14ac:dyDescent="0.2">
      <c r="B117" s="9" t="str">
        <f>$B$33</f>
        <v>Science</v>
      </c>
      <c r="C117" s="22">
        <f t="shared" si="3"/>
        <v>5607986.4573991895</v>
      </c>
      <c r="D117" s="22">
        <f t="shared" si="3"/>
        <v>3955082.9782049698</v>
      </c>
      <c r="E117" s="22">
        <f t="shared" si="3"/>
        <v>2138949.6788231898</v>
      </c>
      <c r="F117" s="22">
        <f t="shared" si="3"/>
        <v>732228.17643198697</v>
      </c>
      <c r="G117" s="22">
        <f t="shared" si="3"/>
        <v>0</v>
      </c>
      <c r="H117" s="69">
        <f t="shared" si="4"/>
        <v>12434247.290859336</v>
      </c>
      <c r="I117" s="1"/>
    </row>
    <row r="118" spans="2:9" x14ac:dyDescent="0.2">
      <c r="B118" s="9" t="str">
        <f>$B$34</f>
        <v>Fine Arts</v>
      </c>
      <c r="C118" s="22">
        <f t="shared" si="3"/>
        <v>5106066.6716822498</v>
      </c>
      <c r="D118" s="22">
        <f t="shared" si="3"/>
        <v>5027612.5147084501</v>
      </c>
      <c r="E118" s="22">
        <f t="shared" si="3"/>
        <v>1554347.4381377201</v>
      </c>
      <c r="F118" s="22">
        <f t="shared" si="3"/>
        <v>0</v>
      </c>
      <c r="G118" s="22">
        <f t="shared" si="3"/>
        <v>0</v>
      </c>
      <c r="H118" s="69">
        <f t="shared" si="4"/>
        <v>11688026.624528419</v>
      </c>
      <c r="I118" s="1"/>
    </row>
    <row r="119" spans="2:9" x14ac:dyDescent="0.2">
      <c r="B119" s="9" t="str">
        <f>$B$35</f>
        <v>Teacher Education</v>
      </c>
      <c r="C119" s="22">
        <f t="shared" si="3"/>
        <v>129609.09534333</v>
      </c>
      <c r="D119" s="22">
        <f t="shared" si="3"/>
        <v>1763294.2093722499</v>
      </c>
      <c r="E119" s="22">
        <f t="shared" si="3"/>
        <v>2236964.6816179398</v>
      </c>
      <c r="F119" s="22">
        <f t="shared" si="3"/>
        <v>1516569.94828544</v>
      </c>
      <c r="G119" s="22">
        <f t="shared" si="3"/>
        <v>0</v>
      </c>
      <c r="H119" s="69">
        <f t="shared" si="4"/>
        <v>5646437.9346189592</v>
      </c>
      <c r="I119" s="1"/>
    </row>
    <row r="120" spans="2:9" x14ac:dyDescent="0.2">
      <c r="B120" s="9" t="str">
        <f>$B$36</f>
        <v>Agriculture</v>
      </c>
      <c r="C120" s="22">
        <f t="shared" si="3"/>
        <v>178186.36003843899</v>
      </c>
      <c r="D120" s="22">
        <f t="shared" si="3"/>
        <v>624792.31650973205</v>
      </c>
      <c r="E120" s="22">
        <f t="shared" si="3"/>
        <v>302606.77866901999</v>
      </c>
      <c r="F120" s="22">
        <f t="shared" si="3"/>
        <v>8025.5152246749103</v>
      </c>
      <c r="G120" s="22">
        <f t="shared" si="3"/>
        <v>0</v>
      </c>
      <c r="H120" s="69">
        <f t="shared" si="4"/>
        <v>1113610.970441866</v>
      </c>
      <c r="I120" s="1"/>
    </row>
    <row r="121" spans="2:9" x14ac:dyDescent="0.2">
      <c r="B121" s="9" t="str">
        <f>$B$37</f>
        <v>Engineering</v>
      </c>
      <c r="C121" s="22">
        <f t="shared" si="3"/>
        <v>1489634.95523024</v>
      </c>
      <c r="D121" s="22">
        <f t="shared" si="3"/>
        <v>3829711.04128162</v>
      </c>
      <c r="E121" s="22">
        <f t="shared" si="3"/>
        <v>2000417.5821331099</v>
      </c>
      <c r="F121" s="22">
        <f t="shared" si="3"/>
        <v>1080367.8811960299</v>
      </c>
      <c r="G121" s="22">
        <f t="shared" si="3"/>
        <v>0</v>
      </c>
      <c r="H121" s="69">
        <f t="shared" si="4"/>
        <v>8400131.4598409999</v>
      </c>
      <c r="I121" s="1"/>
    </row>
    <row r="122" spans="2:9" x14ac:dyDescent="0.2">
      <c r="B122" s="9" t="str">
        <f>$B$38</f>
        <v>Home Economics</v>
      </c>
      <c r="C122" s="22">
        <f t="shared" si="3"/>
        <v>649746.51022366597</v>
      </c>
      <c r="D122" s="22">
        <f t="shared" si="3"/>
        <v>1010128.728527429</v>
      </c>
      <c r="E122" s="22">
        <f t="shared" si="3"/>
        <v>404576.72665986401</v>
      </c>
      <c r="F122" s="22">
        <f t="shared" si="3"/>
        <v>0</v>
      </c>
      <c r="G122" s="22">
        <f t="shared" si="3"/>
        <v>0</v>
      </c>
      <c r="H122" s="69">
        <f t="shared" si="4"/>
        <v>2064451.965410959</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177259.846389571</v>
      </c>
      <c r="D124" s="22">
        <f t="shared" si="3"/>
        <v>653067.81637400901</v>
      </c>
      <c r="E124" s="22">
        <f t="shared" si="3"/>
        <v>1075620.11671522</v>
      </c>
      <c r="F124" s="22">
        <f t="shared" si="3"/>
        <v>0</v>
      </c>
      <c r="G124" s="22">
        <f t="shared" si="3"/>
        <v>0</v>
      </c>
      <c r="H124" s="69">
        <f t="shared" si="4"/>
        <v>1905947.7794788</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361419.75</v>
      </c>
      <c r="D127" s="22">
        <f t="shared" si="3"/>
        <v>0</v>
      </c>
      <c r="E127" s="22">
        <f t="shared" si="3"/>
        <v>0</v>
      </c>
      <c r="F127" s="22">
        <f t="shared" si="3"/>
        <v>0</v>
      </c>
      <c r="G127" s="22">
        <f t="shared" si="3"/>
        <v>0</v>
      </c>
      <c r="H127" s="69">
        <f t="shared" si="4"/>
        <v>361419.75</v>
      </c>
      <c r="I127" s="1"/>
    </row>
    <row r="128" spans="2:9" x14ac:dyDescent="0.2">
      <c r="B128" s="9" t="str">
        <f>$B$44</f>
        <v>Physical Training</v>
      </c>
      <c r="C128" s="22">
        <f t="shared" si="3"/>
        <v>204195.86880979899</v>
      </c>
      <c r="D128" s="22">
        <f t="shared" si="3"/>
        <v>0</v>
      </c>
      <c r="E128" s="22">
        <f t="shared" si="3"/>
        <v>0</v>
      </c>
      <c r="F128" s="22">
        <f t="shared" si="3"/>
        <v>0</v>
      </c>
      <c r="G128" s="22">
        <f t="shared" si="3"/>
        <v>0</v>
      </c>
      <c r="H128" s="69">
        <f t="shared" si="4"/>
        <v>204195.86880979899</v>
      </c>
      <c r="I128" s="1"/>
    </row>
    <row r="129" spans="2:12" x14ac:dyDescent="0.2">
      <c r="B129" s="9" t="str">
        <f>$B$45</f>
        <v>Health Services</v>
      </c>
      <c r="C129" s="22">
        <f t="shared" si="3"/>
        <v>861608.48274528596</v>
      </c>
      <c r="D129" s="22">
        <f t="shared" si="3"/>
        <v>4307622.8771413201</v>
      </c>
      <c r="E129" s="22">
        <f t="shared" si="3"/>
        <v>2099912.7842573803</v>
      </c>
      <c r="F129" s="22">
        <f t="shared" si="3"/>
        <v>0</v>
      </c>
      <c r="G129" s="22">
        <f t="shared" si="3"/>
        <v>1340441.8936363601</v>
      </c>
      <c r="H129" s="69">
        <f t="shared" si="4"/>
        <v>8609586.0377803463</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1905714.6430935301</v>
      </c>
      <c r="D131" s="22">
        <f t="shared" si="3"/>
        <v>7785253.14667546</v>
      </c>
      <c r="E131" s="22">
        <f t="shared" si="3"/>
        <v>1990548.0457335301</v>
      </c>
      <c r="F131" s="22">
        <f t="shared" si="3"/>
        <v>56146.568993975001</v>
      </c>
      <c r="G131" s="22">
        <f t="shared" si="3"/>
        <v>0</v>
      </c>
      <c r="H131" s="69">
        <f t="shared" si="4"/>
        <v>11737662.404496495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1650627.91302883</v>
      </c>
      <c r="E133" s="22">
        <f t="shared" si="5"/>
        <v>0</v>
      </c>
      <c r="F133" s="22">
        <f t="shared" si="5"/>
        <v>0</v>
      </c>
      <c r="G133" s="22">
        <f t="shared" si="5"/>
        <v>0</v>
      </c>
      <c r="H133" s="69">
        <f t="shared" si="4"/>
        <v>1650627.91302883</v>
      </c>
      <c r="I133" s="1"/>
    </row>
    <row r="134" spans="2:12" x14ac:dyDescent="0.2">
      <c r="B134" s="9" t="str">
        <f>$B$50</f>
        <v>Technology</v>
      </c>
      <c r="C134" s="22">
        <f t="shared" si="5"/>
        <v>939923.838820023</v>
      </c>
      <c r="D134" s="22">
        <f t="shared" si="5"/>
        <v>1121819.61393779</v>
      </c>
      <c r="E134" s="22">
        <f t="shared" si="5"/>
        <v>115635.28466394699</v>
      </c>
      <c r="F134" s="22">
        <f t="shared" si="5"/>
        <v>0</v>
      </c>
      <c r="G134" s="22">
        <f t="shared" si="5"/>
        <v>0</v>
      </c>
      <c r="H134" s="69">
        <f t="shared" si="4"/>
        <v>2177378.7374217599</v>
      </c>
      <c r="I134" s="1"/>
    </row>
    <row r="135" spans="2:12" x14ac:dyDescent="0.2">
      <c r="B135" s="9" t="str">
        <f>$B$51</f>
        <v>Nursing</v>
      </c>
      <c r="C135" s="22">
        <f t="shared" si="5"/>
        <v>0</v>
      </c>
      <c r="D135" s="22">
        <f t="shared" si="5"/>
        <v>1721345.35785553</v>
      </c>
      <c r="E135" s="22">
        <f t="shared" si="5"/>
        <v>986885.25214446895</v>
      </c>
      <c r="F135" s="22">
        <f t="shared" si="5"/>
        <v>0</v>
      </c>
      <c r="G135" s="22">
        <f t="shared" si="5"/>
        <v>0</v>
      </c>
      <c r="H135" s="69">
        <f t="shared" si="4"/>
        <v>2708230.6099999989</v>
      </c>
      <c r="I135" s="1"/>
    </row>
    <row r="136" spans="2:12" x14ac:dyDescent="0.2">
      <c r="B136" s="35" t="str">
        <f>$B$52</f>
        <v>Totals</v>
      </c>
      <c r="C136" s="36">
        <f>SUM(C116:C135)</f>
        <v>33651381.627583727</v>
      </c>
      <c r="D136" s="36">
        <f>SUM(D116:D135)</f>
        <v>46096143.528785579</v>
      </c>
      <c r="E136" s="36">
        <f>SUM(E116:E135)</f>
        <v>21902622.236398101</v>
      </c>
      <c r="F136" s="36">
        <f>SUM(F116:F135)</f>
        <v>4188349.9332888764</v>
      </c>
      <c r="G136" s="36">
        <f>SUM(G116:G135)</f>
        <v>1340441.8936363601</v>
      </c>
      <c r="H136" s="36">
        <f t="shared" si="4"/>
        <v>107178939.21969263</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173867587.78030735</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Data!LN36</f>
        <v>0</v>
      </c>
      <c r="D143" s="159">
        <f>Data!MH36</f>
        <v>0</v>
      </c>
      <c r="E143" s="159">
        <f>Data!NB36</f>
        <v>0</v>
      </c>
      <c r="F143" s="159">
        <f>Data!NV36</f>
        <v>0</v>
      </c>
      <c r="G143" s="159">
        <f>Data!OP36</f>
        <v>0</v>
      </c>
      <c r="H143" s="160">
        <f>Data!PJ36</f>
        <v>73722858.693003491</v>
      </c>
      <c r="I143" s="70">
        <f t="shared" ref="I143:I162" si="6">SUM(C143:H143)</f>
        <v>73722858.693003491</v>
      </c>
    </row>
    <row r="144" spans="2:12" x14ac:dyDescent="0.2">
      <c r="B144" s="9" t="str">
        <f>$B$33</f>
        <v>Science</v>
      </c>
      <c r="C144" s="159">
        <f>Data!LO36</f>
        <v>0</v>
      </c>
      <c r="D144" s="159">
        <f>Data!MI36</f>
        <v>0</v>
      </c>
      <c r="E144" s="159">
        <f>Data!NC36</f>
        <v>0</v>
      </c>
      <c r="F144" s="159">
        <f>Data!NW36</f>
        <v>0</v>
      </c>
      <c r="G144" s="159">
        <f>Data!OQ36</f>
        <v>0</v>
      </c>
      <c r="H144" s="160">
        <f>Data!PK36</f>
        <v>30167767.148617227</v>
      </c>
      <c r="I144" s="70">
        <f t="shared" si="6"/>
        <v>30167767.148617227</v>
      </c>
    </row>
    <row r="145" spans="2:9" x14ac:dyDescent="0.2">
      <c r="B145" s="9" t="str">
        <f>$B$34</f>
        <v>Fine Arts</v>
      </c>
      <c r="C145" s="159">
        <f>Data!LP36</f>
        <v>0</v>
      </c>
      <c r="D145" s="159">
        <f>Data!MJ36</f>
        <v>0</v>
      </c>
      <c r="E145" s="159">
        <f>Data!ND36</f>
        <v>0</v>
      </c>
      <c r="F145" s="159">
        <f>Data!NX36</f>
        <v>0</v>
      </c>
      <c r="G145" s="159">
        <f>Data!OR36</f>
        <v>0</v>
      </c>
      <c r="H145" s="160">
        <f>Data!PL36</f>
        <v>9449339.5613431148</v>
      </c>
      <c r="I145" s="70">
        <f t="shared" si="6"/>
        <v>9449339.5613431148</v>
      </c>
    </row>
    <row r="146" spans="2:9" x14ac:dyDescent="0.2">
      <c r="B146" s="9" t="str">
        <f>$B$35</f>
        <v>Teacher Education</v>
      </c>
      <c r="C146" s="159">
        <f>Data!LQ36</f>
        <v>0</v>
      </c>
      <c r="D146" s="159">
        <f>Data!MK36</f>
        <v>0</v>
      </c>
      <c r="E146" s="159">
        <f>Data!NE36</f>
        <v>0</v>
      </c>
      <c r="F146" s="159">
        <f>Data!NY36</f>
        <v>0</v>
      </c>
      <c r="G146" s="159">
        <f>Data!OS36</f>
        <v>0</v>
      </c>
      <c r="H146" s="160">
        <f>Data!PN36</f>
        <v>13580396.33324055</v>
      </c>
      <c r="I146" s="70">
        <f t="shared" si="6"/>
        <v>13580396.33324055</v>
      </c>
    </row>
    <row r="147" spans="2:9" x14ac:dyDescent="0.2">
      <c r="B147" s="9" t="str">
        <f>$B$36</f>
        <v>Agriculture</v>
      </c>
      <c r="C147" s="159">
        <f>Data!LR36</f>
        <v>0</v>
      </c>
      <c r="D147" s="159">
        <f>Data!ML36</f>
        <v>0</v>
      </c>
      <c r="E147" s="159">
        <f>Data!NF36</f>
        <v>0</v>
      </c>
      <c r="F147" s="159">
        <f>Data!NZ36</f>
        <v>0</v>
      </c>
      <c r="G147" s="159">
        <f>Data!OT36</f>
        <v>0</v>
      </c>
      <c r="H147" s="160">
        <f>Data!PM36</f>
        <v>1252837.4503037392</v>
      </c>
      <c r="I147" s="70">
        <f t="shared" si="6"/>
        <v>1252837.4503037392</v>
      </c>
    </row>
    <row r="148" spans="2:9" x14ac:dyDescent="0.2">
      <c r="B148" s="9" t="str">
        <f>$B$37</f>
        <v>Engineering</v>
      </c>
      <c r="C148" s="159">
        <f>Data!LS36</f>
        <v>0</v>
      </c>
      <c r="D148" s="159">
        <f>Data!MM36</f>
        <v>0</v>
      </c>
      <c r="E148" s="159">
        <f>Data!NG36</f>
        <v>0</v>
      </c>
      <c r="F148" s="159">
        <f>Data!OA36</f>
        <v>0</v>
      </c>
      <c r="G148" s="159">
        <f>Data!OU36</f>
        <v>0</v>
      </c>
      <c r="H148" s="160">
        <f>Data!PO36</f>
        <v>10789037.974777641</v>
      </c>
      <c r="I148" s="70">
        <f t="shared" si="6"/>
        <v>10789037.974777641</v>
      </c>
    </row>
    <row r="149" spans="2:9" x14ac:dyDescent="0.2">
      <c r="B149" s="9" t="str">
        <f>$B$38</f>
        <v>Home Economics</v>
      </c>
      <c r="C149" s="159">
        <f>Data!LT36</f>
        <v>0</v>
      </c>
      <c r="D149" s="159">
        <f>Data!MN36</f>
        <v>0</v>
      </c>
      <c r="E149" s="159">
        <f>Data!NH36</f>
        <v>0</v>
      </c>
      <c r="F149" s="159">
        <f>Data!OB36</f>
        <v>0</v>
      </c>
      <c r="G149" s="159">
        <f>Data!OV36</f>
        <v>0</v>
      </c>
      <c r="H149" s="160">
        <f>Data!PP36</f>
        <v>4781173.4114127774</v>
      </c>
      <c r="I149" s="70">
        <f t="shared" si="6"/>
        <v>4781173.4114127774</v>
      </c>
    </row>
    <row r="150" spans="2:9" x14ac:dyDescent="0.2">
      <c r="B150" s="9" t="str">
        <f>$B$39</f>
        <v>Law</v>
      </c>
      <c r="C150" s="159">
        <f>Data!LU36</f>
        <v>0</v>
      </c>
      <c r="D150" s="159">
        <f>Data!MO36</f>
        <v>0</v>
      </c>
      <c r="E150" s="159">
        <f>Data!NI36</f>
        <v>0</v>
      </c>
      <c r="F150" s="159">
        <f>Data!OC36</f>
        <v>0</v>
      </c>
      <c r="G150" s="159">
        <f>Data!OW36</f>
        <v>0</v>
      </c>
      <c r="H150" s="160">
        <f>Data!PQ36</f>
        <v>0</v>
      </c>
      <c r="I150" s="70">
        <f t="shared" si="6"/>
        <v>0</v>
      </c>
    </row>
    <row r="151" spans="2:9" x14ac:dyDescent="0.2">
      <c r="B151" s="9" t="str">
        <f>$B$40</f>
        <v>Social Service</v>
      </c>
      <c r="C151" s="159">
        <f>Data!LV36</f>
        <v>0</v>
      </c>
      <c r="D151" s="159">
        <f>Data!MP36</f>
        <v>0</v>
      </c>
      <c r="E151" s="159">
        <f>Data!NJ36</f>
        <v>0</v>
      </c>
      <c r="F151" s="159">
        <f>Data!OD36</f>
        <v>0</v>
      </c>
      <c r="G151" s="159">
        <f>Data!OX36</f>
        <v>0</v>
      </c>
      <c r="H151" s="160">
        <f>Data!PR36</f>
        <v>3112207.8506931895</v>
      </c>
      <c r="I151" s="70">
        <f t="shared" si="6"/>
        <v>3112207.8506931895</v>
      </c>
    </row>
    <row r="152" spans="2:9" x14ac:dyDescent="0.2">
      <c r="B152" s="9" t="str">
        <f>$B$41</f>
        <v>Library Science</v>
      </c>
      <c r="C152" s="159">
        <f>Data!LW36</f>
        <v>0</v>
      </c>
      <c r="D152" s="159">
        <f>Data!MQ36</f>
        <v>0</v>
      </c>
      <c r="E152" s="159">
        <f>Data!NK36</f>
        <v>0</v>
      </c>
      <c r="F152" s="159">
        <f>Data!OE36</f>
        <v>0</v>
      </c>
      <c r="G152" s="159">
        <f>Data!OY36</f>
        <v>0</v>
      </c>
      <c r="H152" s="160">
        <f>Data!PS36</f>
        <v>0</v>
      </c>
      <c r="I152" s="70">
        <f t="shared" si="6"/>
        <v>0</v>
      </c>
    </row>
    <row r="153" spans="2:9" x14ac:dyDescent="0.2">
      <c r="B153" s="9" t="str">
        <f>$B$42</f>
        <v>Veterinary Science</v>
      </c>
      <c r="C153" s="159">
        <f>Data!LX36</f>
        <v>0</v>
      </c>
      <c r="D153" s="159">
        <f>Data!MR36</f>
        <v>0</v>
      </c>
      <c r="E153" s="159">
        <f>Data!NL36</f>
        <v>0</v>
      </c>
      <c r="F153" s="159">
        <f>Data!OF36</f>
        <v>0</v>
      </c>
      <c r="G153" s="159">
        <f>Data!OZ36</f>
        <v>0</v>
      </c>
      <c r="H153" s="160">
        <f>Data!PT36</f>
        <v>0</v>
      </c>
      <c r="I153" s="70">
        <f t="shared" si="6"/>
        <v>0</v>
      </c>
    </row>
    <row r="154" spans="2:9" x14ac:dyDescent="0.2">
      <c r="B154" s="9" t="str">
        <f>$B$43</f>
        <v>Vocational Training</v>
      </c>
      <c r="C154" s="159">
        <f>Data!LY36</f>
        <v>0</v>
      </c>
      <c r="D154" s="159">
        <f>Data!MS36</f>
        <v>0</v>
      </c>
      <c r="E154" s="159">
        <f>Data!NM36</f>
        <v>0</v>
      </c>
      <c r="F154" s="159">
        <f>Data!OG36</f>
        <v>0</v>
      </c>
      <c r="G154" s="159">
        <f>Data!PA36</f>
        <v>0</v>
      </c>
      <c r="H154" s="160">
        <f>Data!PU36</f>
        <v>726642.13956813002</v>
      </c>
      <c r="I154" s="70">
        <f t="shared" si="6"/>
        <v>726642.13956813002</v>
      </c>
    </row>
    <row r="155" spans="2:9" x14ac:dyDescent="0.2">
      <c r="B155" s="9" t="str">
        <f>$B$44</f>
        <v>Physical Training</v>
      </c>
      <c r="C155" s="159">
        <f>Data!LZ36</f>
        <v>0</v>
      </c>
      <c r="D155" s="159">
        <f>Data!MT36</f>
        <v>0</v>
      </c>
      <c r="E155" s="159">
        <f>Data!NN36</f>
        <v>0</v>
      </c>
      <c r="F155" s="159">
        <f>Data!OH36</f>
        <v>0</v>
      </c>
      <c r="G155" s="159">
        <f>Data!PB36</f>
        <v>0</v>
      </c>
      <c r="H155" s="160">
        <f>Data!PV36</f>
        <v>246626.23741602717</v>
      </c>
      <c r="I155" s="70">
        <f t="shared" si="6"/>
        <v>246626.23741602717</v>
      </c>
    </row>
    <row r="156" spans="2:9" x14ac:dyDescent="0.2">
      <c r="B156" s="9" t="str">
        <f>$B$45</f>
        <v>Health Services</v>
      </c>
      <c r="C156" s="159">
        <f>Data!MA36</f>
        <v>0</v>
      </c>
      <c r="D156" s="159">
        <f>Data!MU36</f>
        <v>0</v>
      </c>
      <c r="E156" s="159">
        <f>Data!NO36</f>
        <v>0</v>
      </c>
      <c r="F156" s="159">
        <f>Data!OI36</f>
        <v>0</v>
      </c>
      <c r="G156" s="159">
        <f>Data!PC36</f>
        <v>0</v>
      </c>
      <c r="H156" s="160">
        <f>Data!PW36</f>
        <v>7959031.8963667881</v>
      </c>
      <c r="I156" s="70">
        <f t="shared" si="6"/>
        <v>7959031.8963667881</v>
      </c>
    </row>
    <row r="157" spans="2:9" x14ac:dyDescent="0.2">
      <c r="B157" s="9" t="str">
        <f>$B$46</f>
        <v>Pharmacy</v>
      </c>
      <c r="C157" s="159">
        <f>Data!MB36</f>
        <v>0</v>
      </c>
      <c r="D157" s="159">
        <f>Data!MV36</f>
        <v>0</v>
      </c>
      <c r="E157" s="159">
        <f>Data!NP36</f>
        <v>0</v>
      </c>
      <c r="F157" s="159">
        <f>Data!OJ36</f>
        <v>0</v>
      </c>
      <c r="G157" s="159">
        <f>Data!PD36</f>
        <v>0</v>
      </c>
      <c r="H157" s="160">
        <f>Data!PX36</f>
        <v>0</v>
      </c>
      <c r="I157" s="70">
        <f t="shared" si="6"/>
        <v>0</v>
      </c>
    </row>
    <row r="158" spans="2:9" x14ac:dyDescent="0.2">
      <c r="B158" s="9" t="str">
        <f>$B$47</f>
        <v>Business Administration</v>
      </c>
      <c r="C158" s="159">
        <f>Data!MC36</f>
        <v>0</v>
      </c>
      <c r="D158" s="159">
        <f>Data!MW36</f>
        <v>0</v>
      </c>
      <c r="E158" s="159">
        <f>Data!NQ36</f>
        <v>0</v>
      </c>
      <c r="F158" s="159">
        <f>Data!OK36</f>
        <v>0</v>
      </c>
      <c r="G158" s="159">
        <f>Data!PE36</f>
        <v>0</v>
      </c>
      <c r="H158" s="160">
        <f>Data!PY36</f>
        <v>10211525.369003944</v>
      </c>
      <c r="I158" s="70">
        <f t="shared" si="6"/>
        <v>10211525.369003944</v>
      </c>
    </row>
    <row r="159" spans="2:9" x14ac:dyDescent="0.2">
      <c r="B159" s="9" t="str">
        <f>$B$48</f>
        <v>Optometry</v>
      </c>
      <c r="C159" s="159">
        <f>Data!MD36</f>
        <v>0</v>
      </c>
      <c r="D159" s="159">
        <f>Data!MX36</f>
        <v>0</v>
      </c>
      <c r="E159" s="159">
        <f>Data!NR36</f>
        <v>0</v>
      </c>
      <c r="F159" s="159">
        <f>Data!OL36</f>
        <v>0</v>
      </c>
      <c r="G159" s="159">
        <f>Data!PF36</f>
        <v>0</v>
      </c>
      <c r="H159" s="160">
        <f>Data!PZ36</f>
        <v>0</v>
      </c>
      <c r="I159" s="70">
        <f t="shared" si="6"/>
        <v>0</v>
      </c>
    </row>
    <row r="160" spans="2:9" x14ac:dyDescent="0.2">
      <c r="B160" s="9" t="str">
        <f>$B$49</f>
        <v>Teacher Ed-Practice Teaching</v>
      </c>
      <c r="C160" s="159">
        <f>Data!ME36</f>
        <v>0</v>
      </c>
      <c r="D160" s="159">
        <f>Data!MY36</f>
        <v>0</v>
      </c>
      <c r="E160" s="159">
        <f>Data!NS36</f>
        <v>0</v>
      </c>
      <c r="F160" s="159">
        <f>Data!OM36</f>
        <v>0</v>
      </c>
      <c r="G160" s="159">
        <f>Data!PG36</f>
        <v>0</v>
      </c>
      <c r="H160" s="160">
        <f>Data!QA36</f>
        <v>2977889.8768247212</v>
      </c>
      <c r="I160" s="70">
        <f t="shared" si="6"/>
        <v>2977889.8768247212</v>
      </c>
    </row>
    <row r="161" spans="2:10" x14ac:dyDescent="0.2">
      <c r="B161" s="9" t="str">
        <f>$B$50</f>
        <v>Technology</v>
      </c>
      <c r="C161" s="159">
        <f>Data!MF36</f>
        <v>0</v>
      </c>
      <c r="D161" s="159">
        <f>Data!MZ36</f>
        <v>0</v>
      </c>
      <c r="E161" s="159">
        <f>Data!NT36</f>
        <v>0</v>
      </c>
      <c r="F161" s="159">
        <f>Data!ON36</f>
        <v>0</v>
      </c>
      <c r="G161" s="159">
        <f>Data!PH36</f>
        <v>0</v>
      </c>
      <c r="H161" s="160">
        <f>Data!QB36</f>
        <v>2282970.0806211783</v>
      </c>
      <c r="I161" s="70">
        <f t="shared" si="6"/>
        <v>2282970.0806211783</v>
      </c>
    </row>
    <row r="162" spans="2:10" x14ac:dyDescent="0.2">
      <c r="B162" s="9" t="str">
        <f>$B$51</f>
        <v>Nursing</v>
      </c>
      <c r="C162" s="159">
        <f>Data!MG36</f>
        <v>0</v>
      </c>
      <c r="D162" s="159">
        <f>Data!NA36</f>
        <v>0</v>
      </c>
      <c r="E162" s="159">
        <f>Data!NU36</f>
        <v>0</v>
      </c>
      <c r="F162" s="159">
        <f>Data!OO36</f>
        <v>0</v>
      </c>
      <c r="G162" s="159">
        <f>Data!PI36</f>
        <v>0</v>
      </c>
      <c r="H162" s="160">
        <f>Data!QC36</f>
        <v>2607283.9768074667</v>
      </c>
      <c r="I162" s="70">
        <f t="shared" si="6"/>
        <v>2607283.9768074667</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173867587.99999997</v>
      </c>
      <c r="I163" s="70">
        <f>SUM(I143:I162)</f>
        <v>173867587.99999997</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32418162.817776222</v>
      </c>
      <c r="D168" s="21">
        <f t="shared" si="8"/>
        <v>25558127.96863468</v>
      </c>
      <c r="E168" s="21">
        <f t="shared" si="8"/>
        <v>14139786.326832311</v>
      </c>
      <c r="F168" s="21">
        <f t="shared" si="8"/>
        <v>1606781.5797602811</v>
      </c>
      <c r="G168" s="21">
        <f t="shared" si="8"/>
        <v>0</v>
      </c>
      <c r="H168" s="36">
        <f t="shared" ref="H168:H188" si="9">SUM(C168:G168)</f>
        <v>73722858.693003491</v>
      </c>
      <c r="I168" s="52"/>
      <c r="J168" s="53"/>
    </row>
    <row r="169" spans="2:10" x14ac:dyDescent="0.2">
      <c r="B169" s="9" t="str">
        <f>$B$33</f>
        <v>Science</v>
      </c>
      <c r="C169" s="22">
        <f t="shared" si="8"/>
        <v>13606004.904195968</v>
      </c>
      <c r="D169" s="22">
        <f t="shared" si="8"/>
        <v>9595757.5516178329</v>
      </c>
      <c r="E169" s="22">
        <f t="shared" si="8"/>
        <v>5189484.6824208591</v>
      </c>
      <c r="F169" s="22">
        <f t="shared" si="8"/>
        <v>1776520.010382564</v>
      </c>
      <c r="G169" s="22">
        <f t="shared" si="8"/>
        <v>0</v>
      </c>
      <c r="H169" s="69">
        <f t="shared" si="9"/>
        <v>30167767.148617223</v>
      </c>
      <c r="I169" s="52"/>
      <c r="J169" s="53"/>
    </row>
    <row r="170" spans="2:10" x14ac:dyDescent="0.2">
      <c r="B170" s="9" t="str">
        <f>$B$34</f>
        <v>Fine Arts</v>
      </c>
      <c r="C170" s="22">
        <f t="shared" si="8"/>
        <v>4128067.0684243385</v>
      </c>
      <c r="D170" s="22">
        <f t="shared" si="8"/>
        <v>4064639.7685849816</v>
      </c>
      <c r="E170" s="22">
        <f t="shared" si="8"/>
        <v>1256632.724333795</v>
      </c>
      <c r="F170" s="22">
        <f t="shared" si="8"/>
        <v>0</v>
      </c>
      <c r="G170" s="22">
        <f t="shared" si="8"/>
        <v>0</v>
      </c>
      <c r="H170" s="69">
        <f t="shared" si="9"/>
        <v>9449339.5613431148</v>
      </c>
      <c r="I170" s="52"/>
      <c r="J170" s="53"/>
    </row>
    <row r="171" spans="2:10" x14ac:dyDescent="0.2">
      <c r="B171" s="9" t="str">
        <f>$B$35</f>
        <v>Teacher Education</v>
      </c>
      <c r="C171" s="22">
        <f t="shared" si="8"/>
        <v>311726.24290502613</v>
      </c>
      <c r="D171" s="22">
        <f t="shared" si="8"/>
        <v>4240945.2636619071</v>
      </c>
      <c r="E171" s="22">
        <f t="shared" si="8"/>
        <v>5380182.5702495659</v>
      </c>
      <c r="F171" s="22">
        <f t="shared" si="8"/>
        <v>3647542.2564240512</v>
      </c>
      <c r="G171" s="22">
        <f t="shared" si="8"/>
        <v>0</v>
      </c>
      <c r="H171" s="69">
        <f t="shared" si="9"/>
        <v>13580396.33324055</v>
      </c>
      <c r="I171" s="52"/>
      <c r="J171" s="53"/>
    </row>
    <row r="172" spans="2:10" x14ac:dyDescent="0.2">
      <c r="B172" s="9" t="str">
        <f>$B$36</f>
        <v>Agriculture</v>
      </c>
      <c r="C172" s="22">
        <f t="shared" si="8"/>
        <v>200463.6726063177</v>
      </c>
      <c r="D172" s="22">
        <f t="shared" si="8"/>
        <v>702905.44324902759</v>
      </c>
      <c r="E172" s="22">
        <f t="shared" si="8"/>
        <v>340439.4488695584</v>
      </c>
      <c r="F172" s="22">
        <f t="shared" si="8"/>
        <v>9028.8855788354867</v>
      </c>
      <c r="G172" s="22">
        <f t="shared" si="8"/>
        <v>0</v>
      </c>
      <c r="H172" s="69">
        <f t="shared" si="9"/>
        <v>1252837.4503037389</v>
      </c>
      <c r="I172" s="52"/>
      <c r="J172" s="53"/>
    </row>
    <row r="173" spans="2:10" x14ac:dyDescent="0.2">
      <c r="B173" s="9" t="str">
        <f>$B$37</f>
        <v>Engineering</v>
      </c>
      <c r="C173" s="22">
        <f t="shared" si="8"/>
        <v>1913271.0216941605</v>
      </c>
      <c r="D173" s="22">
        <f t="shared" si="8"/>
        <v>4918839.4317813106</v>
      </c>
      <c r="E173" s="22">
        <f t="shared" si="8"/>
        <v>2569314.7020648546</v>
      </c>
      <c r="F173" s="22">
        <f t="shared" si="8"/>
        <v>1387612.8192373142</v>
      </c>
      <c r="G173" s="22">
        <f t="shared" si="8"/>
        <v>0</v>
      </c>
      <c r="H173" s="69">
        <f t="shared" si="9"/>
        <v>10789037.974777641</v>
      </c>
      <c r="I173" s="52"/>
      <c r="J173" s="53"/>
    </row>
    <row r="174" spans="2:10" x14ac:dyDescent="0.2">
      <c r="B174" s="9" t="str">
        <f>$B$38</f>
        <v>Home Economics</v>
      </c>
      <c r="C174" s="22">
        <f t="shared" si="8"/>
        <v>1504782.2816362928</v>
      </c>
      <c r="D174" s="22">
        <f t="shared" si="8"/>
        <v>2339410.5069323508</v>
      </c>
      <c r="E174" s="22">
        <f t="shared" si="8"/>
        <v>936980.62284413399</v>
      </c>
      <c r="F174" s="22">
        <f t="shared" si="8"/>
        <v>0</v>
      </c>
      <c r="G174" s="22">
        <f t="shared" si="8"/>
        <v>0</v>
      </c>
      <c r="H174" s="69">
        <f t="shared" si="9"/>
        <v>4781173.4114127774</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289446.2752264656</v>
      </c>
      <c r="D176" s="22">
        <f t="shared" si="8"/>
        <v>1066389.5448961626</v>
      </c>
      <c r="E176" s="22">
        <f t="shared" si="8"/>
        <v>1756372.0305705615</v>
      </c>
      <c r="F176" s="22">
        <f t="shared" si="8"/>
        <v>0</v>
      </c>
      <c r="G176" s="22">
        <f t="shared" si="8"/>
        <v>0</v>
      </c>
      <c r="H176" s="69">
        <f t="shared" si="9"/>
        <v>3112207.8506931895</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726642.13956813002</v>
      </c>
      <c r="D179" s="22">
        <f t="shared" si="8"/>
        <v>0</v>
      </c>
      <c r="E179" s="22">
        <f t="shared" si="8"/>
        <v>0</v>
      </c>
      <c r="F179" s="22">
        <f t="shared" si="8"/>
        <v>0</v>
      </c>
      <c r="G179" s="22">
        <f t="shared" si="8"/>
        <v>0</v>
      </c>
      <c r="H179" s="69">
        <f t="shared" si="9"/>
        <v>726642.13956813002</v>
      </c>
      <c r="I179" s="52"/>
      <c r="J179" s="53"/>
    </row>
    <row r="180" spans="2:10" x14ac:dyDescent="0.2">
      <c r="B180" s="9" t="str">
        <f>$B$44</f>
        <v>Physical Training</v>
      </c>
      <c r="C180" s="22">
        <f t="shared" si="8"/>
        <v>246626.2374160272</v>
      </c>
      <c r="D180" s="22">
        <f t="shared" si="8"/>
        <v>0</v>
      </c>
      <c r="E180" s="22">
        <f t="shared" si="8"/>
        <v>0</v>
      </c>
      <c r="F180" s="22">
        <f t="shared" si="8"/>
        <v>0</v>
      </c>
      <c r="G180" s="22">
        <f t="shared" si="8"/>
        <v>0</v>
      </c>
      <c r="H180" s="69">
        <f t="shared" si="9"/>
        <v>246626.2374160272</v>
      </c>
      <c r="I180" s="52"/>
      <c r="J180" s="53"/>
    </row>
    <row r="181" spans="2:10" x14ac:dyDescent="0.2">
      <c r="B181" s="9" t="str">
        <f>$B$45</f>
        <v>Health Services</v>
      </c>
      <c r="C181" s="22">
        <f t="shared" si="8"/>
        <v>796503.962705957</v>
      </c>
      <c r="D181" s="22">
        <f t="shared" si="8"/>
        <v>3982131.9778025001</v>
      </c>
      <c r="E181" s="22">
        <f t="shared" si="8"/>
        <v>1941240.0034278256</v>
      </c>
      <c r="F181" s="22">
        <f t="shared" si="8"/>
        <v>0</v>
      </c>
      <c r="G181" s="22">
        <f t="shared" si="8"/>
        <v>1239155.9524305055</v>
      </c>
      <c r="H181" s="69">
        <f t="shared" si="9"/>
        <v>7959031.8963667881</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1657932.6234989511</v>
      </c>
      <c r="D183" s="22">
        <f t="shared" si="8"/>
        <v>6773010.4403871289</v>
      </c>
      <c r="E183" s="22">
        <f t="shared" si="8"/>
        <v>1731735.9425367715</v>
      </c>
      <c r="F183" s="22">
        <f t="shared" si="8"/>
        <v>48846.362581093541</v>
      </c>
      <c r="G183" s="22">
        <f t="shared" si="8"/>
        <v>0</v>
      </c>
      <c r="H183" s="69">
        <f t="shared" si="9"/>
        <v>10211525.369003944</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2977889.8768247212</v>
      </c>
      <c r="E185" s="22">
        <f t="shared" si="10"/>
        <v>0</v>
      </c>
      <c r="F185" s="22">
        <f t="shared" si="10"/>
        <v>0</v>
      </c>
      <c r="G185" s="22">
        <f t="shared" si="10"/>
        <v>0</v>
      </c>
      <c r="H185" s="69">
        <f t="shared" si="9"/>
        <v>2977889.8768247212</v>
      </c>
      <c r="I185" s="52"/>
      <c r="J185" s="53"/>
    </row>
    <row r="186" spans="2:10" x14ac:dyDescent="0.2">
      <c r="B186" s="9" t="str">
        <f>$B$50</f>
        <v>Technology</v>
      </c>
      <c r="C186" s="22">
        <f t="shared" si="10"/>
        <v>985505.16968379344</v>
      </c>
      <c r="D186" s="22">
        <f t="shared" si="10"/>
        <v>1176221.9270619673</v>
      </c>
      <c r="E186" s="22">
        <f t="shared" si="10"/>
        <v>121242.98387541778</v>
      </c>
      <c r="F186" s="22">
        <f t="shared" si="10"/>
        <v>0</v>
      </c>
      <c r="G186" s="22">
        <f t="shared" si="10"/>
        <v>0</v>
      </c>
      <c r="H186" s="69">
        <f t="shared" si="9"/>
        <v>2282970.0806211783</v>
      </c>
      <c r="I186" s="52"/>
      <c r="J186" s="53"/>
    </row>
    <row r="187" spans="2:10" x14ac:dyDescent="0.2">
      <c r="B187" s="9" t="str">
        <f>$B$51</f>
        <v>Nursing</v>
      </c>
      <c r="C187" s="22">
        <f t="shared" si="10"/>
        <v>0</v>
      </c>
      <c r="D187" s="22">
        <f t="shared" si="10"/>
        <v>1657183.9021081885</v>
      </c>
      <c r="E187" s="22">
        <f t="shared" si="10"/>
        <v>950100.07469927811</v>
      </c>
      <c r="F187" s="22">
        <f t="shared" si="10"/>
        <v>0</v>
      </c>
      <c r="G187" s="22">
        <f t="shared" si="10"/>
        <v>0</v>
      </c>
      <c r="H187" s="69">
        <f t="shared" si="9"/>
        <v>2607283.9768074667</v>
      </c>
      <c r="I187" s="52"/>
      <c r="J187" s="53"/>
    </row>
    <row r="188" spans="2:10" x14ac:dyDescent="0.2">
      <c r="B188" s="35" t="str">
        <f>$B$52</f>
        <v>Totals</v>
      </c>
      <c r="C188" s="36">
        <f>SUM(C168:C187)</f>
        <v>58785134.417337649</v>
      </c>
      <c r="D188" s="36">
        <f>SUM(D168:D187)</f>
        <v>69053453.60354276</v>
      </c>
      <c r="E188" s="36">
        <f>SUM(E168:E187)</f>
        <v>36313512.11272493</v>
      </c>
      <c r="F188" s="36">
        <f>SUM(F168:F187)</f>
        <v>8476331.9139641393</v>
      </c>
      <c r="G188" s="36">
        <f>SUM(G168:G187)</f>
        <v>1239155.9524305055</v>
      </c>
      <c r="H188" s="36">
        <f t="shared" si="9"/>
        <v>173867588</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61110149</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9145533.425906634</v>
      </c>
      <c r="D193" s="38">
        <f t="shared" si="11"/>
        <v>7210239.3634896819</v>
      </c>
      <c r="E193" s="38">
        <f t="shared" si="11"/>
        <v>3988994.9721738463</v>
      </c>
      <c r="F193" s="38">
        <f t="shared" si="11"/>
        <v>453291.40730241843</v>
      </c>
      <c r="G193" s="38">
        <f t="shared" si="11"/>
        <v>0</v>
      </c>
      <c r="H193" s="38">
        <f>SUM(C193:G193)</f>
        <v>20798059.16887258</v>
      </c>
      <c r="I193" s="1"/>
    </row>
    <row r="194" spans="2:9" x14ac:dyDescent="0.2">
      <c r="B194" s="9" t="str">
        <f>$B$33</f>
        <v>Science</v>
      </c>
      <c r="C194" s="39">
        <f t="shared" si="11"/>
        <v>3197502.1445134752</v>
      </c>
      <c r="D194" s="39">
        <f t="shared" si="11"/>
        <v>2255067.197577388</v>
      </c>
      <c r="E194" s="39">
        <f t="shared" si="11"/>
        <v>1219563.6057608123</v>
      </c>
      <c r="F194" s="39">
        <f t="shared" si="11"/>
        <v>417494.08316158678</v>
      </c>
      <c r="G194" s="39">
        <f t="shared" si="11"/>
        <v>0</v>
      </c>
      <c r="H194" s="39">
        <f t="shared" ref="H194:H213" si="12">SUM(C194:G194)</f>
        <v>7089627.0310132634</v>
      </c>
      <c r="I194" s="1"/>
    </row>
    <row r="195" spans="2:9" x14ac:dyDescent="0.2">
      <c r="B195" s="9" t="str">
        <f>$B$34</f>
        <v>Fine Arts</v>
      </c>
      <c r="C195" s="39">
        <f t="shared" si="11"/>
        <v>2911322.8529985743</v>
      </c>
      <c r="D195" s="39">
        <f t="shared" si="11"/>
        <v>2866590.6951955291</v>
      </c>
      <c r="E195" s="39">
        <f t="shared" si="11"/>
        <v>886241.31040953554</v>
      </c>
      <c r="F195" s="39">
        <f t="shared" si="11"/>
        <v>0</v>
      </c>
      <c r="G195" s="39">
        <f t="shared" si="11"/>
        <v>0</v>
      </c>
      <c r="H195" s="39">
        <f t="shared" si="12"/>
        <v>6664154.8586036386</v>
      </c>
      <c r="I195" s="1"/>
    </row>
    <row r="196" spans="2:9" x14ac:dyDescent="0.2">
      <c r="B196" s="9" t="str">
        <f>$B$35</f>
        <v>Teacher Education</v>
      </c>
      <c r="C196" s="39">
        <f t="shared" si="11"/>
        <v>73899.137142522057</v>
      </c>
      <c r="D196" s="39">
        <f t="shared" si="11"/>
        <v>1005376.3607857848</v>
      </c>
      <c r="E196" s="39">
        <f t="shared" si="11"/>
        <v>1275448.7588387413</v>
      </c>
      <c r="F196" s="39">
        <f t="shared" si="11"/>
        <v>864701.74255668756</v>
      </c>
      <c r="G196" s="39">
        <f t="shared" si="11"/>
        <v>0</v>
      </c>
      <c r="H196" s="39">
        <f t="shared" si="12"/>
        <v>3219425.9993237359</v>
      </c>
      <c r="I196" s="1"/>
    </row>
    <row r="197" spans="2:9" x14ac:dyDescent="0.2">
      <c r="B197" s="9" t="str">
        <f>$B$36</f>
        <v>Agriculture</v>
      </c>
      <c r="C197" s="39">
        <f t="shared" si="11"/>
        <v>101596.4058890028</v>
      </c>
      <c r="D197" s="39">
        <f t="shared" si="11"/>
        <v>356237.44584467425</v>
      </c>
      <c r="E197" s="39">
        <f t="shared" si="11"/>
        <v>172537.11846287918</v>
      </c>
      <c r="F197" s="39">
        <f t="shared" si="11"/>
        <v>4575.903015576223</v>
      </c>
      <c r="G197" s="39">
        <f t="shared" si="11"/>
        <v>0</v>
      </c>
      <c r="H197" s="39">
        <f t="shared" si="12"/>
        <v>634946.87321213237</v>
      </c>
      <c r="I197" s="1"/>
    </row>
    <row r="198" spans="2:9" x14ac:dyDescent="0.2">
      <c r="B198" s="9" t="str">
        <f>$B$37</f>
        <v>Engineering</v>
      </c>
      <c r="C198" s="39">
        <f t="shared" si="11"/>
        <v>849344.23434751132</v>
      </c>
      <c r="D198" s="39">
        <f t="shared" si="11"/>
        <v>2183583.9584113411</v>
      </c>
      <c r="E198" s="39">
        <f t="shared" si="11"/>
        <v>1140576.8464996445</v>
      </c>
      <c r="F198" s="39">
        <f t="shared" si="11"/>
        <v>615992.68172802718</v>
      </c>
      <c r="G198" s="39">
        <f t="shared" si="11"/>
        <v>0</v>
      </c>
      <c r="H198" s="39">
        <f t="shared" si="12"/>
        <v>4789497.7209865237</v>
      </c>
      <c r="I198" s="1"/>
    </row>
    <row r="199" spans="2:9" x14ac:dyDescent="0.2">
      <c r="B199" s="9" t="str">
        <f>$B$38</f>
        <v>Home Economics</v>
      </c>
      <c r="C199" s="39">
        <f t="shared" si="11"/>
        <v>370465.56292752345</v>
      </c>
      <c r="D199" s="39">
        <f t="shared" si="11"/>
        <v>575944.46781154443</v>
      </c>
      <c r="E199" s="39">
        <f t="shared" si="11"/>
        <v>230677.26017924535</v>
      </c>
      <c r="F199" s="39">
        <f t="shared" si="11"/>
        <v>0</v>
      </c>
      <c r="G199" s="39">
        <f t="shared" si="11"/>
        <v>0</v>
      </c>
      <c r="H199" s="39">
        <f t="shared" si="12"/>
        <v>1177087.2909183132</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101068.13617906658</v>
      </c>
      <c r="D201" s="39">
        <f t="shared" si="11"/>
        <v>372359.26998601604</v>
      </c>
      <c r="E201" s="39">
        <f t="shared" si="11"/>
        <v>613285.65181196795</v>
      </c>
      <c r="F201" s="39">
        <f t="shared" si="11"/>
        <v>0</v>
      </c>
      <c r="G201" s="39">
        <f t="shared" si="11"/>
        <v>0</v>
      </c>
      <c r="H201" s="39">
        <f t="shared" si="12"/>
        <v>1086713.0579770505</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206070.47368485879</v>
      </c>
      <c r="D204" s="39">
        <f t="shared" si="11"/>
        <v>0</v>
      </c>
      <c r="E204" s="39">
        <f t="shared" si="11"/>
        <v>0</v>
      </c>
      <c r="F204" s="39">
        <f t="shared" si="11"/>
        <v>0</v>
      </c>
      <c r="G204" s="39">
        <f t="shared" si="11"/>
        <v>0</v>
      </c>
      <c r="H204" s="39">
        <f t="shared" si="12"/>
        <v>206070.47368485879</v>
      </c>
      <c r="I204" s="1"/>
    </row>
    <row r="205" spans="2:9" x14ac:dyDescent="0.2">
      <c r="B205" s="9" t="str">
        <f>$B$44</f>
        <v>Physical Training</v>
      </c>
      <c r="C205" s="39">
        <f t="shared" si="11"/>
        <v>116426.23130065958</v>
      </c>
      <c r="D205" s="39">
        <f t="shared" si="11"/>
        <v>0</v>
      </c>
      <c r="E205" s="39">
        <f t="shared" si="11"/>
        <v>0</v>
      </c>
      <c r="F205" s="39">
        <f t="shared" si="11"/>
        <v>0</v>
      </c>
      <c r="G205" s="39">
        <f t="shared" si="11"/>
        <v>0</v>
      </c>
      <c r="H205" s="39">
        <f t="shared" si="12"/>
        <v>116426.23130065958</v>
      </c>
      <c r="I205" s="1"/>
    </row>
    <row r="206" spans="2:9" x14ac:dyDescent="0.2">
      <c r="B206" s="9" t="str">
        <f>$B$45</f>
        <v>Health Services</v>
      </c>
      <c r="C206" s="39">
        <f t="shared" si="11"/>
        <v>491262.77180539677</v>
      </c>
      <c r="D206" s="39">
        <f t="shared" si="11"/>
        <v>2456074.6521136328</v>
      </c>
      <c r="E206" s="39">
        <f t="shared" si="11"/>
        <v>1197305.9639070886</v>
      </c>
      <c r="F206" s="39">
        <f t="shared" si="11"/>
        <v>0</v>
      </c>
      <c r="G206" s="39">
        <f t="shared" si="11"/>
        <v>764278.9193691652</v>
      </c>
      <c r="H206" s="39">
        <f t="shared" si="12"/>
        <v>4908922.3071952835</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1086580.1307495104</v>
      </c>
      <c r="D208" s="39">
        <f t="shared" si="11"/>
        <v>4438912.9362519607</v>
      </c>
      <c r="E208" s="39">
        <f t="shared" si="11"/>
        <v>1134949.5390796394</v>
      </c>
      <c r="F208" s="39">
        <f t="shared" si="11"/>
        <v>32013.054262718168</v>
      </c>
      <c r="G208" s="39">
        <f t="shared" si="11"/>
        <v>0</v>
      </c>
      <c r="H208" s="39">
        <f t="shared" si="12"/>
        <v>6692455.6603438286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941137.48879329616</v>
      </c>
      <c r="E210" s="39">
        <f t="shared" si="13"/>
        <v>0</v>
      </c>
      <c r="F210" s="39">
        <f t="shared" si="13"/>
        <v>0</v>
      </c>
      <c r="G210" s="39">
        <f t="shared" si="13"/>
        <v>0</v>
      </c>
      <c r="H210" s="39">
        <f t="shared" si="12"/>
        <v>941137.48879329616</v>
      </c>
      <c r="I210" s="1"/>
    </row>
    <row r="211" spans="2:9" x14ac:dyDescent="0.2">
      <c r="B211" s="9" t="str">
        <f>$B$50</f>
        <v>Technology</v>
      </c>
      <c r="C211" s="39">
        <f t="shared" si="13"/>
        <v>535915.78958629956</v>
      </c>
      <c r="D211" s="39">
        <f t="shared" si="13"/>
        <v>639627.19036003377</v>
      </c>
      <c r="E211" s="39">
        <f t="shared" si="13"/>
        <v>65931.698213456912</v>
      </c>
      <c r="F211" s="39">
        <f t="shared" si="13"/>
        <v>0</v>
      </c>
      <c r="G211" s="39">
        <f t="shared" si="13"/>
        <v>0</v>
      </c>
      <c r="H211" s="39">
        <f t="shared" si="12"/>
        <v>1241474.6781597903</v>
      </c>
      <c r="I211" s="1"/>
    </row>
    <row r="212" spans="2:9" x14ac:dyDescent="0.2">
      <c r="B212" s="9" t="str">
        <f>$B$51</f>
        <v>Nursing</v>
      </c>
      <c r="C212" s="39">
        <f t="shared" si="13"/>
        <v>0</v>
      </c>
      <c r="D212" s="39">
        <f t="shared" si="13"/>
        <v>981458.41025157541</v>
      </c>
      <c r="E212" s="39">
        <f t="shared" si="13"/>
        <v>562691.74936348107</v>
      </c>
      <c r="F212" s="39">
        <f t="shared" si="13"/>
        <v>0</v>
      </c>
      <c r="G212" s="39">
        <f t="shared" si="13"/>
        <v>0</v>
      </c>
      <c r="H212" s="39">
        <f t="shared" si="12"/>
        <v>1544150.1596150566</v>
      </c>
      <c r="I212" s="1"/>
    </row>
    <row r="213" spans="2:9" x14ac:dyDescent="0.2">
      <c r="B213" s="35" t="str">
        <f>$B$52</f>
        <v>Totals</v>
      </c>
      <c r="C213" s="38">
        <f>SUM(C193:C212)</f>
        <v>19186987.297031034</v>
      </c>
      <c r="D213" s="38">
        <f>SUM(D193:D212)</f>
        <v>26282609.436872456</v>
      </c>
      <c r="E213" s="38">
        <f>SUM(E193:E212)</f>
        <v>12488204.474700339</v>
      </c>
      <c r="F213" s="38">
        <f>SUM(F193:F212)</f>
        <v>2388068.8720270144</v>
      </c>
      <c r="G213" s="38">
        <f>SUM(G193:G212)</f>
        <v>764278.9193691652</v>
      </c>
      <c r="H213" s="38">
        <f t="shared" si="12"/>
        <v>61110149.000000015</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40569465</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8814220.3404312171</v>
      </c>
      <c r="D218" s="38">
        <f t="shared" si="14"/>
        <v>6823374.346918962</v>
      </c>
      <c r="E218" s="38">
        <f t="shared" si="14"/>
        <v>1083383.959082565</v>
      </c>
      <c r="F218" s="38">
        <f t="shared" si="14"/>
        <v>80727.693766875673</v>
      </c>
      <c r="G218" s="38">
        <f t="shared" si="14"/>
        <v>0</v>
      </c>
      <c r="H218" s="38">
        <f>SUM(C218:G218)</f>
        <v>16801706.34019962</v>
      </c>
      <c r="I218" s="1"/>
    </row>
    <row r="219" spans="2:9" x14ac:dyDescent="0.2">
      <c r="B219" s="9" t="str">
        <f>$B$33</f>
        <v>Science</v>
      </c>
      <c r="C219" s="39">
        <f t="shared" si="14"/>
        <v>2969664.880016542</v>
      </c>
      <c r="D219" s="39">
        <f t="shared" si="14"/>
        <v>1959725.9164078622</v>
      </c>
      <c r="E219" s="39">
        <f t="shared" si="14"/>
        <v>200544.63409559987</v>
      </c>
      <c r="F219" s="39">
        <f t="shared" si="14"/>
        <v>52713.979138818075</v>
      </c>
      <c r="G219" s="39">
        <f t="shared" si="14"/>
        <v>0</v>
      </c>
      <c r="H219" s="39">
        <f t="shared" ref="H219:H238" si="15">SUM(C219:G219)</f>
        <v>5182649.4096588213</v>
      </c>
      <c r="I219" s="1"/>
    </row>
    <row r="220" spans="2:9" x14ac:dyDescent="0.2">
      <c r="B220" s="9" t="str">
        <f>$B$34</f>
        <v>Fine Arts</v>
      </c>
      <c r="C220" s="39">
        <f t="shared" si="14"/>
        <v>1350112.8177239182</v>
      </c>
      <c r="D220" s="39">
        <f t="shared" si="14"/>
        <v>1533209.522276503</v>
      </c>
      <c r="E220" s="39">
        <f t="shared" si="14"/>
        <v>139233.10980947054</v>
      </c>
      <c r="F220" s="39">
        <f t="shared" si="14"/>
        <v>0</v>
      </c>
      <c r="G220" s="39">
        <f t="shared" si="14"/>
        <v>0</v>
      </c>
      <c r="H220" s="39">
        <f t="shared" si="15"/>
        <v>3022555.4498098916</v>
      </c>
      <c r="I220" s="1"/>
    </row>
    <row r="221" spans="2:9" x14ac:dyDescent="0.2">
      <c r="B221" s="9" t="str">
        <f>$B$35</f>
        <v>Teacher Education</v>
      </c>
      <c r="C221" s="39">
        <f t="shared" si="14"/>
        <v>63323.183691741382</v>
      </c>
      <c r="D221" s="39">
        <f t="shared" si="14"/>
        <v>905718.36644133192</v>
      </c>
      <c r="E221" s="39">
        <f t="shared" si="14"/>
        <v>581352.14330241468</v>
      </c>
      <c r="F221" s="39">
        <f t="shared" si="14"/>
        <v>182164.45076685847</v>
      </c>
      <c r="G221" s="39">
        <f t="shared" si="14"/>
        <v>0</v>
      </c>
      <c r="H221" s="39">
        <f t="shared" si="15"/>
        <v>1732558.1442023464</v>
      </c>
      <c r="I221" s="1"/>
    </row>
    <row r="222" spans="2:9" x14ac:dyDescent="0.2">
      <c r="B222" s="9" t="str">
        <f>$B$36</f>
        <v>Agriculture</v>
      </c>
      <c r="C222" s="39">
        <f t="shared" si="14"/>
        <v>77485.206255278987</v>
      </c>
      <c r="D222" s="39">
        <f t="shared" si="14"/>
        <v>333695.06089083577</v>
      </c>
      <c r="E222" s="39">
        <f t="shared" si="14"/>
        <v>32812.156058071123</v>
      </c>
      <c r="F222" s="39">
        <f t="shared" si="14"/>
        <v>978.97389829233566</v>
      </c>
      <c r="G222" s="39">
        <f t="shared" si="14"/>
        <v>0</v>
      </c>
      <c r="H222" s="39">
        <f t="shared" si="15"/>
        <v>444971.39710247819</v>
      </c>
      <c r="I222" s="1"/>
    </row>
    <row r="223" spans="2:9" x14ac:dyDescent="0.2">
      <c r="B223" s="9" t="str">
        <f>$B$37</f>
        <v>Engineering</v>
      </c>
      <c r="C223" s="39">
        <f t="shared" si="14"/>
        <v>408623.9631390149</v>
      </c>
      <c r="D223" s="39">
        <f t="shared" si="14"/>
        <v>1574529.2229154604</v>
      </c>
      <c r="E223" s="39">
        <f t="shared" si="14"/>
        <v>259116.95530050484</v>
      </c>
      <c r="F223" s="39">
        <f t="shared" si="14"/>
        <v>84041.143884172809</v>
      </c>
      <c r="G223" s="39">
        <f t="shared" si="14"/>
        <v>0</v>
      </c>
      <c r="H223" s="39">
        <f t="shared" si="15"/>
        <v>2326311.2852391526</v>
      </c>
      <c r="I223" s="1"/>
    </row>
    <row r="224" spans="2:9" x14ac:dyDescent="0.2">
      <c r="B224" s="9" t="str">
        <f>$B$38</f>
        <v>Home Economics</v>
      </c>
      <c r="C224" s="39">
        <f t="shared" si="14"/>
        <v>436045.96861236158</v>
      </c>
      <c r="D224" s="39">
        <f t="shared" si="14"/>
        <v>764769.64549382788</v>
      </c>
      <c r="E224" s="39">
        <f t="shared" si="14"/>
        <v>72501.460277514168</v>
      </c>
      <c r="F224" s="39">
        <f t="shared" si="14"/>
        <v>0</v>
      </c>
      <c r="G224" s="39">
        <f t="shared" si="14"/>
        <v>0</v>
      </c>
      <c r="H224" s="39">
        <f t="shared" si="15"/>
        <v>1273317.0743837035</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61158.288522792958</v>
      </c>
      <c r="D226" s="39">
        <f t="shared" si="14"/>
        <v>316350.25818709005</v>
      </c>
      <c r="E226" s="39">
        <f t="shared" si="14"/>
        <v>309355.10542849294</v>
      </c>
      <c r="F226" s="39">
        <f t="shared" si="14"/>
        <v>0</v>
      </c>
      <c r="G226" s="39">
        <f t="shared" si="14"/>
        <v>0</v>
      </c>
      <c r="H226" s="39">
        <f t="shared" si="15"/>
        <v>686863.65213837591</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207649.52828830294</v>
      </c>
      <c r="D229" s="39">
        <f t="shared" si="14"/>
        <v>0</v>
      </c>
      <c r="E229" s="39">
        <f t="shared" si="14"/>
        <v>0</v>
      </c>
      <c r="F229" s="39">
        <f t="shared" si="14"/>
        <v>0</v>
      </c>
      <c r="G229" s="39">
        <f t="shared" si="14"/>
        <v>0</v>
      </c>
      <c r="H229" s="39">
        <f t="shared" si="15"/>
        <v>207649.52828830294</v>
      </c>
      <c r="I229" s="1"/>
    </row>
    <row r="230" spans="2:10" x14ac:dyDescent="0.2">
      <c r="B230" s="9" t="str">
        <f>$B$44</f>
        <v>Physical Training</v>
      </c>
      <c r="C230" s="39">
        <f t="shared" si="14"/>
        <v>55776.118588879515</v>
      </c>
      <c r="D230" s="39">
        <f t="shared" si="14"/>
        <v>0</v>
      </c>
      <c r="E230" s="39">
        <f t="shared" si="14"/>
        <v>0</v>
      </c>
      <c r="F230" s="39">
        <f t="shared" si="14"/>
        <v>0</v>
      </c>
      <c r="G230" s="39">
        <f t="shared" si="14"/>
        <v>0</v>
      </c>
      <c r="H230" s="39">
        <f t="shared" si="15"/>
        <v>55776.118588879515</v>
      </c>
      <c r="I230" s="1"/>
    </row>
    <row r="231" spans="2:10" x14ac:dyDescent="0.2">
      <c r="B231" s="9" t="str">
        <f>$B$45</f>
        <v>Health Services</v>
      </c>
      <c r="C231" s="39">
        <f t="shared" si="14"/>
        <v>319051.42552377388</v>
      </c>
      <c r="D231" s="39">
        <f t="shared" si="14"/>
        <v>1549547.9712397584</v>
      </c>
      <c r="E231" s="39">
        <f t="shared" si="14"/>
        <v>369617.57321542996</v>
      </c>
      <c r="F231" s="39">
        <f t="shared" si="14"/>
        <v>150.61136896805164</v>
      </c>
      <c r="G231" s="39">
        <f t="shared" si="14"/>
        <v>127486.73108649541</v>
      </c>
      <c r="H231" s="39">
        <f t="shared" si="15"/>
        <v>2365854.312434426</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849751.42180071375</v>
      </c>
      <c r="D233" s="39">
        <f t="shared" si="14"/>
        <v>3657444.6766151143</v>
      </c>
      <c r="E233" s="39">
        <f t="shared" si="14"/>
        <v>327713.59416435863</v>
      </c>
      <c r="F233" s="39">
        <f t="shared" si="14"/>
        <v>13555.023207124648</v>
      </c>
      <c r="G233" s="39">
        <f t="shared" si="14"/>
        <v>0</v>
      </c>
      <c r="H233" s="39">
        <f t="shared" si="15"/>
        <v>4848464.7157873111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613047.01979519171</v>
      </c>
      <c r="E235" s="39">
        <f t="shared" si="16"/>
        <v>0</v>
      </c>
      <c r="F235" s="39">
        <f t="shared" si="16"/>
        <v>0</v>
      </c>
      <c r="G235" s="39">
        <f t="shared" si="16"/>
        <v>0</v>
      </c>
      <c r="H235" s="39">
        <f t="shared" si="15"/>
        <v>613047.01979519171</v>
      </c>
      <c r="I235" s="1"/>
    </row>
    <row r="236" spans="2:10" x14ac:dyDescent="0.2">
      <c r="B236" s="9" t="str">
        <f>$B$50</f>
        <v>Technology</v>
      </c>
      <c r="C236" s="39">
        <f t="shared" si="16"/>
        <v>151933.54567633866</v>
      </c>
      <c r="D236" s="39">
        <f t="shared" si="16"/>
        <v>391826.78872386768</v>
      </c>
      <c r="E236" s="39">
        <f t="shared" si="16"/>
        <v>16493.499403968257</v>
      </c>
      <c r="F236" s="39">
        <f t="shared" si="16"/>
        <v>0</v>
      </c>
      <c r="G236" s="39">
        <f t="shared" si="16"/>
        <v>0</v>
      </c>
      <c r="H236" s="39">
        <f t="shared" si="15"/>
        <v>560253.83380417456</v>
      </c>
      <c r="I236" s="1"/>
    </row>
    <row r="237" spans="2:10" x14ac:dyDescent="0.2">
      <c r="B237" s="9" t="str">
        <f>$B$51</f>
        <v>Nursing</v>
      </c>
      <c r="C237" s="39">
        <f t="shared" si="16"/>
        <v>0</v>
      </c>
      <c r="D237" s="39">
        <f t="shared" si="16"/>
        <v>324164.29899560346</v>
      </c>
      <c r="E237" s="39">
        <f t="shared" si="16"/>
        <v>123322.41957172024</v>
      </c>
      <c r="F237" s="39">
        <f t="shared" si="16"/>
        <v>0</v>
      </c>
      <c r="G237" s="39">
        <f t="shared" si="16"/>
        <v>0</v>
      </c>
      <c r="H237" s="39">
        <f t="shared" si="15"/>
        <v>447486.7185673237</v>
      </c>
      <c r="I237" s="1"/>
    </row>
    <row r="238" spans="2:10" x14ac:dyDescent="0.2">
      <c r="B238" s="35" t="str">
        <f>$B$52</f>
        <v>Totals</v>
      </c>
      <c r="C238" s="38">
        <f>SUM(C218:C237)</f>
        <v>15764796.68827088</v>
      </c>
      <c r="D238" s="38">
        <f>SUM(D218:D237)</f>
        <v>20747403.094901405</v>
      </c>
      <c r="E238" s="38">
        <f>SUM(E218:E237)</f>
        <v>3515446.6097101104</v>
      </c>
      <c r="F238" s="38">
        <f>SUM(F218:F237)</f>
        <v>414331.87603111006</v>
      </c>
      <c r="G238" s="38">
        <f>SUM(G218:G237)</f>
        <v>127486.73108649541</v>
      </c>
      <c r="H238" s="38">
        <f t="shared" si="15"/>
        <v>40569465</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20031713</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4352138.5401133699</v>
      </c>
      <c r="D243" s="38">
        <f t="shared" si="17"/>
        <v>3369131.8485230966</v>
      </c>
      <c r="E243" s="38">
        <f t="shared" si="17"/>
        <v>534935.24100319506</v>
      </c>
      <c r="F243" s="38">
        <f t="shared" si="17"/>
        <v>39860.372639618057</v>
      </c>
      <c r="G243" s="38">
        <f t="shared" si="17"/>
        <v>0</v>
      </c>
      <c r="H243" s="38">
        <f>SUM(C243:G243)</f>
        <v>8296066.0022792788</v>
      </c>
      <c r="I243" s="1"/>
    </row>
    <row r="244" spans="2:9" x14ac:dyDescent="0.2">
      <c r="B244" s="9" t="str">
        <f>$B$33</f>
        <v>Science</v>
      </c>
      <c r="C244" s="39">
        <f t="shared" si="17"/>
        <v>1466311.537080186</v>
      </c>
      <c r="D244" s="39">
        <f t="shared" si="17"/>
        <v>967640.73955977196</v>
      </c>
      <c r="E244" s="39">
        <f t="shared" si="17"/>
        <v>99021.580735488416</v>
      </c>
      <c r="F244" s="39">
        <f t="shared" si="17"/>
        <v>26028.228402735673</v>
      </c>
      <c r="G244" s="39">
        <f t="shared" si="17"/>
        <v>0</v>
      </c>
      <c r="H244" s="39">
        <f t="shared" ref="H244:H263" si="18">SUM(C244:G244)</f>
        <v>2559002.0857781819</v>
      </c>
      <c r="I244" s="1"/>
    </row>
    <row r="245" spans="2:9" x14ac:dyDescent="0.2">
      <c r="B245" s="9" t="str">
        <f>$B$34</f>
        <v>Fine Arts</v>
      </c>
      <c r="C245" s="39">
        <f t="shared" si="17"/>
        <v>666636.16299270501</v>
      </c>
      <c r="D245" s="39">
        <f t="shared" si="17"/>
        <v>757042.59642344341</v>
      </c>
      <c r="E245" s="39">
        <f t="shared" si="17"/>
        <v>68748.200051462321</v>
      </c>
      <c r="F245" s="39">
        <f t="shared" si="17"/>
        <v>0</v>
      </c>
      <c r="G245" s="39">
        <f t="shared" si="17"/>
        <v>0</v>
      </c>
      <c r="H245" s="39">
        <f t="shared" si="18"/>
        <v>1492426.9594676108</v>
      </c>
      <c r="I245" s="1"/>
    </row>
    <row r="246" spans="2:9" x14ac:dyDescent="0.2">
      <c r="B246" s="9" t="str">
        <f>$B$35</f>
        <v>Teacher Education</v>
      </c>
      <c r="C246" s="39">
        <f t="shared" si="17"/>
        <v>31266.664274701277</v>
      </c>
      <c r="D246" s="39">
        <f t="shared" si="17"/>
        <v>447210.4913235014</v>
      </c>
      <c r="E246" s="39">
        <f t="shared" si="17"/>
        <v>287050.35391935398</v>
      </c>
      <c r="F246" s="39">
        <f t="shared" si="17"/>
        <v>89946.120723167987</v>
      </c>
      <c r="G246" s="39">
        <f t="shared" si="17"/>
        <v>0</v>
      </c>
      <c r="H246" s="39">
        <f t="shared" si="18"/>
        <v>855473.63024072465</v>
      </c>
      <c r="I246" s="1"/>
    </row>
    <row r="247" spans="2:9" x14ac:dyDescent="0.2">
      <c r="B247" s="9" t="str">
        <f>$B$36</f>
        <v>Agriculture</v>
      </c>
      <c r="C247" s="39">
        <f t="shared" si="17"/>
        <v>38259.351299100286</v>
      </c>
      <c r="D247" s="39">
        <f t="shared" si="17"/>
        <v>164766.37513663902</v>
      </c>
      <c r="E247" s="39">
        <f t="shared" si="17"/>
        <v>16201.438521964541</v>
      </c>
      <c r="F247" s="39">
        <f t="shared" si="17"/>
        <v>483.3813846222339</v>
      </c>
      <c r="G247" s="39">
        <f t="shared" si="17"/>
        <v>0</v>
      </c>
      <c r="H247" s="39">
        <f t="shared" si="18"/>
        <v>219710.5463423261</v>
      </c>
      <c r="I247" s="1"/>
    </row>
    <row r="248" spans="2:9" x14ac:dyDescent="0.2">
      <c r="B248" s="9" t="str">
        <f>$B$37</f>
        <v>Engineering</v>
      </c>
      <c r="C248" s="39">
        <f t="shared" si="17"/>
        <v>201763.51732820054</v>
      </c>
      <c r="D248" s="39">
        <f t="shared" si="17"/>
        <v>777444.7482498358</v>
      </c>
      <c r="E248" s="39">
        <f t="shared" si="17"/>
        <v>127942.44346119778</v>
      </c>
      <c r="F248" s="39">
        <f t="shared" si="17"/>
        <v>41496.432710647161</v>
      </c>
      <c r="G248" s="39">
        <f t="shared" si="17"/>
        <v>0</v>
      </c>
      <c r="H248" s="39">
        <f t="shared" si="18"/>
        <v>1148647.1417498812</v>
      </c>
      <c r="I248" s="1"/>
    </row>
    <row r="249" spans="2:9" x14ac:dyDescent="0.2">
      <c r="B249" s="9" t="str">
        <f>$B$38</f>
        <v>Home Economics</v>
      </c>
      <c r="C249" s="39">
        <f t="shared" si="17"/>
        <v>215303.49729901136</v>
      </c>
      <c r="D249" s="39">
        <f t="shared" si="17"/>
        <v>377615.18545152381</v>
      </c>
      <c r="E249" s="39">
        <f t="shared" si="17"/>
        <v>35798.560428639226</v>
      </c>
      <c r="F249" s="39">
        <f t="shared" si="17"/>
        <v>0</v>
      </c>
      <c r="G249" s="39">
        <f t="shared" si="17"/>
        <v>0</v>
      </c>
      <c r="H249" s="39">
        <f t="shared" si="18"/>
        <v>628717.24317917437</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30197.718487532002</v>
      </c>
      <c r="D251" s="39">
        <f t="shared" si="17"/>
        <v>156202.14808057458</v>
      </c>
      <c r="E251" s="39">
        <f t="shared" si="17"/>
        <v>152748.1983562838</v>
      </c>
      <c r="F251" s="39">
        <f t="shared" si="17"/>
        <v>0</v>
      </c>
      <c r="G251" s="39">
        <f t="shared" si="17"/>
        <v>0</v>
      </c>
      <c r="H251" s="39">
        <f t="shared" si="18"/>
        <v>339148.0649243904</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102529.71675265291</v>
      </c>
      <c r="D254" s="39">
        <f t="shared" si="17"/>
        <v>0</v>
      </c>
      <c r="E254" s="39">
        <f t="shared" si="17"/>
        <v>0</v>
      </c>
      <c r="F254" s="39">
        <f t="shared" si="17"/>
        <v>0</v>
      </c>
      <c r="G254" s="39">
        <f t="shared" si="17"/>
        <v>0</v>
      </c>
      <c r="H254" s="39">
        <f t="shared" si="18"/>
        <v>102529.71675265291</v>
      </c>
      <c r="I254" s="1"/>
    </row>
    <row r="255" spans="2:9" x14ac:dyDescent="0.2">
      <c r="B255" s="9" t="str">
        <f>$B$44</f>
        <v>Physical Training</v>
      </c>
      <c r="C255" s="39">
        <f t="shared" si="17"/>
        <v>27540.200488875056</v>
      </c>
      <c r="D255" s="39">
        <f t="shared" si="17"/>
        <v>0</v>
      </c>
      <c r="E255" s="39">
        <f t="shared" si="17"/>
        <v>0</v>
      </c>
      <c r="F255" s="39">
        <f t="shared" si="17"/>
        <v>0</v>
      </c>
      <c r="G255" s="39">
        <f t="shared" si="17"/>
        <v>0</v>
      </c>
      <c r="H255" s="39">
        <f t="shared" si="18"/>
        <v>27540.200488875056</v>
      </c>
      <c r="I255" s="1"/>
    </row>
    <row r="256" spans="2:9" x14ac:dyDescent="0.2">
      <c r="B256" s="9" t="str">
        <f>$B$45</f>
        <v>Health Services</v>
      </c>
      <c r="C256" s="39">
        <f t="shared" si="17"/>
        <v>157535.88538407182</v>
      </c>
      <c r="D256" s="39">
        <f t="shared" si="17"/>
        <v>765109.92293359281</v>
      </c>
      <c r="E256" s="39">
        <f t="shared" si="17"/>
        <v>182503.59343925241</v>
      </c>
      <c r="F256" s="39">
        <f t="shared" si="17"/>
        <v>74.366366864959062</v>
      </c>
      <c r="G256" s="39">
        <f t="shared" si="17"/>
        <v>62948.26930630843</v>
      </c>
      <c r="H256" s="39">
        <f t="shared" si="18"/>
        <v>1168172.0374300904</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419576.06793320645</v>
      </c>
      <c r="D258" s="39">
        <f t="shared" si="17"/>
        <v>1805911.9605183795</v>
      </c>
      <c r="E258" s="39">
        <f t="shared" si="17"/>
        <v>161812.9463747897</v>
      </c>
      <c r="F258" s="39">
        <f t="shared" si="17"/>
        <v>6692.973017846316</v>
      </c>
      <c r="G258" s="39">
        <f t="shared" si="17"/>
        <v>0</v>
      </c>
      <c r="H258" s="39">
        <f t="shared" si="18"/>
        <v>2393993.9478442222</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302700.12079386797</v>
      </c>
      <c r="E260" s="39">
        <f t="shared" si="19"/>
        <v>0</v>
      </c>
      <c r="F260" s="39">
        <f t="shared" si="19"/>
        <v>0</v>
      </c>
      <c r="G260" s="39">
        <f t="shared" si="19"/>
        <v>0</v>
      </c>
      <c r="H260" s="39">
        <f t="shared" si="18"/>
        <v>302700.12079386797</v>
      </c>
      <c r="I260" s="1"/>
    </row>
    <row r="261" spans="2:10" x14ac:dyDescent="0.2">
      <c r="B261" s="9" t="str">
        <f>$B$50</f>
        <v>Technology</v>
      </c>
      <c r="C261" s="39">
        <f t="shared" si="19"/>
        <v>75019.209202310332</v>
      </c>
      <c r="D261" s="39">
        <f t="shared" si="19"/>
        <v>193469.68902419967</v>
      </c>
      <c r="E261" s="39">
        <f t="shared" si="19"/>
        <v>8143.8847277370596</v>
      </c>
      <c r="F261" s="39">
        <f t="shared" si="19"/>
        <v>0</v>
      </c>
      <c r="G261" s="39">
        <f t="shared" si="19"/>
        <v>0</v>
      </c>
      <c r="H261" s="39">
        <f t="shared" si="18"/>
        <v>276632.78295424709</v>
      </c>
      <c r="I261" s="1"/>
    </row>
    <row r="262" spans="2:10" x14ac:dyDescent="0.2">
      <c r="B262" s="9" t="str">
        <f>$B$51</f>
        <v>Nursing</v>
      </c>
      <c r="C262" s="39">
        <f t="shared" si="19"/>
        <v>0</v>
      </c>
      <c r="D262" s="39">
        <f t="shared" si="19"/>
        <v>160060.43467238519</v>
      </c>
      <c r="E262" s="39">
        <f t="shared" si="19"/>
        <v>60892.085102090525</v>
      </c>
      <c r="F262" s="39">
        <f t="shared" si="19"/>
        <v>0</v>
      </c>
      <c r="G262" s="39">
        <f t="shared" si="19"/>
        <v>0</v>
      </c>
      <c r="H262" s="39">
        <f t="shared" si="18"/>
        <v>220952.51977447572</v>
      </c>
      <c r="I262" s="1"/>
    </row>
    <row r="263" spans="2:10" x14ac:dyDescent="0.2">
      <c r="B263" s="35" t="str">
        <f>$B$52</f>
        <v>Totals</v>
      </c>
      <c r="C263" s="38">
        <f>SUM(C243:C262)</f>
        <v>7784078.0686359229</v>
      </c>
      <c r="D263" s="38">
        <f>SUM(D243:D262)</f>
        <v>10244306.26069081</v>
      </c>
      <c r="E263" s="38">
        <f>SUM(E243:E262)</f>
        <v>1735798.526121455</v>
      </c>
      <c r="F263" s="38">
        <f>SUM(F243:F262)</f>
        <v>204581.87524550239</v>
      </c>
      <c r="G263" s="38">
        <f>SUM(G243:G262)</f>
        <v>62948.26930630843</v>
      </c>
      <c r="H263" s="38">
        <f t="shared" si="18"/>
        <v>20031713.000000004</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70770084.272035852</v>
      </c>
      <c r="D268" s="38">
        <f t="shared" si="20"/>
        <v>55606658.542734616</v>
      </c>
      <c r="E268" s="38">
        <f t="shared" si="20"/>
        <v>26743258.365934625</v>
      </c>
      <c r="F268" s="38">
        <f t="shared" si="20"/>
        <v>2975672.896625963</v>
      </c>
      <c r="G268" s="38">
        <f t="shared" si="20"/>
        <v>0</v>
      </c>
      <c r="H268" s="38">
        <f>SUM(C268:G268)</f>
        <v>156095674.07733104</v>
      </c>
      <c r="I268" s="1"/>
    </row>
    <row r="269" spans="2:10" x14ac:dyDescent="0.2">
      <c r="B269" s="9" t="str">
        <f>$B$33</f>
        <v>Science</v>
      </c>
      <c r="C269" s="39">
        <f t="shared" si="20"/>
        <v>26847469.923205361</v>
      </c>
      <c r="D269" s="39">
        <f t="shared" si="20"/>
        <v>18733274.383367825</v>
      </c>
      <c r="E269" s="39">
        <f t="shared" si="20"/>
        <v>8847564.1818359494</v>
      </c>
      <c r="F269" s="39">
        <f t="shared" si="20"/>
        <v>3004984.4775176914</v>
      </c>
      <c r="G269" s="39">
        <f t="shared" si="20"/>
        <v>0</v>
      </c>
      <c r="H269" s="39">
        <f t="shared" ref="H269:H288" si="21">SUM(C269:G269)</f>
        <v>57433292.965926826</v>
      </c>
      <c r="I269" s="1"/>
    </row>
    <row r="270" spans="2:10" x14ac:dyDescent="0.2">
      <c r="B270" s="9" t="str">
        <f>$B$34</f>
        <v>Fine Arts</v>
      </c>
      <c r="C270" s="39">
        <f t="shared" si="20"/>
        <v>14162205.573821787</v>
      </c>
      <c r="D270" s="39">
        <f t="shared" si="20"/>
        <v>14249095.097188907</v>
      </c>
      <c r="E270" s="39">
        <f t="shared" si="20"/>
        <v>3905202.7827419834</v>
      </c>
      <c r="F270" s="39">
        <f t="shared" si="20"/>
        <v>0</v>
      </c>
      <c r="G270" s="39">
        <f t="shared" si="20"/>
        <v>0</v>
      </c>
      <c r="H270" s="39">
        <f t="shared" si="21"/>
        <v>32316503.453752678</v>
      </c>
      <c r="I270" s="1"/>
    </row>
    <row r="271" spans="2:10" x14ac:dyDescent="0.2">
      <c r="B271" s="9" t="str">
        <f>$B$35</f>
        <v>Teacher Education</v>
      </c>
      <c r="C271" s="39">
        <f t="shared" si="20"/>
        <v>609824.32335732086</v>
      </c>
      <c r="D271" s="39">
        <f t="shared" si="20"/>
        <v>8362544.6915847752</v>
      </c>
      <c r="E271" s="39">
        <f t="shared" si="20"/>
        <v>9760998.5079280157</v>
      </c>
      <c r="F271" s="39">
        <f t="shared" si="20"/>
        <v>6300924.5187562052</v>
      </c>
      <c r="G271" s="39">
        <f t="shared" si="20"/>
        <v>0</v>
      </c>
      <c r="H271" s="39">
        <f t="shared" si="21"/>
        <v>25034292.041626319</v>
      </c>
      <c r="I271" s="1"/>
    </row>
    <row r="272" spans="2:10" x14ac:dyDescent="0.2">
      <c r="B272" s="9" t="str">
        <f>$B$36</f>
        <v>Agriculture</v>
      </c>
      <c r="C272" s="39">
        <f t="shared" si="20"/>
        <v>595990.99608813878</v>
      </c>
      <c r="D272" s="39">
        <f t="shared" si="20"/>
        <v>2182396.6416309085</v>
      </c>
      <c r="E272" s="39">
        <f t="shared" si="20"/>
        <v>864596.94058149331</v>
      </c>
      <c r="F272" s="39">
        <f t="shared" si="20"/>
        <v>23092.659102001191</v>
      </c>
      <c r="G272" s="39">
        <f t="shared" si="20"/>
        <v>0</v>
      </c>
      <c r="H272" s="39">
        <f t="shared" si="21"/>
        <v>3666077.2374025416</v>
      </c>
      <c r="I272" s="1"/>
    </row>
    <row r="273" spans="2:10" x14ac:dyDescent="0.2">
      <c r="B273" s="9" t="str">
        <f>$B$37</f>
        <v>Engineering</v>
      </c>
      <c r="C273" s="39">
        <f t="shared" si="20"/>
        <v>4862637.691739127</v>
      </c>
      <c r="D273" s="39">
        <f t="shared" si="20"/>
        <v>13284108.402639568</v>
      </c>
      <c r="E273" s="39">
        <f t="shared" si="20"/>
        <v>6097368.5294593116</v>
      </c>
      <c r="F273" s="39">
        <f t="shared" si="20"/>
        <v>3209510.9587561912</v>
      </c>
      <c r="G273" s="39">
        <f t="shared" si="20"/>
        <v>0</v>
      </c>
      <c r="H273" s="39">
        <f t="shared" si="21"/>
        <v>27453625.582594197</v>
      </c>
      <c r="I273" s="1"/>
    </row>
    <row r="274" spans="2:10" x14ac:dyDescent="0.2">
      <c r="B274" s="9" t="str">
        <f>$B$38</f>
        <v>Home Economics</v>
      </c>
      <c r="C274" s="39">
        <f t="shared" si="20"/>
        <v>3176343.8206988554</v>
      </c>
      <c r="D274" s="39">
        <f t="shared" si="20"/>
        <v>5067868.5342166759</v>
      </c>
      <c r="E274" s="39">
        <f t="shared" si="20"/>
        <v>1680534.6303893968</v>
      </c>
      <c r="F274" s="39">
        <f t="shared" si="20"/>
        <v>0</v>
      </c>
      <c r="G274" s="39">
        <f t="shared" si="20"/>
        <v>0</v>
      </c>
      <c r="H274" s="39">
        <f t="shared" si="21"/>
        <v>9924746.9853049275</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659130.2648054281</v>
      </c>
      <c r="D276" s="39">
        <f t="shared" si="20"/>
        <v>2564369.0375238522</v>
      </c>
      <c r="E276" s="39">
        <f t="shared" si="20"/>
        <v>3907381.1028825259</v>
      </c>
      <c r="F276" s="39">
        <f t="shared" si="20"/>
        <v>0</v>
      </c>
      <c r="G276" s="39">
        <f t="shared" si="20"/>
        <v>0</v>
      </c>
      <c r="H276" s="39">
        <f t="shared" si="21"/>
        <v>7130880.4052118063</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1604311.6082939445</v>
      </c>
      <c r="D279" s="39">
        <f t="shared" si="20"/>
        <v>0</v>
      </c>
      <c r="E279" s="39">
        <f t="shared" si="20"/>
        <v>0</v>
      </c>
      <c r="F279" s="39">
        <f t="shared" si="20"/>
        <v>0</v>
      </c>
      <c r="G279" s="39">
        <f t="shared" si="20"/>
        <v>0</v>
      </c>
      <c r="H279" s="39">
        <f t="shared" si="21"/>
        <v>1604311.6082939445</v>
      </c>
      <c r="I279" s="1"/>
    </row>
    <row r="280" spans="2:10" x14ac:dyDescent="0.2">
      <c r="B280" s="9" t="str">
        <f>$B$44</f>
        <v>Physical Training</v>
      </c>
      <c r="C280" s="39">
        <f t="shared" si="20"/>
        <v>650564.6566042403</v>
      </c>
      <c r="D280" s="39">
        <f t="shared" si="20"/>
        <v>0</v>
      </c>
      <c r="E280" s="39">
        <f t="shared" si="20"/>
        <v>0</v>
      </c>
      <c r="F280" s="39">
        <f t="shared" si="20"/>
        <v>0</v>
      </c>
      <c r="G280" s="39">
        <f t="shared" si="20"/>
        <v>0</v>
      </c>
      <c r="H280" s="39">
        <f t="shared" si="21"/>
        <v>650564.6566042403</v>
      </c>
      <c r="I280" s="1"/>
    </row>
    <row r="281" spans="2:10" x14ac:dyDescent="0.2">
      <c r="B281" s="9" t="str">
        <f>$B$45</f>
        <v>Health Services</v>
      </c>
      <c r="C281" s="39">
        <f t="shared" si="20"/>
        <v>2625962.5281644855</v>
      </c>
      <c r="D281" s="39">
        <f t="shared" si="20"/>
        <v>13060487.401230805</v>
      </c>
      <c r="E281" s="39">
        <f t="shared" si="20"/>
        <v>5790579.918246977</v>
      </c>
      <c r="F281" s="39">
        <f t="shared" si="20"/>
        <v>224.97773583301068</v>
      </c>
      <c r="G281" s="39">
        <f t="shared" si="20"/>
        <v>3534311.7658288348</v>
      </c>
      <c r="H281" s="39">
        <f t="shared" si="21"/>
        <v>25011566.591206931</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5919554.8870759122</v>
      </c>
      <c r="D283" s="39">
        <f t="shared" si="20"/>
        <v>24460533.160448045</v>
      </c>
      <c r="E283" s="39">
        <f t="shared" si="20"/>
        <v>5346760.0678890888</v>
      </c>
      <c r="F283" s="39">
        <f t="shared" si="20"/>
        <v>157253.98206275768</v>
      </c>
      <c r="G283" s="39">
        <f t="shared" si="20"/>
        <v>0</v>
      </c>
      <c r="H283" s="39">
        <f t="shared" si="21"/>
        <v>35884102.097475804</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6485402.4192359066</v>
      </c>
      <c r="E285" s="39">
        <f t="shared" si="22"/>
        <v>0</v>
      </c>
      <c r="F285" s="39">
        <f t="shared" si="22"/>
        <v>0</v>
      </c>
      <c r="G285" s="39">
        <f t="shared" si="22"/>
        <v>0</v>
      </c>
      <c r="H285" s="39">
        <f t="shared" si="21"/>
        <v>6485402.4192359066</v>
      </c>
      <c r="I285" s="1"/>
    </row>
    <row r="286" spans="2:10" x14ac:dyDescent="0.2">
      <c r="B286" s="9" t="str">
        <f>$B$50</f>
        <v>Technology</v>
      </c>
      <c r="C286" s="39">
        <f t="shared" si="22"/>
        <v>2688297.5529687651</v>
      </c>
      <c r="D286" s="39">
        <f t="shared" si="22"/>
        <v>3522965.2091078586</v>
      </c>
      <c r="E286" s="39">
        <f t="shared" si="22"/>
        <v>327447.35088452703</v>
      </c>
      <c r="F286" s="39">
        <f t="shared" si="22"/>
        <v>0</v>
      </c>
      <c r="G286" s="39">
        <f t="shared" si="22"/>
        <v>0</v>
      </c>
      <c r="H286" s="39">
        <f t="shared" si="21"/>
        <v>6538710.1129611507</v>
      </c>
      <c r="I286" s="1"/>
    </row>
    <row r="287" spans="2:10" x14ac:dyDescent="0.2">
      <c r="B287" s="9" t="str">
        <f>$B$51</f>
        <v>Nursing</v>
      </c>
      <c r="C287" s="39">
        <f t="shared" si="22"/>
        <v>0</v>
      </c>
      <c r="D287" s="39">
        <f t="shared" si="22"/>
        <v>4844212.4038832821</v>
      </c>
      <c r="E287" s="39">
        <f t="shared" si="22"/>
        <v>2683891.5808810387</v>
      </c>
      <c r="F287" s="39">
        <f t="shared" si="22"/>
        <v>0</v>
      </c>
      <c r="G287" s="39">
        <f t="shared" si="22"/>
        <v>0</v>
      </c>
      <c r="H287" s="39">
        <f t="shared" si="21"/>
        <v>7528103.9847643208</v>
      </c>
      <c r="I287" s="1"/>
    </row>
    <row r="288" spans="2:10" x14ac:dyDescent="0.2">
      <c r="B288" s="35" t="str">
        <f>$B$52</f>
        <v>Totals</v>
      </c>
      <c r="C288" s="38">
        <f>SUM(C268:C287)</f>
        <v>135172378.09885922</v>
      </c>
      <c r="D288" s="38">
        <f>SUM(D268:D287)</f>
        <v>172423915.924793</v>
      </c>
      <c r="E288" s="38">
        <f>SUM(E268:E287)</f>
        <v>75955583.959654942</v>
      </c>
      <c r="F288" s="38">
        <f>SUM(F268:F287)</f>
        <v>15671664.470556641</v>
      </c>
      <c r="G288" s="38">
        <f>SUM(G268:G287)</f>
        <v>3534311.7658288348</v>
      </c>
      <c r="H288" s="38">
        <f t="shared" si="21"/>
        <v>402757854.21969259</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241.41829848243299</v>
      </c>
      <c r="D293" s="36">
        <f t="shared" si="23"/>
        <v>482.42448742232779</v>
      </c>
      <c r="E293" s="36">
        <f t="shared" si="23"/>
        <v>1438.6604102390997</v>
      </c>
      <c r="F293" s="36">
        <f t="shared" si="23"/>
        <v>2775.8142692406373</v>
      </c>
      <c r="G293" s="37">
        <f t="shared" si="23"/>
        <v>0</v>
      </c>
      <c r="H293" s="38">
        <f t="shared" si="23"/>
        <v>364.65073172159401</v>
      </c>
      <c r="I293" s="1"/>
    </row>
    <row r="294" spans="2:10" x14ac:dyDescent="0.2">
      <c r="B294" s="9" t="str">
        <f>$B$33</f>
        <v>Science</v>
      </c>
      <c r="C294" s="69">
        <f t="shared" si="23"/>
        <v>271.83182223667654</v>
      </c>
      <c r="D294" s="69">
        <f t="shared" si="23"/>
        <v>565.87447163171203</v>
      </c>
      <c r="E294" s="69">
        <f t="shared" si="23"/>
        <v>2571.2188845788869</v>
      </c>
      <c r="F294" s="69">
        <f t="shared" si="23"/>
        <v>4292.8349678824161</v>
      </c>
      <c r="G294" s="88">
        <f t="shared" si="23"/>
        <v>0</v>
      </c>
      <c r="H294" s="39">
        <f t="shared" si="23"/>
        <v>422.2694706011045</v>
      </c>
      <c r="I294" s="1"/>
    </row>
    <row r="295" spans="2:10" x14ac:dyDescent="0.2">
      <c r="B295" s="9" t="str">
        <f>$B$34</f>
        <v>Fine Arts</v>
      </c>
      <c r="C295" s="69">
        <f t="shared" si="23"/>
        <v>315.40255609598205</v>
      </c>
      <c r="D295" s="69">
        <f t="shared" si="23"/>
        <v>550.15811186057556</v>
      </c>
      <c r="E295" s="69">
        <f t="shared" si="23"/>
        <v>1634.6600178911608</v>
      </c>
      <c r="F295" s="69">
        <f t="shared" si="23"/>
        <v>0</v>
      </c>
      <c r="G295" s="88">
        <f t="shared" si="23"/>
        <v>0</v>
      </c>
      <c r="H295" s="39">
        <f t="shared" si="23"/>
        <v>441.53657490337167</v>
      </c>
      <c r="I295" s="1"/>
    </row>
    <row r="296" spans="2:10" x14ac:dyDescent="0.2">
      <c r="B296" s="9" t="str">
        <f>$B$35</f>
        <v>Teacher Education</v>
      </c>
      <c r="C296" s="69">
        <f t="shared" si="23"/>
        <v>289.56520577270697</v>
      </c>
      <c r="D296" s="69">
        <f t="shared" si="23"/>
        <v>546.57154846959315</v>
      </c>
      <c r="E296" s="69">
        <f t="shared" si="23"/>
        <v>978.5462163336357</v>
      </c>
      <c r="F296" s="69">
        <f t="shared" si="23"/>
        <v>2604.7641664969842</v>
      </c>
      <c r="G296" s="88">
        <f t="shared" si="23"/>
        <v>0</v>
      </c>
      <c r="H296" s="39">
        <f t="shared" si="23"/>
        <v>840.07691414853423</v>
      </c>
      <c r="I296" s="1"/>
    </row>
    <row r="297" spans="2:10" x14ac:dyDescent="0.2">
      <c r="B297" s="9" t="str">
        <f>$B$36</f>
        <v>Agriculture</v>
      </c>
      <c r="C297" s="69">
        <f t="shared" si="23"/>
        <v>231.27318435705811</v>
      </c>
      <c r="D297" s="69">
        <f t="shared" si="23"/>
        <v>387.15569303368966</v>
      </c>
      <c r="E297" s="69">
        <f t="shared" si="23"/>
        <v>1535.6961644431497</v>
      </c>
      <c r="F297" s="69">
        <f t="shared" si="23"/>
        <v>1776.35839246163</v>
      </c>
      <c r="G297" s="88">
        <f t="shared" si="23"/>
        <v>0</v>
      </c>
      <c r="H297" s="39">
        <f t="shared" si="23"/>
        <v>417.07363337912875</v>
      </c>
      <c r="I297" s="1"/>
    </row>
    <row r="298" spans="2:10" x14ac:dyDescent="0.2">
      <c r="B298" s="9" t="str">
        <f>$B$37</f>
        <v>Engineering</v>
      </c>
      <c r="C298" s="69">
        <f t="shared" si="23"/>
        <v>357.80998467543247</v>
      </c>
      <c r="D298" s="69">
        <f t="shared" si="23"/>
        <v>499.440123416782</v>
      </c>
      <c r="E298" s="69">
        <f t="shared" si="23"/>
        <v>1371.4279193565703</v>
      </c>
      <c r="F298" s="69">
        <f t="shared" si="23"/>
        <v>2875.9058770216766</v>
      </c>
      <c r="G298" s="88">
        <f t="shared" si="23"/>
        <v>0</v>
      </c>
      <c r="H298" s="39">
        <f t="shared" si="23"/>
        <v>600.07924770697696</v>
      </c>
      <c r="I298" s="1"/>
    </row>
    <row r="299" spans="2:10" x14ac:dyDescent="0.2">
      <c r="B299" s="9" t="str">
        <f>$B$38</f>
        <v>Home Economics</v>
      </c>
      <c r="C299" s="69">
        <f t="shared" si="23"/>
        <v>219.02798377457285</v>
      </c>
      <c r="D299" s="69">
        <f t="shared" si="23"/>
        <v>392.28024879763728</v>
      </c>
      <c r="E299" s="69">
        <f t="shared" si="23"/>
        <v>1350.9120823065891</v>
      </c>
      <c r="F299" s="69">
        <f t="shared" si="23"/>
        <v>0</v>
      </c>
      <c r="G299" s="88">
        <f t="shared" si="23"/>
        <v>0</v>
      </c>
      <c r="H299" s="39">
        <f t="shared" si="23"/>
        <v>346.23223391958584</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324.05617738713278</v>
      </c>
      <c r="D301" s="69">
        <f t="shared" si="23"/>
        <v>479.85947558455319</v>
      </c>
      <c r="E301" s="69">
        <f t="shared" si="23"/>
        <v>736.13057703137258</v>
      </c>
      <c r="F301" s="69">
        <f t="shared" si="23"/>
        <v>0</v>
      </c>
      <c r="G301" s="88">
        <f t="shared" si="23"/>
        <v>0</v>
      </c>
      <c r="H301" s="39">
        <f t="shared" si="23"/>
        <v>562.10629080969625</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232.30692271849762</v>
      </c>
      <c r="D304" s="69">
        <f t="shared" si="23"/>
        <v>0</v>
      </c>
      <c r="E304" s="69">
        <f t="shared" si="23"/>
        <v>0</v>
      </c>
      <c r="F304" s="69">
        <f t="shared" si="23"/>
        <v>0</v>
      </c>
      <c r="G304" s="88">
        <f t="shared" si="23"/>
        <v>0</v>
      </c>
      <c r="H304" s="39">
        <f t="shared" si="23"/>
        <v>232.30692271849762</v>
      </c>
      <c r="I304" s="1"/>
    </row>
    <row r="305" spans="2:10" x14ac:dyDescent="0.2">
      <c r="B305" s="9" t="str">
        <f>$B$44</f>
        <v>Physical Training</v>
      </c>
      <c r="C305" s="69">
        <f t="shared" si="23"/>
        <v>350.70870975969825</v>
      </c>
      <c r="D305" s="69">
        <f t="shared" si="23"/>
        <v>0</v>
      </c>
      <c r="E305" s="69">
        <f t="shared" si="23"/>
        <v>0</v>
      </c>
      <c r="F305" s="69">
        <f t="shared" si="23"/>
        <v>0</v>
      </c>
      <c r="G305" s="88">
        <f t="shared" si="23"/>
        <v>0</v>
      </c>
      <c r="H305" s="39">
        <f t="shared" si="23"/>
        <v>350.70870975969825</v>
      </c>
      <c r="I305" s="1"/>
    </row>
    <row r="306" spans="2:10" x14ac:dyDescent="0.2">
      <c r="B306" s="9" t="str">
        <f>$B$45</f>
        <v>Health Services</v>
      </c>
      <c r="C306" s="69">
        <f t="shared" si="23"/>
        <v>247.47549977989684</v>
      </c>
      <c r="D306" s="69">
        <f t="shared" si="23"/>
        <v>498.94893800545555</v>
      </c>
      <c r="E306" s="69">
        <f t="shared" si="23"/>
        <v>913.05265188378701</v>
      </c>
      <c r="F306" s="69">
        <f t="shared" si="23"/>
        <v>112.48886791650534</v>
      </c>
      <c r="G306" s="88">
        <f t="shared" si="23"/>
        <v>887.12644724619349</v>
      </c>
      <c r="H306" s="39">
        <f t="shared" si="23"/>
        <v>530.86207346295089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209.46020618788833</v>
      </c>
      <c r="D308" s="69">
        <f t="shared" si="23"/>
        <v>395.90400686986993</v>
      </c>
      <c r="E308" s="69">
        <f t="shared" si="23"/>
        <v>950.87321143323652</v>
      </c>
      <c r="F308" s="69">
        <f t="shared" si="23"/>
        <v>873.63323368198712</v>
      </c>
      <c r="G308" s="88">
        <f t="shared" si="23"/>
        <v>0</v>
      </c>
      <c r="H308" s="39">
        <f t="shared" si="23"/>
        <v>374.38550723516198</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626.2458883001068</v>
      </c>
      <c r="E310" s="69">
        <f t="shared" si="24"/>
        <v>0</v>
      </c>
      <c r="F310" s="69">
        <f t="shared" si="24"/>
        <v>0</v>
      </c>
      <c r="G310" s="88">
        <f t="shared" si="24"/>
        <v>0</v>
      </c>
      <c r="H310" s="39">
        <f t="shared" si="24"/>
        <v>626.2458883001068</v>
      </c>
      <c r="I310" s="1"/>
    </row>
    <row r="311" spans="2:10" x14ac:dyDescent="0.2">
      <c r="B311" s="9" t="str">
        <f>$B$50</f>
        <v>Technology</v>
      </c>
      <c r="C311" s="69">
        <f t="shared" si="24"/>
        <v>532.02009755962104</v>
      </c>
      <c r="D311" s="69">
        <f t="shared" si="24"/>
        <v>532.25037152256516</v>
      </c>
      <c r="E311" s="69">
        <f t="shared" si="24"/>
        <v>1157.0577769771273</v>
      </c>
      <c r="F311" s="69">
        <f t="shared" si="24"/>
        <v>0</v>
      </c>
      <c r="G311" s="88">
        <f t="shared" si="24"/>
        <v>0</v>
      </c>
      <c r="H311" s="39">
        <f t="shared" si="24"/>
        <v>546.94354771736937</v>
      </c>
      <c r="I311" s="1"/>
    </row>
    <row r="312" spans="2:10" x14ac:dyDescent="0.2">
      <c r="B312" s="9" t="str">
        <f>$B$51</f>
        <v>Nursing</v>
      </c>
      <c r="C312" s="69">
        <f t="shared" si="24"/>
        <v>0</v>
      </c>
      <c r="D312" s="69">
        <f t="shared" si="24"/>
        <v>884.6260781379259</v>
      </c>
      <c r="E312" s="69">
        <f t="shared" si="24"/>
        <v>1268.379764121474</v>
      </c>
      <c r="F312" s="69">
        <f t="shared" si="24"/>
        <v>0</v>
      </c>
      <c r="G312" s="88">
        <f t="shared" si="24"/>
        <v>0</v>
      </c>
      <c r="H312" s="39">
        <f t="shared" si="24"/>
        <v>991.58377038518449</v>
      </c>
      <c r="I312" s="1"/>
    </row>
    <row r="313" spans="2:10" x14ac:dyDescent="0.2">
      <c r="B313" s="35" t="str">
        <f>$B$52</f>
        <v>Totals</v>
      </c>
      <c r="C313" s="38">
        <f t="shared" si="24"/>
        <v>257.8124910097352</v>
      </c>
      <c r="D313" s="38">
        <f t="shared" si="24"/>
        <v>491.96646853247415</v>
      </c>
      <c r="E313" s="38">
        <f t="shared" si="24"/>
        <v>1259.2314852642608</v>
      </c>
      <c r="F313" s="38">
        <f t="shared" si="24"/>
        <v>2848.3577736380662</v>
      </c>
      <c r="G313" s="38">
        <f t="shared" si="24"/>
        <v>887.12644724619349</v>
      </c>
      <c r="H313" s="38">
        <f t="shared" si="24"/>
        <v>426.38423083446088</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1.9982929647622871</v>
      </c>
      <c r="E318" s="55">
        <f t="shared" si="25"/>
        <v>5.9592020127827432</v>
      </c>
      <c r="F318" s="55">
        <f t="shared" si="25"/>
        <v>11.497944798259034</v>
      </c>
      <c r="G318" s="55">
        <f t="shared" si="25"/>
        <v>0</v>
      </c>
      <c r="H318" s="55">
        <f t="shared" si="25"/>
        <v>1.5104519169168453</v>
      </c>
      <c r="I318" s="1"/>
    </row>
    <row r="319" spans="2:10" x14ac:dyDescent="0.2">
      <c r="B319" s="9" t="str">
        <f>$B$33</f>
        <v>Science</v>
      </c>
      <c r="C319" s="55">
        <f t="shared" ref="C319:H334" si="26">IF($C$293=0,"",C294/$C$293)</f>
        <v>1.1259785357838425</v>
      </c>
      <c r="D319" s="55">
        <f t="shared" si="26"/>
        <v>2.3439584952293431</v>
      </c>
      <c r="E319" s="55">
        <f t="shared" si="26"/>
        <v>10.650472233222139</v>
      </c>
      <c r="F319" s="55">
        <f t="shared" si="26"/>
        <v>17.781729864170956</v>
      </c>
      <c r="G319" s="55">
        <f t="shared" si="26"/>
        <v>0</v>
      </c>
      <c r="H319" s="55">
        <f t="shared" si="26"/>
        <v>1.7491195707016025</v>
      </c>
      <c r="I319" s="1"/>
    </row>
    <row r="320" spans="2:10" x14ac:dyDescent="0.2">
      <c r="B320" s="9" t="str">
        <f>$B$34</f>
        <v>Fine Arts</v>
      </c>
      <c r="C320" s="55">
        <f t="shared" si="26"/>
        <v>1.3064567105253315</v>
      </c>
      <c r="D320" s="55">
        <f t="shared" si="26"/>
        <v>2.2788583770115847</v>
      </c>
      <c r="E320" s="55">
        <f t="shared" si="26"/>
        <v>6.7710692526900909</v>
      </c>
      <c r="F320" s="55">
        <f t="shared" si="26"/>
        <v>0</v>
      </c>
      <c r="G320" s="55">
        <f t="shared" si="26"/>
        <v>0</v>
      </c>
      <c r="H320" s="55">
        <f t="shared" si="26"/>
        <v>1.8289275406168124</v>
      </c>
      <c r="I320" s="1"/>
    </row>
    <row r="321" spans="2:9" x14ac:dyDescent="0.2">
      <c r="B321" s="9" t="str">
        <f>$B$35</f>
        <v>Teacher Education</v>
      </c>
      <c r="C321" s="55">
        <f t="shared" si="26"/>
        <v>1.1994335458120935</v>
      </c>
      <c r="D321" s="55">
        <f t="shared" si="26"/>
        <v>2.2640021568595592</v>
      </c>
      <c r="E321" s="55">
        <f t="shared" si="26"/>
        <v>4.0533224800473873</v>
      </c>
      <c r="F321" s="55">
        <f t="shared" si="26"/>
        <v>10.789423100364209</v>
      </c>
      <c r="G321" s="55">
        <f t="shared" si="26"/>
        <v>0</v>
      </c>
      <c r="H321" s="55">
        <f t="shared" si="26"/>
        <v>3.4797565860968205</v>
      </c>
      <c r="I321" s="1"/>
    </row>
    <row r="322" spans="2:9" x14ac:dyDescent="0.2">
      <c r="B322" s="9" t="str">
        <f>$B$36</f>
        <v>Agriculture</v>
      </c>
      <c r="C322" s="55">
        <f t="shared" si="26"/>
        <v>0.95797702912684102</v>
      </c>
      <c r="D322" s="55">
        <f t="shared" si="26"/>
        <v>1.6036716995661429</v>
      </c>
      <c r="E322" s="55">
        <f t="shared" si="26"/>
        <v>6.3611423578768029</v>
      </c>
      <c r="F322" s="55">
        <f t="shared" si="26"/>
        <v>7.358010571807954</v>
      </c>
      <c r="G322" s="55">
        <f t="shared" si="26"/>
        <v>0</v>
      </c>
      <c r="H322" s="55">
        <f t="shared" si="26"/>
        <v>1.7275974356578339</v>
      </c>
      <c r="I322" s="1"/>
    </row>
    <row r="323" spans="2:9" x14ac:dyDescent="0.2">
      <c r="B323" s="9" t="str">
        <f>$B$37</f>
        <v>Engineering</v>
      </c>
      <c r="C323" s="55">
        <f t="shared" si="26"/>
        <v>1.4821162559948571</v>
      </c>
      <c r="D323" s="55">
        <f t="shared" si="26"/>
        <v>2.0687749294742219</v>
      </c>
      <c r="E323" s="55">
        <f t="shared" si="26"/>
        <v>5.6807123899780256</v>
      </c>
      <c r="F323" s="55">
        <f t="shared" si="26"/>
        <v>11.912543063635852</v>
      </c>
      <c r="G323" s="55">
        <f t="shared" si="26"/>
        <v>0</v>
      </c>
      <c r="H323" s="55">
        <f t="shared" si="26"/>
        <v>2.4856411112127952</v>
      </c>
      <c r="I323" s="1"/>
    </row>
    <row r="324" spans="2:9" x14ac:dyDescent="0.2">
      <c r="B324" s="9" t="str">
        <f>$B$38</f>
        <v>Home Economics</v>
      </c>
      <c r="C324" s="55">
        <f t="shared" si="26"/>
        <v>0.90725510514900176</v>
      </c>
      <c r="D324" s="55">
        <f t="shared" si="26"/>
        <v>1.6248985734036308</v>
      </c>
      <c r="E324" s="55">
        <f t="shared" si="26"/>
        <v>5.5957319341511695</v>
      </c>
      <c r="F324" s="55">
        <f t="shared" si="26"/>
        <v>0</v>
      </c>
      <c r="G324" s="55">
        <f t="shared" si="26"/>
        <v>0</v>
      </c>
      <c r="H324" s="55">
        <f t="shared" si="26"/>
        <v>1.4341590347377076</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1.3423016375484604</v>
      </c>
      <c r="D326" s="55">
        <f t="shared" si="26"/>
        <v>1.9876682032843944</v>
      </c>
      <c r="E326" s="55">
        <f t="shared" si="26"/>
        <v>3.0491913067846337</v>
      </c>
      <c r="F326" s="55">
        <f t="shared" si="26"/>
        <v>0</v>
      </c>
      <c r="G326" s="55">
        <f t="shared" si="26"/>
        <v>0</v>
      </c>
      <c r="H326" s="55">
        <f t="shared" si="26"/>
        <v>2.3283499815180679</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0.96225896785285159</v>
      </c>
      <c r="D329" s="55">
        <f t="shared" si="26"/>
        <v>0</v>
      </c>
      <c r="E329" s="55">
        <f t="shared" si="26"/>
        <v>0</v>
      </c>
      <c r="F329" s="55">
        <f t="shared" si="26"/>
        <v>0</v>
      </c>
      <c r="G329" s="55">
        <f t="shared" si="26"/>
        <v>0</v>
      </c>
      <c r="H329" s="55">
        <f t="shared" si="26"/>
        <v>0.96225896785285159</v>
      </c>
      <c r="I329" s="1"/>
    </row>
    <row r="330" spans="2:9" x14ac:dyDescent="0.2">
      <c r="B330" s="9" t="str">
        <f>$B$44</f>
        <v>Physical Training</v>
      </c>
      <c r="C330" s="55">
        <f t="shared" si="26"/>
        <v>1.4527014396351479</v>
      </c>
      <c r="D330" s="55">
        <f t="shared" si="26"/>
        <v>0</v>
      </c>
      <c r="E330" s="55">
        <f t="shared" si="26"/>
        <v>0</v>
      </c>
      <c r="F330" s="55">
        <f t="shared" si="26"/>
        <v>0</v>
      </c>
      <c r="G330" s="55">
        <f t="shared" si="26"/>
        <v>0</v>
      </c>
      <c r="H330" s="55">
        <f t="shared" si="26"/>
        <v>1.4527014396351479</v>
      </c>
      <c r="I330" s="1"/>
    </row>
    <row r="331" spans="2:9" x14ac:dyDescent="0.2">
      <c r="B331" s="9" t="str">
        <f>$B$45</f>
        <v>Health Services</v>
      </c>
      <c r="C331" s="55">
        <f t="shared" si="26"/>
        <v>1.0250900670559759</v>
      </c>
      <c r="D331" s="55">
        <f t="shared" si="26"/>
        <v>2.0667403471148313</v>
      </c>
      <c r="E331" s="55">
        <f t="shared" si="26"/>
        <v>3.782035817596594</v>
      </c>
      <c r="F331" s="55">
        <f t="shared" si="26"/>
        <v>0.4659500486235541</v>
      </c>
      <c r="G331" s="55">
        <f t="shared" si="26"/>
        <v>3.6746446016010919</v>
      </c>
      <c r="H331" s="55">
        <f t="shared" si="26"/>
        <v>2.198930556631272</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0.8676235708086969</v>
      </c>
      <c r="D333" s="55">
        <f t="shared" si="26"/>
        <v>1.6399088609212371</v>
      </c>
      <c r="E333" s="55">
        <f t="shared" si="26"/>
        <v>3.9386956888126177</v>
      </c>
      <c r="F333" s="55">
        <f t="shared" si="26"/>
        <v>3.618753173117728</v>
      </c>
      <c r="G333" s="55">
        <f t="shared" si="26"/>
        <v>0</v>
      </c>
      <c r="H333" s="55">
        <f t="shared" si="26"/>
        <v>1.5507751880804697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2.5940282581590481</v>
      </c>
      <c r="E335" s="55">
        <f t="shared" si="27"/>
        <v>0</v>
      </c>
      <c r="F335" s="55">
        <f t="shared" si="27"/>
        <v>0</v>
      </c>
      <c r="G335" s="55">
        <f t="shared" si="27"/>
        <v>0</v>
      </c>
      <c r="H335" s="55">
        <f t="shared" si="27"/>
        <v>2.5940282581590481</v>
      </c>
      <c r="I335" s="1"/>
    </row>
    <row r="336" spans="2:9" x14ac:dyDescent="0.2">
      <c r="B336" s="9" t="str">
        <f>$B$50</f>
        <v>Technology</v>
      </c>
      <c r="C336" s="55">
        <f t="shared" si="27"/>
        <v>2.2037273102491604</v>
      </c>
      <c r="D336" s="55">
        <f t="shared" si="27"/>
        <v>2.2046811483152542</v>
      </c>
      <c r="E336" s="55">
        <f t="shared" si="27"/>
        <v>4.792750939967882</v>
      </c>
      <c r="F336" s="55">
        <f t="shared" si="27"/>
        <v>0</v>
      </c>
      <c r="G336" s="55">
        <f t="shared" si="27"/>
        <v>0</v>
      </c>
      <c r="H336" s="55">
        <f t="shared" si="27"/>
        <v>2.2655430477121361</v>
      </c>
      <c r="I336" s="1"/>
    </row>
    <row r="337" spans="2:10" x14ac:dyDescent="0.2">
      <c r="B337" s="9" t="str">
        <f>$B$51</f>
        <v>Nursing</v>
      </c>
      <c r="C337" s="55">
        <f t="shared" si="27"/>
        <v>0</v>
      </c>
      <c r="D337" s="55">
        <f t="shared" si="27"/>
        <v>3.6642876024672857</v>
      </c>
      <c r="E337" s="55">
        <f t="shared" si="27"/>
        <v>5.2538675489578459</v>
      </c>
      <c r="F337" s="55">
        <f t="shared" si="27"/>
        <v>0</v>
      </c>
      <c r="G337" s="55">
        <f t="shared" si="27"/>
        <v>0</v>
      </c>
      <c r="H337" s="55">
        <f t="shared" si="27"/>
        <v>4.1073264811256136</v>
      </c>
      <c r="I337" s="1"/>
    </row>
    <row r="338" spans="2:10" x14ac:dyDescent="0.2">
      <c r="B338" s="35" t="str">
        <f>$B$52</f>
        <v>Totals</v>
      </c>
      <c r="C338" s="55">
        <f t="shared" si="27"/>
        <v>1.0679078289854451</v>
      </c>
      <c r="D338" s="55">
        <f t="shared" si="27"/>
        <v>2.0378176452447847</v>
      </c>
      <c r="E338" s="55">
        <f t="shared" si="27"/>
        <v>5.2159736572573427</v>
      </c>
      <c r="F338" s="55">
        <f t="shared" si="27"/>
        <v>11.798433637975993</v>
      </c>
      <c r="G338" s="55">
        <f t="shared" si="27"/>
        <v>3.6746446016010919</v>
      </c>
      <c r="H338" s="55">
        <f t="shared" si="27"/>
        <v>1.7661636815217927</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7242.5489544729899</v>
      </c>
      <c r="D343" s="38">
        <f t="shared" si="28"/>
        <v>14472.734622669834</v>
      </c>
      <c r="E343" s="38">
        <f>E293*24</f>
        <v>34527.849845738398</v>
      </c>
      <c r="F343" s="38">
        <f>F293*18</f>
        <v>49964.656846331469</v>
      </c>
      <c r="G343" s="38">
        <f>G293*24</f>
        <v>0</v>
      </c>
      <c r="H343" s="38">
        <f>IF((C32/30+D32/30+E32/24+F32/18+G32/24)=0,0,H268/(C32/30+D32/30+E32/24+F32/18+G32/24))</f>
        <v>10804.190569362012</v>
      </c>
      <c r="I343" s="1"/>
    </row>
    <row r="344" spans="2:10" x14ac:dyDescent="0.2">
      <c r="B344" s="9" t="str">
        <f>$B$33</f>
        <v>Science</v>
      </c>
      <c r="C344" s="39">
        <f t="shared" si="28"/>
        <v>8154.9546671002963</v>
      </c>
      <c r="D344" s="39">
        <f t="shared" si="28"/>
        <v>16976.23414895136</v>
      </c>
      <c r="E344" s="39">
        <f>E294*24</f>
        <v>61709.253229893286</v>
      </c>
      <c r="F344" s="39">
        <f>F294*18</f>
        <v>77271.02942188349</v>
      </c>
      <c r="G344" s="39">
        <f>G294*24</f>
        <v>0</v>
      </c>
      <c r="H344" s="39">
        <f t="shared" ref="H344:H363" si="29">IF((C33/30+D33/30+E33/24+F33/18+G33/24)=0,0,H269/(C33/30+D33/30+E33/24+F33/18+G33/24))</f>
        <v>12545.688989586914</v>
      </c>
      <c r="I344" s="1"/>
    </row>
    <row r="345" spans="2:10" x14ac:dyDescent="0.2">
      <c r="B345" s="9" t="str">
        <f>$B$34</f>
        <v>Fine Arts</v>
      </c>
      <c r="C345" s="39">
        <f t="shared" si="28"/>
        <v>9462.0766828794622</v>
      </c>
      <c r="D345" s="39">
        <f t="shared" si="28"/>
        <v>16504.743355817267</v>
      </c>
      <c r="E345" s="39">
        <f t="shared" ref="E345:E363" si="30">E295*24</f>
        <v>39231.840429387856</v>
      </c>
      <c r="F345" s="39">
        <f t="shared" ref="F345:F363" si="31">F295*18</f>
        <v>0</v>
      </c>
      <c r="G345" s="39">
        <f t="shared" ref="G345:G363" si="32">G295*24</f>
        <v>0</v>
      </c>
      <c r="H345" s="39">
        <f t="shared" si="29"/>
        <v>13138.881917006845</v>
      </c>
      <c r="I345" s="1"/>
    </row>
    <row r="346" spans="2:10" x14ac:dyDescent="0.2">
      <c r="B346" s="9" t="str">
        <f>$B$35</f>
        <v>Teacher Education</v>
      </c>
      <c r="C346" s="39">
        <f t="shared" si="28"/>
        <v>8686.95617318121</v>
      </c>
      <c r="D346" s="39">
        <f t="shared" si="28"/>
        <v>16397.146454087793</v>
      </c>
      <c r="E346" s="39">
        <f t="shared" si="30"/>
        <v>23485.109192007258</v>
      </c>
      <c r="F346" s="39">
        <f t="shared" si="31"/>
        <v>46885.754996945718</v>
      </c>
      <c r="G346" s="39">
        <f t="shared" si="32"/>
        <v>0</v>
      </c>
      <c r="H346" s="39">
        <f t="shared" si="29"/>
        <v>22150.048134904344</v>
      </c>
      <c r="I346" s="1"/>
    </row>
    <row r="347" spans="2:10" x14ac:dyDescent="0.2">
      <c r="B347" s="9" t="str">
        <f>$B$36</f>
        <v>Agriculture</v>
      </c>
      <c r="C347" s="39">
        <f t="shared" si="28"/>
        <v>6938.1955307117432</v>
      </c>
      <c r="D347" s="39">
        <f t="shared" si="28"/>
        <v>11614.670791010689</v>
      </c>
      <c r="E347" s="39">
        <f t="shared" si="30"/>
        <v>36856.707946635594</v>
      </c>
      <c r="F347" s="39">
        <f t="shared" si="31"/>
        <v>31974.451064309342</v>
      </c>
      <c r="G347" s="39">
        <f t="shared" si="32"/>
        <v>0</v>
      </c>
      <c r="H347" s="39">
        <f t="shared" si="29"/>
        <v>12303.075382108405</v>
      </c>
      <c r="I347" s="1"/>
    </row>
    <row r="348" spans="2:10" x14ac:dyDescent="0.2">
      <c r="B348" s="9" t="str">
        <f>$B$37</f>
        <v>Engineering</v>
      </c>
      <c r="C348" s="39">
        <f t="shared" si="28"/>
        <v>10734.299540262975</v>
      </c>
      <c r="D348" s="39">
        <f t="shared" si="28"/>
        <v>14983.203702503461</v>
      </c>
      <c r="E348" s="39">
        <f t="shared" si="30"/>
        <v>32914.270064557684</v>
      </c>
      <c r="F348" s="39">
        <f t="shared" si="31"/>
        <v>51766.305786390178</v>
      </c>
      <c r="G348" s="39">
        <f t="shared" si="32"/>
        <v>0</v>
      </c>
      <c r="H348" s="39">
        <f t="shared" si="29"/>
        <v>17300.706167939123</v>
      </c>
      <c r="I348" s="1"/>
    </row>
    <row r="349" spans="2:10" x14ac:dyDescent="0.2">
      <c r="B349" s="9" t="str">
        <f>$B$38</f>
        <v>Home Economics</v>
      </c>
      <c r="C349" s="39">
        <f t="shared" si="28"/>
        <v>6570.8395132371852</v>
      </c>
      <c r="D349" s="39">
        <f t="shared" si="28"/>
        <v>11768.407463929119</v>
      </c>
      <c r="E349" s="39">
        <f t="shared" si="30"/>
        <v>32421.889975358139</v>
      </c>
      <c r="F349" s="39">
        <f t="shared" si="31"/>
        <v>0</v>
      </c>
      <c r="G349" s="39">
        <f t="shared" si="32"/>
        <v>0</v>
      </c>
      <c r="H349" s="39">
        <f t="shared" si="29"/>
        <v>10275.483488374786</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9721.6853216139825</v>
      </c>
      <c r="D351" s="39">
        <f t="shared" si="28"/>
        <v>14395.784267536596</v>
      </c>
      <c r="E351" s="39">
        <f t="shared" si="30"/>
        <v>17667.133848752943</v>
      </c>
      <c r="F351" s="39">
        <f t="shared" si="31"/>
        <v>0</v>
      </c>
      <c r="G351" s="39">
        <f t="shared" si="32"/>
        <v>0</v>
      </c>
      <c r="H351" s="39">
        <f t="shared" si="29"/>
        <v>15266.282177717418</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6969.2076815549281</v>
      </c>
      <c r="D354" s="39">
        <f t="shared" si="28"/>
        <v>0</v>
      </c>
      <c r="E354" s="39">
        <f t="shared" si="30"/>
        <v>0</v>
      </c>
      <c r="F354" s="39">
        <f t="shared" si="31"/>
        <v>0</v>
      </c>
      <c r="G354" s="39">
        <f t="shared" si="32"/>
        <v>0</v>
      </c>
      <c r="H354" s="39">
        <f t="shared" si="29"/>
        <v>6969.207681554929</v>
      </c>
      <c r="I354" s="1"/>
    </row>
    <row r="355" spans="2:9" x14ac:dyDescent="0.2">
      <c r="B355" s="9" t="str">
        <f>$B$44</f>
        <v>Physical Training</v>
      </c>
      <c r="C355" s="39">
        <f t="shared" si="28"/>
        <v>10521.261292790947</v>
      </c>
      <c r="D355" s="39">
        <f t="shared" si="28"/>
        <v>0</v>
      </c>
      <c r="E355" s="39">
        <f t="shared" si="30"/>
        <v>0</v>
      </c>
      <c r="F355" s="39">
        <f t="shared" si="31"/>
        <v>0</v>
      </c>
      <c r="G355" s="39">
        <f t="shared" si="32"/>
        <v>0</v>
      </c>
      <c r="H355" s="39">
        <f t="shared" si="29"/>
        <v>10521.261292790949</v>
      </c>
      <c r="I355" s="1"/>
    </row>
    <row r="356" spans="2:9" x14ac:dyDescent="0.2">
      <c r="B356" s="9" t="str">
        <f>$B$45</f>
        <v>Health Services</v>
      </c>
      <c r="C356" s="39">
        <f t="shared" si="28"/>
        <v>7424.2649933969051</v>
      </c>
      <c r="D356" s="39">
        <f t="shared" si="28"/>
        <v>14968.468140163666</v>
      </c>
      <c r="E356" s="39">
        <f t="shared" si="30"/>
        <v>21913.263645210889</v>
      </c>
      <c r="F356" s="39">
        <f t="shared" si="31"/>
        <v>2024.7996224970962</v>
      </c>
      <c r="G356" s="39">
        <f t="shared" si="32"/>
        <v>21291.034733908644</v>
      </c>
      <c r="H356" s="39">
        <f t="shared" si="29"/>
        <v>15098.183309189359</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6283.8061856366503</v>
      </c>
      <c r="D358" s="39">
        <f t="shared" si="28"/>
        <v>11877.120206096099</v>
      </c>
      <c r="E358" s="39">
        <f t="shared" si="30"/>
        <v>22820.957074397676</v>
      </c>
      <c r="F358" s="39">
        <f t="shared" si="31"/>
        <v>15725.398206275768</v>
      </c>
      <c r="G358" s="39">
        <f t="shared" si="32"/>
        <v>0</v>
      </c>
      <c r="H358" s="39">
        <f t="shared" si="29"/>
        <v>11055.577739629769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18787.376649003203</v>
      </c>
      <c r="E360" s="39">
        <f t="shared" si="30"/>
        <v>0</v>
      </c>
      <c r="F360" s="39">
        <f t="shared" si="31"/>
        <v>0</v>
      </c>
      <c r="G360" s="39">
        <f t="shared" si="32"/>
        <v>0</v>
      </c>
      <c r="H360" s="39">
        <f t="shared" si="29"/>
        <v>18787.376649003207</v>
      </c>
      <c r="I360" s="1"/>
    </row>
    <row r="361" spans="2:9" x14ac:dyDescent="0.2">
      <c r="B361" s="9" t="str">
        <f>$B$50</f>
        <v>Technology</v>
      </c>
      <c r="C361" s="39">
        <f t="shared" si="33"/>
        <v>15960.602926788632</v>
      </c>
      <c r="D361" s="39">
        <f t="shared" si="33"/>
        <v>15967.511145676955</v>
      </c>
      <c r="E361" s="39">
        <f t="shared" si="30"/>
        <v>27769.386647451058</v>
      </c>
      <c r="F361" s="39">
        <f t="shared" si="31"/>
        <v>0</v>
      </c>
      <c r="G361" s="39">
        <f t="shared" si="32"/>
        <v>0</v>
      </c>
      <c r="H361" s="39">
        <f t="shared" si="29"/>
        <v>16311.772936310377</v>
      </c>
      <c r="I361" s="1"/>
    </row>
    <row r="362" spans="2:9" x14ac:dyDescent="0.2">
      <c r="B362" s="9" t="str">
        <f>$B$51</f>
        <v>Nursing</v>
      </c>
      <c r="C362" s="39">
        <f t="shared" si="33"/>
        <v>0</v>
      </c>
      <c r="D362" s="39">
        <f t="shared" si="33"/>
        <v>26538.782344137777</v>
      </c>
      <c r="E362" s="39">
        <f t="shared" si="30"/>
        <v>30441.114338915373</v>
      </c>
      <c r="F362" s="39">
        <f t="shared" si="31"/>
        <v>0</v>
      </c>
      <c r="G362" s="39">
        <f t="shared" si="32"/>
        <v>0</v>
      </c>
      <c r="H362" s="39">
        <f t="shared" si="29"/>
        <v>27809.767213758114</v>
      </c>
      <c r="I362" s="1"/>
    </row>
    <row r="363" spans="2:9" x14ac:dyDescent="0.2">
      <c r="B363" s="35" t="str">
        <f>$B$52</f>
        <v>Totals</v>
      </c>
      <c r="C363" s="38">
        <f t="shared" si="33"/>
        <v>7734.3747302920556</v>
      </c>
      <c r="D363" s="38">
        <f t="shared" si="33"/>
        <v>14758.994055974224</v>
      </c>
      <c r="E363" s="38">
        <f t="shared" si="30"/>
        <v>30221.555646342258</v>
      </c>
      <c r="F363" s="38">
        <f t="shared" si="31"/>
        <v>51270.439925485189</v>
      </c>
      <c r="G363" s="38">
        <f t="shared" si="32"/>
        <v>21291.034733908644</v>
      </c>
      <c r="H363" s="38">
        <f t="shared" si="29"/>
        <v>12529.633185838371</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41" priority="24" stopIfTrue="1">
      <formula>#REF!&gt;5</formula>
    </cfRule>
  </conditionalFormatting>
  <conditionalFormatting sqref="C25">
    <cfRule type="expression" dxfId="40" priority="20" stopIfTrue="1">
      <formula>C52=0</formula>
    </cfRule>
  </conditionalFormatting>
  <conditionalFormatting sqref="D25:G25">
    <cfRule type="expression" dxfId="39" priority="19" stopIfTrue="1">
      <formula>D52=0</formula>
    </cfRule>
  </conditionalFormatting>
  <conditionalFormatting sqref="C25:G25">
    <cfRule type="expression" dxfId="38" priority="18" stopIfTrue="1">
      <formula>AND(C52=0,C25&gt;0)</formula>
    </cfRule>
  </conditionalFormatting>
  <conditionalFormatting sqref="C116:G135">
    <cfRule type="expression" dxfId="37" priority="17" stopIfTrue="1">
      <formula>C32=0</formula>
    </cfRule>
  </conditionalFormatting>
  <conditionalFormatting sqref="H188">
    <cfRule type="expression" dxfId="36" priority="15" stopIfTrue="1">
      <formula>$H$188&lt;&gt;$I$163</formula>
    </cfRule>
  </conditionalFormatting>
  <conditionalFormatting sqref="H288">
    <cfRule type="expression" dxfId="35" priority="14" stopIfTrue="1">
      <formula>ROUND($H$288,-1)&lt;&gt;ROUND($H$18,-1)</formula>
    </cfRule>
  </conditionalFormatting>
  <conditionalFormatting sqref="C293:G312">
    <cfRule type="expression" dxfId="34" priority="13" stopIfTrue="1">
      <formula>C32=0</formula>
    </cfRule>
  </conditionalFormatting>
  <conditionalFormatting sqref="H138">
    <cfRule type="cellIs" dxfId="33" priority="12" operator="lessThan">
      <formula>0</formula>
    </cfRule>
  </conditionalFormatting>
  <conditionalFormatting sqref="C61:G80">
    <cfRule type="expression" dxfId="32" priority="6" stopIfTrue="1">
      <formula>C32=0</formula>
    </cfRule>
  </conditionalFormatting>
  <conditionalFormatting sqref="C91:G110">
    <cfRule type="expression" dxfId="31" priority="5" stopIfTrue="1">
      <formula>C32=0</formula>
    </cfRule>
  </conditionalFormatting>
  <conditionalFormatting sqref="C143:H162">
    <cfRule type="expression" dxfId="30" priority="3" stopIfTrue="1">
      <formula>C32=0</formula>
    </cfRule>
  </conditionalFormatting>
  <conditionalFormatting sqref="H143:H162">
    <cfRule type="expression" dxfId="29" priority="4" stopIfTrue="1">
      <formula>OR(AND(#REF!&gt;0,H143&gt;0,H61=0),AND(#REF!&gt;0,H143&gt;0,H32=0))</formula>
    </cfRule>
  </conditionalFormatting>
  <conditionalFormatting sqref="H143:H162">
    <cfRule type="expression" dxfId="28" priority="2" stopIfTrue="1">
      <formula>OR(AND(#REF!&gt;0,H143&gt;0,H61=0),AND(#REF!&gt;0,H143&gt;0,H32=0))</formula>
    </cfRule>
  </conditionalFormatting>
  <conditionalFormatting sqref="H143:H162">
    <cfRule type="expression" dxfId="27"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C000"/>
    <pageSetUpPr fitToPage="1"/>
  </sheetPr>
  <dimension ref="B1:L363"/>
  <sheetViews>
    <sheetView showGridLines="0" showZeros="0" topLeftCell="A22"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2.85546875" style="4" bestFit="1" customWidth="1"/>
    <col min="9" max="9" width="16.28515625" style="4" bestFit="1" customWidth="1"/>
    <col min="10"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84</v>
      </c>
      <c r="C3" s="6"/>
      <c r="D3" s="6"/>
      <c r="E3" s="6"/>
      <c r="F3" s="6"/>
      <c r="G3" s="6"/>
      <c r="H3" s="6"/>
    </row>
    <row r="4" spans="2:8" x14ac:dyDescent="0.2">
      <c r="B4" s="83" t="s">
        <v>166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Data!$G37</f>
        <v>12918892</v>
      </c>
    </row>
    <row r="14" spans="2:8" x14ac:dyDescent="0.2">
      <c r="B14" s="372" t="s">
        <v>14</v>
      </c>
      <c r="C14" s="372"/>
      <c r="D14" s="372"/>
      <c r="E14" s="372"/>
      <c r="F14" s="341"/>
      <c r="G14" s="339"/>
      <c r="H14" s="345">
        <f>Data!$H37</f>
        <v>1964040</v>
      </c>
    </row>
    <row r="15" spans="2:8" x14ac:dyDescent="0.2">
      <c r="B15" s="372" t="s">
        <v>15</v>
      </c>
      <c r="C15" s="372"/>
      <c r="D15" s="372"/>
      <c r="E15" s="372"/>
      <c r="F15" s="341"/>
      <c r="G15" s="339"/>
      <c r="H15" s="345">
        <f>Data!$I37</f>
        <v>3846666</v>
      </c>
    </row>
    <row r="16" spans="2:8" x14ac:dyDescent="0.2">
      <c r="B16" s="372" t="s">
        <v>19</v>
      </c>
      <c r="C16" s="372"/>
      <c r="D16" s="372"/>
      <c r="E16" s="372"/>
      <c r="F16" s="341"/>
      <c r="G16" s="339"/>
      <c r="H16" s="345">
        <f>Data!$J37</f>
        <v>3579929</v>
      </c>
    </row>
    <row r="17" spans="2:12" x14ac:dyDescent="0.2">
      <c r="B17" s="372" t="s">
        <v>16</v>
      </c>
      <c r="C17" s="372"/>
      <c r="D17" s="372"/>
      <c r="E17" s="372"/>
      <c r="F17" s="341"/>
      <c r="G17" s="339"/>
      <c r="H17" s="345">
        <f>Data!$K37</f>
        <v>11861520</v>
      </c>
    </row>
    <row r="18" spans="2:12" x14ac:dyDescent="0.2">
      <c r="B18" s="372" t="s">
        <v>1</v>
      </c>
      <c r="C18" s="372"/>
      <c r="D18" s="372"/>
      <c r="E18" s="372"/>
      <c r="F18" s="342"/>
      <c r="G18" s="339"/>
      <c r="H18" s="343">
        <f>SUM(H13:H17)</f>
        <v>34171047</v>
      </c>
    </row>
    <row r="19" spans="2:12" ht="13.5" customHeight="1" x14ac:dyDescent="0.2">
      <c r="B19" s="27"/>
      <c r="D19" s="27"/>
      <c r="E19" s="27"/>
      <c r="F19" s="27"/>
      <c r="G19" s="27"/>
      <c r="H19" s="5"/>
    </row>
    <row r="20" spans="2:12" ht="13.5" customHeight="1" x14ac:dyDescent="0.2">
      <c r="B20" s="27"/>
      <c r="D20" s="374" t="s">
        <v>23</v>
      </c>
      <c r="E20" s="374"/>
      <c r="F20" s="374"/>
      <c r="G20" s="31" t="s">
        <v>24</v>
      </c>
      <c r="H20" s="31" t="s">
        <v>25</v>
      </c>
    </row>
    <row r="21" spans="2:12" x14ac:dyDescent="0.2">
      <c r="B21" s="386" t="s">
        <v>22</v>
      </c>
      <c r="C21" s="387"/>
      <c r="D21" s="385" t="str">
        <f>Data!L37</f>
        <v>Corina Ramirez</v>
      </c>
      <c r="E21" s="385"/>
      <c r="F21" s="385"/>
      <c r="G21" s="87" t="str">
        <f>Data!M37</f>
        <v>432-837-8180</v>
      </c>
      <c r="H21" s="78" t="str">
        <f>Data!N37</f>
        <v>cramirez@sulross.edu</v>
      </c>
    </row>
    <row r="22" spans="2:12" ht="13.5" customHeight="1" x14ac:dyDescent="0.2">
      <c r="B22" s="27"/>
      <c r="C22" s="27"/>
      <c r="D22" s="27"/>
      <c r="E22" s="27"/>
      <c r="F22" s="27"/>
      <c r="G22" s="27"/>
      <c r="H22" s="5"/>
    </row>
    <row r="23" spans="2:12" ht="13.5" customHeight="1" thickBot="1" x14ac:dyDescent="0.25">
      <c r="B23" s="3" t="s">
        <v>66</v>
      </c>
      <c r="C23" s="27"/>
      <c r="D23" s="27"/>
      <c r="E23" s="27"/>
      <c r="F23" s="27"/>
      <c r="G23" s="27"/>
      <c r="H23" s="5"/>
    </row>
    <row r="24" spans="2:12" s="33" customFormat="1" x14ac:dyDescent="0.2">
      <c r="B24" s="57"/>
      <c r="C24" s="59" t="s">
        <v>26</v>
      </c>
      <c r="D24" s="60" t="s">
        <v>27</v>
      </c>
      <c r="E24" s="60" t="s">
        <v>28</v>
      </c>
      <c r="F24" s="60" t="s">
        <v>29</v>
      </c>
      <c r="G24" s="60" t="s">
        <v>30</v>
      </c>
      <c r="H24" s="61" t="s">
        <v>31</v>
      </c>
    </row>
    <row r="25" spans="2:12" s="33" customFormat="1" ht="15" thickBot="1" x14ac:dyDescent="0.25">
      <c r="B25" s="56" t="s">
        <v>684</v>
      </c>
      <c r="C25" s="79">
        <f>Data!O37+Data!O38</f>
        <v>800</v>
      </c>
      <c r="D25" s="80">
        <f>Data!P37+Data!P38</f>
        <v>1154</v>
      </c>
      <c r="E25" s="80">
        <f>Data!Q37+Data!Q38</f>
        <v>511</v>
      </c>
      <c r="F25" s="80">
        <f>Data!R37+Data!R38</f>
        <v>0</v>
      </c>
      <c r="G25" s="80">
        <f>Data!S37+Data!S38</f>
        <v>0</v>
      </c>
      <c r="H25" s="68">
        <f>SUM(C25:G25)</f>
        <v>2465</v>
      </c>
    </row>
    <row r="26" spans="2:12" x14ac:dyDescent="0.2">
      <c r="C26" s="2"/>
      <c r="D26" s="2"/>
      <c r="E26" s="2"/>
      <c r="F26" s="2"/>
      <c r="G26" s="2"/>
      <c r="H26" s="2"/>
      <c r="I26" s="2"/>
    </row>
    <row r="27" spans="2:12" ht="13.5" customHeight="1" x14ac:dyDescent="0.2">
      <c r="B27" s="27"/>
      <c r="D27" s="374" t="s">
        <v>23</v>
      </c>
      <c r="E27" s="374"/>
      <c r="F27" s="374"/>
      <c r="G27" s="31" t="s">
        <v>24</v>
      </c>
      <c r="H27" s="31" t="s">
        <v>25</v>
      </c>
    </row>
    <row r="28" spans="2:12" x14ac:dyDescent="0.2">
      <c r="B28" s="386" t="s">
        <v>39</v>
      </c>
      <c r="C28" s="387"/>
      <c r="D28" s="385" t="str">
        <f>Data!T37</f>
        <v>Pipes, Pamela</v>
      </c>
      <c r="E28" s="385"/>
      <c r="F28" s="385"/>
      <c r="G28" s="87" t="str">
        <f>Data!U37</f>
        <v>(432) 837-8049</v>
      </c>
      <c r="H28" s="78" t="str">
        <f>Data!V37</f>
        <v>ppipes@sulross.edu</v>
      </c>
    </row>
    <row r="29" spans="2:12" ht="13.5" customHeight="1" x14ac:dyDescent="0.2">
      <c r="B29" s="27"/>
      <c r="C29" s="27"/>
      <c r="D29" s="27"/>
      <c r="E29" s="27"/>
      <c r="F29" s="27"/>
      <c r="G29" s="27"/>
      <c r="H29" s="5"/>
    </row>
    <row r="30" spans="2:12" ht="15" thickBot="1" x14ac:dyDescent="0.25">
      <c r="B30" s="3" t="s">
        <v>9</v>
      </c>
      <c r="C30" s="1"/>
      <c r="D30" s="1"/>
      <c r="E30" s="1"/>
      <c r="F30" s="1"/>
      <c r="G30" s="1"/>
      <c r="H30" s="1"/>
      <c r="I30" s="1"/>
    </row>
    <row r="31" spans="2:12" ht="15" thickBot="1" x14ac:dyDescent="0.25">
      <c r="B31" s="62" t="s">
        <v>32</v>
      </c>
      <c r="C31" s="63" t="s">
        <v>26</v>
      </c>
      <c r="D31" s="63" t="s">
        <v>27</v>
      </c>
      <c r="E31" s="63" t="s">
        <v>28</v>
      </c>
      <c r="F31" s="63" t="s">
        <v>29</v>
      </c>
      <c r="G31" s="63" t="s">
        <v>30</v>
      </c>
      <c r="H31" s="64" t="s">
        <v>31</v>
      </c>
      <c r="I31" s="1"/>
    </row>
    <row r="32" spans="2:12" x14ac:dyDescent="0.2">
      <c r="B32" s="9" t="s">
        <v>45</v>
      </c>
      <c r="C32" s="81">
        <f>Data!W37+Data!W38</f>
        <v>14127</v>
      </c>
      <c r="D32" s="81">
        <f>Data!AQ37+Data!AQ38</f>
        <v>8237</v>
      </c>
      <c r="E32" s="81">
        <f>Data!BK37+Data!BK38</f>
        <v>1923</v>
      </c>
      <c r="F32" s="81">
        <f>Data!CE37+Data!CE38</f>
        <v>0</v>
      </c>
      <c r="G32" s="81">
        <f>Data!CY37+Data!CY38</f>
        <v>0</v>
      </c>
      <c r="H32" s="22">
        <f>SUM(C32:G32)</f>
        <v>24287</v>
      </c>
      <c r="I32" s="1"/>
      <c r="L32" s="18"/>
    </row>
    <row r="33" spans="2:12" x14ac:dyDescent="0.2">
      <c r="B33" s="7" t="s">
        <v>46</v>
      </c>
      <c r="C33" s="81">
        <f>Data!X37+Data!X38</f>
        <v>3680</v>
      </c>
      <c r="D33" s="81">
        <f>Data!AR37+Data!AR38</f>
        <v>3070</v>
      </c>
      <c r="E33" s="81">
        <f>Data!BL37+Data!BL38</f>
        <v>584</v>
      </c>
      <c r="F33" s="81">
        <f>Data!CF37+Data!CF38</f>
        <v>0</v>
      </c>
      <c r="G33" s="81">
        <f>Data!CZ37+Data!CZ38</f>
        <v>0</v>
      </c>
      <c r="H33" s="22">
        <f t="shared" ref="H33:H52" si="0">SUM(C33:G33)</f>
        <v>7334</v>
      </c>
      <c r="I33" s="1"/>
      <c r="L33" s="18"/>
    </row>
    <row r="34" spans="2:12" x14ac:dyDescent="0.2">
      <c r="B34" s="7" t="s">
        <v>47</v>
      </c>
      <c r="C34" s="81">
        <f>Data!Y37+Data!Y38</f>
        <v>1601</v>
      </c>
      <c r="D34" s="81">
        <f>Data!AS37+Data!AS38</f>
        <v>654</v>
      </c>
      <c r="E34" s="81">
        <f>Data!BM37+Data!BM38</f>
        <v>24</v>
      </c>
      <c r="F34" s="81">
        <f>Data!CG37+Data!CG38</f>
        <v>0</v>
      </c>
      <c r="G34" s="81">
        <f>Data!DA37+Data!DA38</f>
        <v>0</v>
      </c>
      <c r="H34" s="22">
        <f t="shared" si="0"/>
        <v>2279</v>
      </c>
      <c r="I34" s="1"/>
      <c r="L34" s="18"/>
    </row>
    <row r="35" spans="2:12" x14ac:dyDescent="0.2">
      <c r="B35" s="7" t="s">
        <v>48</v>
      </c>
      <c r="C35" s="81">
        <f>Data!Z37+Data!Z38</f>
        <v>207</v>
      </c>
      <c r="D35" s="81">
        <f>Data!AT37+Data!AT38</f>
        <v>3027</v>
      </c>
      <c r="E35" s="81">
        <f>Data!BN37+Data!BN38</f>
        <v>3579</v>
      </c>
      <c r="F35" s="81">
        <f>Data!CH37+Data!CH38</f>
        <v>0</v>
      </c>
      <c r="G35" s="81">
        <f>Data!DB37+Data!DB38</f>
        <v>0</v>
      </c>
      <c r="H35" s="22">
        <f t="shared" si="0"/>
        <v>6813</v>
      </c>
      <c r="I35" s="1"/>
      <c r="L35" s="18"/>
    </row>
    <row r="36" spans="2:12" x14ac:dyDescent="0.2">
      <c r="B36" s="7" t="s">
        <v>49</v>
      </c>
      <c r="C36" s="81">
        <f>Data!AA37+Data!AA38</f>
        <v>1147</v>
      </c>
      <c r="D36" s="81">
        <f>Data!AU37+Data!AU38</f>
        <v>914</v>
      </c>
      <c r="E36" s="81">
        <f>Data!BO37+Data!BO38</f>
        <v>799</v>
      </c>
      <c r="F36" s="81">
        <f>Data!CI37+Data!CI38</f>
        <v>0</v>
      </c>
      <c r="G36" s="81">
        <f>Data!DC37+Data!DC38</f>
        <v>0</v>
      </c>
      <c r="H36" s="22">
        <f t="shared" si="0"/>
        <v>2860</v>
      </c>
      <c r="I36" s="1"/>
      <c r="L36" s="18"/>
    </row>
    <row r="37" spans="2:12" x14ac:dyDescent="0.2">
      <c r="B37" s="7" t="s">
        <v>50</v>
      </c>
      <c r="C37" s="81">
        <f>Data!AB37+Data!AB38</f>
        <v>108</v>
      </c>
      <c r="D37" s="81">
        <f>Data!AV37+Data!AV38</f>
        <v>66</v>
      </c>
      <c r="E37" s="81">
        <f>Data!BP37+Data!BP38</f>
        <v>0</v>
      </c>
      <c r="F37" s="81">
        <f>Data!CJ37+Data!CJ38</f>
        <v>0</v>
      </c>
      <c r="G37" s="81">
        <f>Data!DD37+Data!DD38</f>
        <v>0</v>
      </c>
      <c r="H37" s="22">
        <f t="shared" si="0"/>
        <v>174</v>
      </c>
      <c r="I37" s="1"/>
      <c r="L37" s="18"/>
    </row>
    <row r="38" spans="2:12" x14ac:dyDescent="0.2">
      <c r="B38" s="7" t="s">
        <v>51</v>
      </c>
      <c r="C38" s="81">
        <f>Data!AC37+Data!AC38</f>
        <v>219</v>
      </c>
      <c r="D38" s="81">
        <f>Data!AW37+Data!AW38</f>
        <v>51</v>
      </c>
      <c r="E38" s="81">
        <f>Data!BQ37+Data!BQ38</f>
        <v>126</v>
      </c>
      <c r="F38" s="81">
        <f>Data!CK37+Data!CK38</f>
        <v>0</v>
      </c>
      <c r="G38" s="81">
        <f>Data!DE37+Data!DE38</f>
        <v>0</v>
      </c>
      <c r="H38" s="22">
        <f t="shared" si="0"/>
        <v>396</v>
      </c>
      <c r="I38" s="1"/>
      <c r="L38" s="18"/>
    </row>
    <row r="39" spans="2:12" x14ac:dyDescent="0.2">
      <c r="B39" s="7" t="s">
        <v>52</v>
      </c>
      <c r="C39" s="81">
        <f>Data!AD37+Data!AD38</f>
        <v>0</v>
      </c>
      <c r="D39" s="81">
        <f>Data!AX37+Data!AX38</f>
        <v>0</v>
      </c>
      <c r="E39" s="81">
        <f>Data!BR37+Data!BR38</f>
        <v>0</v>
      </c>
      <c r="F39" s="81">
        <f>Data!CL37+Data!CL38</f>
        <v>0</v>
      </c>
      <c r="G39" s="81">
        <f>Data!DF37+Data!DF38</f>
        <v>0</v>
      </c>
      <c r="H39" s="22">
        <f t="shared" si="0"/>
        <v>0</v>
      </c>
      <c r="I39" s="1"/>
      <c r="L39" s="18"/>
    </row>
    <row r="40" spans="2:12" x14ac:dyDescent="0.2">
      <c r="B40" s="7" t="s">
        <v>53</v>
      </c>
      <c r="C40" s="81">
        <f>Data!AE37+Data!AE38</f>
        <v>0</v>
      </c>
      <c r="D40" s="81">
        <f>Data!AY37+Data!AY38</f>
        <v>0</v>
      </c>
      <c r="E40" s="81">
        <f>Data!BS37+Data!BS38</f>
        <v>0</v>
      </c>
      <c r="F40" s="81">
        <f>Data!CM37+Data!CM38</f>
        <v>0</v>
      </c>
      <c r="G40" s="81">
        <f>Data!DG37+Data!DG38</f>
        <v>0</v>
      </c>
      <c r="H40" s="22">
        <f t="shared" si="0"/>
        <v>0</v>
      </c>
      <c r="I40" s="1"/>
      <c r="L40" s="18"/>
    </row>
    <row r="41" spans="2:12" x14ac:dyDescent="0.2">
      <c r="B41" s="7" t="s">
        <v>54</v>
      </c>
      <c r="C41" s="81">
        <f>Data!AF37+Data!AF38</f>
        <v>0</v>
      </c>
      <c r="D41" s="81">
        <f>Data!AZ37+Data!AZ38</f>
        <v>0</v>
      </c>
      <c r="E41" s="81">
        <f>Data!BT37+Data!BT38</f>
        <v>0</v>
      </c>
      <c r="F41" s="81">
        <f>Data!CN37+Data!CN38</f>
        <v>0</v>
      </c>
      <c r="G41" s="81">
        <f>Data!DH37+Data!DH38</f>
        <v>0</v>
      </c>
      <c r="H41" s="22">
        <f t="shared" si="0"/>
        <v>0</v>
      </c>
      <c r="I41" s="1"/>
      <c r="L41" s="18"/>
    </row>
    <row r="42" spans="2:12" x14ac:dyDescent="0.2">
      <c r="B42" s="7" t="s">
        <v>55</v>
      </c>
      <c r="C42" s="81">
        <f>Data!AG37+Data!AG38</f>
        <v>0</v>
      </c>
      <c r="D42" s="81">
        <f>Data!BA37+Data!BA38</f>
        <v>0</v>
      </c>
      <c r="E42" s="81">
        <f>Data!BU37+Data!BU38</f>
        <v>0</v>
      </c>
      <c r="F42" s="81">
        <f>Data!CO37+Data!CO38</f>
        <v>0</v>
      </c>
      <c r="G42" s="81">
        <f>Data!DI37+Data!DI38</f>
        <v>0</v>
      </c>
      <c r="H42" s="22">
        <f t="shared" si="0"/>
        <v>0</v>
      </c>
      <c r="I42" s="1"/>
      <c r="L42" s="18"/>
    </row>
    <row r="43" spans="2:12" x14ac:dyDescent="0.2">
      <c r="B43" s="7" t="s">
        <v>56</v>
      </c>
      <c r="C43" s="81">
        <f>Data!AH37+Data!AH38</f>
        <v>143</v>
      </c>
      <c r="D43" s="81">
        <f>Data!BB37+Data!BB38</f>
        <v>4</v>
      </c>
      <c r="E43" s="81">
        <f>Data!BV37+Data!BV38</f>
        <v>0</v>
      </c>
      <c r="F43" s="81">
        <f>Data!CP37+Data!CP38</f>
        <v>0</v>
      </c>
      <c r="G43" s="81">
        <f>Data!DJ37+Data!DJ38</f>
        <v>0</v>
      </c>
      <c r="H43" s="22">
        <f t="shared" si="0"/>
        <v>147</v>
      </c>
      <c r="I43" s="1"/>
      <c r="L43" s="18"/>
    </row>
    <row r="44" spans="2:12" x14ac:dyDescent="0.2">
      <c r="B44" s="7" t="s">
        <v>57</v>
      </c>
      <c r="C44" s="81">
        <f>Data!AI37+Data!AI38</f>
        <v>25</v>
      </c>
      <c r="D44" s="81">
        <f>Data!BC37+Data!BC38</f>
        <v>81</v>
      </c>
      <c r="E44" s="81">
        <f>Data!BW37+Data!BW38</f>
        <v>0</v>
      </c>
      <c r="F44" s="81">
        <f>Data!CQ37+Data!CQ38</f>
        <v>0</v>
      </c>
      <c r="G44" s="81">
        <f>Data!DK37+Data!DK38</f>
        <v>0</v>
      </c>
      <c r="H44" s="22">
        <f t="shared" si="0"/>
        <v>106</v>
      </c>
      <c r="I44" s="1"/>
      <c r="L44" s="18"/>
    </row>
    <row r="45" spans="2:12" x14ac:dyDescent="0.2">
      <c r="B45" s="7" t="s">
        <v>58</v>
      </c>
      <c r="C45" s="81">
        <f>Data!AJ37+Data!AJ38</f>
        <v>867</v>
      </c>
      <c r="D45" s="81">
        <f>Data!BD37+Data!BD38</f>
        <v>312</v>
      </c>
      <c r="E45" s="81">
        <f>Data!BX37+Data!BX38</f>
        <v>312</v>
      </c>
      <c r="F45" s="81">
        <f>Data!CR37+Data!CR38</f>
        <v>0</v>
      </c>
      <c r="G45" s="81">
        <f>Data!DL37+Data!DL38</f>
        <v>0</v>
      </c>
      <c r="H45" s="22">
        <f t="shared" si="0"/>
        <v>1491</v>
      </c>
      <c r="I45" s="1"/>
      <c r="L45" s="18"/>
    </row>
    <row r="46" spans="2:12" x14ac:dyDescent="0.2">
      <c r="B46" s="7" t="s">
        <v>59</v>
      </c>
      <c r="C46" s="81">
        <f>Data!AK37+Data!AK38</f>
        <v>0</v>
      </c>
      <c r="D46" s="81">
        <f>Data!BE37+Data!BE38</f>
        <v>0</v>
      </c>
      <c r="E46" s="81">
        <f>Data!BY37+Data!BY38</f>
        <v>0</v>
      </c>
      <c r="F46" s="81">
        <f>Data!CS37+Data!CS38</f>
        <v>0</v>
      </c>
      <c r="G46" s="81">
        <f>Data!DM37+Data!DM38</f>
        <v>0</v>
      </c>
      <c r="H46" s="22">
        <f t="shared" si="0"/>
        <v>0</v>
      </c>
      <c r="I46" s="1"/>
      <c r="L46" s="18"/>
    </row>
    <row r="47" spans="2:12" x14ac:dyDescent="0.2">
      <c r="B47" s="7" t="s">
        <v>60</v>
      </c>
      <c r="C47" s="81">
        <f>Data!AL37+Data!AL38</f>
        <v>621</v>
      </c>
      <c r="D47" s="81">
        <f>Data!BF37+Data!BF38</f>
        <v>3315</v>
      </c>
      <c r="E47" s="81">
        <f>Data!BZ37+Data!BZ38</f>
        <v>816</v>
      </c>
      <c r="F47" s="81">
        <f>Data!CT37+Data!CT38</f>
        <v>0</v>
      </c>
      <c r="G47" s="81">
        <f>Data!DN37+Data!DN38</f>
        <v>0</v>
      </c>
      <c r="H47" s="22">
        <f t="shared" si="0"/>
        <v>4752</v>
      </c>
      <c r="I47" s="1"/>
      <c r="L47" s="18"/>
    </row>
    <row r="48" spans="2:12" x14ac:dyDescent="0.2">
      <c r="B48" s="7" t="s">
        <v>61</v>
      </c>
      <c r="C48" s="81">
        <f>Data!AM37+Data!AM38</f>
        <v>0</v>
      </c>
      <c r="D48" s="81">
        <f>Data!BG37+Data!BG38</f>
        <v>0</v>
      </c>
      <c r="E48" s="81">
        <f>Data!CA37+Data!CA38</f>
        <v>0</v>
      </c>
      <c r="F48" s="81">
        <f>Data!CU37+Data!CU38</f>
        <v>0</v>
      </c>
      <c r="G48" s="81">
        <f>Data!DO37+Data!DO38</f>
        <v>0</v>
      </c>
      <c r="H48" s="22">
        <f t="shared" si="0"/>
        <v>0</v>
      </c>
      <c r="I48" s="1"/>
      <c r="L48" s="18"/>
    </row>
    <row r="49" spans="2:12" x14ac:dyDescent="0.2">
      <c r="B49" s="7" t="s">
        <v>62</v>
      </c>
      <c r="C49" s="81">
        <f>Data!AN37+Data!AN38</f>
        <v>0</v>
      </c>
      <c r="D49" s="81">
        <f>Data!BH37+Data!BH38</f>
        <v>309</v>
      </c>
      <c r="E49" s="81">
        <f>Data!CB37+Data!CB38</f>
        <v>0</v>
      </c>
      <c r="F49" s="81">
        <f>Data!CV37+Data!CV38</f>
        <v>0</v>
      </c>
      <c r="G49" s="81">
        <f>Data!DP37+Data!DP38</f>
        <v>0</v>
      </c>
      <c r="H49" s="22">
        <f t="shared" si="0"/>
        <v>309</v>
      </c>
      <c r="I49" s="1"/>
      <c r="L49" s="18"/>
    </row>
    <row r="50" spans="2:12" x14ac:dyDescent="0.2">
      <c r="B50" s="7" t="s">
        <v>63</v>
      </c>
      <c r="C50" s="81">
        <f>Data!AO37+Data!AO38</f>
        <v>333</v>
      </c>
      <c r="D50" s="81">
        <f>Data!BI37+Data!BI38</f>
        <v>216</v>
      </c>
      <c r="E50" s="81">
        <f>Data!CC37+Data!CC38</f>
        <v>45</v>
      </c>
      <c r="F50" s="81">
        <f>Data!CW37+Data!CW38</f>
        <v>0</v>
      </c>
      <c r="G50" s="81">
        <f>Data!DQ37+Data!DQ38</f>
        <v>0</v>
      </c>
      <c r="H50" s="22">
        <f t="shared" si="0"/>
        <v>594</v>
      </c>
      <c r="I50" s="1"/>
      <c r="L50" s="18"/>
    </row>
    <row r="51" spans="2:12" x14ac:dyDescent="0.2">
      <c r="B51" s="7" t="s">
        <v>0</v>
      </c>
      <c r="C51" s="81">
        <f>Data!AP37+Data!AP38</f>
        <v>0</v>
      </c>
      <c r="D51" s="81">
        <f>Data!BJ37+Data!BJ38</f>
        <v>72</v>
      </c>
      <c r="E51" s="81">
        <f>Data!CD37+Data!CD38</f>
        <v>0</v>
      </c>
      <c r="F51" s="81">
        <f>Data!CX37+Data!CX38</f>
        <v>0</v>
      </c>
      <c r="G51" s="81">
        <f>Data!DR37+Data!DR38</f>
        <v>0</v>
      </c>
      <c r="H51" s="22">
        <f t="shared" si="0"/>
        <v>72</v>
      </c>
      <c r="I51" s="1"/>
      <c r="L51" s="18"/>
    </row>
    <row r="52" spans="2:12" x14ac:dyDescent="0.2">
      <c r="B52" s="8" t="s">
        <v>34</v>
      </c>
      <c r="C52" s="22">
        <f>SUM(C32:C51)</f>
        <v>23078</v>
      </c>
      <c r="D52" s="22">
        <f>SUM(D32:D51)</f>
        <v>20328</v>
      </c>
      <c r="E52" s="22">
        <f>SUM(E32:E51)</f>
        <v>8208</v>
      </c>
      <c r="F52" s="22">
        <f>SUM(F32:F51)</f>
        <v>0</v>
      </c>
      <c r="G52" s="22">
        <f>SUM(G32:G51)</f>
        <v>0</v>
      </c>
      <c r="H52" s="22">
        <f t="shared" si="0"/>
        <v>51614</v>
      </c>
      <c r="I52" s="1"/>
    </row>
    <row r="53" spans="2:12" x14ac:dyDescent="0.2">
      <c r="B53" s="14"/>
      <c r="C53" s="18"/>
      <c r="D53" s="18"/>
      <c r="E53" s="18"/>
      <c r="F53" s="18"/>
      <c r="G53" s="18"/>
      <c r="H53" s="18"/>
      <c r="I53" s="1"/>
    </row>
    <row r="54" spans="2:12" ht="13.5" customHeight="1" x14ac:dyDescent="0.2">
      <c r="B54" s="27"/>
      <c r="D54" s="374" t="s">
        <v>23</v>
      </c>
      <c r="E54" s="374"/>
      <c r="F54" s="374"/>
      <c r="G54" s="31" t="s">
        <v>24</v>
      </c>
      <c r="H54" s="31" t="s">
        <v>25</v>
      </c>
    </row>
    <row r="55" spans="2:12" x14ac:dyDescent="0.2">
      <c r="B55" s="386" t="s">
        <v>40</v>
      </c>
      <c r="C55" s="387"/>
      <c r="D55" s="385" t="str">
        <f>Data!T37</f>
        <v>Pipes, Pamela</v>
      </c>
      <c r="E55" s="385"/>
      <c r="F55" s="385"/>
      <c r="G55" s="87" t="str">
        <f>Data!U37</f>
        <v>(432) 837-8049</v>
      </c>
      <c r="H55" s="78" t="str">
        <f>Data!V37</f>
        <v>ppipes@sulross.edu</v>
      </c>
    </row>
    <row r="56" spans="2:12" ht="13.5" customHeight="1" x14ac:dyDescent="0.2">
      <c r="B56" s="27"/>
      <c r="C56" s="27"/>
      <c r="D56" s="27"/>
      <c r="E56" s="27"/>
      <c r="F56" s="27"/>
      <c r="G56" s="27"/>
      <c r="H56" s="5"/>
    </row>
    <row r="57" spans="2:12" x14ac:dyDescent="0.2">
      <c r="B57" s="3" t="s">
        <v>10</v>
      </c>
      <c r="C57" s="1"/>
      <c r="D57" s="1"/>
      <c r="E57" s="1"/>
      <c r="F57" s="1"/>
      <c r="G57" s="1"/>
      <c r="H57" s="1"/>
      <c r="I57" s="1"/>
    </row>
    <row r="58" spans="2:12" ht="31.5" customHeight="1" x14ac:dyDescent="0.2">
      <c r="B58" s="392" t="s">
        <v>42</v>
      </c>
      <c r="C58" s="392"/>
      <c r="D58" s="392"/>
      <c r="E58" s="392"/>
      <c r="F58" s="392"/>
      <c r="G58" s="392"/>
      <c r="H58" s="34"/>
    </row>
    <row r="59" spans="2:12" ht="8.25" customHeight="1" thickBot="1" x14ac:dyDescent="0.25">
      <c r="B59" s="32"/>
      <c r="C59" s="1"/>
      <c r="D59" s="1"/>
      <c r="E59" s="1"/>
      <c r="F59" s="1"/>
      <c r="G59" s="1"/>
      <c r="H59" s="1"/>
      <c r="I59" s="1"/>
    </row>
    <row r="60" spans="2:12" ht="15" thickBot="1" x14ac:dyDescent="0.25">
      <c r="B60" s="62" t="s">
        <v>32</v>
      </c>
      <c r="C60" s="63" t="s">
        <v>26</v>
      </c>
      <c r="D60" s="63" t="s">
        <v>27</v>
      </c>
      <c r="E60" s="63" t="s">
        <v>28</v>
      </c>
      <c r="F60" s="63" t="s">
        <v>29</v>
      </c>
      <c r="G60" s="63" t="s">
        <v>30</v>
      </c>
      <c r="H60" s="64" t="s">
        <v>31</v>
      </c>
      <c r="I60" s="1"/>
    </row>
    <row r="61" spans="2:12" x14ac:dyDescent="0.2">
      <c r="B61" s="9" t="str">
        <f>$B$32</f>
        <v>Liberal Arts</v>
      </c>
      <c r="C61" s="82">
        <f>Data!DS37+Data!DS38</f>
        <v>1688113.1519806439</v>
      </c>
      <c r="D61" s="82">
        <f>Data!EM37+Data!EM38</f>
        <v>1079957.040218553</v>
      </c>
      <c r="E61" s="82">
        <f>Data!FG37+Data!FG38</f>
        <v>543360.38555453694</v>
      </c>
      <c r="F61" s="82">
        <f>Data!GA37+Data!GA38</f>
        <v>0</v>
      </c>
      <c r="G61" s="82">
        <f>Data!GU37+Data!GU38</f>
        <v>0</v>
      </c>
      <c r="H61" s="21">
        <f>SUM(C61:G61)</f>
        <v>3311430.5777537338</v>
      </c>
      <c r="I61" s="1"/>
    </row>
    <row r="62" spans="2:12" x14ac:dyDescent="0.2">
      <c r="B62" s="9" t="str">
        <f>$B$33</f>
        <v>Science</v>
      </c>
      <c r="C62" s="82">
        <f>Data!DT37+Data!DT38</f>
        <v>489997.03409855627</v>
      </c>
      <c r="D62" s="82">
        <f>Data!EN37+Data!EN38</f>
        <v>558911.70883348095</v>
      </c>
      <c r="E62" s="82">
        <f>Data!FH37+Data!FH38</f>
        <v>202427.41368316609</v>
      </c>
      <c r="F62" s="82">
        <f>Data!GB37+Data!GB38</f>
        <v>0</v>
      </c>
      <c r="G62" s="82">
        <f>Data!GV37+Data!GV38</f>
        <v>0</v>
      </c>
      <c r="H62" s="22">
        <f t="shared" ref="H62:H81" si="1">SUM(C62:G62)</f>
        <v>1251336.1566152032</v>
      </c>
      <c r="I62" s="1"/>
    </row>
    <row r="63" spans="2:12" x14ac:dyDescent="0.2">
      <c r="B63" s="9" t="str">
        <f>$B$34</f>
        <v>Fine Arts</v>
      </c>
      <c r="C63" s="82">
        <f>Data!DU37+Data!DU38</f>
        <v>457854.81689236697</v>
      </c>
      <c r="D63" s="82">
        <f>Data!EO37+Data!EO38</f>
        <v>267879.699971786</v>
      </c>
      <c r="E63" s="82">
        <f>Data!FI37+Data!FI38</f>
        <v>13357.781599060199</v>
      </c>
      <c r="F63" s="82">
        <f>Data!GC37+Data!GC38</f>
        <v>0</v>
      </c>
      <c r="G63" s="82">
        <f>Data!GW37+Data!GW38</f>
        <v>0</v>
      </c>
      <c r="H63" s="22">
        <f t="shared" si="1"/>
        <v>739092.29846321314</v>
      </c>
      <c r="I63" s="1"/>
    </row>
    <row r="64" spans="2:12" x14ac:dyDescent="0.2">
      <c r="B64" s="9" t="str">
        <f>$B$35</f>
        <v>Teacher Education</v>
      </c>
      <c r="C64" s="82">
        <f>Data!DV37+Data!DV38</f>
        <v>24128.325128937151</v>
      </c>
      <c r="D64" s="82">
        <f>Data!EP37+Data!EP38</f>
        <v>378178.53177053703</v>
      </c>
      <c r="E64" s="82">
        <f>Data!FJ37+Data!FJ38</f>
        <v>884099.85192121204</v>
      </c>
      <c r="F64" s="82">
        <f>Data!GD37+Data!GD38</f>
        <v>0</v>
      </c>
      <c r="G64" s="82">
        <f>Data!GX37+Data!GX38</f>
        <v>0</v>
      </c>
      <c r="H64" s="22">
        <f t="shared" si="1"/>
        <v>1286406.7088206862</v>
      </c>
      <c r="I64" s="1"/>
    </row>
    <row r="65" spans="2:9" x14ac:dyDescent="0.2">
      <c r="B65" s="9" t="str">
        <f>$B$36</f>
        <v>Agriculture</v>
      </c>
      <c r="C65" s="82">
        <f>Data!DW37+Data!DW38</f>
        <v>142161.25960891499</v>
      </c>
      <c r="D65" s="82">
        <f>Data!EQ37+Data!EQ38</f>
        <v>179883.13627223199</v>
      </c>
      <c r="E65" s="82">
        <f>Data!FK37+Data!FK38</f>
        <v>264814.222363504</v>
      </c>
      <c r="F65" s="82">
        <f>Data!GE37+Data!GE38</f>
        <v>0</v>
      </c>
      <c r="G65" s="82">
        <f>Data!GY37+Data!GY38</f>
        <v>0</v>
      </c>
      <c r="H65" s="22">
        <f t="shared" si="1"/>
        <v>586858.61824465101</v>
      </c>
      <c r="I65" s="1"/>
    </row>
    <row r="66" spans="2:9" x14ac:dyDescent="0.2">
      <c r="B66" s="9" t="str">
        <f>$B$37</f>
        <v>Engineering</v>
      </c>
      <c r="C66" s="82">
        <f>Data!DX37+Data!DX38</f>
        <v>11119.8119229286</v>
      </c>
      <c r="D66" s="82">
        <f>Data!ER37+Data!ER38</f>
        <v>10233.650916142</v>
      </c>
      <c r="E66" s="82">
        <f>Data!FL37+Data!FL38</f>
        <v>0</v>
      </c>
      <c r="F66" s="82">
        <f>Data!GF37+Data!GF38</f>
        <v>0</v>
      </c>
      <c r="G66" s="82">
        <f>Data!GZ37+Data!GZ38</f>
        <v>0</v>
      </c>
      <c r="H66" s="22">
        <f t="shared" si="1"/>
        <v>21353.462839070598</v>
      </c>
      <c r="I66" s="1"/>
    </row>
    <row r="67" spans="2:9" x14ac:dyDescent="0.2">
      <c r="B67" s="9" t="str">
        <f>$B$38</f>
        <v>Home Economics</v>
      </c>
      <c r="C67" s="82">
        <f>Data!DY37+Data!DY38</f>
        <v>23659.4374896673</v>
      </c>
      <c r="D67" s="82">
        <f>Data!ES37+Data!ES38</f>
        <v>3907.7465144473599</v>
      </c>
      <c r="E67" s="82">
        <f>Data!FM37+Data!FM38</f>
        <v>25082.866249353901</v>
      </c>
      <c r="F67" s="82">
        <f>Data!GG37+Data!GG38</f>
        <v>0</v>
      </c>
      <c r="G67" s="82">
        <f>Data!HA37+Data!HA38</f>
        <v>0</v>
      </c>
      <c r="H67" s="22">
        <f t="shared" si="1"/>
        <v>52650.050253468566</v>
      </c>
      <c r="I67" s="1"/>
    </row>
    <row r="68" spans="2:9" x14ac:dyDescent="0.2">
      <c r="B68" s="9" t="str">
        <f>$B$39</f>
        <v>Law</v>
      </c>
      <c r="C68" s="82">
        <f>Data!DZ37+Data!DZ38</f>
        <v>0</v>
      </c>
      <c r="D68" s="82">
        <f>Data!ET37+Data!ET38</f>
        <v>0</v>
      </c>
      <c r="E68" s="82">
        <f>Data!FN37+Data!FN38</f>
        <v>0</v>
      </c>
      <c r="F68" s="82">
        <f>Data!GH37+Data!GH38</f>
        <v>0</v>
      </c>
      <c r="G68" s="82">
        <f>Data!HB37+Data!HB38</f>
        <v>0</v>
      </c>
      <c r="H68" s="22">
        <f t="shared" si="1"/>
        <v>0</v>
      </c>
      <c r="I68" s="1"/>
    </row>
    <row r="69" spans="2:9" x14ac:dyDescent="0.2">
      <c r="B69" s="9" t="str">
        <f>$B$40</f>
        <v>Social Service</v>
      </c>
      <c r="C69" s="82">
        <f>Data!EA37+Data!EA38</f>
        <v>0</v>
      </c>
      <c r="D69" s="82">
        <f>Data!EU37+Data!EU38</f>
        <v>0</v>
      </c>
      <c r="E69" s="82">
        <f>Data!FO37+Data!FO38</f>
        <v>0</v>
      </c>
      <c r="F69" s="82">
        <f>Data!GI37+Data!GI38</f>
        <v>0</v>
      </c>
      <c r="G69" s="82">
        <f>Data!HC37+Data!HC38</f>
        <v>0</v>
      </c>
      <c r="H69" s="22">
        <f t="shared" si="1"/>
        <v>0</v>
      </c>
      <c r="I69" s="1"/>
    </row>
    <row r="70" spans="2:9" x14ac:dyDescent="0.2">
      <c r="B70" s="9" t="str">
        <f>$B$41</f>
        <v>Library Science</v>
      </c>
      <c r="C70" s="82">
        <f>Data!EB37+Data!EB38</f>
        <v>0</v>
      </c>
      <c r="D70" s="82">
        <f>Data!EV37+Data!EV38</f>
        <v>0</v>
      </c>
      <c r="E70" s="82">
        <f>Data!FP37+Data!FP38</f>
        <v>0</v>
      </c>
      <c r="F70" s="82">
        <f>Data!GJ37+Data!GJ38</f>
        <v>0</v>
      </c>
      <c r="G70" s="82">
        <f>Data!HD37+Data!HD38</f>
        <v>0</v>
      </c>
      <c r="H70" s="22">
        <f t="shared" si="1"/>
        <v>0</v>
      </c>
      <c r="I70" s="1"/>
    </row>
    <row r="71" spans="2:9" x14ac:dyDescent="0.2">
      <c r="B71" s="9" t="str">
        <f>$B$42</f>
        <v>Veterinary Science</v>
      </c>
      <c r="C71" s="82">
        <f>Data!EC37+Data!EC38</f>
        <v>0</v>
      </c>
      <c r="D71" s="82">
        <f>Data!EW37+Data!EW38</f>
        <v>0</v>
      </c>
      <c r="E71" s="82">
        <f>Data!FQ37+Data!FQ38</f>
        <v>0</v>
      </c>
      <c r="F71" s="82">
        <f>Data!GK37+Data!GK38</f>
        <v>0</v>
      </c>
      <c r="G71" s="82">
        <f>Data!HE37+Data!HE38</f>
        <v>0</v>
      </c>
      <c r="H71" s="22">
        <f t="shared" si="1"/>
        <v>0</v>
      </c>
      <c r="I71" s="1"/>
    </row>
    <row r="72" spans="2:9" x14ac:dyDescent="0.2">
      <c r="B72" s="9" t="str">
        <f>$B$43</f>
        <v>Vocational Training</v>
      </c>
      <c r="C72" s="82">
        <f>Data!ED37+Data!ED38</f>
        <v>18996.2663755459</v>
      </c>
      <c r="D72" s="82">
        <f>Data!EX37+Data!EX38</f>
        <v>8833.3333333333394</v>
      </c>
      <c r="E72" s="82">
        <f>Data!FR37+Data!FR38</f>
        <v>0</v>
      </c>
      <c r="F72" s="82">
        <f>Data!GL37+Data!GL38</f>
        <v>0</v>
      </c>
      <c r="G72" s="82">
        <f>Data!HF37+Data!HF38</f>
        <v>0</v>
      </c>
      <c r="H72" s="22">
        <f t="shared" si="1"/>
        <v>27829.599708879239</v>
      </c>
      <c r="I72" s="1"/>
    </row>
    <row r="73" spans="2:9" x14ac:dyDescent="0.2">
      <c r="B73" s="9" t="str">
        <f>$B$44</f>
        <v>Physical Training</v>
      </c>
      <c r="C73" s="82">
        <f>Data!EE37+Data!EE38</f>
        <v>1859.6483516483499</v>
      </c>
      <c r="D73" s="82">
        <f>Data!EY37+Data!EY38</f>
        <v>8676.3516483516505</v>
      </c>
      <c r="E73" s="82">
        <f>Data!FS37+Data!FS38</f>
        <v>0</v>
      </c>
      <c r="F73" s="82">
        <f>Data!GM37+Data!GM38</f>
        <v>0</v>
      </c>
      <c r="G73" s="82">
        <f>Data!HG37+Data!HG38</f>
        <v>0</v>
      </c>
      <c r="H73" s="22">
        <f t="shared" si="1"/>
        <v>10536</v>
      </c>
      <c r="I73" s="1"/>
    </row>
    <row r="74" spans="2:9" x14ac:dyDescent="0.2">
      <c r="B74" s="9" t="str">
        <f>$B$45</f>
        <v>Health Services</v>
      </c>
      <c r="C74" s="82">
        <f>Data!EF37+Data!EF38</f>
        <v>91090.926397132294</v>
      </c>
      <c r="D74" s="82">
        <f>Data!EZ37+Data!EZ38</f>
        <v>28933.160692248901</v>
      </c>
      <c r="E74" s="82">
        <f>Data!FT37+Data!FT38</f>
        <v>47429.3260207891</v>
      </c>
      <c r="F74" s="82">
        <f>Data!GN37+Data!GN38</f>
        <v>0</v>
      </c>
      <c r="G74" s="82">
        <f>Data!HH37+Data!HH38</f>
        <v>0</v>
      </c>
      <c r="H74" s="22">
        <f t="shared" si="1"/>
        <v>167453.41311017028</v>
      </c>
      <c r="I74" s="1"/>
    </row>
    <row r="75" spans="2:9" x14ac:dyDescent="0.2">
      <c r="B75" s="9" t="str">
        <f>$B$46</f>
        <v>Pharmacy</v>
      </c>
      <c r="C75" s="82">
        <f>Data!EG37+Data!EG38</f>
        <v>0</v>
      </c>
      <c r="D75" s="82">
        <f>Data!FA37+Data!FA38</f>
        <v>0</v>
      </c>
      <c r="E75" s="82">
        <f>Data!FU37+Data!FU38</f>
        <v>0</v>
      </c>
      <c r="F75" s="82">
        <f>Data!GO37+Data!GO38</f>
        <v>0</v>
      </c>
      <c r="G75" s="82">
        <f>Data!HI37+Data!HI38</f>
        <v>0</v>
      </c>
      <c r="H75" s="22">
        <f t="shared" si="1"/>
        <v>0</v>
      </c>
      <c r="I75" s="1"/>
    </row>
    <row r="76" spans="2:9" x14ac:dyDescent="0.2">
      <c r="B76" s="9" t="str">
        <f>$B$47</f>
        <v>Business Administration</v>
      </c>
      <c r="C76" s="82">
        <f>Data!EH37+Data!EH38</f>
        <v>69449.975467446406</v>
      </c>
      <c r="D76" s="82">
        <f>Data!FB37+Data!FB38</f>
        <v>424639.93041985296</v>
      </c>
      <c r="E76" s="82">
        <f>Data!FV37+Data!FV38</f>
        <v>245395.70870823198</v>
      </c>
      <c r="F76" s="82">
        <f>Data!GP37+Data!GP38</f>
        <v>0</v>
      </c>
      <c r="G76" s="82">
        <f>Data!HJ37+Data!HJ38</f>
        <v>0</v>
      </c>
      <c r="H76" s="22">
        <f t="shared" si="1"/>
        <v>739485.61459553125</v>
      </c>
      <c r="I76" s="1"/>
    </row>
    <row r="77" spans="2:9" x14ac:dyDescent="0.2">
      <c r="B77" s="9" t="str">
        <f>$B$48</f>
        <v>Optometry</v>
      </c>
      <c r="C77" s="82">
        <f>Data!EI37+Data!EI38</f>
        <v>0</v>
      </c>
      <c r="D77" s="82">
        <f>Data!FC37+Data!FC38</f>
        <v>0</v>
      </c>
      <c r="E77" s="82">
        <f>Data!FW37+Data!FW38</f>
        <v>0</v>
      </c>
      <c r="F77" s="82">
        <f>Data!GQ37+Data!GQ38</f>
        <v>0</v>
      </c>
      <c r="G77" s="82">
        <f>Data!HK37+Data!HK38</f>
        <v>0</v>
      </c>
      <c r="H77" s="22">
        <f t="shared" si="1"/>
        <v>0</v>
      </c>
      <c r="I77" s="1"/>
    </row>
    <row r="78" spans="2:9" x14ac:dyDescent="0.2">
      <c r="B78" s="9" t="str">
        <f>$B$49</f>
        <v>Teacher Ed-Practice Teaching</v>
      </c>
      <c r="C78" s="82">
        <f>Data!EJ37+Data!EJ38</f>
        <v>0</v>
      </c>
      <c r="D78" s="82">
        <f>Data!FD37+Data!FD38</f>
        <v>114140.9331192291</v>
      </c>
      <c r="E78" s="82">
        <f>Data!FX37+Data!FX38</f>
        <v>0</v>
      </c>
      <c r="F78" s="82">
        <f>Data!GR37+Data!GR38</f>
        <v>0</v>
      </c>
      <c r="G78" s="82">
        <f>Data!HL37+Data!HL38</f>
        <v>0</v>
      </c>
      <c r="H78" s="22">
        <f t="shared" si="1"/>
        <v>114140.9331192291</v>
      </c>
      <c r="I78" s="1"/>
    </row>
    <row r="79" spans="2:9" x14ac:dyDescent="0.2">
      <c r="B79" s="9" t="str">
        <f>$B$50</f>
        <v>Technology</v>
      </c>
      <c r="C79" s="82">
        <f>Data!EK37+Data!EK38</f>
        <v>59290.425096318999</v>
      </c>
      <c r="D79" s="82">
        <f>Data!FE37+Data!FE38</f>
        <v>58144.634959822499</v>
      </c>
      <c r="E79" s="82">
        <f>Data!FY37+Data!FY38</f>
        <v>7576.5015015014997</v>
      </c>
      <c r="F79" s="82">
        <f>Data!GS37+Data!GS38</f>
        <v>0</v>
      </c>
      <c r="G79" s="82">
        <f>Data!HM37+Data!HM38</f>
        <v>0</v>
      </c>
      <c r="H79" s="22">
        <f t="shared" si="1"/>
        <v>125011.56155764298</v>
      </c>
      <c r="I79" s="1"/>
    </row>
    <row r="80" spans="2:9" x14ac:dyDescent="0.2">
      <c r="B80" s="9" t="str">
        <f>$B$51</f>
        <v>Nursing</v>
      </c>
      <c r="C80" s="82">
        <f>Data!EL37+Data!EL38</f>
        <v>0</v>
      </c>
      <c r="D80" s="82">
        <f>Data!FF37+Data!FF38</f>
        <v>45600</v>
      </c>
      <c r="E80" s="82">
        <f>Data!FZ37+Data!FZ38</f>
        <v>0</v>
      </c>
      <c r="F80" s="82">
        <f>Data!GT37+Data!GT38</f>
        <v>0</v>
      </c>
      <c r="G80" s="82">
        <f>Data!HN37+Data!HN38</f>
        <v>0</v>
      </c>
      <c r="H80" s="22">
        <f t="shared" si="1"/>
        <v>45600</v>
      </c>
      <c r="I80" s="1"/>
    </row>
    <row r="81" spans="2:9" x14ac:dyDescent="0.2">
      <c r="B81" s="35" t="str">
        <f>$B$52</f>
        <v>Totals</v>
      </c>
      <c r="C81" s="21">
        <f>SUM(C61:C80)</f>
        <v>3077721.0788101074</v>
      </c>
      <c r="D81" s="21">
        <f>SUM(D61:D80)</f>
        <v>3167919.8586700172</v>
      </c>
      <c r="E81" s="21">
        <f>SUM(E61:E80)</f>
        <v>2233544.0576013555</v>
      </c>
      <c r="F81" s="21">
        <f>SUM(F61:F80)</f>
        <v>0</v>
      </c>
      <c r="G81" s="21">
        <f>SUM(G61:G80)</f>
        <v>0</v>
      </c>
      <c r="H81" s="21">
        <f t="shared" si="1"/>
        <v>8479184.9950814806</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Data!T37</f>
        <v>Pipes, Pamela</v>
      </c>
      <c r="E84" s="385"/>
      <c r="F84" s="385"/>
      <c r="G84" s="87" t="str">
        <f>Data!U37</f>
        <v>(432) 837-8049</v>
      </c>
      <c r="H84" s="78" t="str">
        <f>Data!V37</f>
        <v>ppipes@sulross.edu</v>
      </c>
    </row>
    <row r="85" spans="2:9" ht="13.5" customHeight="1" x14ac:dyDescent="0.2">
      <c r="B85" s="27"/>
      <c r="C85" s="27"/>
      <c r="D85" s="27"/>
      <c r="E85" s="27"/>
      <c r="F85" s="27"/>
      <c r="G85" s="27"/>
      <c r="H85" s="5"/>
    </row>
    <row r="86" spans="2:9" x14ac:dyDescent="0.2">
      <c r="B86" s="28" t="s">
        <v>33</v>
      </c>
      <c r="C86" s="13"/>
      <c r="D86" s="13"/>
      <c r="E86" s="13"/>
      <c r="F86" s="13"/>
      <c r="G86" s="13"/>
      <c r="H86" s="17">
        <f>H13+H14</f>
        <v>14882932</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Data!HR37</f>
        <v>0</v>
      </c>
      <c r="D91" s="159">
        <f>Data!IL37</f>
        <v>0</v>
      </c>
      <c r="E91" s="159">
        <f>Data!JF37</f>
        <v>0</v>
      </c>
      <c r="F91" s="159">
        <f>Data!JZ37</f>
        <v>0</v>
      </c>
      <c r="G91" s="159">
        <f>Data!KT37</f>
        <v>0</v>
      </c>
      <c r="H91" s="36">
        <f t="shared" ref="H91:H111" si="2">SUM(C91:G91)</f>
        <v>0</v>
      </c>
    </row>
    <row r="92" spans="2:9" x14ac:dyDescent="0.2">
      <c r="B92" s="9" t="str">
        <f>$B$33</f>
        <v>Science</v>
      </c>
      <c r="C92" s="159">
        <f>Data!HS37</f>
        <v>0</v>
      </c>
      <c r="D92" s="159">
        <f>Data!IM37</f>
        <v>0</v>
      </c>
      <c r="E92" s="159">
        <f>Data!JG37</f>
        <v>0</v>
      </c>
      <c r="F92" s="159">
        <f>Data!KA37</f>
        <v>0</v>
      </c>
      <c r="G92" s="159">
        <f>Data!KU37</f>
        <v>0</v>
      </c>
      <c r="H92" s="69">
        <f t="shared" si="2"/>
        <v>0</v>
      </c>
    </row>
    <row r="93" spans="2:9" x14ac:dyDescent="0.2">
      <c r="B93" s="9" t="str">
        <f>$B$34</f>
        <v>Fine Arts</v>
      </c>
      <c r="C93" s="159">
        <f>Data!HT37</f>
        <v>0</v>
      </c>
      <c r="D93" s="159">
        <f>Data!IN37</f>
        <v>0</v>
      </c>
      <c r="E93" s="159">
        <f>Data!JH37</f>
        <v>0</v>
      </c>
      <c r="F93" s="159">
        <f>Data!KB37</f>
        <v>0</v>
      </c>
      <c r="G93" s="159">
        <f>Data!KV37</f>
        <v>0</v>
      </c>
      <c r="H93" s="69">
        <f t="shared" si="2"/>
        <v>0</v>
      </c>
    </row>
    <row r="94" spans="2:9" x14ac:dyDescent="0.2">
      <c r="B94" s="9" t="str">
        <f>$B$35</f>
        <v>Teacher Education</v>
      </c>
      <c r="C94" s="159">
        <f>Data!HU37</f>
        <v>0</v>
      </c>
      <c r="D94" s="159">
        <f>Data!IO37</f>
        <v>0</v>
      </c>
      <c r="E94" s="159">
        <f>Data!JI37</f>
        <v>0</v>
      </c>
      <c r="F94" s="159">
        <f>Data!KC37</f>
        <v>0</v>
      </c>
      <c r="G94" s="159">
        <f>Data!KW37</f>
        <v>0</v>
      </c>
      <c r="H94" s="69">
        <f t="shared" si="2"/>
        <v>0</v>
      </c>
    </row>
    <row r="95" spans="2:9" x14ac:dyDescent="0.2">
      <c r="B95" s="9" t="str">
        <f>$B$36</f>
        <v>Agriculture</v>
      </c>
      <c r="C95" s="159">
        <f>Data!HV37</f>
        <v>0</v>
      </c>
      <c r="D95" s="159">
        <f>Data!IP37</f>
        <v>0</v>
      </c>
      <c r="E95" s="159">
        <f>Data!JJ37</f>
        <v>0</v>
      </c>
      <c r="F95" s="159">
        <f>Data!KD37</f>
        <v>0</v>
      </c>
      <c r="G95" s="159">
        <f>Data!KX37</f>
        <v>0</v>
      </c>
      <c r="H95" s="69">
        <f t="shared" si="2"/>
        <v>0</v>
      </c>
    </row>
    <row r="96" spans="2:9" x14ac:dyDescent="0.2">
      <c r="B96" s="9" t="str">
        <f>$B$37</f>
        <v>Engineering</v>
      </c>
      <c r="C96" s="159">
        <f>Data!HW37</f>
        <v>0</v>
      </c>
      <c r="D96" s="159">
        <f>Data!IQ37</f>
        <v>0</v>
      </c>
      <c r="E96" s="159">
        <f>Data!JK37</f>
        <v>0</v>
      </c>
      <c r="F96" s="159">
        <f>Data!KE37</f>
        <v>0</v>
      </c>
      <c r="G96" s="159">
        <f>Data!KY37</f>
        <v>0</v>
      </c>
      <c r="H96" s="69">
        <f t="shared" si="2"/>
        <v>0</v>
      </c>
    </row>
    <row r="97" spans="2:8" x14ac:dyDescent="0.2">
      <c r="B97" s="9" t="str">
        <f>$B$38</f>
        <v>Home Economics</v>
      </c>
      <c r="C97" s="159">
        <f>Data!HX37</f>
        <v>0</v>
      </c>
      <c r="D97" s="159">
        <f>Data!IR37</f>
        <v>0</v>
      </c>
      <c r="E97" s="159">
        <f>Data!JL37</f>
        <v>0</v>
      </c>
      <c r="F97" s="159">
        <f>Data!KF37</f>
        <v>0</v>
      </c>
      <c r="G97" s="159">
        <f>Data!KZ37</f>
        <v>0</v>
      </c>
      <c r="H97" s="69">
        <f t="shared" si="2"/>
        <v>0</v>
      </c>
    </row>
    <row r="98" spans="2:8" x14ac:dyDescent="0.2">
      <c r="B98" s="9" t="str">
        <f>$B$39</f>
        <v>Law</v>
      </c>
      <c r="C98" s="159">
        <f>Data!HY37</f>
        <v>0</v>
      </c>
      <c r="D98" s="159">
        <f>Data!IS37</f>
        <v>0</v>
      </c>
      <c r="E98" s="159">
        <f>Data!JM37</f>
        <v>0</v>
      </c>
      <c r="F98" s="159">
        <f>Data!KG37</f>
        <v>0</v>
      </c>
      <c r="G98" s="159">
        <f>Data!LA37</f>
        <v>0</v>
      </c>
      <c r="H98" s="69">
        <f t="shared" si="2"/>
        <v>0</v>
      </c>
    </row>
    <row r="99" spans="2:8" x14ac:dyDescent="0.2">
      <c r="B99" s="9" t="str">
        <f>$B$40</f>
        <v>Social Service</v>
      </c>
      <c r="C99" s="159">
        <f>Data!HZ37</f>
        <v>0</v>
      </c>
      <c r="D99" s="159">
        <f>Data!IT37</f>
        <v>0</v>
      </c>
      <c r="E99" s="159">
        <f>Data!JN37</f>
        <v>0</v>
      </c>
      <c r="F99" s="159">
        <f>Data!KH37</f>
        <v>0</v>
      </c>
      <c r="G99" s="159">
        <f>Data!LB37</f>
        <v>0</v>
      </c>
      <c r="H99" s="69">
        <f t="shared" si="2"/>
        <v>0</v>
      </c>
    </row>
    <row r="100" spans="2:8" x14ac:dyDescent="0.2">
      <c r="B100" s="9" t="str">
        <f>$B$41</f>
        <v>Library Science</v>
      </c>
      <c r="C100" s="159">
        <f>Data!IA37</f>
        <v>0</v>
      </c>
      <c r="D100" s="159">
        <f>Data!IU37</f>
        <v>0</v>
      </c>
      <c r="E100" s="159">
        <f>Data!JO37</f>
        <v>0</v>
      </c>
      <c r="F100" s="159">
        <f>Data!KI37</f>
        <v>0</v>
      </c>
      <c r="G100" s="159">
        <f>Data!LC37</f>
        <v>0</v>
      </c>
      <c r="H100" s="69">
        <f t="shared" si="2"/>
        <v>0</v>
      </c>
    </row>
    <row r="101" spans="2:8" x14ac:dyDescent="0.2">
      <c r="B101" s="9" t="str">
        <f>$B$42</f>
        <v>Veterinary Science</v>
      </c>
      <c r="C101" s="159">
        <f>Data!IB37</f>
        <v>0</v>
      </c>
      <c r="D101" s="159">
        <f>Data!IV37</f>
        <v>0</v>
      </c>
      <c r="E101" s="159">
        <f>Data!JP37</f>
        <v>0</v>
      </c>
      <c r="F101" s="159">
        <f>Data!KJ37</f>
        <v>0</v>
      </c>
      <c r="G101" s="159">
        <f>Data!LD37</f>
        <v>0</v>
      </c>
      <c r="H101" s="69">
        <f t="shared" si="2"/>
        <v>0</v>
      </c>
    </row>
    <row r="102" spans="2:8" x14ac:dyDescent="0.2">
      <c r="B102" s="9" t="str">
        <f>$B$43</f>
        <v>Vocational Training</v>
      </c>
      <c r="C102" s="159">
        <f>Data!IC37</f>
        <v>0</v>
      </c>
      <c r="D102" s="159">
        <f>Data!IW37</f>
        <v>0</v>
      </c>
      <c r="E102" s="159">
        <f>Data!JQ37</f>
        <v>0</v>
      </c>
      <c r="F102" s="159">
        <f>Data!KK37</f>
        <v>0</v>
      </c>
      <c r="G102" s="159">
        <f>Data!LE37</f>
        <v>0</v>
      </c>
      <c r="H102" s="69">
        <f t="shared" si="2"/>
        <v>0</v>
      </c>
    </row>
    <row r="103" spans="2:8" x14ac:dyDescent="0.2">
      <c r="B103" s="9" t="str">
        <f>$B$44</f>
        <v>Physical Training</v>
      </c>
      <c r="C103" s="159">
        <f>Data!ID37</f>
        <v>0</v>
      </c>
      <c r="D103" s="159">
        <f>Data!IX37</f>
        <v>0</v>
      </c>
      <c r="E103" s="159">
        <f>Data!JR37</f>
        <v>0</v>
      </c>
      <c r="F103" s="159">
        <f>Data!KL37</f>
        <v>0</v>
      </c>
      <c r="G103" s="159">
        <f>Data!LF37</f>
        <v>0</v>
      </c>
      <c r="H103" s="69">
        <f t="shared" si="2"/>
        <v>0</v>
      </c>
    </row>
    <row r="104" spans="2:8" x14ac:dyDescent="0.2">
      <c r="B104" s="9" t="str">
        <f>$B$45</f>
        <v>Health Services</v>
      </c>
      <c r="C104" s="159">
        <f>Data!IE37</f>
        <v>0</v>
      </c>
      <c r="D104" s="159">
        <f>Data!IY37</f>
        <v>0</v>
      </c>
      <c r="E104" s="159">
        <f>Data!JS37</f>
        <v>0</v>
      </c>
      <c r="F104" s="159">
        <f>Data!KM37</f>
        <v>0</v>
      </c>
      <c r="G104" s="159">
        <f>Data!LG37</f>
        <v>0</v>
      </c>
      <c r="H104" s="69">
        <f t="shared" si="2"/>
        <v>0</v>
      </c>
    </row>
    <row r="105" spans="2:8" x14ac:dyDescent="0.2">
      <c r="B105" s="9" t="str">
        <f>$B$46</f>
        <v>Pharmacy</v>
      </c>
      <c r="C105" s="159">
        <f>Data!IF37</f>
        <v>0</v>
      </c>
      <c r="D105" s="159">
        <f>Data!IZ37</f>
        <v>0</v>
      </c>
      <c r="E105" s="159">
        <f>Data!JT37</f>
        <v>0</v>
      </c>
      <c r="F105" s="159">
        <f>Data!KN37</f>
        <v>0</v>
      </c>
      <c r="G105" s="159">
        <f>Data!LH37</f>
        <v>0</v>
      </c>
      <c r="H105" s="69">
        <f t="shared" si="2"/>
        <v>0</v>
      </c>
    </row>
    <row r="106" spans="2:8" x14ac:dyDescent="0.2">
      <c r="B106" s="9" t="str">
        <f>$B$47</f>
        <v>Business Administration</v>
      </c>
      <c r="C106" s="159">
        <f>Data!IG37</f>
        <v>0</v>
      </c>
      <c r="D106" s="159">
        <f>Data!JA37</f>
        <v>0</v>
      </c>
      <c r="E106" s="159">
        <f>Data!JU37</f>
        <v>0</v>
      </c>
      <c r="F106" s="159">
        <f>Data!KO37</f>
        <v>0</v>
      </c>
      <c r="G106" s="159">
        <f>Data!LI37</f>
        <v>0</v>
      </c>
      <c r="H106" s="69">
        <f t="shared" si="2"/>
        <v>0</v>
      </c>
    </row>
    <row r="107" spans="2:8" x14ac:dyDescent="0.2">
      <c r="B107" s="9" t="str">
        <f>$B$48</f>
        <v>Optometry</v>
      </c>
      <c r="C107" s="159">
        <f>Data!IH37</f>
        <v>0</v>
      </c>
      <c r="D107" s="159">
        <f>Data!JB37</f>
        <v>0</v>
      </c>
      <c r="E107" s="159">
        <f>Data!JV37</f>
        <v>0</v>
      </c>
      <c r="F107" s="159">
        <f>Data!KP37</f>
        <v>0</v>
      </c>
      <c r="G107" s="159">
        <f>Data!LJ37</f>
        <v>0</v>
      </c>
      <c r="H107" s="69">
        <f t="shared" si="2"/>
        <v>0</v>
      </c>
    </row>
    <row r="108" spans="2:8" x14ac:dyDescent="0.2">
      <c r="B108" s="9" t="str">
        <f>$B$49</f>
        <v>Teacher Ed-Practice Teaching</v>
      </c>
      <c r="C108" s="159">
        <f>Data!II37</f>
        <v>0</v>
      </c>
      <c r="D108" s="159">
        <f>Data!JC37</f>
        <v>0</v>
      </c>
      <c r="E108" s="159">
        <f>Data!JW37</f>
        <v>0</v>
      </c>
      <c r="F108" s="159">
        <f>Data!KQ37</f>
        <v>0</v>
      </c>
      <c r="G108" s="159">
        <f>Data!LK37</f>
        <v>0</v>
      </c>
      <c r="H108" s="69">
        <f t="shared" si="2"/>
        <v>0</v>
      </c>
    </row>
    <row r="109" spans="2:8" x14ac:dyDescent="0.2">
      <c r="B109" s="9" t="str">
        <f>$B$50</f>
        <v>Technology</v>
      </c>
      <c r="C109" s="159">
        <f>Data!IJ37</f>
        <v>0</v>
      </c>
      <c r="D109" s="159">
        <f>Data!JD37</f>
        <v>0</v>
      </c>
      <c r="E109" s="159">
        <f>Data!JX37</f>
        <v>0</v>
      </c>
      <c r="F109" s="159">
        <f>Data!KR37</f>
        <v>0</v>
      </c>
      <c r="G109" s="159">
        <f>Data!LL37</f>
        <v>0</v>
      </c>
      <c r="H109" s="69">
        <f t="shared" si="2"/>
        <v>0</v>
      </c>
    </row>
    <row r="110" spans="2:8" x14ac:dyDescent="0.2">
      <c r="B110" s="9" t="str">
        <f>$B$51</f>
        <v>Nursing</v>
      </c>
      <c r="C110" s="159">
        <f>Data!IK37</f>
        <v>0</v>
      </c>
      <c r="D110" s="159">
        <f>Data!JE37</f>
        <v>0</v>
      </c>
      <c r="E110" s="159">
        <f>Data!JY37</f>
        <v>0</v>
      </c>
      <c r="F110" s="159">
        <f>Data!KS37</f>
        <v>0</v>
      </c>
      <c r="G110" s="159">
        <f>Data!HPM37</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1688113.1519806439</v>
      </c>
      <c r="D116" s="21">
        <f t="shared" si="3"/>
        <v>1079957.040218553</v>
      </c>
      <c r="E116" s="21">
        <f t="shared" si="3"/>
        <v>543360.38555453694</v>
      </c>
      <c r="F116" s="21">
        <f t="shared" si="3"/>
        <v>0</v>
      </c>
      <c r="G116" s="21">
        <f t="shared" si="3"/>
        <v>0</v>
      </c>
      <c r="H116" s="36">
        <f t="shared" ref="H116:H136" si="4">SUM(C116:G116)</f>
        <v>3311430.5777537338</v>
      </c>
      <c r="I116" s="1"/>
    </row>
    <row r="117" spans="2:9" x14ac:dyDescent="0.2">
      <c r="B117" s="9" t="str">
        <f>$B$33</f>
        <v>Science</v>
      </c>
      <c r="C117" s="22">
        <f t="shared" si="3"/>
        <v>489997.03409855627</v>
      </c>
      <c r="D117" s="22">
        <f t="shared" si="3"/>
        <v>558911.70883348095</v>
      </c>
      <c r="E117" s="22">
        <f t="shared" si="3"/>
        <v>202427.41368316609</v>
      </c>
      <c r="F117" s="22">
        <f t="shared" si="3"/>
        <v>0</v>
      </c>
      <c r="G117" s="22">
        <f t="shared" si="3"/>
        <v>0</v>
      </c>
      <c r="H117" s="69">
        <f t="shared" si="4"/>
        <v>1251336.1566152032</v>
      </c>
      <c r="I117" s="1"/>
    </row>
    <row r="118" spans="2:9" x14ac:dyDescent="0.2">
      <c r="B118" s="9" t="str">
        <f>$B$34</f>
        <v>Fine Arts</v>
      </c>
      <c r="C118" s="22">
        <f t="shared" si="3"/>
        <v>457854.81689236697</v>
      </c>
      <c r="D118" s="22">
        <f t="shared" si="3"/>
        <v>267879.699971786</v>
      </c>
      <c r="E118" s="22">
        <f t="shared" si="3"/>
        <v>13357.781599060199</v>
      </c>
      <c r="F118" s="22">
        <f t="shared" si="3"/>
        <v>0</v>
      </c>
      <c r="G118" s="22">
        <f t="shared" si="3"/>
        <v>0</v>
      </c>
      <c r="H118" s="69">
        <f t="shared" si="4"/>
        <v>739092.29846321314</v>
      </c>
      <c r="I118" s="1"/>
    </row>
    <row r="119" spans="2:9" x14ac:dyDescent="0.2">
      <c r="B119" s="9" t="str">
        <f>$B$35</f>
        <v>Teacher Education</v>
      </c>
      <c r="C119" s="22">
        <f t="shared" si="3"/>
        <v>24128.325128937151</v>
      </c>
      <c r="D119" s="22">
        <f t="shared" si="3"/>
        <v>378178.53177053703</v>
      </c>
      <c r="E119" s="22">
        <f t="shared" si="3"/>
        <v>884099.85192121204</v>
      </c>
      <c r="F119" s="22">
        <f t="shared" si="3"/>
        <v>0</v>
      </c>
      <c r="G119" s="22">
        <f t="shared" si="3"/>
        <v>0</v>
      </c>
      <c r="H119" s="69">
        <f t="shared" si="4"/>
        <v>1286406.7088206862</v>
      </c>
      <c r="I119" s="1"/>
    </row>
    <row r="120" spans="2:9" x14ac:dyDescent="0.2">
      <c r="B120" s="9" t="str">
        <f>$B$36</f>
        <v>Agriculture</v>
      </c>
      <c r="C120" s="22">
        <f t="shared" si="3"/>
        <v>142161.25960891499</v>
      </c>
      <c r="D120" s="22">
        <f t="shared" si="3"/>
        <v>179883.13627223199</v>
      </c>
      <c r="E120" s="22">
        <f t="shared" si="3"/>
        <v>264814.222363504</v>
      </c>
      <c r="F120" s="22">
        <f t="shared" si="3"/>
        <v>0</v>
      </c>
      <c r="G120" s="22">
        <f t="shared" si="3"/>
        <v>0</v>
      </c>
      <c r="H120" s="69">
        <f t="shared" si="4"/>
        <v>586858.61824465101</v>
      </c>
      <c r="I120" s="1"/>
    </row>
    <row r="121" spans="2:9" x14ac:dyDescent="0.2">
      <c r="B121" s="9" t="str">
        <f>$B$37</f>
        <v>Engineering</v>
      </c>
      <c r="C121" s="22">
        <f t="shared" si="3"/>
        <v>11119.8119229286</v>
      </c>
      <c r="D121" s="22">
        <f t="shared" si="3"/>
        <v>10233.650916142</v>
      </c>
      <c r="E121" s="22">
        <f t="shared" si="3"/>
        <v>0</v>
      </c>
      <c r="F121" s="22">
        <f t="shared" si="3"/>
        <v>0</v>
      </c>
      <c r="G121" s="22">
        <f t="shared" si="3"/>
        <v>0</v>
      </c>
      <c r="H121" s="69">
        <f t="shared" si="4"/>
        <v>21353.462839070598</v>
      </c>
      <c r="I121" s="1"/>
    </row>
    <row r="122" spans="2:9" x14ac:dyDescent="0.2">
      <c r="B122" s="9" t="str">
        <f>$B$38</f>
        <v>Home Economics</v>
      </c>
      <c r="C122" s="22">
        <f t="shared" si="3"/>
        <v>23659.4374896673</v>
      </c>
      <c r="D122" s="22">
        <f t="shared" si="3"/>
        <v>3907.7465144473599</v>
      </c>
      <c r="E122" s="22">
        <f t="shared" si="3"/>
        <v>25082.866249353901</v>
      </c>
      <c r="F122" s="22">
        <f t="shared" si="3"/>
        <v>0</v>
      </c>
      <c r="G122" s="22">
        <f t="shared" si="3"/>
        <v>0</v>
      </c>
      <c r="H122" s="69">
        <f t="shared" si="4"/>
        <v>52650.050253468566</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18996.2663755459</v>
      </c>
      <c r="D127" s="22">
        <f t="shared" si="3"/>
        <v>8833.3333333333394</v>
      </c>
      <c r="E127" s="22">
        <f t="shared" si="3"/>
        <v>0</v>
      </c>
      <c r="F127" s="22">
        <f t="shared" si="3"/>
        <v>0</v>
      </c>
      <c r="G127" s="22">
        <f t="shared" si="3"/>
        <v>0</v>
      </c>
      <c r="H127" s="69">
        <f t="shared" si="4"/>
        <v>27829.599708879239</v>
      </c>
      <c r="I127" s="1"/>
    </row>
    <row r="128" spans="2:9" x14ac:dyDescent="0.2">
      <c r="B128" s="9" t="str">
        <f>$B$44</f>
        <v>Physical Training</v>
      </c>
      <c r="C128" s="22">
        <f t="shared" si="3"/>
        <v>1859.6483516483499</v>
      </c>
      <c r="D128" s="22">
        <f t="shared" si="3"/>
        <v>8676.3516483516505</v>
      </c>
      <c r="E128" s="22">
        <f t="shared" si="3"/>
        <v>0</v>
      </c>
      <c r="F128" s="22">
        <f t="shared" si="3"/>
        <v>0</v>
      </c>
      <c r="G128" s="22">
        <f t="shared" si="3"/>
        <v>0</v>
      </c>
      <c r="H128" s="69">
        <f t="shared" si="4"/>
        <v>10536</v>
      </c>
      <c r="I128" s="1"/>
    </row>
    <row r="129" spans="2:9" x14ac:dyDescent="0.2">
      <c r="B129" s="9" t="str">
        <f>$B$45</f>
        <v>Health Services</v>
      </c>
      <c r="C129" s="22">
        <f t="shared" si="3"/>
        <v>91090.926397132294</v>
      </c>
      <c r="D129" s="22">
        <f t="shared" si="3"/>
        <v>28933.160692248901</v>
      </c>
      <c r="E129" s="22">
        <f t="shared" si="3"/>
        <v>47429.3260207891</v>
      </c>
      <c r="F129" s="22">
        <f t="shared" si="3"/>
        <v>0</v>
      </c>
      <c r="G129" s="22">
        <f t="shared" si="3"/>
        <v>0</v>
      </c>
      <c r="H129" s="69">
        <f t="shared" si="4"/>
        <v>167453.41311017028</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69449.975467446406</v>
      </c>
      <c r="D131" s="22">
        <f t="shared" si="3"/>
        <v>424639.93041985296</v>
      </c>
      <c r="E131" s="22">
        <f t="shared" si="3"/>
        <v>245395.70870823198</v>
      </c>
      <c r="F131" s="22">
        <f t="shared" si="3"/>
        <v>0</v>
      </c>
      <c r="G131" s="22">
        <f t="shared" si="3"/>
        <v>0</v>
      </c>
      <c r="H131" s="69">
        <f t="shared" si="4"/>
        <v>739485.61459553125</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114140.9331192291</v>
      </c>
      <c r="E133" s="22">
        <f t="shared" si="5"/>
        <v>0</v>
      </c>
      <c r="F133" s="22">
        <f t="shared" si="5"/>
        <v>0</v>
      </c>
      <c r="G133" s="22">
        <f t="shared" si="5"/>
        <v>0</v>
      </c>
      <c r="H133" s="69">
        <f t="shared" si="4"/>
        <v>114140.9331192291</v>
      </c>
      <c r="I133" s="1"/>
    </row>
    <row r="134" spans="2:9" x14ac:dyDescent="0.2">
      <c r="B134" s="9" t="str">
        <f>$B$50</f>
        <v>Technology</v>
      </c>
      <c r="C134" s="22">
        <f t="shared" si="5"/>
        <v>59290.425096318999</v>
      </c>
      <c r="D134" s="22">
        <f t="shared" si="5"/>
        <v>58144.634959822499</v>
      </c>
      <c r="E134" s="22">
        <f t="shared" si="5"/>
        <v>7576.5015015014997</v>
      </c>
      <c r="F134" s="22">
        <f t="shared" si="5"/>
        <v>0</v>
      </c>
      <c r="G134" s="22">
        <f t="shared" si="5"/>
        <v>0</v>
      </c>
      <c r="H134" s="69">
        <f t="shared" si="4"/>
        <v>125011.56155764298</v>
      </c>
      <c r="I134" s="1"/>
    </row>
    <row r="135" spans="2:9" x14ac:dyDescent="0.2">
      <c r="B135" s="9" t="str">
        <f>$B$51</f>
        <v>Nursing</v>
      </c>
      <c r="C135" s="22">
        <f t="shared" si="5"/>
        <v>0</v>
      </c>
      <c r="D135" s="22">
        <f t="shared" si="5"/>
        <v>45600</v>
      </c>
      <c r="E135" s="22">
        <f t="shared" si="5"/>
        <v>0</v>
      </c>
      <c r="F135" s="22">
        <f t="shared" si="5"/>
        <v>0</v>
      </c>
      <c r="G135" s="22">
        <f t="shared" si="5"/>
        <v>0</v>
      </c>
      <c r="H135" s="69">
        <f t="shared" si="4"/>
        <v>45600</v>
      </c>
      <c r="I135" s="1"/>
    </row>
    <row r="136" spans="2:9" x14ac:dyDescent="0.2">
      <c r="B136" s="35" t="str">
        <f>$B$52</f>
        <v>Totals</v>
      </c>
      <c r="C136" s="36">
        <f>SUM(C116:C135)</f>
        <v>3077721.0788101074</v>
      </c>
      <c r="D136" s="36">
        <f>SUM(D116:D135)</f>
        <v>3167919.8586700172</v>
      </c>
      <c r="E136" s="36">
        <f>SUM(E116:E135)</f>
        <v>2233544.0576013555</v>
      </c>
      <c r="F136" s="36">
        <f>SUM(F116:F135)</f>
        <v>0</v>
      </c>
      <c r="G136" s="36">
        <f>SUM(G116:G135)</f>
        <v>0</v>
      </c>
      <c r="H136" s="36">
        <f t="shared" si="4"/>
        <v>8479184.9950814806</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6403747.0049185194</v>
      </c>
    </row>
    <row r="139" spans="2:9" ht="152.25" customHeight="1" thickBot="1" x14ac:dyDescent="0.25">
      <c r="B139" s="365" t="s">
        <v>939</v>
      </c>
      <c r="C139" s="365"/>
      <c r="D139" s="365"/>
      <c r="E139" s="365"/>
      <c r="F139" s="365"/>
      <c r="G139" s="365"/>
      <c r="H139" s="34"/>
    </row>
    <row r="140" spans="2:9" ht="36.75" customHeight="1" thickTop="1" x14ac:dyDescent="0.2">
      <c r="B140" s="414" t="s">
        <v>941</v>
      </c>
      <c r="C140" s="378"/>
      <c r="D140" s="378"/>
      <c r="E140" s="378"/>
      <c r="F140" s="379"/>
      <c r="G140" s="323" t="s">
        <v>2</v>
      </c>
      <c r="H140" s="74">
        <v>1</v>
      </c>
      <c r="I140" s="366" t="str">
        <f>IF(H140+H141=1,"","Error, the two cells on the left must equal 100%")</f>
        <v/>
      </c>
    </row>
    <row r="141" spans="2:9" ht="37.5" customHeight="1" thickBot="1" x14ac:dyDescent="0.25">
      <c r="B141" s="380"/>
      <c r="C141" s="381"/>
      <c r="D141" s="381"/>
      <c r="E141" s="381"/>
      <c r="F141" s="382"/>
      <c r="G141" s="323" t="s">
        <v>3</v>
      </c>
      <c r="H141" s="324">
        <f>1-H140</f>
        <v>0</v>
      </c>
      <c r="I141" s="366"/>
    </row>
    <row r="142" spans="2:9" ht="43.5" thickBot="1" x14ac:dyDescent="0.25">
      <c r="B142" s="65" t="s">
        <v>32</v>
      </c>
      <c r="C142" s="66" t="s">
        <v>26</v>
      </c>
      <c r="D142" s="66" t="s">
        <v>27</v>
      </c>
      <c r="E142" s="66" t="s">
        <v>28</v>
      </c>
      <c r="F142" s="66" t="s">
        <v>29</v>
      </c>
      <c r="G142" s="322" t="s">
        <v>30</v>
      </c>
      <c r="H142" s="73" t="s">
        <v>6</v>
      </c>
      <c r="I142" s="67" t="s">
        <v>7</v>
      </c>
    </row>
    <row r="143" spans="2:9" x14ac:dyDescent="0.2">
      <c r="B143" s="9" t="str">
        <f>$B$32</f>
        <v>Liberal Arts</v>
      </c>
      <c r="C143" s="159">
        <f>Data!LN37</f>
        <v>0</v>
      </c>
      <c r="D143" s="159">
        <f>Data!MH37</f>
        <v>0</v>
      </c>
      <c r="E143" s="159">
        <f>Data!NB37</f>
        <v>0</v>
      </c>
      <c r="F143" s="159">
        <f>Data!NV37</f>
        <v>0</v>
      </c>
      <c r="G143" s="159">
        <f>Data!OP37</f>
        <v>0</v>
      </c>
      <c r="H143" s="160">
        <f>Data!PJ37</f>
        <v>2500896.4</v>
      </c>
      <c r="I143" s="70">
        <f t="shared" ref="I143:I162" si="6">SUM(C143:H143)</f>
        <v>2500896.4</v>
      </c>
    </row>
    <row r="144" spans="2:9" x14ac:dyDescent="0.2">
      <c r="B144" s="9" t="str">
        <f>$B$33</f>
        <v>Science</v>
      </c>
      <c r="C144" s="159">
        <f>Data!LO37</f>
        <v>0</v>
      </c>
      <c r="D144" s="159">
        <f>Data!MI37</f>
        <v>0</v>
      </c>
      <c r="E144" s="159">
        <f>Data!NC37</f>
        <v>0</v>
      </c>
      <c r="F144" s="159">
        <f>Data!NW37</f>
        <v>0</v>
      </c>
      <c r="G144" s="159">
        <f>Data!OQ37</f>
        <v>0</v>
      </c>
      <c r="H144" s="160">
        <f>Data!PK37</f>
        <v>945048.4</v>
      </c>
      <c r="I144" s="70">
        <f t="shared" si="6"/>
        <v>945048.4</v>
      </c>
    </row>
    <row r="145" spans="2:9" x14ac:dyDescent="0.2">
      <c r="B145" s="9" t="str">
        <f>$B$34</f>
        <v>Fine Arts</v>
      </c>
      <c r="C145" s="159">
        <f>Data!LP37</f>
        <v>0</v>
      </c>
      <c r="D145" s="159">
        <f>Data!MJ37</f>
        <v>0</v>
      </c>
      <c r="E145" s="159">
        <f>Data!ND37</f>
        <v>0</v>
      </c>
      <c r="F145" s="159">
        <f>Data!NX37</f>
        <v>0</v>
      </c>
      <c r="G145" s="159">
        <f>Data!OR37</f>
        <v>0</v>
      </c>
      <c r="H145" s="160">
        <f>Data!PL37</f>
        <v>558185</v>
      </c>
      <c r="I145" s="70">
        <f t="shared" si="6"/>
        <v>558185</v>
      </c>
    </row>
    <row r="146" spans="2:9" x14ac:dyDescent="0.2">
      <c r="B146" s="9" t="str">
        <f>$B$35</f>
        <v>Teacher Education</v>
      </c>
      <c r="C146" s="159">
        <f>Data!LQ37</f>
        <v>0</v>
      </c>
      <c r="D146" s="159">
        <f>Data!MK37</f>
        <v>0</v>
      </c>
      <c r="E146" s="159">
        <f>Data!NE37</f>
        <v>0</v>
      </c>
      <c r="F146" s="159">
        <f>Data!NY37</f>
        <v>0</v>
      </c>
      <c r="G146" s="159">
        <f>Data!OS37</f>
        <v>0</v>
      </c>
      <c r="H146" s="160">
        <f>Data!PN37</f>
        <v>971535</v>
      </c>
      <c r="I146" s="70">
        <f t="shared" si="6"/>
        <v>971535</v>
      </c>
    </row>
    <row r="147" spans="2:9" x14ac:dyDescent="0.2">
      <c r="B147" s="9" t="str">
        <f>$B$36</f>
        <v>Agriculture</v>
      </c>
      <c r="C147" s="159">
        <f>Data!LR37</f>
        <v>0</v>
      </c>
      <c r="D147" s="159">
        <f>Data!ML37</f>
        <v>0</v>
      </c>
      <c r="E147" s="159">
        <f>Data!NF37</f>
        <v>0</v>
      </c>
      <c r="F147" s="159">
        <f>Data!NZ37</f>
        <v>0</v>
      </c>
      <c r="G147" s="159">
        <f>Data!OT37</f>
        <v>0</v>
      </c>
      <c r="H147" s="160">
        <f>Data!PM37</f>
        <v>443214</v>
      </c>
      <c r="I147" s="70">
        <f t="shared" si="6"/>
        <v>443214</v>
      </c>
    </row>
    <row r="148" spans="2:9" x14ac:dyDescent="0.2">
      <c r="B148" s="9" t="str">
        <f>$B$37</f>
        <v>Engineering</v>
      </c>
      <c r="C148" s="159">
        <f>Data!LS37</f>
        <v>0</v>
      </c>
      <c r="D148" s="159">
        <f>Data!MM37</f>
        <v>0</v>
      </c>
      <c r="E148" s="159">
        <f>Data!NG37</f>
        <v>0</v>
      </c>
      <c r="F148" s="159">
        <f>Data!OA37</f>
        <v>0</v>
      </c>
      <c r="G148" s="159">
        <f>Data!OU37</f>
        <v>0</v>
      </c>
      <c r="H148" s="160">
        <f>Data!PO37</f>
        <v>16126</v>
      </c>
      <c r="I148" s="70">
        <f t="shared" si="6"/>
        <v>16126</v>
      </c>
    </row>
    <row r="149" spans="2:9" x14ac:dyDescent="0.2">
      <c r="B149" s="9" t="str">
        <f>$B$38</f>
        <v>Home Economics</v>
      </c>
      <c r="C149" s="159">
        <f>Data!LT37</f>
        <v>0</v>
      </c>
      <c r="D149" s="159">
        <f>Data!MN37</f>
        <v>0</v>
      </c>
      <c r="E149" s="159">
        <f>Data!NH37</f>
        <v>0</v>
      </c>
      <c r="F149" s="159">
        <f>Data!OB37</f>
        <v>0</v>
      </c>
      <c r="G149" s="159">
        <f>Data!OV37</f>
        <v>0</v>
      </c>
      <c r="H149" s="160">
        <f>Data!PP37</f>
        <v>39763</v>
      </c>
      <c r="I149" s="70">
        <f t="shared" si="6"/>
        <v>39763</v>
      </c>
    </row>
    <row r="150" spans="2:9" x14ac:dyDescent="0.2">
      <c r="B150" s="9" t="str">
        <f>$B$39</f>
        <v>Law</v>
      </c>
      <c r="C150" s="159">
        <f>Data!LU37</f>
        <v>0</v>
      </c>
      <c r="D150" s="159">
        <f>Data!MO37</f>
        <v>0</v>
      </c>
      <c r="E150" s="159">
        <f>Data!NI37</f>
        <v>0</v>
      </c>
      <c r="F150" s="159">
        <f>Data!OC37</f>
        <v>0</v>
      </c>
      <c r="G150" s="159">
        <f>Data!OW37</f>
        <v>0</v>
      </c>
      <c r="H150" s="160">
        <f>Data!PQ37</f>
        <v>0</v>
      </c>
      <c r="I150" s="70">
        <f t="shared" si="6"/>
        <v>0</v>
      </c>
    </row>
    <row r="151" spans="2:9" x14ac:dyDescent="0.2">
      <c r="B151" s="9" t="str">
        <f>$B$40</f>
        <v>Social Service</v>
      </c>
      <c r="C151" s="159">
        <f>Data!LV37</f>
        <v>0</v>
      </c>
      <c r="D151" s="159">
        <f>Data!MP37</f>
        <v>0</v>
      </c>
      <c r="E151" s="159">
        <f>Data!NJ37</f>
        <v>0</v>
      </c>
      <c r="F151" s="159">
        <f>Data!OD37</f>
        <v>0</v>
      </c>
      <c r="G151" s="159">
        <f>Data!OX37</f>
        <v>0</v>
      </c>
      <c r="H151" s="160">
        <f>Data!PR37</f>
        <v>0</v>
      </c>
      <c r="I151" s="70">
        <f t="shared" si="6"/>
        <v>0</v>
      </c>
    </row>
    <row r="152" spans="2:9" x14ac:dyDescent="0.2">
      <c r="B152" s="9" t="str">
        <f>$B$41</f>
        <v>Library Science</v>
      </c>
      <c r="C152" s="159">
        <f>Data!LW37</f>
        <v>0</v>
      </c>
      <c r="D152" s="159">
        <f>Data!MQ37</f>
        <v>0</v>
      </c>
      <c r="E152" s="159">
        <f>Data!NK37</f>
        <v>0</v>
      </c>
      <c r="F152" s="159">
        <f>Data!OE37</f>
        <v>0</v>
      </c>
      <c r="G152" s="159">
        <f>Data!OY37</f>
        <v>0</v>
      </c>
      <c r="H152" s="160">
        <f>Data!PS37</f>
        <v>0</v>
      </c>
      <c r="I152" s="70">
        <f t="shared" si="6"/>
        <v>0</v>
      </c>
    </row>
    <row r="153" spans="2:9" x14ac:dyDescent="0.2">
      <c r="B153" s="9" t="str">
        <f>$B$42</f>
        <v>Veterinary Science</v>
      </c>
      <c r="C153" s="159">
        <f>Data!LX37</f>
        <v>0</v>
      </c>
      <c r="D153" s="159">
        <f>Data!MR37</f>
        <v>0</v>
      </c>
      <c r="E153" s="159">
        <f>Data!NL37</f>
        <v>0</v>
      </c>
      <c r="F153" s="159">
        <f>Data!OF37</f>
        <v>0</v>
      </c>
      <c r="G153" s="159">
        <f>Data!OZ37</f>
        <v>0</v>
      </c>
      <c r="H153" s="160">
        <f>Data!PT37</f>
        <v>0</v>
      </c>
      <c r="I153" s="70">
        <f t="shared" si="6"/>
        <v>0</v>
      </c>
    </row>
    <row r="154" spans="2:9" x14ac:dyDescent="0.2">
      <c r="B154" s="9" t="str">
        <f>$B$43</f>
        <v>Vocational Training</v>
      </c>
      <c r="C154" s="159">
        <f>Data!LY37</f>
        <v>0</v>
      </c>
      <c r="D154" s="159">
        <f>Data!MS37</f>
        <v>0</v>
      </c>
      <c r="E154" s="159">
        <f>Data!NM37</f>
        <v>0</v>
      </c>
      <c r="F154" s="159">
        <f>Data!OG37</f>
        <v>0</v>
      </c>
      <c r="G154" s="159">
        <f>Data!PA37</f>
        <v>0</v>
      </c>
      <c r="H154" s="160">
        <f>Data!PU37</f>
        <v>21018</v>
      </c>
      <c r="I154" s="70">
        <f t="shared" si="6"/>
        <v>21018</v>
      </c>
    </row>
    <row r="155" spans="2:9" x14ac:dyDescent="0.2">
      <c r="B155" s="9" t="str">
        <f>$B$44</f>
        <v>Physical Training</v>
      </c>
      <c r="C155" s="159">
        <f>Data!LZ37</f>
        <v>0</v>
      </c>
      <c r="D155" s="159">
        <f>Data!MT37</f>
        <v>0</v>
      </c>
      <c r="E155" s="159">
        <f>Data!NN37</f>
        <v>0</v>
      </c>
      <c r="F155" s="159">
        <f>Data!OH37</f>
        <v>0</v>
      </c>
      <c r="G155" s="159">
        <f>Data!PB37</f>
        <v>0</v>
      </c>
      <c r="H155" s="160">
        <f>Data!PV37</f>
        <v>7957</v>
      </c>
      <c r="I155" s="70">
        <f t="shared" si="6"/>
        <v>7957</v>
      </c>
    </row>
    <row r="156" spans="2:9" x14ac:dyDescent="0.2">
      <c r="B156" s="9" t="str">
        <f>$B$45</f>
        <v>Health Services</v>
      </c>
      <c r="C156" s="159">
        <f>Data!MA37</f>
        <v>0</v>
      </c>
      <c r="D156" s="159">
        <f>Data!MU37</f>
        <v>0</v>
      </c>
      <c r="E156" s="159">
        <f>Data!NO37</f>
        <v>0</v>
      </c>
      <c r="F156" s="159">
        <f>Data!OI37</f>
        <v>0</v>
      </c>
      <c r="G156" s="159">
        <f>Data!PC37</f>
        <v>0</v>
      </c>
      <c r="H156" s="160">
        <f>Data!PW37</f>
        <v>126466</v>
      </c>
      <c r="I156" s="70">
        <f t="shared" si="6"/>
        <v>126466</v>
      </c>
    </row>
    <row r="157" spans="2:9" x14ac:dyDescent="0.2">
      <c r="B157" s="9" t="str">
        <f>$B$46</f>
        <v>Pharmacy</v>
      </c>
      <c r="C157" s="159">
        <f>Data!MB37</f>
        <v>0</v>
      </c>
      <c r="D157" s="159">
        <f>Data!MV37</f>
        <v>0</v>
      </c>
      <c r="E157" s="159">
        <f>Data!NP37</f>
        <v>0</v>
      </c>
      <c r="F157" s="159">
        <f>Data!OJ37</f>
        <v>0</v>
      </c>
      <c r="G157" s="159">
        <f>Data!PD37</f>
        <v>0</v>
      </c>
      <c r="H157" s="160">
        <f>Data!PX37</f>
        <v>0</v>
      </c>
      <c r="I157" s="70">
        <f t="shared" si="6"/>
        <v>0</v>
      </c>
    </row>
    <row r="158" spans="2:9" x14ac:dyDescent="0.2">
      <c r="B158" s="9" t="str">
        <f>$B$47</f>
        <v>Business Administration</v>
      </c>
      <c r="C158" s="159">
        <f>Data!MC37</f>
        <v>0</v>
      </c>
      <c r="D158" s="159">
        <f>Data!MW37</f>
        <v>0</v>
      </c>
      <c r="E158" s="159">
        <f>Data!NQ37</f>
        <v>0</v>
      </c>
      <c r="F158" s="159">
        <f>Data!OK37</f>
        <v>0</v>
      </c>
      <c r="G158" s="159">
        <f>Data!PE37</f>
        <v>0</v>
      </c>
      <c r="H158" s="160">
        <f>Data!PY37</f>
        <v>558483</v>
      </c>
      <c r="I158" s="70">
        <f t="shared" si="6"/>
        <v>558483</v>
      </c>
    </row>
    <row r="159" spans="2:9" x14ac:dyDescent="0.2">
      <c r="B159" s="9" t="str">
        <f>$B$48</f>
        <v>Optometry</v>
      </c>
      <c r="C159" s="159">
        <f>Data!MD37</f>
        <v>0</v>
      </c>
      <c r="D159" s="159">
        <f>Data!MX37</f>
        <v>0</v>
      </c>
      <c r="E159" s="159">
        <f>Data!NR37</f>
        <v>0</v>
      </c>
      <c r="F159" s="159">
        <f>Data!OL37</f>
        <v>0</v>
      </c>
      <c r="G159" s="159">
        <f>Data!PF37</f>
        <v>0</v>
      </c>
      <c r="H159" s="160">
        <f>Data!PZ37</f>
        <v>0</v>
      </c>
      <c r="I159" s="70">
        <f t="shared" si="6"/>
        <v>0</v>
      </c>
    </row>
    <row r="160" spans="2:9" x14ac:dyDescent="0.2">
      <c r="B160" s="9" t="str">
        <f>$B$49</f>
        <v>Teacher Ed-Practice Teaching</v>
      </c>
      <c r="C160" s="159">
        <f>Data!ME37</f>
        <v>0</v>
      </c>
      <c r="D160" s="159">
        <f>Data!MY37</f>
        <v>0</v>
      </c>
      <c r="E160" s="159">
        <f>Data!NS37</f>
        <v>0</v>
      </c>
      <c r="F160" s="159">
        <f>Data!OM37</f>
        <v>0</v>
      </c>
      <c r="G160" s="159">
        <f>Data!PG37</f>
        <v>0</v>
      </c>
      <c r="H160" s="160">
        <f>Data!QA37</f>
        <v>86203</v>
      </c>
      <c r="I160" s="70">
        <f t="shared" si="6"/>
        <v>86203</v>
      </c>
    </row>
    <row r="161" spans="2:9" x14ac:dyDescent="0.2">
      <c r="B161" s="9" t="str">
        <f>$B$50</f>
        <v>Technology</v>
      </c>
      <c r="C161" s="159">
        <f>Data!MF37</f>
        <v>0</v>
      </c>
      <c r="D161" s="159">
        <f>Data!MZ37</f>
        <v>0</v>
      </c>
      <c r="E161" s="159">
        <f>Data!NT37</f>
        <v>0</v>
      </c>
      <c r="F161" s="159">
        <f>Data!ON37</f>
        <v>0</v>
      </c>
      <c r="G161" s="159">
        <f>Data!PH37</f>
        <v>0</v>
      </c>
      <c r="H161" s="160">
        <f>Data!QB37</f>
        <v>94413</v>
      </c>
      <c r="I161" s="70">
        <f t="shared" si="6"/>
        <v>94413</v>
      </c>
    </row>
    <row r="162" spans="2:9" x14ac:dyDescent="0.2">
      <c r="B162" s="9" t="str">
        <f>$B$51</f>
        <v>Nursing</v>
      </c>
      <c r="C162" s="159">
        <f>Data!MG37</f>
        <v>0</v>
      </c>
      <c r="D162" s="159">
        <f>Data!NA37</f>
        <v>0</v>
      </c>
      <c r="E162" s="159">
        <f>Data!NU37</f>
        <v>0</v>
      </c>
      <c r="F162" s="159">
        <f>Data!OO37</f>
        <v>0</v>
      </c>
      <c r="G162" s="159">
        <f>Data!PI37</f>
        <v>0</v>
      </c>
      <c r="H162" s="160">
        <f>Data!QC37</f>
        <v>34439</v>
      </c>
      <c r="I162" s="70">
        <f t="shared" si="6"/>
        <v>34439</v>
      </c>
    </row>
    <row r="163" spans="2:9" ht="15" thickBot="1" x14ac:dyDescent="0.25">
      <c r="B163" s="35" t="str">
        <f>$B$52</f>
        <v>Totals</v>
      </c>
      <c r="C163" s="36">
        <f t="shared" ref="C163:H163" si="7">SUM(C143:C162)</f>
        <v>0</v>
      </c>
      <c r="D163" s="36">
        <f t="shared" si="7"/>
        <v>0</v>
      </c>
      <c r="E163" s="36">
        <f t="shared" si="7"/>
        <v>0</v>
      </c>
      <c r="F163" s="36">
        <f t="shared" si="7"/>
        <v>0</v>
      </c>
      <c r="G163" s="37">
        <f t="shared" si="7"/>
        <v>0</v>
      </c>
      <c r="H163" s="71">
        <f t="shared" si="7"/>
        <v>6403746.7999999998</v>
      </c>
      <c r="I163" s="70">
        <f>SUM(I143:I162)</f>
        <v>6403746.7999999998</v>
      </c>
    </row>
    <row r="164" spans="2:9" ht="15" thickTop="1" x14ac:dyDescent="0.2">
      <c r="B164" s="14"/>
      <c r="C164" s="42"/>
      <c r="D164" s="42"/>
      <c r="E164" s="42"/>
      <c r="F164" s="42"/>
      <c r="G164" s="42"/>
      <c r="H164" s="43"/>
      <c r="I164" s="44"/>
    </row>
    <row r="165" spans="2:9" x14ac:dyDescent="0.2">
      <c r="B165" s="391" t="s">
        <v>67</v>
      </c>
      <c r="C165" s="391"/>
      <c r="D165" s="391"/>
      <c r="E165" s="391"/>
      <c r="F165" s="391"/>
      <c r="G165" s="391"/>
      <c r="H165" s="72"/>
      <c r="I165" s="72"/>
    </row>
    <row r="166" spans="2:9" ht="43.5" customHeight="1" thickBot="1" x14ac:dyDescent="0.25">
      <c r="B166" s="367" t="s">
        <v>43</v>
      </c>
      <c r="C166" s="367"/>
      <c r="D166" s="367"/>
      <c r="E166" s="367"/>
      <c r="F166" s="367"/>
      <c r="G166" s="367"/>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C143+$H$140*IF($H116=0,0,$H143*C116/$H116)+IF($H32=0,0,$H$141*$H143*C32/$H32)</f>
        <v>1274916.0839859266</v>
      </c>
      <c r="D168" s="21">
        <f t="shared" ref="C168:G183" si="8">D143+$H$140*IF($H116=0,0,$H143*D116/$H116)+IF($H32=0,0,$H$141*$H143*D32/$H32)</f>
        <v>815617.48332629353</v>
      </c>
      <c r="E168" s="21">
        <f t="shared" si="8"/>
        <v>410362.8326877798</v>
      </c>
      <c r="F168" s="21">
        <f t="shared" si="8"/>
        <v>0</v>
      </c>
      <c r="G168" s="21">
        <f t="shared" si="8"/>
        <v>0</v>
      </c>
      <c r="H168" s="36">
        <f t="shared" ref="H168:H188" si="9">SUM(C168:G168)</f>
        <v>2500896.4</v>
      </c>
      <c r="I168" s="52"/>
    </row>
    <row r="169" spans="2:9" x14ac:dyDescent="0.2">
      <c r="B169" s="9" t="str">
        <f>$B$33</f>
        <v>Science</v>
      </c>
      <c r="C169" s="22">
        <f t="shared" si="8"/>
        <v>370061.16272718267</v>
      </c>
      <c r="D169" s="22">
        <f t="shared" si="8"/>
        <v>422107.69135217491</v>
      </c>
      <c r="E169" s="22">
        <f t="shared" si="8"/>
        <v>152879.54592064247</v>
      </c>
      <c r="F169" s="22">
        <f t="shared" si="8"/>
        <v>0</v>
      </c>
      <c r="G169" s="22">
        <f t="shared" si="8"/>
        <v>0</v>
      </c>
      <c r="H169" s="69">
        <f t="shared" si="9"/>
        <v>945048.4</v>
      </c>
      <c r="I169" s="52"/>
    </row>
    <row r="170" spans="2:9" x14ac:dyDescent="0.2">
      <c r="B170" s="9" t="str">
        <f>$B$34</f>
        <v>Fine Arts</v>
      </c>
      <c r="C170" s="22">
        <f t="shared" si="8"/>
        <v>345785.89372188709</v>
      </c>
      <c r="D170" s="22">
        <f t="shared" si="8"/>
        <v>202310.90303560207</v>
      </c>
      <c r="E170" s="22">
        <f t="shared" si="8"/>
        <v>10088.203242510896</v>
      </c>
      <c r="F170" s="22">
        <f t="shared" si="8"/>
        <v>0</v>
      </c>
      <c r="G170" s="22">
        <f t="shared" si="8"/>
        <v>0</v>
      </c>
      <c r="H170" s="69">
        <f t="shared" si="9"/>
        <v>558185.00000000012</v>
      </c>
      <c r="I170" s="52"/>
    </row>
    <row r="171" spans="2:9" x14ac:dyDescent="0.2">
      <c r="B171" s="9" t="str">
        <f>$B$35</f>
        <v>Teacher Education</v>
      </c>
      <c r="C171" s="22">
        <f t="shared" si="8"/>
        <v>18222.473649590938</v>
      </c>
      <c r="D171" s="22">
        <f t="shared" si="8"/>
        <v>285612.37853036018</v>
      </c>
      <c r="E171" s="22">
        <f t="shared" si="8"/>
        <v>667700.14782004885</v>
      </c>
      <c r="F171" s="22">
        <f t="shared" si="8"/>
        <v>0</v>
      </c>
      <c r="G171" s="22">
        <f t="shared" si="8"/>
        <v>0</v>
      </c>
      <c r="H171" s="69">
        <f t="shared" si="9"/>
        <v>971535</v>
      </c>
      <c r="I171" s="52"/>
    </row>
    <row r="172" spans="2:9" x14ac:dyDescent="0.2">
      <c r="B172" s="9" t="str">
        <f>$B$36</f>
        <v>Agriculture</v>
      </c>
      <c r="C172" s="22">
        <f t="shared" si="8"/>
        <v>107364.63358886685</v>
      </c>
      <c r="D172" s="22">
        <f t="shared" si="8"/>
        <v>135853.37572144909</v>
      </c>
      <c r="E172" s="22">
        <f t="shared" si="8"/>
        <v>199995.99068968403</v>
      </c>
      <c r="F172" s="22">
        <f t="shared" si="8"/>
        <v>0</v>
      </c>
      <c r="G172" s="22">
        <f t="shared" si="8"/>
        <v>0</v>
      </c>
      <c r="H172" s="69">
        <f t="shared" si="9"/>
        <v>443214</v>
      </c>
      <c r="I172" s="52"/>
    </row>
    <row r="173" spans="2:9" x14ac:dyDescent="0.2">
      <c r="B173" s="9" t="str">
        <f>$B$37</f>
        <v>Engineering</v>
      </c>
      <c r="C173" s="22">
        <f t="shared" si="8"/>
        <v>8397.611592113617</v>
      </c>
      <c r="D173" s="22">
        <f t="shared" si="8"/>
        <v>7728.3884078863839</v>
      </c>
      <c r="E173" s="22">
        <f t="shared" si="8"/>
        <v>0</v>
      </c>
      <c r="F173" s="22">
        <f t="shared" si="8"/>
        <v>0</v>
      </c>
      <c r="G173" s="22">
        <f t="shared" si="8"/>
        <v>0</v>
      </c>
      <c r="H173" s="69">
        <f t="shared" si="9"/>
        <v>16126</v>
      </c>
      <c r="I173" s="52"/>
    </row>
    <row r="174" spans="2:9" x14ac:dyDescent="0.2">
      <c r="B174" s="9" t="str">
        <f>$B$38</f>
        <v>Home Economics</v>
      </c>
      <c r="C174" s="22">
        <f t="shared" si="8"/>
        <v>17868.363057064002</v>
      </c>
      <c r="D174" s="22">
        <f t="shared" si="8"/>
        <v>2951.2550112662757</v>
      </c>
      <c r="E174" s="22">
        <f t="shared" si="8"/>
        <v>18943.381931669719</v>
      </c>
      <c r="F174" s="22">
        <f t="shared" si="8"/>
        <v>0</v>
      </c>
      <c r="G174" s="22">
        <f t="shared" si="8"/>
        <v>0</v>
      </c>
      <c r="H174" s="69">
        <f t="shared" si="9"/>
        <v>39763</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0</v>
      </c>
      <c r="D176" s="22">
        <f t="shared" si="8"/>
        <v>0</v>
      </c>
      <c r="E176" s="22">
        <f t="shared" si="8"/>
        <v>0</v>
      </c>
      <c r="F176" s="22">
        <f t="shared" si="8"/>
        <v>0</v>
      </c>
      <c r="G176" s="22">
        <f t="shared" si="8"/>
        <v>0</v>
      </c>
      <c r="H176" s="69">
        <f t="shared" si="9"/>
        <v>0</v>
      </c>
      <c r="I176" s="52"/>
    </row>
    <row r="177" spans="2:9" x14ac:dyDescent="0.2">
      <c r="B177" s="9" t="str">
        <f>$B$41</f>
        <v>Library Science</v>
      </c>
      <c r="C177" s="22">
        <f t="shared" si="8"/>
        <v>0</v>
      </c>
      <c r="D177" s="22">
        <f t="shared" si="8"/>
        <v>0</v>
      </c>
      <c r="E177" s="22">
        <f t="shared" si="8"/>
        <v>0</v>
      </c>
      <c r="F177" s="22">
        <f t="shared" si="8"/>
        <v>0</v>
      </c>
      <c r="G177" s="22">
        <f t="shared" si="8"/>
        <v>0</v>
      </c>
      <c r="H177" s="69">
        <f t="shared" si="9"/>
        <v>0</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14346.721866568414</v>
      </c>
      <c r="D179" s="22">
        <f t="shared" si="8"/>
        <v>6671.2781334315869</v>
      </c>
      <c r="E179" s="22">
        <f t="shared" si="8"/>
        <v>0</v>
      </c>
      <c r="F179" s="22">
        <f t="shared" si="8"/>
        <v>0</v>
      </c>
      <c r="G179" s="22">
        <f t="shared" si="8"/>
        <v>0</v>
      </c>
      <c r="H179" s="69">
        <f t="shared" si="9"/>
        <v>21018</v>
      </c>
      <c r="I179" s="52"/>
    </row>
    <row r="180" spans="2:9" x14ac:dyDescent="0.2">
      <c r="B180" s="9" t="str">
        <f>$B$44</f>
        <v>Physical Training</v>
      </c>
      <c r="C180" s="22">
        <f t="shared" si="8"/>
        <v>1404.4439952606228</v>
      </c>
      <c r="D180" s="22">
        <f t="shared" si="8"/>
        <v>6552.5560047393774</v>
      </c>
      <c r="E180" s="22">
        <f t="shared" si="8"/>
        <v>0</v>
      </c>
      <c r="F180" s="22">
        <f t="shared" si="8"/>
        <v>0</v>
      </c>
      <c r="G180" s="22">
        <f t="shared" si="8"/>
        <v>0</v>
      </c>
      <c r="H180" s="69">
        <f t="shared" si="9"/>
        <v>7957</v>
      </c>
      <c r="I180" s="52"/>
    </row>
    <row r="181" spans="2:9" x14ac:dyDescent="0.2">
      <c r="B181" s="9" t="str">
        <f>$B$45</f>
        <v>Health Services</v>
      </c>
      <c r="C181" s="22">
        <f t="shared" si="8"/>
        <v>68794.686735710799</v>
      </c>
      <c r="D181" s="22">
        <f t="shared" si="8"/>
        <v>21851.21839050599</v>
      </c>
      <c r="E181" s="22">
        <f t="shared" si="8"/>
        <v>35820.094873783222</v>
      </c>
      <c r="F181" s="22">
        <f t="shared" si="8"/>
        <v>0</v>
      </c>
      <c r="G181" s="22">
        <f t="shared" si="8"/>
        <v>0</v>
      </c>
      <c r="H181" s="69">
        <f t="shared" si="9"/>
        <v>126466.00000000001</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52450.825118755813</v>
      </c>
      <c r="D183" s="22">
        <f t="shared" si="8"/>
        <v>320701.54926595092</v>
      </c>
      <c r="E183" s="22">
        <f t="shared" si="8"/>
        <v>185330.62561529336</v>
      </c>
      <c r="F183" s="22">
        <f t="shared" si="8"/>
        <v>0</v>
      </c>
      <c r="G183" s="22">
        <f t="shared" si="8"/>
        <v>0</v>
      </c>
      <c r="H183" s="69">
        <f t="shared" si="9"/>
        <v>558483.00000000012</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86203</v>
      </c>
      <c r="E185" s="22">
        <f t="shared" si="10"/>
        <v>0</v>
      </c>
      <c r="F185" s="22">
        <f t="shared" si="10"/>
        <v>0</v>
      </c>
      <c r="G185" s="22">
        <f t="shared" si="10"/>
        <v>0</v>
      </c>
      <c r="H185" s="69">
        <f t="shared" si="9"/>
        <v>86203</v>
      </c>
      <c r="I185" s="52"/>
    </row>
    <row r="186" spans="2:9" x14ac:dyDescent="0.2">
      <c r="B186" s="9" t="str">
        <f>$B$50</f>
        <v>Technology</v>
      </c>
      <c r="C186" s="22">
        <f t="shared" si="10"/>
        <v>44778.153595318618</v>
      </c>
      <c r="D186" s="22">
        <f t="shared" si="10"/>
        <v>43912.813759473407</v>
      </c>
      <c r="E186" s="22">
        <f t="shared" si="10"/>
        <v>5722.032645207988</v>
      </c>
      <c r="F186" s="22">
        <f t="shared" si="10"/>
        <v>0</v>
      </c>
      <c r="G186" s="22">
        <f t="shared" si="10"/>
        <v>0</v>
      </c>
      <c r="H186" s="69">
        <f t="shared" si="9"/>
        <v>94413.000000000015</v>
      </c>
      <c r="I186" s="52"/>
    </row>
    <row r="187" spans="2:9" x14ac:dyDescent="0.2">
      <c r="B187" s="9" t="str">
        <f>$B$51</f>
        <v>Nursing</v>
      </c>
      <c r="C187" s="22">
        <f t="shared" si="10"/>
        <v>0</v>
      </c>
      <c r="D187" s="22">
        <f t="shared" si="10"/>
        <v>34439</v>
      </c>
      <c r="E187" s="22">
        <f t="shared" si="10"/>
        <v>0</v>
      </c>
      <c r="F187" s="22">
        <f t="shared" si="10"/>
        <v>0</v>
      </c>
      <c r="G187" s="22">
        <f t="shared" si="10"/>
        <v>0</v>
      </c>
      <c r="H187" s="69">
        <f t="shared" si="9"/>
        <v>34439</v>
      </c>
      <c r="I187" s="52"/>
    </row>
    <row r="188" spans="2:9" x14ac:dyDescent="0.2">
      <c r="B188" s="35" t="str">
        <f>$B$52</f>
        <v>Totals</v>
      </c>
      <c r="C188" s="36">
        <f>SUM(C168:C187)</f>
        <v>2324391.0536342459</v>
      </c>
      <c r="D188" s="36">
        <f>SUM(D168:D187)</f>
        <v>2392512.8909391337</v>
      </c>
      <c r="E188" s="36">
        <f>SUM(E168:E187)</f>
        <v>1686842.8554266202</v>
      </c>
      <c r="F188" s="36">
        <f>SUM(F168:F187)</f>
        <v>0</v>
      </c>
      <c r="G188" s="36">
        <f>SUM(G168:G187)</f>
        <v>0</v>
      </c>
      <c r="H188" s="36">
        <f t="shared" si="9"/>
        <v>6403746.8000000007</v>
      </c>
      <c r="I188" s="52"/>
    </row>
    <row r="189" spans="2:9" x14ac:dyDescent="0.2">
      <c r="B189" s="46"/>
      <c r="C189" s="42"/>
      <c r="D189" s="42"/>
      <c r="E189" s="42"/>
      <c r="F189" s="42"/>
      <c r="G189" s="42"/>
      <c r="H189" s="43"/>
      <c r="I189" s="1"/>
    </row>
    <row r="190" spans="2:9" x14ac:dyDescent="0.2">
      <c r="B190" s="383" t="s">
        <v>35</v>
      </c>
      <c r="C190" s="383"/>
      <c r="D190" s="383"/>
      <c r="E190" s="383"/>
      <c r="F190" s="383"/>
      <c r="G190" s="383"/>
      <c r="H190" s="17">
        <f>H15</f>
        <v>3846666</v>
      </c>
    </row>
    <row r="191" spans="2:9" ht="43.5" customHeight="1" thickBot="1" x14ac:dyDescent="0.25">
      <c r="B191" s="365" t="s">
        <v>233</v>
      </c>
      <c r="C191" s="365"/>
      <c r="D191" s="365"/>
      <c r="E191" s="365"/>
      <c r="F191" s="365"/>
      <c r="G191" s="365"/>
      <c r="H191" s="365"/>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765829.20052381454</v>
      </c>
      <c r="D193" s="38">
        <f t="shared" si="11"/>
        <v>489933.1752378426</v>
      </c>
      <c r="E193" s="38">
        <f t="shared" si="11"/>
        <v>246500.80427210251</v>
      </c>
      <c r="F193" s="38">
        <f t="shared" si="11"/>
        <v>0</v>
      </c>
      <c r="G193" s="38">
        <f t="shared" si="11"/>
        <v>0</v>
      </c>
      <c r="H193" s="38">
        <f>SUM(C193:G193)</f>
        <v>1502263.1800337594</v>
      </c>
      <c r="I193" s="1"/>
    </row>
    <row r="194" spans="2:9" x14ac:dyDescent="0.2">
      <c r="B194" s="9" t="str">
        <f>$B$33</f>
        <v>Science</v>
      </c>
      <c r="C194" s="39">
        <f t="shared" si="11"/>
        <v>222291.99295228309</v>
      </c>
      <c r="D194" s="39">
        <f t="shared" si="11"/>
        <v>253555.81563779656</v>
      </c>
      <c r="E194" s="39">
        <f t="shared" si="11"/>
        <v>91833.195069414476</v>
      </c>
      <c r="F194" s="39">
        <f t="shared" si="11"/>
        <v>0</v>
      </c>
      <c r="G194" s="39">
        <f t="shared" si="11"/>
        <v>0</v>
      </c>
      <c r="H194" s="39">
        <f t="shared" ref="H194:H213" si="12">SUM(C194:G194)</f>
        <v>567681.0036594941</v>
      </c>
      <c r="I194" s="1"/>
    </row>
    <row r="195" spans="2:9" x14ac:dyDescent="0.2">
      <c r="B195" s="9" t="str">
        <f>$B$34</f>
        <v>Fine Arts</v>
      </c>
      <c r="C195" s="39">
        <f t="shared" si="11"/>
        <v>207710.35873114233</v>
      </c>
      <c r="D195" s="39">
        <f t="shared" si="11"/>
        <v>121526.27104720555</v>
      </c>
      <c r="E195" s="39">
        <f t="shared" si="11"/>
        <v>6059.8895226765526</v>
      </c>
      <c r="F195" s="39">
        <f t="shared" si="11"/>
        <v>0</v>
      </c>
      <c r="G195" s="39">
        <f t="shared" si="11"/>
        <v>0</v>
      </c>
      <c r="H195" s="39">
        <f t="shared" si="12"/>
        <v>335296.51930102444</v>
      </c>
      <c r="I195" s="1"/>
    </row>
    <row r="196" spans="2:9" x14ac:dyDescent="0.2">
      <c r="B196" s="9" t="str">
        <f>$B$35</f>
        <v>Teacher Education</v>
      </c>
      <c r="C196" s="39">
        <f t="shared" si="11"/>
        <v>10946.052947808845</v>
      </c>
      <c r="D196" s="39">
        <f t="shared" si="11"/>
        <v>171564.42522901524</v>
      </c>
      <c r="E196" s="39">
        <f t="shared" si="11"/>
        <v>401080.62779183185</v>
      </c>
      <c r="F196" s="39">
        <f t="shared" si="11"/>
        <v>0</v>
      </c>
      <c r="G196" s="39">
        <f t="shared" si="11"/>
        <v>0</v>
      </c>
      <c r="H196" s="39">
        <f t="shared" si="12"/>
        <v>583591.1059686559</v>
      </c>
      <c r="I196" s="1"/>
    </row>
    <row r="197" spans="2:9" x14ac:dyDescent="0.2">
      <c r="B197" s="9" t="str">
        <f>$B$36</f>
        <v>Agriculture</v>
      </c>
      <c r="C197" s="39">
        <f t="shared" si="11"/>
        <v>64492.859180687294</v>
      </c>
      <c r="D197" s="39">
        <f t="shared" si="11"/>
        <v>81605.761010420349</v>
      </c>
      <c r="E197" s="39">
        <f t="shared" si="11"/>
        <v>120135.58686041403</v>
      </c>
      <c r="F197" s="39">
        <f t="shared" si="11"/>
        <v>0</v>
      </c>
      <c r="G197" s="39">
        <f t="shared" si="11"/>
        <v>0</v>
      </c>
      <c r="H197" s="39">
        <f t="shared" si="12"/>
        <v>266234.20705152169</v>
      </c>
      <c r="I197" s="1"/>
    </row>
    <row r="198" spans="2:9" x14ac:dyDescent="0.2">
      <c r="B198" s="9" t="str">
        <f>$B$37</f>
        <v>Engineering</v>
      </c>
      <c r="C198" s="39">
        <f t="shared" si="11"/>
        <v>5044.6124804608098</v>
      </c>
      <c r="D198" s="39">
        <f t="shared" si="11"/>
        <v>4642.5967894115984</v>
      </c>
      <c r="E198" s="39">
        <f t="shared" si="11"/>
        <v>0</v>
      </c>
      <c r="F198" s="39">
        <f t="shared" si="11"/>
        <v>0</v>
      </c>
      <c r="G198" s="39">
        <f t="shared" si="11"/>
        <v>0</v>
      </c>
      <c r="H198" s="39">
        <f t="shared" si="12"/>
        <v>9687.2092698724082</v>
      </c>
      <c r="I198" s="1"/>
    </row>
    <row r="199" spans="2:9" x14ac:dyDescent="0.2">
      <c r="B199" s="9" t="str">
        <f>$B$38</f>
        <v>Home Economics</v>
      </c>
      <c r="C199" s="39">
        <f t="shared" si="11"/>
        <v>10733.337440263502</v>
      </c>
      <c r="D199" s="39">
        <f t="shared" si="11"/>
        <v>1772.7877929851345</v>
      </c>
      <c r="E199" s="39">
        <f t="shared" si="11"/>
        <v>11379.08995261991</v>
      </c>
      <c r="F199" s="39">
        <f t="shared" si="11"/>
        <v>0</v>
      </c>
      <c r="G199" s="39">
        <f t="shared" si="11"/>
        <v>0</v>
      </c>
      <c r="H199" s="39">
        <f t="shared" si="12"/>
        <v>23885.215185868547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8617.8438182611517</v>
      </c>
      <c r="D204" s="39">
        <f t="shared" si="11"/>
        <v>4007.3288906551925</v>
      </c>
      <c r="E204" s="39">
        <f t="shared" si="11"/>
        <v>0</v>
      </c>
      <c r="F204" s="39">
        <f t="shared" si="11"/>
        <v>0</v>
      </c>
      <c r="G204" s="39">
        <f t="shared" si="11"/>
        <v>0</v>
      </c>
      <c r="H204" s="39">
        <f t="shared" si="12"/>
        <v>12625.172708916343</v>
      </c>
      <c r="I204" s="1"/>
    </row>
    <row r="205" spans="2:9" x14ac:dyDescent="0.2">
      <c r="B205" s="9" t="str">
        <f>$B$44</f>
        <v>Physical Training</v>
      </c>
      <c r="C205" s="39">
        <f t="shared" si="11"/>
        <v>843.64783766261144</v>
      </c>
      <c r="D205" s="39">
        <f t="shared" si="11"/>
        <v>3936.1125991611334</v>
      </c>
      <c r="E205" s="39">
        <f t="shared" si="11"/>
        <v>0</v>
      </c>
      <c r="F205" s="39">
        <f t="shared" si="11"/>
        <v>0</v>
      </c>
      <c r="G205" s="39">
        <f t="shared" si="11"/>
        <v>0</v>
      </c>
      <c r="H205" s="39">
        <f t="shared" si="12"/>
        <v>4779.7604368237444</v>
      </c>
      <c r="I205" s="1"/>
    </row>
    <row r="206" spans="2:9" x14ac:dyDescent="0.2">
      <c r="B206" s="9" t="str">
        <f>$B$45</f>
        <v>Health Services</v>
      </c>
      <c r="C206" s="39">
        <f t="shared" si="11"/>
        <v>41324.298229559281</v>
      </c>
      <c r="D206" s="39">
        <f t="shared" si="11"/>
        <v>13125.814046039788</v>
      </c>
      <c r="E206" s="39">
        <f t="shared" si="11"/>
        <v>21516.782086122126</v>
      </c>
      <c r="F206" s="39">
        <f t="shared" si="11"/>
        <v>0</v>
      </c>
      <c r="G206" s="39">
        <f t="shared" si="11"/>
        <v>0</v>
      </c>
      <c r="H206" s="39">
        <f t="shared" si="12"/>
        <v>75966.894361721192</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31506.667148602883</v>
      </c>
      <c r="D208" s="39">
        <f t="shared" si="11"/>
        <v>192642.09750535316</v>
      </c>
      <c r="E208" s="39">
        <f t="shared" si="11"/>
        <v>111326.18639426076</v>
      </c>
      <c r="F208" s="39">
        <f t="shared" si="11"/>
        <v>0</v>
      </c>
      <c r="G208" s="39">
        <f t="shared" si="11"/>
        <v>0</v>
      </c>
      <c r="H208" s="39">
        <f t="shared" si="12"/>
        <v>335474.95104821678</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51781.161384342857</v>
      </c>
      <c r="E210" s="39">
        <f t="shared" si="13"/>
        <v>0</v>
      </c>
      <c r="F210" s="39">
        <f t="shared" si="13"/>
        <v>0</v>
      </c>
      <c r="G210" s="39">
        <f t="shared" si="13"/>
        <v>0</v>
      </c>
      <c r="H210" s="39">
        <f t="shared" si="12"/>
        <v>51781.161384342857</v>
      </c>
      <c r="I210" s="1"/>
    </row>
    <row r="211" spans="2:9" x14ac:dyDescent="0.2">
      <c r="B211" s="9" t="str">
        <f>$B$50</f>
        <v>Technology</v>
      </c>
      <c r="C211" s="39">
        <f t="shared" si="13"/>
        <v>26897.686803136599</v>
      </c>
      <c r="D211" s="39">
        <f t="shared" si="13"/>
        <v>26377.887793709033</v>
      </c>
      <c r="E211" s="39">
        <f t="shared" si="13"/>
        <v>3437.1547196670999</v>
      </c>
      <c r="F211" s="39">
        <f t="shared" si="13"/>
        <v>0</v>
      </c>
      <c r="G211" s="39">
        <f t="shared" si="13"/>
        <v>0</v>
      </c>
      <c r="H211" s="39">
        <f t="shared" si="12"/>
        <v>56712.729316512734</v>
      </c>
      <c r="I211" s="1"/>
    </row>
    <row r="212" spans="2:9" x14ac:dyDescent="0.2">
      <c r="B212" s="9" t="str">
        <f>$B$51</f>
        <v>Nursing</v>
      </c>
      <c r="C212" s="39">
        <f t="shared" si="13"/>
        <v>0</v>
      </c>
      <c r="D212" s="39">
        <f t="shared" si="13"/>
        <v>20686.890273269055</v>
      </c>
      <c r="E212" s="39">
        <f t="shared" si="13"/>
        <v>0</v>
      </c>
      <c r="F212" s="39">
        <f t="shared" si="13"/>
        <v>0</v>
      </c>
      <c r="G212" s="39">
        <f t="shared" si="13"/>
        <v>0</v>
      </c>
      <c r="H212" s="39">
        <f t="shared" si="12"/>
        <v>20686.890273269055</v>
      </c>
      <c r="I212" s="1"/>
    </row>
    <row r="213" spans="2:9" x14ac:dyDescent="0.2">
      <c r="B213" s="35" t="str">
        <f>$B$52</f>
        <v>Totals</v>
      </c>
      <c r="C213" s="38">
        <f>SUM(C193:C212)</f>
        <v>1396238.5580936826</v>
      </c>
      <c r="D213" s="38">
        <f>SUM(D193:D212)</f>
        <v>1437158.1252372072</v>
      </c>
      <c r="E213" s="38">
        <f>SUM(E193:E212)</f>
        <v>1013269.316669109</v>
      </c>
      <c r="F213" s="38">
        <f>SUM(F193:F212)</f>
        <v>0</v>
      </c>
      <c r="G213" s="38">
        <f>SUM(G193:G212)</f>
        <v>0</v>
      </c>
      <c r="H213" s="38">
        <f t="shared" si="12"/>
        <v>3846665.9999999991</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11861520</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2356487.742020315</v>
      </c>
      <c r="D218" s="38">
        <f t="shared" si="14"/>
        <v>2250109.4551776825</v>
      </c>
      <c r="E218" s="38">
        <f t="shared" si="14"/>
        <v>576084.59033486363</v>
      </c>
      <c r="F218" s="38">
        <f t="shared" si="14"/>
        <v>0</v>
      </c>
      <c r="G218" s="38">
        <f t="shared" si="14"/>
        <v>0</v>
      </c>
      <c r="H218" s="38">
        <f>SUM(C218:G218)</f>
        <v>5182681.7875328613</v>
      </c>
      <c r="I218" s="1"/>
    </row>
    <row r="219" spans="2:9" x14ac:dyDescent="0.2">
      <c r="B219" s="9" t="str">
        <f>$B$33</f>
        <v>Science</v>
      </c>
      <c r="C219" s="39">
        <f t="shared" si="14"/>
        <v>613851.12838074309</v>
      </c>
      <c r="D219" s="39">
        <f t="shared" si="14"/>
        <v>838634.94323121104</v>
      </c>
      <c r="E219" s="39">
        <f t="shared" si="14"/>
        <v>174952.36648755087</v>
      </c>
      <c r="F219" s="39">
        <f t="shared" si="14"/>
        <v>0</v>
      </c>
      <c r="G219" s="39">
        <f t="shared" si="14"/>
        <v>0</v>
      </c>
      <c r="H219" s="39">
        <f t="shared" ref="H219:H238" si="15">SUM(C219:G219)</f>
        <v>1627438.4380995049</v>
      </c>
      <c r="I219" s="1"/>
    </row>
    <row r="220" spans="2:9" x14ac:dyDescent="0.2">
      <c r="B220" s="9" t="str">
        <f>$B$34</f>
        <v>Fine Arts</v>
      </c>
      <c r="C220" s="39">
        <f t="shared" si="14"/>
        <v>267058.6023199918</v>
      </c>
      <c r="D220" s="39">
        <f t="shared" si="14"/>
        <v>178653.82829746322</v>
      </c>
      <c r="E220" s="39">
        <f t="shared" si="14"/>
        <v>7189.8232803103092</v>
      </c>
      <c r="F220" s="39">
        <f t="shared" si="14"/>
        <v>0</v>
      </c>
      <c r="G220" s="39">
        <f t="shared" si="14"/>
        <v>0</v>
      </c>
      <c r="H220" s="39">
        <f t="shared" si="15"/>
        <v>452902.25389776536</v>
      </c>
      <c r="I220" s="1"/>
    </row>
    <row r="221" spans="2:9" x14ac:dyDescent="0.2">
      <c r="B221" s="9" t="str">
        <f>$B$35</f>
        <v>Teacher Education</v>
      </c>
      <c r="C221" s="39">
        <f t="shared" si="14"/>
        <v>34529.125971416805</v>
      </c>
      <c r="D221" s="39">
        <f t="shared" si="14"/>
        <v>826888.59060614835</v>
      </c>
      <c r="E221" s="39">
        <f t="shared" si="14"/>
        <v>1072182.3966762749</v>
      </c>
      <c r="F221" s="39">
        <f t="shared" si="14"/>
        <v>0</v>
      </c>
      <c r="G221" s="39">
        <f t="shared" si="14"/>
        <v>0</v>
      </c>
      <c r="H221" s="39">
        <f t="shared" si="15"/>
        <v>1933600.1132538402</v>
      </c>
      <c r="I221" s="1"/>
    </row>
    <row r="222" spans="2:9" x14ac:dyDescent="0.2">
      <c r="B222" s="9" t="str">
        <f>$B$36</f>
        <v>Agriculture</v>
      </c>
      <c r="C222" s="39">
        <f t="shared" si="14"/>
        <v>191328.05550345444</v>
      </c>
      <c r="D222" s="39">
        <f t="shared" si="14"/>
        <v>249678.28603039964</v>
      </c>
      <c r="E222" s="39">
        <f t="shared" si="14"/>
        <v>239361.20004033076</v>
      </c>
      <c r="F222" s="39">
        <f t="shared" si="14"/>
        <v>0</v>
      </c>
      <c r="G222" s="39">
        <f t="shared" si="14"/>
        <v>0</v>
      </c>
      <c r="H222" s="39">
        <f t="shared" si="15"/>
        <v>680367.54157418478</v>
      </c>
      <c r="I222" s="1"/>
    </row>
    <row r="223" spans="2:9" x14ac:dyDescent="0.2">
      <c r="B223" s="9" t="str">
        <f>$B$37</f>
        <v>Engineering</v>
      </c>
      <c r="C223" s="39">
        <f t="shared" si="14"/>
        <v>18015.196159000068</v>
      </c>
      <c r="D223" s="39">
        <f t="shared" si="14"/>
        <v>18029.285424514637</v>
      </c>
      <c r="E223" s="39">
        <f t="shared" si="14"/>
        <v>0</v>
      </c>
      <c r="F223" s="39">
        <f t="shared" si="14"/>
        <v>0</v>
      </c>
      <c r="G223" s="39">
        <f t="shared" si="14"/>
        <v>0</v>
      </c>
      <c r="H223" s="39">
        <f t="shared" si="15"/>
        <v>36044.481583514702</v>
      </c>
      <c r="I223" s="1"/>
    </row>
    <row r="224" spans="2:9" x14ac:dyDescent="0.2">
      <c r="B224" s="9" t="str">
        <f>$B$38</f>
        <v>Home Economics</v>
      </c>
      <c r="C224" s="39">
        <f t="shared" si="14"/>
        <v>36530.814433527928</v>
      </c>
      <c r="D224" s="39">
        <f t="shared" si="14"/>
        <v>13931.720555306763</v>
      </c>
      <c r="E224" s="39">
        <f t="shared" si="14"/>
        <v>37746.572221629125</v>
      </c>
      <c r="F224" s="39">
        <f t="shared" si="14"/>
        <v>0</v>
      </c>
      <c r="G224" s="39">
        <f t="shared" si="14"/>
        <v>0</v>
      </c>
      <c r="H224" s="39">
        <f t="shared" si="15"/>
        <v>88209.107210463815</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9"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23853.454173490834</v>
      </c>
      <c r="D229" s="39">
        <f t="shared" si="14"/>
        <v>1092.6839651220989</v>
      </c>
      <c r="E229" s="39">
        <f t="shared" si="14"/>
        <v>0</v>
      </c>
      <c r="F229" s="39">
        <f t="shared" si="14"/>
        <v>0</v>
      </c>
      <c r="G229" s="39">
        <f t="shared" si="14"/>
        <v>0</v>
      </c>
      <c r="H229" s="39">
        <f t="shared" si="15"/>
        <v>24946.138138612932</v>
      </c>
      <c r="I229" s="1"/>
    </row>
    <row r="230" spans="2:9" x14ac:dyDescent="0.2">
      <c r="B230" s="9" t="str">
        <f>$B$44</f>
        <v>Physical Training</v>
      </c>
      <c r="C230" s="39">
        <f t="shared" si="14"/>
        <v>4170.184296064831</v>
      </c>
      <c r="D230" s="39">
        <f t="shared" si="14"/>
        <v>22126.850293722506</v>
      </c>
      <c r="E230" s="39">
        <f t="shared" si="14"/>
        <v>0</v>
      </c>
      <c r="F230" s="39">
        <f t="shared" si="14"/>
        <v>0</v>
      </c>
      <c r="G230" s="39">
        <f t="shared" si="14"/>
        <v>0</v>
      </c>
      <c r="H230" s="39">
        <f t="shared" si="15"/>
        <v>26297.034589787338</v>
      </c>
      <c r="I230" s="1"/>
    </row>
    <row r="231" spans="2:9" x14ac:dyDescent="0.2">
      <c r="B231" s="9" t="str">
        <f>$B$45</f>
        <v>Health Services</v>
      </c>
      <c r="C231" s="39">
        <f t="shared" si="14"/>
        <v>144621.99138752837</v>
      </c>
      <c r="D231" s="39">
        <f t="shared" si="14"/>
        <v>85229.349279523725</v>
      </c>
      <c r="E231" s="39">
        <f t="shared" si="14"/>
        <v>93467.702644034027</v>
      </c>
      <c r="F231" s="39">
        <f t="shared" si="14"/>
        <v>0</v>
      </c>
      <c r="G231" s="39">
        <f t="shared" si="14"/>
        <v>0</v>
      </c>
      <c r="H231" s="39">
        <f t="shared" si="15"/>
        <v>323319.04331108613</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103587.37791425041</v>
      </c>
      <c r="D233" s="39">
        <f t="shared" si="14"/>
        <v>905561.83609493962</v>
      </c>
      <c r="E233" s="39">
        <f t="shared" si="14"/>
        <v>244453.99153055053</v>
      </c>
      <c r="F233" s="39">
        <f t="shared" si="14"/>
        <v>0</v>
      </c>
      <c r="G233" s="39">
        <f t="shared" si="14"/>
        <v>0</v>
      </c>
      <c r="H233" s="39">
        <f t="shared" si="15"/>
        <v>1253603.2055397406</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84409.836305682154</v>
      </c>
      <c r="E235" s="39">
        <f t="shared" si="16"/>
        <v>0</v>
      </c>
      <c r="F235" s="39">
        <f t="shared" si="16"/>
        <v>0</v>
      </c>
      <c r="G235" s="39">
        <f t="shared" si="16"/>
        <v>0</v>
      </c>
      <c r="H235" s="39">
        <f t="shared" si="15"/>
        <v>84409.836305682154</v>
      </c>
      <c r="I235" s="1"/>
    </row>
    <row r="236" spans="2:9" x14ac:dyDescent="0.2">
      <c r="B236" s="9" t="str">
        <f>$B$50</f>
        <v>Technology</v>
      </c>
      <c r="C236" s="39">
        <f t="shared" si="16"/>
        <v>55546.854823583555</v>
      </c>
      <c r="D236" s="39">
        <f t="shared" si="16"/>
        <v>59004.934116593351</v>
      </c>
      <c r="E236" s="39">
        <f t="shared" si="16"/>
        <v>13480.918650581831</v>
      </c>
      <c r="F236" s="39">
        <f t="shared" si="16"/>
        <v>0</v>
      </c>
      <c r="G236" s="39">
        <f t="shared" si="16"/>
        <v>0</v>
      </c>
      <c r="H236" s="39">
        <f t="shared" si="15"/>
        <v>128032.70759075874</v>
      </c>
      <c r="I236" s="1"/>
    </row>
    <row r="237" spans="2:9" x14ac:dyDescent="0.2">
      <c r="B237" s="9" t="str">
        <f>$B$51</f>
        <v>Nursing</v>
      </c>
      <c r="C237" s="39">
        <f t="shared" si="16"/>
        <v>0</v>
      </c>
      <c r="D237" s="39">
        <f t="shared" si="16"/>
        <v>19668.311372197782</v>
      </c>
      <c r="E237" s="39">
        <f t="shared" si="16"/>
        <v>0</v>
      </c>
      <c r="F237" s="39">
        <f t="shared" si="16"/>
        <v>0</v>
      </c>
      <c r="G237" s="39">
        <f t="shared" si="16"/>
        <v>0</v>
      </c>
      <c r="H237" s="39">
        <f t="shared" si="15"/>
        <v>19668.311372197782</v>
      </c>
      <c r="I237" s="1"/>
    </row>
    <row r="238" spans="2:9" x14ac:dyDescent="0.2">
      <c r="B238" s="35" t="str">
        <f>$B$52</f>
        <v>Totals</v>
      </c>
      <c r="C238" s="38">
        <f>SUM(C218:C237)</f>
        <v>3849580.527383368</v>
      </c>
      <c r="D238" s="38">
        <f>SUM(D218:D237)</f>
        <v>5553019.9107505083</v>
      </c>
      <c r="E238" s="38">
        <f>SUM(E218:E237)</f>
        <v>2458919.561866126</v>
      </c>
      <c r="F238" s="38">
        <f>SUM(F218:F237)</f>
        <v>0</v>
      </c>
      <c r="G238" s="38">
        <f>SUM(G218:G237)</f>
        <v>0</v>
      </c>
      <c r="H238" s="38">
        <f t="shared" si="15"/>
        <v>11861520.000000004</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3579929</v>
      </c>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711212.29031380825</v>
      </c>
      <c r="D243" s="38">
        <f t="shared" si="17"/>
        <v>679106.2268381106</v>
      </c>
      <c r="E243" s="38">
        <f t="shared" si="17"/>
        <v>173868.26742212614</v>
      </c>
      <c r="F243" s="38">
        <f t="shared" si="17"/>
        <v>0</v>
      </c>
      <c r="G243" s="38">
        <f t="shared" si="17"/>
        <v>0</v>
      </c>
      <c r="H243" s="38">
        <f>SUM(C243:G243)</f>
        <v>1564186.7845740449</v>
      </c>
      <c r="I243" s="1"/>
    </row>
    <row r="244" spans="2:9" x14ac:dyDescent="0.2">
      <c r="B244" s="9" t="str">
        <f>$B$33</f>
        <v>Science</v>
      </c>
      <c r="C244" s="39">
        <f t="shared" si="17"/>
        <v>185266.59788736561</v>
      </c>
      <c r="D244" s="39">
        <f t="shared" si="17"/>
        <v>253108.67019460961</v>
      </c>
      <c r="E244" s="39">
        <f t="shared" si="17"/>
        <v>52802.427547853178</v>
      </c>
      <c r="F244" s="39">
        <f t="shared" si="17"/>
        <v>0</v>
      </c>
      <c r="G244" s="39">
        <f t="shared" si="17"/>
        <v>0</v>
      </c>
      <c r="H244" s="39">
        <f t="shared" ref="H244:H263" si="18">SUM(C244:G244)</f>
        <v>491177.69562982838</v>
      </c>
      <c r="I244" s="1"/>
    </row>
    <row r="245" spans="2:9" x14ac:dyDescent="0.2">
      <c r="B245" s="9" t="str">
        <f>$B$34</f>
        <v>Fine Arts</v>
      </c>
      <c r="C245" s="39">
        <f t="shared" si="17"/>
        <v>80601.038917845755</v>
      </c>
      <c r="D245" s="39">
        <f t="shared" si="17"/>
        <v>53919.566875333781</v>
      </c>
      <c r="E245" s="39">
        <f t="shared" si="17"/>
        <v>2169.9627759391715</v>
      </c>
      <c r="F245" s="39">
        <f t="shared" si="17"/>
        <v>0</v>
      </c>
      <c r="G245" s="39">
        <f t="shared" si="17"/>
        <v>0</v>
      </c>
      <c r="H245" s="39">
        <f t="shared" si="18"/>
        <v>136690.56856911871</v>
      </c>
      <c r="I245" s="1"/>
    </row>
    <row r="246" spans="2:9" x14ac:dyDescent="0.2">
      <c r="B246" s="9" t="str">
        <f>$B$35</f>
        <v>Teacher Education</v>
      </c>
      <c r="C246" s="39">
        <f t="shared" si="17"/>
        <v>10421.246131164318</v>
      </c>
      <c r="D246" s="39">
        <f t="shared" si="17"/>
        <v>249563.49989546687</v>
      </c>
      <c r="E246" s="39">
        <f t="shared" si="17"/>
        <v>323595.69896192901</v>
      </c>
      <c r="F246" s="39">
        <f t="shared" si="17"/>
        <v>0</v>
      </c>
      <c r="G246" s="39">
        <f t="shared" si="17"/>
        <v>0</v>
      </c>
      <c r="H246" s="39">
        <f t="shared" si="18"/>
        <v>583580.44498856016</v>
      </c>
      <c r="I246" s="1"/>
    </row>
    <row r="247" spans="2:9" x14ac:dyDescent="0.2">
      <c r="B247" s="9" t="str">
        <f>$B$36</f>
        <v>Agriculture</v>
      </c>
      <c r="C247" s="39">
        <f t="shared" si="17"/>
        <v>57744.779287176192</v>
      </c>
      <c r="D247" s="39">
        <f t="shared" si="17"/>
        <v>75355.480312010812</v>
      </c>
      <c r="E247" s="39">
        <f t="shared" si="17"/>
        <v>72241.677415641592</v>
      </c>
      <c r="F247" s="39">
        <f t="shared" si="17"/>
        <v>0</v>
      </c>
      <c r="G247" s="39">
        <f t="shared" si="17"/>
        <v>0</v>
      </c>
      <c r="H247" s="39">
        <f t="shared" si="18"/>
        <v>205341.93701482861</v>
      </c>
      <c r="I247" s="1"/>
    </row>
    <row r="248" spans="2:9" x14ac:dyDescent="0.2">
      <c r="B248" s="9" t="str">
        <f>$B$37</f>
        <v>Engineering</v>
      </c>
      <c r="C248" s="39">
        <f t="shared" si="17"/>
        <v>5437.171894520513</v>
      </c>
      <c r="D248" s="39">
        <f t="shared" si="17"/>
        <v>5441.4241800795562</v>
      </c>
      <c r="E248" s="39">
        <f t="shared" si="17"/>
        <v>0</v>
      </c>
      <c r="F248" s="39">
        <f t="shared" si="17"/>
        <v>0</v>
      </c>
      <c r="G248" s="39">
        <f t="shared" si="17"/>
        <v>0</v>
      </c>
      <c r="H248" s="39">
        <f t="shared" si="18"/>
        <v>10878.596074600069</v>
      </c>
      <c r="I248" s="1"/>
    </row>
    <row r="249" spans="2:9" x14ac:dyDescent="0.2">
      <c r="B249" s="9" t="str">
        <f>$B$38</f>
        <v>Home Economics</v>
      </c>
      <c r="C249" s="39">
        <f t="shared" si="17"/>
        <v>11025.376341666597</v>
      </c>
      <c r="D249" s="39">
        <f t="shared" si="17"/>
        <v>4204.7368664251107</v>
      </c>
      <c r="E249" s="39">
        <f t="shared" si="17"/>
        <v>11392.304573680651</v>
      </c>
      <c r="F249" s="39">
        <f t="shared" si="17"/>
        <v>0</v>
      </c>
      <c r="G249" s="39">
        <f t="shared" si="17"/>
        <v>0</v>
      </c>
      <c r="H249" s="39">
        <f t="shared" si="18"/>
        <v>26622.417781772361</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7199.2183418188279</v>
      </c>
      <c r="D254" s="39">
        <f t="shared" si="17"/>
        <v>329.78328364118516</v>
      </c>
      <c r="E254" s="39">
        <f t="shared" si="17"/>
        <v>0</v>
      </c>
      <c r="F254" s="39">
        <f t="shared" si="17"/>
        <v>0</v>
      </c>
      <c r="G254" s="39">
        <f t="shared" si="17"/>
        <v>0</v>
      </c>
      <c r="H254" s="39">
        <f t="shared" si="18"/>
        <v>7529.0016254600132</v>
      </c>
      <c r="I254" s="1"/>
    </row>
    <row r="255" spans="2:9" x14ac:dyDescent="0.2">
      <c r="B255" s="9" t="str">
        <f>$B$44</f>
        <v>Physical Training</v>
      </c>
      <c r="C255" s="39">
        <f t="shared" si="17"/>
        <v>1258.6046052130819</v>
      </c>
      <c r="D255" s="39">
        <f t="shared" si="17"/>
        <v>6678.1114937339999</v>
      </c>
      <c r="E255" s="39">
        <f t="shared" si="17"/>
        <v>0</v>
      </c>
      <c r="F255" s="39">
        <f t="shared" si="17"/>
        <v>0</v>
      </c>
      <c r="G255" s="39">
        <f t="shared" si="17"/>
        <v>0</v>
      </c>
      <c r="H255" s="39">
        <f t="shared" si="18"/>
        <v>7936.7160989470813</v>
      </c>
      <c r="I255" s="1"/>
    </row>
    <row r="256" spans="2:9" x14ac:dyDescent="0.2">
      <c r="B256" s="9" t="str">
        <f>$B$45</f>
        <v>Health Services</v>
      </c>
      <c r="C256" s="39">
        <f t="shared" si="17"/>
        <v>43648.40770878968</v>
      </c>
      <c r="D256" s="39">
        <f t="shared" si="17"/>
        <v>25723.096124012442</v>
      </c>
      <c r="E256" s="39">
        <f t="shared" si="17"/>
        <v>28209.516087209231</v>
      </c>
      <c r="F256" s="39">
        <f t="shared" si="17"/>
        <v>0</v>
      </c>
      <c r="G256" s="39">
        <f t="shared" si="17"/>
        <v>0</v>
      </c>
      <c r="H256" s="39">
        <f t="shared" si="18"/>
        <v>97581.019920011342</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31263.738393492949</v>
      </c>
      <c r="D258" s="39">
        <f t="shared" si="17"/>
        <v>273307.89631763223</v>
      </c>
      <c r="E258" s="39">
        <f t="shared" si="17"/>
        <v>73778.734381931834</v>
      </c>
      <c r="F258" s="39">
        <f t="shared" si="17"/>
        <v>0</v>
      </c>
      <c r="G258" s="39">
        <f t="shared" si="17"/>
        <v>0</v>
      </c>
      <c r="H258" s="39">
        <f t="shared" si="18"/>
        <v>378350.369093057</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25475.758661281554</v>
      </c>
      <c r="E260" s="39">
        <f t="shared" si="19"/>
        <v>0</v>
      </c>
      <c r="F260" s="39">
        <f t="shared" si="19"/>
        <v>0</v>
      </c>
      <c r="G260" s="39">
        <f t="shared" si="19"/>
        <v>0</v>
      </c>
      <c r="H260" s="39">
        <f t="shared" si="18"/>
        <v>25475.758661281554</v>
      </c>
      <c r="I260" s="1"/>
    </row>
    <row r="261" spans="2:9" x14ac:dyDescent="0.2">
      <c r="B261" s="9" t="str">
        <f>$B$50</f>
        <v>Technology</v>
      </c>
      <c r="C261" s="39">
        <f t="shared" si="19"/>
        <v>16764.613341438249</v>
      </c>
      <c r="D261" s="39">
        <f t="shared" si="19"/>
        <v>17808.297316624001</v>
      </c>
      <c r="E261" s="39">
        <f t="shared" si="19"/>
        <v>4068.6802048859468</v>
      </c>
      <c r="F261" s="39">
        <f t="shared" si="19"/>
        <v>0</v>
      </c>
      <c r="G261" s="39">
        <f t="shared" si="19"/>
        <v>0</v>
      </c>
      <c r="H261" s="39">
        <f t="shared" si="18"/>
        <v>38641.590862948193</v>
      </c>
      <c r="I261" s="1"/>
    </row>
    <row r="262" spans="2:9" x14ac:dyDescent="0.2">
      <c r="B262" s="9" t="str">
        <f>$B$51</f>
        <v>Nursing</v>
      </c>
      <c r="C262" s="39">
        <f t="shared" si="19"/>
        <v>0</v>
      </c>
      <c r="D262" s="39">
        <f t="shared" si="19"/>
        <v>5936.0991055413333</v>
      </c>
      <c r="E262" s="39">
        <f t="shared" si="19"/>
        <v>0</v>
      </c>
      <c r="F262" s="39">
        <f t="shared" si="19"/>
        <v>0</v>
      </c>
      <c r="G262" s="39">
        <f t="shared" si="19"/>
        <v>0</v>
      </c>
      <c r="H262" s="39">
        <f t="shared" si="18"/>
        <v>5936.0991055413333</v>
      </c>
      <c r="I262" s="1"/>
    </row>
    <row r="263" spans="2:9" x14ac:dyDescent="0.2">
      <c r="B263" s="35" t="str">
        <f>$B$52</f>
        <v>Totals</v>
      </c>
      <c r="C263" s="38">
        <f>SUM(C243:C262)</f>
        <v>1161843.0831643001</v>
      </c>
      <c r="D263" s="38">
        <f>SUM(D243:D262)</f>
        <v>1675958.6474645028</v>
      </c>
      <c r="E263" s="38">
        <f>SUM(E243:E262)</f>
        <v>742127.26937119663</v>
      </c>
      <c r="F263" s="38">
        <f>SUM(F243:F262)</f>
        <v>0</v>
      </c>
      <c r="G263" s="38">
        <f>SUM(G243:G262)</f>
        <v>0</v>
      </c>
      <c r="H263" s="38">
        <f t="shared" si="18"/>
        <v>3579928.9999999995</v>
      </c>
      <c r="I263" s="50"/>
    </row>
    <row r="264" spans="2:9" x14ac:dyDescent="0.2">
      <c r="B264" s="375"/>
      <c r="C264" s="375"/>
      <c r="D264" s="375"/>
      <c r="E264" s="375"/>
      <c r="F264" s="375"/>
      <c r="G264" s="375"/>
      <c r="H264" s="376"/>
      <c r="I264" s="49"/>
    </row>
    <row r="265" spans="2:9" x14ac:dyDescent="0.2">
      <c r="B265" s="164" t="s">
        <v>236</v>
      </c>
      <c r="C265" s="11"/>
      <c r="D265" s="11"/>
      <c r="E265" s="11"/>
      <c r="F265" s="11"/>
      <c r="G265" s="11"/>
      <c r="H265" s="17"/>
    </row>
    <row r="266" spans="2:9" ht="45" customHeight="1" thickBot="1" x14ac:dyDescent="0.25">
      <c r="B266" s="365" t="s">
        <v>237</v>
      </c>
      <c r="C266" s="365"/>
      <c r="D266" s="365"/>
      <c r="E266" s="365"/>
      <c r="F266" s="365"/>
      <c r="G266" s="365"/>
      <c r="H266" s="365"/>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6796558.4688245086</v>
      </c>
      <c r="D268" s="38">
        <f t="shared" si="20"/>
        <v>5314723.3807984814</v>
      </c>
      <c r="E268" s="38">
        <f t="shared" si="20"/>
        <v>1950176.8802714089</v>
      </c>
      <c r="F268" s="38">
        <f t="shared" si="20"/>
        <v>0</v>
      </c>
      <c r="G268" s="38">
        <f t="shared" si="20"/>
        <v>0</v>
      </c>
      <c r="H268" s="38">
        <f>SUM(C268:G268)</f>
        <v>14061458.7298944</v>
      </c>
      <c r="I268" s="1"/>
    </row>
    <row r="269" spans="2:9" x14ac:dyDescent="0.2">
      <c r="B269" s="9" t="str">
        <f>$B$33</f>
        <v>Science</v>
      </c>
      <c r="C269" s="39">
        <f t="shared" si="20"/>
        <v>1881467.9160461307</v>
      </c>
      <c r="D269" s="39">
        <f t="shared" si="20"/>
        <v>2326318.8292492731</v>
      </c>
      <c r="E269" s="39">
        <f t="shared" si="20"/>
        <v>674894.94870862714</v>
      </c>
      <c r="F269" s="39">
        <f t="shared" si="20"/>
        <v>0</v>
      </c>
      <c r="G269" s="39">
        <f t="shared" si="20"/>
        <v>0</v>
      </c>
      <c r="H269" s="39">
        <f t="shared" ref="H269:H288" si="21">SUM(C269:G269)</f>
        <v>4882681.6940040309</v>
      </c>
      <c r="I269" s="1"/>
    </row>
    <row r="270" spans="2:9" x14ac:dyDescent="0.2">
      <c r="B270" s="9" t="str">
        <f>$B$34</f>
        <v>Fine Arts</v>
      </c>
      <c r="C270" s="39">
        <f t="shared" si="20"/>
        <v>1359010.7105832337</v>
      </c>
      <c r="D270" s="39">
        <f t="shared" si="20"/>
        <v>824290.26922739064</v>
      </c>
      <c r="E270" s="39">
        <f t="shared" si="20"/>
        <v>38865.660420497123</v>
      </c>
      <c r="F270" s="39">
        <f t="shared" si="20"/>
        <v>0</v>
      </c>
      <c r="G270" s="39">
        <f t="shared" si="20"/>
        <v>0</v>
      </c>
      <c r="H270" s="39">
        <f t="shared" si="21"/>
        <v>2222166.6402311213</v>
      </c>
      <c r="I270" s="1"/>
    </row>
    <row r="271" spans="2:9" x14ac:dyDescent="0.2">
      <c r="B271" s="9" t="str">
        <f>$B$35</f>
        <v>Teacher Education</v>
      </c>
      <c r="C271" s="39">
        <f t="shared" si="20"/>
        <v>98247.223828918053</v>
      </c>
      <c r="D271" s="39">
        <f t="shared" si="20"/>
        <v>1911807.426031528</v>
      </c>
      <c r="E271" s="39">
        <f t="shared" si="20"/>
        <v>3348658.7231712965</v>
      </c>
      <c r="F271" s="39">
        <f t="shared" si="20"/>
        <v>0</v>
      </c>
      <c r="G271" s="39">
        <f t="shared" si="20"/>
        <v>0</v>
      </c>
      <c r="H271" s="39">
        <f t="shared" si="21"/>
        <v>5358713.3730317429</v>
      </c>
      <c r="I271" s="1"/>
    </row>
    <row r="272" spans="2:9" x14ac:dyDescent="0.2">
      <c r="B272" s="9" t="str">
        <f>$B$36</f>
        <v>Agriculture</v>
      </c>
      <c r="C272" s="39">
        <f t="shared" si="20"/>
        <v>563091.58716909972</v>
      </c>
      <c r="D272" s="39">
        <f t="shared" si="20"/>
        <v>722376.03934651194</v>
      </c>
      <c r="E272" s="39">
        <f t="shared" si="20"/>
        <v>896548.67736957443</v>
      </c>
      <c r="F272" s="39">
        <f t="shared" si="20"/>
        <v>0</v>
      </c>
      <c r="G272" s="39">
        <f t="shared" si="20"/>
        <v>0</v>
      </c>
      <c r="H272" s="39">
        <f t="shared" si="21"/>
        <v>2182016.3038851861</v>
      </c>
      <c r="I272" s="1"/>
    </row>
    <row r="273" spans="2:9" x14ac:dyDescent="0.2">
      <c r="B273" s="9" t="str">
        <f>$B$37</f>
        <v>Engineering</v>
      </c>
      <c r="C273" s="39">
        <f t="shared" si="20"/>
        <v>48014.404049023608</v>
      </c>
      <c r="D273" s="39">
        <f t="shared" si="20"/>
        <v>46075.345718034179</v>
      </c>
      <c r="E273" s="39">
        <f t="shared" si="20"/>
        <v>0</v>
      </c>
      <c r="F273" s="39">
        <f t="shared" si="20"/>
        <v>0</v>
      </c>
      <c r="G273" s="39">
        <f t="shared" si="20"/>
        <v>0</v>
      </c>
      <c r="H273" s="39">
        <f t="shared" si="21"/>
        <v>94089.749767057787</v>
      </c>
      <c r="I273" s="1"/>
    </row>
    <row r="274" spans="2:9" x14ac:dyDescent="0.2">
      <c r="B274" s="9" t="str">
        <f>$B$38</f>
        <v>Home Economics</v>
      </c>
      <c r="C274" s="39">
        <f t="shared" si="20"/>
        <v>99817.328762189325</v>
      </c>
      <c r="D274" s="39">
        <f t="shared" si="20"/>
        <v>26768.246740430644</v>
      </c>
      <c r="E274" s="39">
        <f t="shared" si="20"/>
        <v>104544.21492895331</v>
      </c>
      <c r="F274" s="39">
        <f t="shared" si="20"/>
        <v>0</v>
      </c>
      <c r="G274" s="39">
        <f t="shared" si="20"/>
        <v>0</v>
      </c>
      <c r="H274" s="39">
        <f t="shared" si="21"/>
        <v>231129.79043157329</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9"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73013.504575685132</v>
      </c>
      <c r="D279" s="39">
        <f t="shared" si="20"/>
        <v>20934.407606183402</v>
      </c>
      <c r="E279" s="39">
        <f t="shared" si="20"/>
        <v>0</v>
      </c>
      <c r="F279" s="39">
        <f t="shared" si="20"/>
        <v>0</v>
      </c>
      <c r="G279" s="39">
        <f t="shared" si="20"/>
        <v>0</v>
      </c>
      <c r="H279" s="39">
        <f t="shared" si="21"/>
        <v>93947.912181868538</v>
      </c>
      <c r="I279" s="1"/>
    </row>
    <row r="280" spans="2:9" x14ac:dyDescent="0.2">
      <c r="B280" s="9" t="str">
        <f>$B$44</f>
        <v>Physical Training</v>
      </c>
      <c r="C280" s="39">
        <f t="shared" si="20"/>
        <v>9536.5290858494955</v>
      </c>
      <c r="D280" s="39">
        <f t="shared" si="20"/>
        <v>47969.982039708666</v>
      </c>
      <c r="E280" s="39">
        <f t="shared" si="20"/>
        <v>0</v>
      </c>
      <c r="F280" s="39">
        <f t="shared" si="20"/>
        <v>0</v>
      </c>
      <c r="G280" s="39">
        <f t="shared" si="20"/>
        <v>0</v>
      </c>
      <c r="H280" s="39">
        <f t="shared" si="21"/>
        <v>57506.511125558158</v>
      </c>
      <c r="I280" s="1"/>
    </row>
    <row r="281" spans="2:9" x14ac:dyDescent="0.2">
      <c r="B281" s="9" t="str">
        <f>$B$45</f>
        <v>Health Services</v>
      </c>
      <c r="C281" s="39">
        <f t="shared" si="20"/>
        <v>389480.31045872037</v>
      </c>
      <c r="D281" s="39">
        <f t="shared" si="20"/>
        <v>174862.63853233084</v>
      </c>
      <c r="E281" s="39">
        <f t="shared" si="20"/>
        <v>226443.4217119377</v>
      </c>
      <c r="F281" s="39">
        <f t="shared" si="20"/>
        <v>0</v>
      </c>
      <c r="G281" s="39">
        <f t="shared" si="20"/>
        <v>0</v>
      </c>
      <c r="H281" s="39">
        <f t="shared" si="21"/>
        <v>790786.37070298893</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288258.58404254843</v>
      </c>
      <c r="D283" s="39">
        <f t="shared" si="20"/>
        <v>2116853.3096037288</v>
      </c>
      <c r="E283" s="39">
        <f t="shared" si="20"/>
        <v>860285.2466302684</v>
      </c>
      <c r="F283" s="39">
        <f t="shared" si="20"/>
        <v>0</v>
      </c>
      <c r="G283" s="39">
        <f t="shared" si="20"/>
        <v>0</v>
      </c>
      <c r="H283" s="39">
        <f t="shared" si="21"/>
        <v>3265397.1402765457</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362010.68947053567</v>
      </c>
      <c r="E285" s="39">
        <f t="shared" si="22"/>
        <v>0</v>
      </c>
      <c r="F285" s="39">
        <f t="shared" si="22"/>
        <v>0</v>
      </c>
      <c r="G285" s="39">
        <f t="shared" si="22"/>
        <v>0</v>
      </c>
      <c r="H285" s="39">
        <f t="shared" si="21"/>
        <v>362010.68947053567</v>
      </c>
      <c r="I285" s="1"/>
    </row>
    <row r="286" spans="2:9" x14ac:dyDescent="0.2">
      <c r="B286" s="9" t="str">
        <f>$B$50</f>
        <v>Technology</v>
      </c>
      <c r="C286" s="39">
        <f t="shared" si="22"/>
        <v>203277.73365979601</v>
      </c>
      <c r="D286" s="39">
        <f t="shared" si="22"/>
        <v>205248.56794622229</v>
      </c>
      <c r="E286" s="39">
        <f t="shared" si="22"/>
        <v>34285.287721844368</v>
      </c>
      <c r="F286" s="39">
        <f t="shared" si="22"/>
        <v>0</v>
      </c>
      <c r="G286" s="39">
        <f t="shared" si="22"/>
        <v>0</v>
      </c>
      <c r="H286" s="39">
        <f t="shared" si="21"/>
        <v>442811.58932786272</v>
      </c>
      <c r="I286" s="1"/>
    </row>
    <row r="287" spans="2:9" x14ac:dyDescent="0.2">
      <c r="B287" s="9" t="str">
        <f>$B$51</f>
        <v>Nursing</v>
      </c>
      <c r="C287" s="39">
        <f t="shared" si="22"/>
        <v>0</v>
      </c>
      <c r="D287" s="39">
        <f t="shared" si="22"/>
        <v>126330.30075100817</v>
      </c>
      <c r="E287" s="39">
        <f t="shared" si="22"/>
        <v>0</v>
      </c>
      <c r="F287" s="39">
        <f t="shared" si="22"/>
        <v>0</v>
      </c>
      <c r="G287" s="39">
        <f t="shared" si="22"/>
        <v>0</v>
      </c>
      <c r="H287" s="39">
        <f t="shared" si="21"/>
        <v>126330.30075100817</v>
      </c>
      <c r="I287" s="1"/>
    </row>
    <row r="288" spans="2:9" x14ac:dyDescent="0.2">
      <c r="B288" s="35" t="str">
        <f>$B$52</f>
        <v>Totals</v>
      </c>
      <c r="C288" s="38">
        <f>SUM(C268:C287)</f>
        <v>11809774.301085703</v>
      </c>
      <c r="D288" s="38">
        <f>SUM(D268:D287)</f>
        <v>14226569.433061365</v>
      </c>
      <c r="E288" s="38">
        <f>SUM(E268:E287)</f>
        <v>8134703.0609344067</v>
      </c>
      <c r="F288" s="38">
        <f>SUM(F268:F287)</f>
        <v>0</v>
      </c>
      <c r="G288" s="38">
        <f>SUM(G268:G287)</f>
        <v>0</v>
      </c>
      <c r="H288" s="38">
        <f t="shared" si="21"/>
        <v>34171046.795081474</v>
      </c>
      <c r="I288" s="85"/>
    </row>
    <row r="289" spans="2:9" x14ac:dyDescent="0.2">
      <c r="H289" s="54"/>
    </row>
    <row r="290" spans="2:9" x14ac:dyDescent="0.2">
      <c r="B290" s="164" t="s">
        <v>226</v>
      </c>
      <c r="C290" s="11"/>
      <c r="D290" s="11"/>
      <c r="E290" s="11"/>
      <c r="F290" s="11"/>
      <c r="G290" s="11"/>
      <c r="H290" s="17"/>
    </row>
    <row r="291" spans="2:9" ht="30" customHeight="1" thickBot="1" x14ac:dyDescent="0.25">
      <c r="B291" s="365" t="s">
        <v>238</v>
      </c>
      <c r="C291" s="365"/>
      <c r="D291" s="365"/>
      <c r="E291" s="365"/>
      <c r="F291" s="365"/>
      <c r="G291" s="365"/>
      <c r="H291" s="365"/>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481.10416003571237</v>
      </c>
      <c r="D293" s="36">
        <f t="shared" si="23"/>
        <v>645.22561379124454</v>
      </c>
      <c r="E293" s="36">
        <f t="shared" si="23"/>
        <v>1014.1325430428543</v>
      </c>
      <c r="F293" s="36">
        <f t="shared" si="23"/>
        <v>0</v>
      </c>
      <c r="G293" s="37">
        <f t="shared" si="23"/>
        <v>0</v>
      </c>
      <c r="H293" s="38">
        <f t="shared" si="23"/>
        <v>578.97059043498166</v>
      </c>
      <c r="I293" s="1"/>
    </row>
    <row r="294" spans="2:9" x14ac:dyDescent="0.2">
      <c r="B294" s="9" t="str">
        <f>$B$33</f>
        <v>Science</v>
      </c>
      <c r="C294" s="69">
        <f t="shared" si="23"/>
        <v>511.2684554473181</v>
      </c>
      <c r="D294" s="69">
        <f t="shared" si="23"/>
        <v>757.75857630269479</v>
      </c>
      <c r="E294" s="69">
        <f t="shared" si="23"/>
        <v>1155.6420354599779</v>
      </c>
      <c r="F294" s="69">
        <f t="shared" si="23"/>
        <v>0</v>
      </c>
      <c r="G294" s="88">
        <f t="shared" si="23"/>
        <v>0</v>
      </c>
      <c r="H294" s="39">
        <f t="shared" si="23"/>
        <v>665.75970739078684</v>
      </c>
      <c r="I294" s="1"/>
    </row>
    <row r="295" spans="2:9" x14ac:dyDescent="0.2">
      <c r="B295" s="9" t="str">
        <f>$B$34</f>
        <v>Fine Arts</v>
      </c>
      <c r="C295" s="69">
        <f t="shared" si="23"/>
        <v>848.85116213818469</v>
      </c>
      <c r="D295" s="69">
        <f t="shared" si="23"/>
        <v>1260.3826746596187</v>
      </c>
      <c r="E295" s="69">
        <f t="shared" si="23"/>
        <v>1619.4025175207134</v>
      </c>
      <c r="F295" s="69">
        <f t="shared" si="23"/>
        <v>0</v>
      </c>
      <c r="G295" s="88">
        <f t="shared" si="23"/>
        <v>0</v>
      </c>
      <c r="H295" s="39">
        <f t="shared" si="23"/>
        <v>975.06215016723183</v>
      </c>
      <c r="I295" s="1"/>
    </row>
    <row r="296" spans="2:9" x14ac:dyDescent="0.2">
      <c r="B296" s="9" t="str">
        <f>$B$35</f>
        <v>Teacher Education</v>
      </c>
      <c r="C296" s="69">
        <f t="shared" si="23"/>
        <v>474.62426970491811</v>
      </c>
      <c r="D296" s="69">
        <f t="shared" si="23"/>
        <v>631.5848781075415</v>
      </c>
      <c r="E296" s="69">
        <f t="shared" si="23"/>
        <v>935.64088381427678</v>
      </c>
      <c r="F296" s="69">
        <f t="shared" si="23"/>
        <v>0</v>
      </c>
      <c r="G296" s="88">
        <f t="shared" si="23"/>
        <v>0</v>
      </c>
      <c r="H296" s="39">
        <f t="shared" si="23"/>
        <v>786.54240026885998</v>
      </c>
      <c r="I296" s="1"/>
    </row>
    <row r="297" spans="2:9" x14ac:dyDescent="0.2">
      <c r="B297" s="9" t="str">
        <f>$B$36</f>
        <v>Agriculture</v>
      </c>
      <c r="C297" s="69">
        <f t="shared" si="23"/>
        <v>490.9255337132517</v>
      </c>
      <c r="D297" s="69">
        <f t="shared" si="23"/>
        <v>790.34577609027565</v>
      </c>
      <c r="E297" s="69">
        <f t="shared" si="23"/>
        <v>1122.0884572835726</v>
      </c>
      <c r="F297" s="69">
        <f t="shared" si="23"/>
        <v>0</v>
      </c>
      <c r="G297" s="88">
        <f t="shared" si="23"/>
        <v>0</v>
      </c>
      <c r="H297" s="39">
        <f t="shared" si="23"/>
        <v>762.94276359621892</v>
      </c>
      <c r="I297" s="1"/>
    </row>
    <row r="298" spans="2:9" x14ac:dyDescent="0.2">
      <c r="B298" s="9" t="str">
        <f>$B$37</f>
        <v>Engineering</v>
      </c>
      <c r="C298" s="69">
        <f t="shared" si="23"/>
        <v>444.57781526873708</v>
      </c>
      <c r="D298" s="69">
        <f t="shared" si="23"/>
        <v>698.11129875809365</v>
      </c>
      <c r="E298" s="69">
        <f t="shared" si="23"/>
        <v>0</v>
      </c>
      <c r="F298" s="69">
        <f t="shared" si="23"/>
        <v>0</v>
      </c>
      <c r="G298" s="88">
        <f t="shared" si="23"/>
        <v>0</v>
      </c>
      <c r="H298" s="39">
        <f t="shared" si="23"/>
        <v>540.74568831642409</v>
      </c>
      <c r="I298" s="1"/>
    </row>
    <row r="299" spans="2:9" x14ac:dyDescent="0.2">
      <c r="B299" s="9" t="str">
        <f>$B$38</f>
        <v>Home Economics</v>
      </c>
      <c r="C299" s="69">
        <f t="shared" si="23"/>
        <v>455.78688932506543</v>
      </c>
      <c r="D299" s="69">
        <f t="shared" si="23"/>
        <v>524.86758314569886</v>
      </c>
      <c r="E299" s="69">
        <f t="shared" si="23"/>
        <v>829.71599149962947</v>
      </c>
      <c r="F299" s="69">
        <f t="shared" si="23"/>
        <v>0</v>
      </c>
      <c r="G299" s="88">
        <f t="shared" si="23"/>
        <v>0</v>
      </c>
      <c r="H299" s="39">
        <f t="shared" si="23"/>
        <v>583.66108694841739</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9"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510.5839480817142</v>
      </c>
      <c r="D304" s="69">
        <f t="shared" si="23"/>
        <v>5233.6019015458505</v>
      </c>
      <c r="E304" s="69">
        <f t="shared" si="23"/>
        <v>0</v>
      </c>
      <c r="F304" s="69">
        <f t="shared" si="23"/>
        <v>0</v>
      </c>
      <c r="G304" s="88">
        <f t="shared" si="23"/>
        <v>0</v>
      </c>
      <c r="H304" s="39">
        <f t="shared" si="23"/>
        <v>639.1014434140717</v>
      </c>
      <c r="I304" s="1"/>
    </row>
    <row r="305" spans="2:9" x14ac:dyDescent="0.2">
      <c r="B305" s="9" t="str">
        <f>$B$44</f>
        <v>Physical Training</v>
      </c>
      <c r="C305" s="69">
        <f t="shared" si="23"/>
        <v>381.46116343397983</v>
      </c>
      <c r="D305" s="69">
        <f t="shared" si="23"/>
        <v>592.22200049023047</v>
      </c>
      <c r="E305" s="69">
        <f t="shared" si="23"/>
        <v>0</v>
      </c>
      <c r="F305" s="69">
        <f t="shared" si="23"/>
        <v>0</v>
      </c>
      <c r="G305" s="88">
        <f t="shared" si="23"/>
        <v>0</v>
      </c>
      <c r="H305" s="39">
        <f t="shared" si="23"/>
        <v>542.51425590149211</v>
      </c>
      <c r="I305" s="1"/>
    </row>
    <row r="306" spans="2:9" x14ac:dyDescent="0.2">
      <c r="B306" s="9" t="str">
        <f>$B$45</f>
        <v>Health Services</v>
      </c>
      <c r="C306" s="69">
        <f t="shared" si="23"/>
        <v>449.22757838376054</v>
      </c>
      <c r="D306" s="69">
        <f t="shared" si="23"/>
        <v>560.45717478311167</v>
      </c>
      <c r="E306" s="69">
        <f t="shared" si="23"/>
        <v>725.78019779467206</v>
      </c>
      <c r="F306" s="69">
        <f t="shared" si="23"/>
        <v>0</v>
      </c>
      <c r="G306" s="88">
        <f t="shared" si="23"/>
        <v>0</v>
      </c>
      <c r="H306" s="39">
        <f t="shared" si="23"/>
        <v>530.37315271830244</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464.1845153664226</v>
      </c>
      <c r="D308" s="69">
        <f t="shared" si="23"/>
        <v>638.56811752752003</v>
      </c>
      <c r="E308" s="69">
        <f t="shared" si="23"/>
        <v>1054.2711355763092</v>
      </c>
      <c r="F308" s="69">
        <f t="shared" si="23"/>
        <v>0</v>
      </c>
      <c r="G308" s="88">
        <f t="shared" si="23"/>
        <v>0</v>
      </c>
      <c r="H308" s="39">
        <f t="shared" si="23"/>
        <v>687.16269786964347</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1171.5556293544844</v>
      </c>
      <c r="E310" s="69">
        <f t="shared" si="24"/>
        <v>0</v>
      </c>
      <c r="F310" s="69">
        <f t="shared" si="24"/>
        <v>0</v>
      </c>
      <c r="G310" s="88">
        <f t="shared" si="24"/>
        <v>0</v>
      </c>
      <c r="H310" s="39">
        <f t="shared" si="24"/>
        <v>1171.5556293544844</v>
      </c>
      <c r="I310" s="1"/>
    </row>
    <row r="311" spans="2:9" x14ac:dyDescent="0.2">
      <c r="B311" s="9" t="str">
        <f>$B$50</f>
        <v>Technology</v>
      </c>
      <c r="C311" s="69">
        <f t="shared" si="24"/>
        <v>610.44364462401199</v>
      </c>
      <c r="D311" s="69">
        <f t="shared" si="24"/>
        <v>950.22485160288102</v>
      </c>
      <c r="E311" s="69">
        <f t="shared" si="24"/>
        <v>761.89528270765265</v>
      </c>
      <c r="F311" s="69">
        <f t="shared" si="24"/>
        <v>0</v>
      </c>
      <c r="G311" s="88">
        <f t="shared" si="24"/>
        <v>0</v>
      </c>
      <c r="H311" s="39">
        <f t="shared" si="24"/>
        <v>745.47405610751298</v>
      </c>
      <c r="I311" s="1"/>
    </row>
    <row r="312" spans="2:9" x14ac:dyDescent="0.2">
      <c r="B312" s="9" t="str">
        <f>$B$51</f>
        <v>Nursing</v>
      </c>
      <c r="C312" s="69">
        <f t="shared" si="24"/>
        <v>0</v>
      </c>
      <c r="D312" s="69">
        <f t="shared" si="24"/>
        <v>1754.587510430669</v>
      </c>
      <c r="E312" s="69">
        <f t="shared" si="24"/>
        <v>0</v>
      </c>
      <c r="F312" s="69">
        <f t="shared" si="24"/>
        <v>0</v>
      </c>
      <c r="G312" s="88">
        <f t="shared" si="24"/>
        <v>0</v>
      </c>
      <c r="H312" s="39">
        <f t="shared" si="24"/>
        <v>1754.587510430669</v>
      </c>
      <c r="I312" s="1"/>
    </row>
    <row r="313" spans="2:9" x14ac:dyDescent="0.2">
      <c r="B313" s="35" t="str">
        <f>$B$52</f>
        <v>Totals</v>
      </c>
      <c r="C313" s="38">
        <f t="shared" si="24"/>
        <v>511.73300550679016</v>
      </c>
      <c r="D313" s="38">
        <f t="shared" si="24"/>
        <v>699.85091662049217</v>
      </c>
      <c r="E313" s="38">
        <f t="shared" si="24"/>
        <v>991.07006103002027</v>
      </c>
      <c r="F313" s="38">
        <f t="shared" si="24"/>
        <v>0</v>
      </c>
      <c r="G313" s="38">
        <f t="shared" si="24"/>
        <v>0</v>
      </c>
      <c r="H313" s="38">
        <f t="shared" si="24"/>
        <v>662.04996309298781</v>
      </c>
      <c r="I313" s="50"/>
    </row>
    <row r="315" spans="2:9" x14ac:dyDescent="0.2">
      <c r="B315" s="28" t="s">
        <v>38</v>
      </c>
      <c r="C315" s="11"/>
      <c r="D315" s="11"/>
      <c r="E315" s="11"/>
      <c r="F315" s="11"/>
      <c r="G315" s="11"/>
      <c r="H315" s="17"/>
    </row>
    <row r="316" spans="2:9" ht="55.5" customHeight="1" thickBot="1" x14ac:dyDescent="0.25">
      <c r="B316" s="365" t="s">
        <v>239</v>
      </c>
      <c r="C316" s="365"/>
      <c r="D316" s="365"/>
      <c r="E316" s="365"/>
      <c r="F316" s="365"/>
      <c r="G316" s="365"/>
      <c r="H316" s="365"/>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1.3411349711533349</v>
      </c>
      <c r="E318" s="55">
        <f t="shared" si="25"/>
        <v>2.1079271959892742</v>
      </c>
      <c r="F318" s="55">
        <f t="shared" si="25"/>
        <v>0</v>
      </c>
      <c r="G318" s="55">
        <f t="shared" si="25"/>
        <v>0</v>
      </c>
      <c r="H318" s="55">
        <f t="shared" si="25"/>
        <v>1.2034204617810926</v>
      </c>
      <c r="I318" s="1"/>
    </row>
    <row r="319" spans="2:9" x14ac:dyDescent="0.2">
      <c r="B319" s="9" t="str">
        <f>$B$33</f>
        <v>Science</v>
      </c>
      <c r="C319" s="55">
        <f t="shared" ref="C319:H334" si="26">IF($C$293=0,"",C294/$C$293)</f>
        <v>1.0626980556754417</v>
      </c>
      <c r="D319" s="55">
        <f t="shared" si="26"/>
        <v>1.5750405821609323</v>
      </c>
      <c r="E319" s="55">
        <f t="shared" si="26"/>
        <v>2.4020620303391151</v>
      </c>
      <c r="F319" s="55">
        <f t="shared" si="26"/>
        <v>0</v>
      </c>
      <c r="G319" s="55">
        <f t="shared" si="26"/>
        <v>0</v>
      </c>
      <c r="H319" s="55">
        <f t="shared" si="26"/>
        <v>1.3838161518731567</v>
      </c>
      <c r="I319" s="1"/>
    </row>
    <row r="320" spans="2:9" x14ac:dyDescent="0.2">
      <c r="B320" s="9" t="str">
        <f>$B$34</f>
        <v>Fine Arts</v>
      </c>
      <c r="C320" s="55">
        <f t="shared" si="26"/>
        <v>1.764381255974121</v>
      </c>
      <c r="D320" s="55">
        <f t="shared" si="26"/>
        <v>2.6197708923698779</v>
      </c>
      <c r="E320" s="55">
        <f t="shared" si="26"/>
        <v>3.3660122943033897</v>
      </c>
      <c r="F320" s="55">
        <f t="shared" si="26"/>
        <v>0</v>
      </c>
      <c r="G320" s="55">
        <f t="shared" si="26"/>
        <v>0</v>
      </c>
      <c r="H320" s="55">
        <f t="shared" si="26"/>
        <v>2.0267173538779066</v>
      </c>
      <c r="I320" s="1"/>
    </row>
    <row r="321" spans="2:9" x14ac:dyDescent="0.2">
      <c r="B321" s="9" t="str">
        <f>$B$35</f>
        <v>Teacher Education</v>
      </c>
      <c r="C321" s="55">
        <f t="shared" si="26"/>
        <v>0.98653121118239084</v>
      </c>
      <c r="D321" s="55">
        <f t="shared" si="26"/>
        <v>1.3127819931148776</v>
      </c>
      <c r="E321" s="55">
        <f t="shared" si="26"/>
        <v>1.9447782030087293</v>
      </c>
      <c r="F321" s="55">
        <f t="shared" si="26"/>
        <v>0</v>
      </c>
      <c r="G321" s="55">
        <f t="shared" si="26"/>
        <v>0</v>
      </c>
      <c r="H321" s="55">
        <f t="shared" si="26"/>
        <v>1.6348692561928273</v>
      </c>
      <c r="I321" s="1"/>
    </row>
    <row r="322" spans="2:9" x14ac:dyDescent="0.2">
      <c r="B322" s="9" t="str">
        <f>$B$36</f>
        <v>Agriculture</v>
      </c>
      <c r="C322" s="55">
        <f t="shared" si="26"/>
        <v>1.0204142356133654</v>
      </c>
      <c r="D322" s="55">
        <f t="shared" si="26"/>
        <v>1.6427747705021056</v>
      </c>
      <c r="E322" s="55">
        <f t="shared" si="26"/>
        <v>2.3323191742933171</v>
      </c>
      <c r="F322" s="55">
        <f t="shared" si="26"/>
        <v>0</v>
      </c>
      <c r="G322" s="55">
        <f t="shared" si="26"/>
        <v>0</v>
      </c>
      <c r="H322" s="55">
        <f t="shared" si="26"/>
        <v>1.5858161848768584</v>
      </c>
      <c r="I322" s="1"/>
    </row>
    <row r="323" spans="2:9" x14ac:dyDescent="0.2">
      <c r="B323" s="9" t="str">
        <f>$B$37</f>
        <v>Engineering</v>
      </c>
      <c r="C323" s="55">
        <f t="shared" si="26"/>
        <v>0.92407809409865849</v>
      </c>
      <c r="D323" s="55">
        <f t="shared" si="26"/>
        <v>1.4510606158680333</v>
      </c>
      <c r="E323" s="55">
        <f t="shared" si="26"/>
        <v>0</v>
      </c>
      <c r="F323" s="55">
        <f t="shared" si="26"/>
        <v>0</v>
      </c>
      <c r="G323" s="55">
        <f t="shared" si="26"/>
        <v>0</v>
      </c>
      <c r="H323" s="55">
        <f t="shared" si="26"/>
        <v>1.123968016149111</v>
      </c>
      <c r="I323" s="1"/>
    </row>
    <row r="324" spans="2:9" x14ac:dyDescent="0.2">
      <c r="B324" s="9" t="str">
        <f>$B$38</f>
        <v>Home Economics</v>
      </c>
      <c r="C324" s="55">
        <f t="shared" si="26"/>
        <v>0.9473767370692292</v>
      </c>
      <c r="D324" s="55">
        <f t="shared" si="26"/>
        <v>1.0909645493540068</v>
      </c>
      <c r="E324" s="55">
        <f t="shared" si="26"/>
        <v>1.7246078093318495</v>
      </c>
      <c r="F324" s="55">
        <f t="shared" si="26"/>
        <v>0</v>
      </c>
      <c r="G324" s="55">
        <f t="shared" si="26"/>
        <v>0</v>
      </c>
      <c r="H324" s="55">
        <f t="shared" si="26"/>
        <v>1.2131699025531024</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1.061275271541642</v>
      </c>
      <c r="D329" s="55">
        <f t="shared" si="26"/>
        <v>10.878313546815642</v>
      </c>
      <c r="E329" s="55">
        <f t="shared" si="26"/>
        <v>0</v>
      </c>
      <c r="F329" s="55">
        <f t="shared" si="26"/>
        <v>0</v>
      </c>
      <c r="G329" s="55">
        <f t="shared" si="26"/>
        <v>0</v>
      </c>
      <c r="H329" s="55">
        <f t="shared" si="26"/>
        <v>1.3284055647463768</v>
      </c>
      <c r="I329" s="1"/>
    </row>
    <row r="330" spans="2:9" x14ac:dyDescent="0.2">
      <c r="B330" s="9" t="str">
        <f>$B$44</f>
        <v>Physical Training</v>
      </c>
      <c r="C330" s="55">
        <f t="shared" si="26"/>
        <v>0.79288685303752926</v>
      </c>
      <c r="D330" s="55">
        <f t="shared" si="26"/>
        <v>1.2309642062672455</v>
      </c>
      <c r="E330" s="55">
        <f t="shared" si="26"/>
        <v>0</v>
      </c>
      <c r="F330" s="55">
        <f t="shared" si="26"/>
        <v>0</v>
      </c>
      <c r="G330" s="55">
        <f t="shared" si="26"/>
        <v>0</v>
      </c>
      <c r="H330" s="55">
        <f t="shared" si="26"/>
        <v>1.1276440757885386</v>
      </c>
      <c r="I330" s="1"/>
    </row>
    <row r="331" spans="2:9" x14ac:dyDescent="0.2">
      <c r="B331" s="9" t="str">
        <f>$B$45</f>
        <v>Health Services</v>
      </c>
      <c r="C331" s="55">
        <f t="shared" si="26"/>
        <v>0.93374286838512133</v>
      </c>
      <c r="D331" s="55">
        <f t="shared" si="26"/>
        <v>1.1649393651917475</v>
      </c>
      <c r="E331" s="55">
        <f t="shared" si="26"/>
        <v>1.5085718604902467</v>
      </c>
      <c r="F331" s="55">
        <f t="shared" si="26"/>
        <v>0</v>
      </c>
      <c r="G331" s="55">
        <f t="shared" si="26"/>
        <v>0</v>
      </c>
      <c r="H331" s="55">
        <f t="shared" si="26"/>
        <v>1.1024081618394919</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0.96483163922749327</v>
      </c>
      <c r="D333" s="55">
        <f t="shared" si="26"/>
        <v>1.3272970191738087</v>
      </c>
      <c r="E333" s="55">
        <f t="shared" si="26"/>
        <v>2.1913573466046325</v>
      </c>
      <c r="F333" s="55">
        <f t="shared" si="26"/>
        <v>0</v>
      </c>
      <c r="G333" s="55">
        <f t="shared" si="26"/>
        <v>0</v>
      </c>
      <c r="H333" s="55">
        <f t="shared" si="26"/>
        <v>1.4283033799138951</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2.4351392622909764</v>
      </c>
      <c r="E335" s="55">
        <f t="shared" si="27"/>
        <v>0</v>
      </c>
      <c r="F335" s="55">
        <f t="shared" si="27"/>
        <v>0</v>
      </c>
      <c r="G335" s="55">
        <f t="shared" si="27"/>
        <v>0</v>
      </c>
      <c r="H335" s="55">
        <f t="shared" si="27"/>
        <v>2.4351392622909764</v>
      </c>
      <c r="I335" s="1"/>
    </row>
    <row r="336" spans="2:9" x14ac:dyDescent="0.2">
      <c r="B336" s="9" t="str">
        <f>$B$50</f>
        <v>Technology</v>
      </c>
      <c r="C336" s="55">
        <f t="shared" si="27"/>
        <v>1.2688388405926458</v>
      </c>
      <c r="D336" s="55">
        <f t="shared" si="27"/>
        <v>1.9750917379977464</v>
      </c>
      <c r="E336" s="55">
        <f t="shared" si="27"/>
        <v>1.5836389414115586</v>
      </c>
      <c r="F336" s="55">
        <f t="shared" si="27"/>
        <v>0</v>
      </c>
      <c r="G336" s="55">
        <f t="shared" si="27"/>
        <v>0</v>
      </c>
      <c r="H336" s="55">
        <f t="shared" si="27"/>
        <v>1.5495065684989637</v>
      </c>
      <c r="I336" s="1"/>
    </row>
    <row r="337" spans="2:9" x14ac:dyDescent="0.2">
      <c r="B337" s="9" t="str">
        <f>$B$51</f>
        <v>Nursing</v>
      </c>
      <c r="C337" s="55">
        <f t="shared" si="27"/>
        <v>0</v>
      </c>
      <c r="D337" s="55">
        <f t="shared" si="27"/>
        <v>3.6470013277383133</v>
      </c>
      <c r="E337" s="55">
        <f t="shared" si="27"/>
        <v>0</v>
      </c>
      <c r="F337" s="55">
        <f t="shared" si="27"/>
        <v>0</v>
      </c>
      <c r="G337" s="55">
        <f t="shared" si="27"/>
        <v>0</v>
      </c>
      <c r="H337" s="55">
        <f t="shared" si="27"/>
        <v>3.6470013277383133</v>
      </c>
      <c r="I337" s="1"/>
    </row>
    <row r="338" spans="2:9" x14ac:dyDescent="0.2">
      <c r="B338" s="35" t="str">
        <f>$B$52</f>
        <v>Totals</v>
      </c>
      <c r="C338" s="55">
        <f t="shared" si="27"/>
        <v>1.0636636471170904</v>
      </c>
      <c r="D338" s="55">
        <f t="shared" si="27"/>
        <v>1.4546765020043524</v>
      </c>
      <c r="E338" s="55">
        <f t="shared" si="27"/>
        <v>2.0599906285500693</v>
      </c>
      <c r="F338" s="55">
        <f t="shared" si="27"/>
        <v>0</v>
      </c>
      <c r="G338" s="55">
        <f t="shared" si="27"/>
        <v>0</v>
      </c>
      <c r="H338" s="55">
        <f t="shared" si="27"/>
        <v>1.3761052555518203</v>
      </c>
      <c r="I338" s="50"/>
    </row>
    <row r="340" spans="2:9" x14ac:dyDescent="0.2">
      <c r="B340" s="164" t="s">
        <v>240</v>
      </c>
      <c r="C340" s="11"/>
      <c r="D340" s="11"/>
      <c r="E340" s="11"/>
      <c r="F340" s="11"/>
      <c r="G340" s="11"/>
      <c r="H340" s="17"/>
    </row>
    <row r="341" spans="2:9" ht="55.5" customHeight="1" thickBot="1" x14ac:dyDescent="0.25">
      <c r="B341" s="365" t="s">
        <v>241</v>
      </c>
      <c r="C341" s="365"/>
      <c r="D341" s="365"/>
      <c r="E341" s="365"/>
      <c r="F341" s="365"/>
      <c r="G341" s="365"/>
      <c r="H341" s="365"/>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14433.124801071372</v>
      </c>
      <c r="D343" s="38">
        <f t="shared" si="28"/>
        <v>19356.768413737336</v>
      </c>
      <c r="E343" s="38">
        <f>E293*24</f>
        <v>24339.181033028504</v>
      </c>
      <c r="F343" s="38">
        <f>F293*18</f>
        <v>0</v>
      </c>
      <c r="G343" s="38">
        <f>G293*24</f>
        <v>0</v>
      </c>
      <c r="H343" s="38">
        <f>IF((C32/30+D32/30+E32/24+F32/18+G32/24)=0,0,H268/(C32/30+D32/30+E32/24+F32/18+G32/24))</f>
        <v>17031.977547287581</v>
      </c>
      <c r="I343" s="1"/>
    </row>
    <row r="344" spans="2:9" x14ac:dyDescent="0.2">
      <c r="B344" s="9" t="str">
        <f>$B$33</f>
        <v>Science</v>
      </c>
      <c r="C344" s="39">
        <f t="shared" si="28"/>
        <v>15338.053663419543</v>
      </c>
      <c r="D344" s="39">
        <f t="shared" si="28"/>
        <v>22732.757289080844</v>
      </c>
      <c r="E344" s="39">
        <f>E294*24</f>
        <v>27735.408851039472</v>
      </c>
      <c r="F344" s="39">
        <f>F294*18</f>
        <v>0</v>
      </c>
      <c r="G344" s="39">
        <f>G294*24</f>
        <v>0</v>
      </c>
      <c r="H344" s="39">
        <f t="shared" ref="H344:H363" si="29">IF((C33/30+D33/30+E33/24+F33/18+G33/24)=0,0,H269/(C33/30+D33/30+E33/24+F33/18+G33/24))</f>
        <v>19582.9479706044</v>
      </c>
      <c r="I344" s="1"/>
    </row>
    <row r="345" spans="2:9" x14ac:dyDescent="0.2">
      <c r="B345" s="9" t="str">
        <f>$B$34</f>
        <v>Fine Arts</v>
      </c>
      <c r="C345" s="39">
        <f t="shared" si="28"/>
        <v>25465.534864145542</v>
      </c>
      <c r="D345" s="39">
        <f t="shared" si="28"/>
        <v>37811.480239788565</v>
      </c>
      <c r="E345" s="39">
        <f t="shared" ref="E345:E363" si="30">E295*24</f>
        <v>38865.660420497123</v>
      </c>
      <c r="F345" s="39">
        <f t="shared" ref="F345:F363" si="31">F295*18</f>
        <v>0</v>
      </c>
      <c r="G345" s="39">
        <f t="shared" ref="G345:G363" si="32">G295*24</f>
        <v>0</v>
      </c>
      <c r="H345" s="39">
        <f t="shared" si="29"/>
        <v>29175.054357520192</v>
      </c>
      <c r="I345" s="1"/>
    </row>
    <row r="346" spans="2:9" x14ac:dyDescent="0.2">
      <c r="B346" s="9" t="str">
        <f>$B$35</f>
        <v>Teacher Education</v>
      </c>
      <c r="C346" s="39">
        <f t="shared" si="28"/>
        <v>14238.728091147543</v>
      </c>
      <c r="D346" s="39">
        <f t="shared" si="28"/>
        <v>18947.546343226244</v>
      </c>
      <c r="E346" s="39">
        <f t="shared" si="30"/>
        <v>22455.381211542641</v>
      </c>
      <c r="F346" s="39">
        <f t="shared" si="31"/>
        <v>0</v>
      </c>
      <c r="G346" s="39">
        <f t="shared" si="32"/>
        <v>0</v>
      </c>
      <c r="H346" s="39">
        <f t="shared" si="29"/>
        <v>20857.111503480559</v>
      </c>
      <c r="I346" s="1"/>
    </row>
    <row r="347" spans="2:9" x14ac:dyDescent="0.2">
      <c r="B347" s="9" t="str">
        <f>$B$36</f>
        <v>Agriculture</v>
      </c>
      <c r="C347" s="39">
        <f t="shared" si="28"/>
        <v>14727.766011397551</v>
      </c>
      <c r="D347" s="39">
        <f t="shared" si="28"/>
        <v>23710.373282708271</v>
      </c>
      <c r="E347" s="39">
        <f t="shared" si="30"/>
        <v>26930.122974805741</v>
      </c>
      <c r="F347" s="39">
        <f t="shared" si="31"/>
        <v>0</v>
      </c>
      <c r="G347" s="39">
        <f t="shared" si="32"/>
        <v>0</v>
      </c>
      <c r="H347" s="39">
        <f t="shared" si="29"/>
        <v>21394.064585850341</v>
      </c>
      <c r="I347" s="1"/>
    </row>
    <row r="348" spans="2:9" x14ac:dyDescent="0.2">
      <c r="B348" s="9" t="str">
        <f>$B$37</f>
        <v>Engineering</v>
      </c>
      <c r="C348" s="39">
        <f t="shared" si="28"/>
        <v>13337.334458062112</v>
      </c>
      <c r="D348" s="39">
        <f t="shared" si="28"/>
        <v>20943.338962742811</v>
      </c>
      <c r="E348" s="39">
        <f t="shared" si="30"/>
        <v>0</v>
      </c>
      <c r="F348" s="39">
        <f t="shared" si="31"/>
        <v>0</v>
      </c>
      <c r="G348" s="39">
        <f t="shared" si="32"/>
        <v>0</v>
      </c>
      <c r="H348" s="39">
        <f t="shared" si="29"/>
        <v>16222.370649492719</v>
      </c>
      <c r="I348" s="1"/>
    </row>
    <row r="349" spans="2:9" x14ac:dyDescent="0.2">
      <c r="B349" s="9" t="str">
        <f>$B$38</f>
        <v>Home Economics</v>
      </c>
      <c r="C349" s="39">
        <f t="shared" si="28"/>
        <v>13673.606679751963</v>
      </c>
      <c r="D349" s="39">
        <f t="shared" si="28"/>
        <v>15746.027494370966</v>
      </c>
      <c r="E349" s="39">
        <f t="shared" si="30"/>
        <v>19913.183795991106</v>
      </c>
      <c r="F349" s="39">
        <f t="shared" si="31"/>
        <v>0</v>
      </c>
      <c r="G349" s="39">
        <f t="shared" si="32"/>
        <v>0</v>
      </c>
      <c r="H349" s="39">
        <f t="shared" si="29"/>
        <v>16219.634416250758</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9"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15317.518442451426</v>
      </c>
      <c r="D354" s="39">
        <f t="shared" si="28"/>
        <v>157008.05704637553</v>
      </c>
      <c r="E354" s="39">
        <f t="shared" si="30"/>
        <v>0</v>
      </c>
      <c r="F354" s="39">
        <f t="shared" si="31"/>
        <v>0</v>
      </c>
      <c r="G354" s="39">
        <f t="shared" si="32"/>
        <v>0</v>
      </c>
      <c r="H354" s="39">
        <f t="shared" si="29"/>
        <v>19173.043302422149</v>
      </c>
      <c r="I354" s="1"/>
    </row>
    <row r="355" spans="2:9" x14ac:dyDescent="0.2">
      <c r="B355" s="9" t="str">
        <f>$B$44</f>
        <v>Physical Training</v>
      </c>
      <c r="C355" s="39">
        <f t="shared" si="28"/>
        <v>11443.834903019395</v>
      </c>
      <c r="D355" s="39">
        <f t="shared" si="28"/>
        <v>17766.660014706915</v>
      </c>
      <c r="E355" s="39">
        <f t="shared" si="30"/>
        <v>0</v>
      </c>
      <c r="F355" s="39">
        <f t="shared" si="31"/>
        <v>0</v>
      </c>
      <c r="G355" s="39">
        <f t="shared" si="32"/>
        <v>0</v>
      </c>
      <c r="H355" s="39">
        <f t="shared" si="29"/>
        <v>16275.42767704476</v>
      </c>
      <c r="I355" s="1"/>
    </row>
    <row r="356" spans="2:9" x14ac:dyDescent="0.2">
      <c r="B356" s="9" t="str">
        <f>$B$45</f>
        <v>Health Services</v>
      </c>
      <c r="C356" s="39">
        <f t="shared" si="28"/>
        <v>13476.827351512817</v>
      </c>
      <c r="D356" s="39">
        <f t="shared" si="28"/>
        <v>16813.715243493349</v>
      </c>
      <c r="E356" s="39">
        <f t="shared" si="30"/>
        <v>17418.72474707213</v>
      </c>
      <c r="F356" s="39">
        <f t="shared" si="31"/>
        <v>0</v>
      </c>
      <c r="G356" s="39">
        <f t="shared" si="32"/>
        <v>0</v>
      </c>
      <c r="H356" s="39">
        <f t="shared" si="29"/>
        <v>15120.198292600171</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13925.535460992678</v>
      </c>
      <c r="D358" s="39">
        <f t="shared" si="28"/>
        <v>19157.0435258256</v>
      </c>
      <c r="E358" s="39">
        <f t="shared" si="30"/>
        <v>25302.50725383142</v>
      </c>
      <c r="F358" s="39">
        <f t="shared" si="31"/>
        <v>0</v>
      </c>
      <c r="G358" s="39">
        <f t="shared" si="32"/>
        <v>0</v>
      </c>
      <c r="H358" s="39">
        <f t="shared" si="29"/>
        <v>19766.326514991197</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35146.668880634534</v>
      </c>
      <c r="E360" s="39">
        <f t="shared" si="30"/>
        <v>0</v>
      </c>
      <c r="F360" s="39">
        <f t="shared" si="31"/>
        <v>0</v>
      </c>
      <c r="G360" s="39">
        <f t="shared" si="32"/>
        <v>0</v>
      </c>
      <c r="H360" s="39">
        <f t="shared" si="29"/>
        <v>35146.668880634526</v>
      </c>
      <c r="I360" s="1"/>
    </row>
    <row r="361" spans="2:9" x14ac:dyDescent="0.2">
      <c r="B361" s="9" t="str">
        <f>$B$50</f>
        <v>Technology</v>
      </c>
      <c r="C361" s="39">
        <f t="shared" si="33"/>
        <v>18313.309338720359</v>
      </c>
      <c r="D361" s="39">
        <f t="shared" si="33"/>
        <v>28506.74554808643</v>
      </c>
      <c r="E361" s="39">
        <f t="shared" si="30"/>
        <v>18285.486784983663</v>
      </c>
      <c r="F361" s="39">
        <f t="shared" si="31"/>
        <v>0</v>
      </c>
      <c r="G361" s="39">
        <f t="shared" si="32"/>
        <v>0</v>
      </c>
      <c r="H361" s="39">
        <f t="shared" si="29"/>
        <v>21948.529830377334</v>
      </c>
      <c r="I361" s="1"/>
    </row>
    <row r="362" spans="2:9" x14ac:dyDescent="0.2">
      <c r="B362" s="9" t="str">
        <f>$B$51</f>
        <v>Nursing</v>
      </c>
      <c r="C362" s="39">
        <f t="shared" si="33"/>
        <v>0</v>
      </c>
      <c r="D362" s="39">
        <f t="shared" si="33"/>
        <v>52637.62531292007</v>
      </c>
      <c r="E362" s="39">
        <f t="shared" si="30"/>
        <v>0</v>
      </c>
      <c r="F362" s="39">
        <f t="shared" si="31"/>
        <v>0</v>
      </c>
      <c r="G362" s="39">
        <f t="shared" si="32"/>
        <v>0</v>
      </c>
      <c r="H362" s="39">
        <f t="shared" si="29"/>
        <v>52637.62531292007</v>
      </c>
      <c r="I362" s="1"/>
    </row>
    <row r="363" spans="2:9" x14ac:dyDescent="0.2">
      <c r="B363" s="35" t="str">
        <f>$B$52</f>
        <v>Totals</v>
      </c>
      <c r="C363" s="38">
        <f t="shared" si="33"/>
        <v>15351.990165203704</v>
      </c>
      <c r="D363" s="38">
        <f t="shared" si="33"/>
        <v>20995.527498614763</v>
      </c>
      <c r="E363" s="38">
        <f t="shared" si="30"/>
        <v>23785.681464720488</v>
      </c>
      <c r="F363" s="38">
        <f t="shared" si="31"/>
        <v>0</v>
      </c>
      <c r="G363" s="38">
        <f t="shared" si="32"/>
        <v>0</v>
      </c>
      <c r="H363" s="38">
        <f t="shared" si="29"/>
        <v>19102.064693706336</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26" priority="25" stopIfTrue="1">
      <formula>#REF!&gt;5</formula>
    </cfRule>
  </conditionalFormatting>
  <conditionalFormatting sqref="C25">
    <cfRule type="expression" dxfId="25" priority="21" stopIfTrue="1">
      <formula>C52=0</formula>
    </cfRule>
  </conditionalFormatting>
  <conditionalFormatting sqref="D25:G25">
    <cfRule type="expression" dxfId="24" priority="20" stopIfTrue="1">
      <formula>D52=0</formula>
    </cfRule>
  </conditionalFormatting>
  <conditionalFormatting sqref="C25:G25">
    <cfRule type="expression" dxfId="23" priority="19" stopIfTrue="1">
      <formula>AND(C52=0,C25&gt;0)</formula>
    </cfRule>
  </conditionalFormatting>
  <conditionalFormatting sqref="C116:G135">
    <cfRule type="expression" dxfId="22" priority="18" stopIfTrue="1">
      <formula>C32=0</formula>
    </cfRule>
  </conditionalFormatting>
  <conditionalFormatting sqref="H188">
    <cfRule type="expression" dxfId="21" priority="16" stopIfTrue="1">
      <formula>$H$188&lt;&gt;$I$163</formula>
    </cfRule>
  </conditionalFormatting>
  <conditionalFormatting sqref="H288">
    <cfRule type="expression" dxfId="20" priority="15" stopIfTrue="1">
      <formula>ROUND($H$288,-1)&lt;&gt;ROUND($H$18,-1)</formula>
    </cfRule>
  </conditionalFormatting>
  <conditionalFormatting sqref="C293:G312">
    <cfRule type="expression" dxfId="19" priority="14" stopIfTrue="1">
      <formula>C32=0</formula>
    </cfRule>
  </conditionalFormatting>
  <conditionalFormatting sqref="H138">
    <cfRule type="cellIs" dxfId="18" priority="13" operator="lessThan">
      <formula>0</formula>
    </cfRule>
  </conditionalFormatting>
  <conditionalFormatting sqref="C61:G80">
    <cfRule type="expression" dxfId="17" priority="6" stopIfTrue="1">
      <formula>C32=0</formula>
    </cfRule>
  </conditionalFormatting>
  <conditionalFormatting sqref="C91:G110">
    <cfRule type="expression" dxfId="16" priority="5" stopIfTrue="1">
      <formula>C32=0</formula>
    </cfRule>
  </conditionalFormatting>
  <conditionalFormatting sqref="C143:H162">
    <cfRule type="expression" dxfId="15" priority="3" stopIfTrue="1">
      <formula>C32=0</formula>
    </cfRule>
  </conditionalFormatting>
  <conditionalFormatting sqref="H143:H162">
    <cfRule type="expression" dxfId="14" priority="4" stopIfTrue="1">
      <formula>OR(AND(#REF!&gt;0,H143&gt;0,H61=0),AND(#REF!&gt;0,H143&gt;0,H32=0))</formula>
    </cfRule>
  </conditionalFormatting>
  <conditionalFormatting sqref="H143:H162">
    <cfRule type="expression" dxfId="13" priority="2" stopIfTrue="1">
      <formula>OR(AND(#REF!&gt;0,H143&gt;0,H61=0),AND(#REF!&gt;0,H143&gt;0,H32=0))</formula>
    </cfRule>
  </conditionalFormatting>
  <conditionalFormatting sqref="H143:H162">
    <cfRule type="expression" dxfId="12"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C000"/>
    <pageSetUpPr fitToPage="1"/>
  </sheetPr>
  <dimension ref="B1:I305"/>
  <sheetViews>
    <sheetView showGridLines="0" showZeros="0" zoomScale="70" zoomScaleNormal="70" workbookViewId="0">
      <selection activeCell="P47" sqref="P47"/>
    </sheetView>
  </sheetViews>
  <sheetFormatPr defaultColWidth="9.140625" defaultRowHeight="14.25" x14ac:dyDescent="0.2"/>
  <cols>
    <col min="1" max="1" width="1.85546875" style="4" customWidth="1"/>
    <col min="2" max="2" width="30.5703125" style="4" customWidth="1"/>
    <col min="3" max="4" width="19.28515625" style="4" bestFit="1" customWidth="1"/>
    <col min="5" max="5" width="17.140625" style="4" bestFit="1" customWidth="1"/>
    <col min="6" max="6" width="18.85546875" style="4" bestFit="1" customWidth="1"/>
    <col min="7" max="7" width="17.5703125" style="4" bestFit="1" customWidth="1"/>
    <col min="8" max="8" width="21.28515625" style="4" bestFit="1" customWidth="1"/>
    <col min="9" max="9" width="19.85546875" style="4" bestFit="1" customWidth="1"/>
    <col min="10" max="16384" width="9.140625" style="4"/>
  </cols>
  <sheetData>
    <row r="1" spans="2:9" x14ac:dyDescent="0.2">
      <c r="B1" s="383" t="str">
        <f>'Relative Weights'!A1</f>
        <v>THECB Texas Public University Expenditure Study Fiscal Year 2020</v>
      </c>
      <c r="C1" s="383"/>
      <c r="D1" s="383"/>
      <c r="E1" s="383"/>
      <c r="F1" s="383"/>
      <c r="G1" s="383"/>
      <c r="H1" s="383"/>
    </row>
    <row r="2" spans="2:9" x14ac:dyDescent="0.2">
      <c r="B2" s="384" t="str">
        <f>'Relative Weights'!A2</f>
        <v>Institution Survey for the Year Ended August 31, 2020</v>
      </c>
      <c r="C2" s="384"/>
      <c r="D2" s="384"/>
      <c r="E2" s="384"/>
      <c r="F2" s="384"/>
      <c r="G2" s="384"/>
      <c r="H2" s="384"/>
    </row>
    <row r="3" spans="2:9" x14ac:dyDescent="0.2">
      <c r="B3" s="6" t="s">
        <v>1</v>
      </c>
      <c r="C3" s="6"/>
      <c r="D3" s="6"/>
      <c r="E3" s="6"/>
      <c r="F3" s="6"/>
      <c r="G3" s="6"/>
      <c r="H3" s="6"/>
    </row>
    <row r="4" spans="2:9" x14ac:dyDescent="0.2">
      <c r="B4" s="83"/>
      <c r="C4" s="6"/>
      <c r="D4" s="6"/>
      <c r="E4" s="6"/>
      <c r="F4" s="6"/>
      <c r="G4" s="6"/>
      <c r="H4" s="6"/>
    </row>
    <row r="5" spans="2:9" ht="15" thickBot="1" x14ac:dyDescent="0.25">
      <c r="B5" s="383" t="s">
        <v>21</v>
      </c>
      <c r="C5" s="383"/>
      <c r="D5" s="383"/>
      <c r="E5" s="383"/>
      <c r="F5" s="383"/>
      <c r="G5" s="383"/>
      <c r="H5" s="5"/>
    </row>
    <row r="6" spans="2:9" ht="29.25" thickBot="1" x14ac:dyDescent="0.25">
      <c r="B6" s="368" t="s">
        <v>17</v>
      </c>
      <c r="C6" s="369"/>
      <c r="D6" s="369"/>
      <c r="E6" s="369"/>
      <c r="F6" s="338" t="s">
        <v>18</v>
      </c>
      <c r="G6" s="338" t="s">
        <v>64</v>
      </c>
      <c r="H6" s="58" t="s">
        <v>20</v>
      </c>
    </row>
    <row r="7" spans="2:9" x14ac:dyDescent="0.2">
      <c r="B7" s="370" t="s">
        <v>13</v>
      </c>
      <c r="C7" s="370"/>
      <c r="D7" s="370"/>
      <c r="E7" s="370"/>
      <c r="F7" s="29"/>
      <c r="G7" s="339"/>
      <c r="H7" s="75">
        <f>SUM(UTA:SRSU!H13)</f>
        <v>4102021512</v>
      </c>
      <c r="I7" s="90"/>
    </row>
    <row r="8" spans="2:9" x14ac:dyDescent="0.2">
      <c r="B8" s="372" t="s">
        <v>14</v>
      </c>
      <c r="C8" s="372"/>
      <c r="D8" s="372"/>
      <c r="E8" s="372"/>
      <c r="F8" s="29"/>
      <c r="G8" s="339"/>
      <c r="H8" s="75">
        <f>SUM(UTA:SRSU!H14)</f>
        <v>1973856978</v>
      </c>
      <c r="I8" s="90"/>
    </row>
    <row r="9" spans="2:9" x14ac:dyDescent="0.2">
      <c r="B9" s="372" t="s">
        <v>15</v>
      </c>
      <c r="C9" s="372"/>
      <c r="D9" s="372"/>
      <c r="E9" s="372"/>
      <c r="F9" s="29"/>
      <c r="G9" s="339"/>
      <c r="H9" s="75">
        <f>SUM(UTA:SRSU!H15)</f>
        <v>1761405852</v>
      </c>
      <c r="I9" s="90"/>
    </row>
    <row r="10" spans="2:9" x14ac:dyDescent="0.2">
      <c r="B10" s="372" t="s">
        <v>19</v>
      </c>
      <c r="C10" s="372"/>
      <c r="D10" s="372"/>
      <c r="E10" s="372"/>
      <c r="F10" s="29"/>
      <c r="G10" s="30"/>
      <c r="H10" s="75">
        <f>SUM(UTA:SRSU!H16)</f>
        <v>753359888</v>
      </c>
      <c r="I10" s="90"/>
    </row>
    <row r="11" spans="2:9" x14ac:dyDescent="0.2">
      <c r="B11" s="372" t="s">
        <v>16</v>
      </c>
      <c r="C11" s="372"/>
      <c r="D11" s="372"/>
      <c r="E11" s="372"/>
      <c r="F11" s="29"/>
      <c r="G11" s="339"/>
      <c r="H11" s="75">
        <f>SUM(UTA:SRSU!H17)</f>
        <v>1101930299</v>
      </c>
      <c r="I11" s="90"/>
    </row>
    <row r="12" spans="2:9" x14ac:dyDescent="0.2">
      <c r="B12" s="372" t="s">
        <v>1</v>
      </c>
      <c r="C12" s="372"/>
      <c r="D12" s="372"/>
      <c r="E12" s="372"/>
      <c r="F12" s="29"/>
      <c r="G12" s="347"/>
      <c r="H12" s="77">
        <f>SUM(H7:H11)</f>
        <v>9692574529</v>
      </c>
      <c r="I12" s="90"/>
    </row>
    <row r="13" spans="2:9" ht="13.5" customHeight="1" x14ac:dyDescent="0.2">
      <c r="B13" s="27"/>
      <c r="D13" s="27"/>
      <c r="E13" s="27"/>
      <c r="F13" s="27"/>
      <c r="G13" s="346"/>
      <c r="H13" s="5"/>
    </row>
    <row r="14" spans="2:9" ht="13.5" customHeight="1" thickBot="1" x14ac:dyDescent="0.25">
      <c r="B14" s="3" t="s">
        <v>66</v>
      </c>
      <c r="C14" s="27"/>
      <c r="D14" s="27"/>
      <c r="E14" s="27"/>
      <c r="F14" s="27"/>
      <c r="G14" s="274"/>
      <c r="H14" s="5"/>
    </row>
    <row r="15" spans="2:9" s="33" customFormat="1" x14ac:dyDescent="0.2">
      <c r="B15" s="57"/>
      <c r="C15" s="59" t="s">
        <v>26</v>
      </c>
      <c r="D15" s="60" t="s">
        <v>27</v>
      </c>
      <c r="E15" s="60" t="s">
        <v>28</v>
      </c>
      <c r="F15" s="60" t="s">
        <v>29</v>
      </c>
      <c r="G15" s="60" t="s">
        <v>30</v>
      </c>
      <c r="H15" s="61" t="s">
        <v>31</v>
      </c>
    </row>
    <row r="16" spans="2:9" s="33" customFormat="1" ht="15" thickBot="1" x14ac:dyDescent="0.25">
      <c r="B16" s="56" t="s">
        <v>684</v>
      </c>
      <c r="C16" s="79">
        <f>SUM(UTA:SRSU!C25)</f>
        <v>216704</v>
      </c>
      <c r="D16" s="80">
        <f>SUM(UTA:SRSU!D25)</f>
        <v>321503</v>
      </c>
      <c r="E16" s="80">
        <f>SUM(UTA:SRSU!E25)</f>
        <v>90146</v>
      </c>
      <c r="F16" s="80">
        <f>SUM(UTA:SRSU!F25)</f>
        <v>22720</v>
      </c>
      <c r="G16" s="80">
        <f>SUM(UTA:SRSU!G25)</f>
        <v>6911</v>
      </c>
      <c r="H16" s="68">
        <f>SUM(C16:G16)</f>
        <v>657984</v>
      </c>
      <c r="I16" s="89"/>
    </row>
    <row r="17" spans="2:9" x14ac:dyDescent="0.2">
      <c r="C17" s="2"/>
      <c r="D17" s="2"/>
      <c r="E17" s="2"/>
      <c r="F17" s="2"/>
      <c r="G17" s="273"/>
      <c r="H17" s="2"/>
      <c r="I17" s="2"/>
    </row>
    <row r="18" spans="2:9" ht="15" thickBot="1" x14ac:dyDescent="0.25">
      <c r="B18" s="3" t="s">
        <v>9</v>
      </c>
      <c r="C18" s="1"/>
      <c r="D18" s="1"/>
      <c r="E18" s="1"/>
      <c r="F18" s="1"/>
      <c r="G18" s="274"/>
      <c r="H18" s="1"/>
      <c r="I18" s="1"/>
    </row>
    <row r="19" spans="2:9" ht="15" thickBot="1" x14ac:dyDescent="0.25">
      <c r="B19" s="62" t="s">
        <v>32</v>
      </c>
      <c r="C19" s="63" t="s">
        <v>26</v>
      </c>
      <c r="D19" s="63" t="s">
        <v>27</v>
      </c>
      <c r="E19" s="63" t="s">
        <v>28</v>
      </c>
      <c r="F19" s="63" t="s">
        <v>29</v>
      </c>
      <c r="G19" s="63" t="s">
        <v>30</v>
      </c>
      <c r="H19" s="64" t="s">
        <v>31</v>
      </c>
      <c r="I19" s="1"/>
    </row>
    <row r="20" spans="2:9" x14ac:dyDescent="0.2">
      <c r="B20" s="9" t="s">
        <v>45</v>
      </c>
      <c r="C20" s="81">
        <f>SUM(UTA:SRSU!C32)</f>
        <v>3909693</v>
      </c>
      <c r="D20" s="81">
        <f>SUM(UTA:SRSU!D32)</f>
        <v>1629289</v>
      </c>
      <c r="E20" s="81">
        <f>SUM(UTA:SRSU!E32)</f>
        <v>286163</v>
      </c>
      <c r="F20" s="81">
        <f>SUM(UTA:SRSU!F32)</f>
        <v>89039</v>
      </c>
      <c r="G20" s="81">
        <f>SUM(UTA:SRSU!G32)</f>
        <v>0</v>
      </c>
      <c r="H20" s="22">
        <f>SUM(C20:G20)</f>
        <v>5914184</v>
      </c>
      <c r="I20" s="1"/>
    </row>
    <row r="21" spans="2:9" x14ac:dyDescent="0.2">
      <c r="B21" s="7" t="s">
        <v>46</v>
      </c>
      <c r="C21" s="81">
        <f>SUM(UTA:SRSU!C33)</f>
        <v>1619197</v>
      </c>
      <c r="D21" s="81">
        <f>SUM(UTA:SRSU!D33)</f>
        <v>813059</v>
      </c>
      <c r="E21" s="81">
        <f>SUM(UTA:SRSU!E33)</f>
        <v>140239</v>
      </c>
      <c r="F21" s="81">
        <f>SUM(UTA:SRSU!F33)</f>
        <v>83250</v>
      </c>
      <c r="G21" s="81">
        <f>SUM(UTA:SRSU!G33)</f>
        <v>0</v>
      </c>
      <c r="H21" s="22">
        <f t="shared" ref="H21:H40" si="0">SUM(C21:G21)</f>
        <v>2655745</v>
      </c>
      <c r="I21" s="1"/>
    </row>
    <row r="22" spans="2:9" x14ac:dyDescent="0.2">
      <c r="B22" s="7" t="s">
        <v>47</v>
      </c>
      <c r="C22" s="81">
        <f>SUM(UTA:SRSU!C34)</f>
        <v>558322</v>
      </c>
      <c r="D22" s="81">
        <f>SUM(UTA:SRSU!D34)</f>
        <v>245531</v>
      </c>
      <c r="E22" s="81">
        <f>SUM(UTA:SRSU!E34)</f>
        <v>36012</v>
      </c>
      <c r="F22" s="81">
        <f>SUM(UTA:SRSU!F34)</f>
        <v>11793</v>
      </c>
      <c r="G22" s="81">
        <f>SUM(UTA:SRSU!G34)</f>
        <v>0</v>
      </c>
      <c r="H22" s="22">
        <f t="shared" si="0"/>
        <v>851658</v>
      </c>
      <c r="I22" s="1"/>
    </row>
    <row r="23" spans="2:9" x14ac:dyDescent="0.2">
      <c r="B23" s="7" t="s">
        <v>48</v>
      </c>
      <c r="C23" s="81">
        <f>SUM(UTA:SRSU!C35)</f>
        <v>79373</v>
      </c>
      <c r="D23" s="81">
        <f>SUM(UTA:SRSU!D35)</f>
        <v>323242</v>
      </c>
      <c r="E23" s="81">
        <f>SUM(UTA:SRSU!E35)</f>
        <v>279678</v>
      </c>
      <c r="F23" s="81">
        <f>SUM(UTA:SRSU!F35)</f>
        <v>55451</v>
      </c>
      <c r="G23" s="81">
        <f>SUM(UTA:SRSU!G35)</f>
        <v>0</v>
      </c>
      <c r="H23" s="22">
        <f t="shared" si="0"/>
        <v>737744</v>
      </c>
      <c r="I23" s="1"/>
    </row>
    <row r="24" spans="2:9" x14ac:dyDescent="0.2">
      <c r="B24" s="7" t="s">
        <v>49</v>
      </c>
      <c r="C24" s="81">
        <f>SUM(UTA:SRSU!C36)</f>
        <v>89716</v>
      </c>
      <c r="D24" s="81">
        <f>SUM(UTA:SRSU!D36)</f>
        <v>109801</v>
      </c>
      <c r="E24" s="81">
        <f>SUM(UTA:SRSU!E36)</f>
        <v>14565</v>
      </c>
      <c r="F24" s="81">
        <f>SUM(UTA:SRSU!F36)</f>
        <v>7245</v>
      </c>
      <c r="G24" s="81">
        <f>SUM(UTA:SRSU!G36)</f>
        <v>0</v>
      </c>
      <c r="H24" s="22">
        <f t="shared" si="0"/>
        <v>221327</v>
      </c>
      <c r="I24" s="1"/>
    </row>
    <row r="25" spans="2:9" x14ac:dyDescent="0.2">
      <c r="B25" s="7" t="s">
        <v>50</v>
      </c>
      <c r="C25" s="81">
        <f>SUM(UTA:SRSU!C37)</f>
        <v>495063</v>
      </c>
      <c r="D25" s="81">
        <f>SUM(UTA:SRSU!D37)</f>
        <v>749643</v>
      </c>
      <c r="E25" s="81">
        <f>SUM(UTA:SRSU!E37)</f>
        <v>223022</v>
      </c>
      <c r="F25" s="81">
        <f>SUM(UTA:SRSU!F37)</f>
        <v>106208</v>
      </c>
      <c r="G25" s="81">
        <f>SUM(UTA:SRSU!G37)</f>
        <v>0</v>
      </c>
      <c r="H25" s="22">
        <f t="shared" si="0"/>
        <v>1573936</v>
      </c>
      <c r="I25" s="1"/>
    </row>
    <row r="26" spans="2:9" x14ac:dyDescent="0.2">
      <c r="B26" s="7" t="s">
        <v>51</v>
      </c>
      <c r="C26" s="81">
        <f>SUM(UTA:SRSU!C38)</f>
        <v>80171</v>
      </c>
      <c r="D26" s="81">
        <f>SUM(UTA:SRSU!D38)</f>
        <v>70022</v>
      </c>
      <c r="E26" s="81">
        <f>SUM(UTA:SRSU!E38)</f>
        <v>10796</v>
      </c>
      <c r="F26" s="81">
        <f>SUM(UTA:SRSU!F38)</f>
        <v>1993</v>
      </c>
      <c r="G26" s="81">
        <f>SUM(UTA:SRSU!G38)</f>
        <v>0</v>
      </c>
      <c r="H26" s="22">
        <f t="shared" si="0"/>
        <v>162982</v>
      </c>
      <c r="I26" s="1"/>
    </row>
    <row r="27" spans="2:9" x14ac:dyDescent="0.2">
      <c r="B27" s="7" t="s">
        <v>52</v>
      </c>
      <c r="C27" s="81">
        <f>SUM(UTA:SRSU!C39)</f>
        <v>0</v>
      </c>
      <c r="D27" s="81">
        <f>SUM(UTA:SRSU!D39)</f>
        <v>0</v>
      </c>
      <c r="E27" s="81">
        <f>SUM(UTA:SRSU!E39)</f>
        <v>0</v>
      </c>
      <c r="F27" s="81">
        <f>SUM(UTA:SRSU!F39)</f>
        <v>0</v>
      </c>
      <c r="G27" s="81">
        <f>SUM(UTA:SRSU!G39)</f>
        <v>108132</v>
      </c>
      <c r="H27" s="22">
        <f t="shared" si="0"/>
        <v>108132</v>
      </c>
      <c r="I27" s="1"/>
    </row>
    <row r="28" spans="2:9" x14ac:dyDescent="0.2">
      <c r="B28" s="7" t="s">
        <v>53</v>
      </c>
      <c r="C28" s="81">
        <f>SUM(UTA:SRSU!C40)</f>
        <v>21131</v>
      </c>
      <c r="D28" s="81">
        <f>SUM(UTA:SRSU!D40)</f>
        <v>65976</v>
      </c>
      <c r="E28" s="81">
        <f>SUM(UTA:SRSU!E40)</f>
        <v>82358</v>
      </c>
      <c r="F28" s="81">
        <f>SUM(UTA:SRSU!F40)</f>
        <v>1237</v>
      </c>
      <c r="G28" s="81">
        <f>SUM(UTA:SRSU!G40)</f>
        <v>0</v>
      </c>
      <c r="H28" s="22">
        <f t="shared" si="0"/>
        <v>170702</v>
      </c>
      <c r="I28" s="1"/>
    </row>
    <row r="29" spans="2:9" x14ac:dyDescent="0.2">
      <c r="B29" s="7" t="s">
        <v>54</v>
      </c>
      <c r="C29" s="81">
        <f>SUM(UTA:SRSU!C41)</f>
        <v>2638</v>
      </c>
      <c r="D29" s="81">
        <f>SUM(UTA:SRSU!D41)</f>
        <v>3531</v>
      </c>
      <c r="E29" s="81">
        <f>SUM(UTA:SRSU!E41)</f>
        <v>18958</v>
      </c>
      <c r="F29" s="81">
        <f>SUM(UTA:SRSU!F41)</f>
        <v>411</v>
      </c>
      <c r="G29" s="81">
        <f>SUM(UTA:SRSU!G41)</f>
        <v>0</v>
      </c>
      <c r="H29" s="22">
        <f t="shared" si="0"/>
        <v>25538</v>
      </c>
      <c r="I29" s="1"/>
    </row>
    <row r="30" spans="2:9" x14ac:dyDescent="0.2">
      <c r="B30" s="7" t="s">
        <v>55</v>
      </c>
      <c r="C30" s="81">
        <f>SUM(UTA:SRSU!C42)</f>
        <v>0</v>
      </c>
      <c r="D30" s="81">
        <f>SUM(UTA:SRSU!D42)</f>
        <v>0</v>
      </c>
      <c r="E30" s="81">
        <f>SUM(UTA:SRSU!E42)</f>
        <v>0</v>
      </c>
      <c r="F30" s="81">
        <f>SUM(UTA:SRSU!F42)</f>
        <v>0</v>
      </c>
      <c r="G30" s="81">
        <f>SUM(UTA:SRSU!G42)</f>
        <v>13824</v>
      </c>
      <c r="H30" s="22">
        <f t="shared" si="0"/>
        <v>13824</v>
      </c>
      <c r="I30" s="1"/>
    </row>
    <row r="31" spans="2:9" x14ac:dyDescent="0.2">
      <c r="B31" s="7" t="s">
        <v>56</v>
      </c>
      <c r="C31" s="81">
        <f>SUM(UTA:SRSU!C43)</f>
        <v>14522</v>
      </c>
      <c r="D31" s="81">
        <f>SUM(UTA:SRSU!D43)</f>
        <v>3059</v>
      </c>
      <c r="E31" s="81">
        <f>SUM(UTA:SRSU!E43)</f>
        <v>0</v>
      </c>
      <c r="F31" s="81">
        <f>SUM(UTA:SRSU!F43)</f>
        <v>0</v>
      </c>
      <c r="G31" s="81">
        <f>SUM(UTA:SRSU!G43)</f>
        <v>0</v>
      </c>
      <c r="H31" s="22">
        <f t="shared" si="0"/>
        <v>17581</v>
      </c>
      <c r="I31" s="1"/>
    </row>
    <row r="32" spans="2:9" x14ac:dyDescent="0.2">
      <c r="B32" s="7" t="s">
        <v>57</v>
      </c>
      <c r="C32" s="81">
        <f>SUM(UTA:SRSU!C44)</f>
        <v>32462</v>
      </c>
      <c r="D32" s="81">
        <f>SUM(UTA:SRSU!D44)</f>
        <v>3286</v>
      </c>
      <c r="E32" s="81">
        <f>SUM(UTA:SRSU!E44)</f>
        <v>0</v>
      </c>
      <c r="F32" s="81">
        <f>SUM(UTA:SRSU!F44)</f>
        <v>0</v>
      </c>
      <c r="G32" s="81">
        <f>SUM(UTA:SRSU!G44)</f>
        <v>0</v>
      </c>
      <c r="H32" s="22">
        <f t="shared" si="0"/>
        <v>35748</v>
      </c>
      <c r="I32" s="1"/>
    </row>
    <row r="33" spans="2:9" x14ac:dyDescent="0.2">
      <c r="B33" s="7" t="s">
        <v>58</v>
      </c>
      <c r="C33" s="81">
        <f>SUM(UTA:SRSU!C45)</f>
        <v>174702</v>
      </c>
      <c r="D33" s="81">
        <f>SUM(UTA:SRSU!D45)</f>
        <v>284654</v>
      </c>
      <c r="E33" s="81">
        <f>SUM(UTA:SRSU!E45)</f>
        <v>109956</v>
      </c>
      <c r="F33" s="81">
        <f>SUM(UTA:SRSU!F45)</f>
        <v>8104</v>
      </c>
      <c r="G33" s="81">
        <f>SUM(UTA:SRSU!G45)</f>
        <v>23004</v>
      </c>
      <c r="H33" s="22">
        <f t="shared" si="0"/>
        <v>600420</v>
      </c>
      <c r="I33" s="1"/>
    </row>
    <row r="34" spans="2:9" x14ac:dyDescent="0.2">
      <c r="B34" s="7" t="s">
        <v>59</v>
      </c>
      <c r="C34" s="81">
        <f>SUM(UTA:SRSU!C46)</f>
        <v>15</v>
      </c>
      <c r="D34" s="81">
        <f>SUM(UTA:SRSU!D46)</f>
        <v>1082</v>
      </c>
      <c r="E34" s="81">
        <f>SUM(UTA:SRSU!E46)</f>
        <v>1376</v>
      </c>
      <c r="F34" s="81">
        <f>SUM(UTA:SRSU!F46)</f>
        <v>2310</v>
      </c>
      <c r="G34" s="81">
        <f>SUM(UTA:SRSU!G46)</f>
        <v>53268</v>
      </c>
      <c r="H34" s="22">
        <f t="shared" si="0"/>
        <v>58051</v>
      </c>
      <c r="I34" s="1"/>
    </row>
    <row r="35" spans="2:9" x14ac:dyDescent="0.2">
      <c r="B35" s="7" t="s">
        <v>60</v>
      </c>
      <c r="C35" s="81">
        <f>SUM(UTA:SRSU!C47)</f>
        <v>468577</v>
      </c>
      <c r="D35" s="81">
        <f>SUM(UTA:SRSU!D47)</f>
        <v>1333294</v>
      </c>
      <c r="E35" s="81">
        <f>SUM(UTA:SRSU!E47)</f>
        <v>411899</v>
      </c>
      <c r="F35" s="81">
        <f>SUM(UTA:SRSU!F47)</f>
        <v>14427</v>
      </c>
      <c r="G35" s="81">
        <f>SUM(UTA:SRSU!G47)</f>
        <v>0</v>
      </c>
      <c r="H35" s="22">
        <f t="shared" si="0"/>
        <v>2228197</v>
      </c>
      <c r="I35" s="1"/>
    </row>
    <row r="36" spans="2:9" x14ac:dyDescent="0.2">
      <c r="B36" s="7" t="s">
        <v>61</v>
      </c>
      <c r="C36" s="81">
        <f>SUM(UTA:SRSU!C48)</f>
        <v>0</v>
      </c>
      <c r="D36" s="81">
        <f>SUM(UTA:SRSU!D48)</f>
        <v>0</v>
      </c>
      <c r="E36" s="81">
        <f>SUM(UTA:SRSU!E48)</f>
        <v>0</v>
      </c>
      <c r="F36" s="81">
        <f>SUM(UTA:SRSU!F48)</f>
        <v>0</v>
      </c>
      <c r="G36" s="81">
        <f>SUM(UTA:SRSU!G48)</f>
        <v>15955</v>
      </c>
      <c r="H36" s="22">
        <f t="shared" si="0"/>
        <v>15955</v>
      </c>
      <c r="I36" s="1"/>
    </row>
    <row r="37" spans="2:9" x14ac:dyDescent="0.2">
      <c r="B37" s="7" t="s">
        <v>62</v>
      </c>
      <c r="C37" s="81">
        <f>SUM(UTA:SRSU!C49)</f>
        <v>1118</v>
      </c>
      <c r="D37" s="81">
        <f>SUM(UTA:SRSU!D49)</f>
        <v>50473</v>
      </c>
      <c r="E37" s="81">
        <f>SUM(UTA:SRSU!E49)</f>
        <v>0</v>
      </c>
      <c r="F37" s="81">
        <f>SUM(UTA:SRSU!F49)</f>
        <v>0</v>
      </c>
      <c r="G37" s="81">
        <f>SUM(UTA:SRSU!G49)</f>
        <v>0</v>
      </c>
      <c r="H37" s="22">
        <f t="shared" si="0"/>
        <v>51591</v>
      </c>
      <c r="I37" s="1"/>
    </row>
    <row r="38" spans="2:9" x14ac:dyDescent="0.2">
      <c r="B38" s="7" t="s">
        <v>63</v>
      </c>
      <c r="C38" s="81">
        <f>SUM(UTA:SRSU!C50)</f>
        <v>66314</v>
      </c>
      <c r="D38" s="81">
        <f>SUM(UTA:SRSU!D50)</f>
        <v>116087</v>
      </c>
      <c r="E38" s="81">
        <f>SUM(UTA:SRSU!E50)</f>
        <v>13346</v>
      </c>
      <c r="F38" s="81">
        <f>SUM(UTA:SRSU!F50)</f>
        <v>171</v>
      </c>
      <c r="G38" s="81">
        <f>SUM(UTA:SRSU!G50)</f>
        <v>0</v>
      </c>
      <c r="H38" s="22">
        <f t="shared" si="0"/>
        <v>195918</v>
      </c>
      <c r="I38" s="1"/>
    </row>
    <row r="39" spans="2:9" x14ac:dyDescent="0.2">
      <c r="B39" s="7" t="s">
        <v>0</v>
      </c>
      <c r="C39" s="81">
        <f>SUM(UTA:SRSU!C51)</f>
        <v>29178</v>
      </c>
      <c r="D39" s="81">
        <f>SUM(UTA:SRSU!D51)</f>
        <v>325506</v>
      </c>
      <c r="E39" s="81">
        <f>SUM(UTA:SRSU!E51)</f>
        <v>113117</v>
      </c>
      <c r="F39" s="81">
        <f>SUM(UTA:SRSU!F51)</f>
        <v>7309</v>
      </c>
      <c r="G39" s="81">
        <f>SUM(UTA:SRSU!G51)</f>
        <v>0</v>
      </c>
      <c r="H39" s="22">
        <f t="shared" si="0"/>
        <v>475110</v>
      </c>
      <c r="I39" s="1"/>
    </row>
    <row r="40" spans="2:9" x14ac:dyDescent="0.2">
      <c r="B40" s="8" t="s">
        <v>34</v>
      </c>
      <c r="C40" s="22">
        <f>SUM(C20:C39)</f>
        <v>7642192</v>
      </c>
      <c r="D40" s="22">
        <f>SUM(D20:D39)</f>
        <v>6127535</v>
      </c>
      <c r="E40" s="22">
        <f>SUM(E20:E39)</f>
        <v>1741485</v>
      </c>
      <c r="F40" s="22">
        <f>SUM(F20:F39)</f>
        <v>388948</v>
      </c>
      <c r="G40" s="22">
        <f>SUM(G20:G39)</f>
        <v>214183</v>
      </c>
      <c r="H40" s="22">
        <f t="shared" si="0"/>
        <v>16114343</v>
      </c>
      <c r="I40" s="1"/>
    </row>
    <row r="41" spans="2:9" x14ac:dyDescent="0.2">
      <c r="B41" s="14"/>
      <c r="C41" s="18"/>
      <c r="D41" s="18"/>
      <c r="E41" s="18"/>
      <c r="F41" s="18"/>
      <c r="G41" s="18"/>
      <c r="H41" s="18"/>
      <c r="I41" s="1"/>
    </row>
    <row r="42" spans="2:9" ht="15" thickBot="1" x14ac:dyDescent="0.25">
      <c r="B42" s="3" t="s">
        <v>10</v>
      </c>
      <c r="C42" s="1"/>
      <c r="D42" s="1"/>
      <c r="E42" s="1"/>
      <c r="F42" s="1"/>
      <c r="G42" s="1"/>
      <c r="H42" s="1"/>
      <c r="I42" s="1"/>
    </row>
    <row r="43" spans="2:9" ht="15" thickBot="1" x14ac:dyDescent="0.25">
      <c r="B43" s="62" t="s">
        <v>32</v>
      </c>
      <c r="C43" s="63" t="s">
        <v>26</v>
      </c>
      <c r="D43" s="63" t="s">
        <v>27</v>
      </c>
      <c r="E43" s="63" t="s">
        <v>28</v>
      </c>
      <c r="F43" s="63" t="s">
        <v>29</v>
      </c>
      <c r="G43" s="63" t="s">
        <v>30</v>
      </c>
      <c r="H43" s="64" t="s">
        <v>31</v>
      </c>
      <c r="I43" s="1"/>
    </row>
    <row r="44" spans="2:9" x14ac:dyDescent="0.2">
      <c r="B44" s="9" t="str">
        <f>$B$20</f>
        <v>Liberal Arts</v>
      </c>
      <c r="C44" s="82">
        <f>SUM(UTA:SRSU!C61)</f>
        <v>214876381.62470248</v>
      </c>
      <c r="D44" s="82">
        <f>SUM(UTA:SRSU!D61)</f>
        <v>173856206.80004132</v>
      </c>
      <c r="E44" s="82">
        <f>SUM(UTA:SRSU!E61)</f>
        <v>104485724.05371572</v>
      </c>
      <c r="F44" s="82">
        <f>SUM(UTA:SRSU!F61)</f>
        <v>100769592.52836394</v>
      </c>
      <c r="G44" s="82">
        <f>SUM(UTA:SRSU!G61)</f>
        <v>7639.3636363636397</v>
      </c>
      <c r="H44" s="21">
        <f>SUM(C44:G44)</f>
        <v>593995544.37045979</v>
      </c>
      <c r="I44" s="1"/>
    </row>
    <row r="45" spans="2:9" x14ac:dyDescent="0.2">
      <c r="B45" s="9" t="str">
        <f>$B$21</f>
        <v>Science</v>
      </c>
      <c r="C45" s="81">
        <f>SUM(UTA:SRSU!C62)</f>
        <v>88829288.537999243</v>
      </c>
      <c r="D45" s="81">
        <f>SUM(UTA:SRSU!D62)</f>
        <v>100714798.93504205</v>
      </c>
      <c r="E45" s="81">
        <f>SUM(UTA:SRSU!E62)</f>
        <v>59269171.740667596</v>
      </c>
      <c r="F45" s="81">
        <f>SUM(UTA:SRSU!F62)</f>
        <v>87683353.305292025</v>
      </c>
      <c r="G45" s="81">
        <f>SUM(UTA:SRSU!G62)</f>
        <v>0</v>
      </c>
      <c r="H45" s="22">
        <f t="shared" ref="H45:H64" si="1">SUM(C45:G45)</f>
        <v>336496612.51900089</v>
      </c>
      <c r="I45" s="1"/>
    </row>
    <row r="46" spans="2:9" x14ac:dyDescent="0.2">
      <c r="B46" s="9" t="str">
        <f>$B$22</f>
        <v>Fine Arts</v>
      </c>
      <c r="C46" s="81">
        <f>SUM(UTA:SRSU!C63)</f>
        <v>51327220.949880093</v>
      </c>
      <c r="D46" s="81">
        <f>SUM(UTA:SRSU!D63)</f>
        <v>47338269.011885732</v>
      </c>
      <c r="E46" s="81">
        <f>SUM(UTA:SRSU!E63)</f>
        <v>23357157.304914702</v>
      </c>
      <c r="F46" s="81">
        <f>SUM(UTA:SRSU!F63)</f>
        <v>10017587.692930285</v>
      </c>
      <c r="G46" s="81">
        <f>SUM(UTA:SRSU!G63)</f>
        <v>0</v>
      </c>
      <c r="H46" s="22">
        <f t="shared" si="1"/>
        <v>132040234.9596108</v>
      </c>
      <c r="I46" s="1"/>
    </row>
    <row r="47" spans="2:9" x14ac:dyDescent="0.2">
      <c r="B47" s="9" t="str">
        <f>$B$23</f>
        <v>Teacher Education</v>
      </c>
      <c r="C47" s="81">
        <f>SUM(UTA:SRSU!C64)</f>
        <v>6198438.901150085</v>
      </c>
      <c r="D47" s="81">
        <f>SUM(UTA:SRSU!D64)</f>
        <v>32161474.364384942</v>
      </c>
      <c r="E47" s="81">
        <f>SUM(UTA:SRSU!E64)</f>
        <v>38356214.565205529</v>
      </c>
      <c r="F47" s="81">
        <f>SUM(UTA:SRSU!F64)</f>
        <v>29582863.14523939</v>
      </c>
      <c r="G47" s="81">
        <f>SUM(UTA:SRSU!G64)</f>
        <v>0</v>
      </c>
      <c r="H47" s="22">
        <f t="shared" si="1"/>
        <v>106298990.97597995</v>
      </c>
      <c r="I47" s="1"/>
    </row>
    <row r="48" spans="2:9" x14ac:dyDescent="0.2">
      <c r="B48" s="9" t="str">
        <f>$B$24</f>
        <v>Agriculture</v>
      </c>
      <c r="C48" s="81">
        <f>SUM(UTA:SRSU!C65)</f>
        <v>5769087.5096077938</v>
      </c>
      <c r="D48" s="81">
        <f>SUM(UTA:SRSU!D65)</f>
        <v>13908768.615254397</v>
      </c>
      <c r="E48" s="81">
        <f>SUM(UTA:SRSU!E65)</f>
        <v>8489952.4567949809</v>
      </c>
      <c r="F48" s="81">
        <f>SUM(UTA:SRSU!F65)</f>
        <v>5645142.6811362663</v>
      </c>
      <c r="G48" s="81">
        <f>SUM(UTA:SRSU!G65)</f>
        <v>0</v>
      </c>
      <c r="H48" s="22">
        <f t="shared" si="1"/>
        <v>33812951.262793437</v>
      </c>
      <c r="I48" s="1"/>
    </row>
    <row r="49" spans="2:9" x14ac:dyDescent="0.2">
      <c r="B49" s="9" t="str">
        <f>$B$25</f>
        <v>Engineering</v>
      </c>
      <c r="C49" s="81">
        <f>SUM(UTA:SRSU!C66)</f>
        <v>44587964.644554339</v>
      </c>
      <c r="D49" s="81">
        <f>SUM(UTA:SRSU!D66)</f>
        <v>106975260.68755983</v>
      </c>
      <c r="E49" s="81">
        <f>SUM(UTA:SRSU!E66)</f>
        <v>89368892.798386753</v>
      </c>
      <c r="F49" s="81">
        <f>SUM(UTA:SRSU!F66)</f>
        <v>109856189.10404243</v>
      </c>
      <c r="G49" s="81">
        <f>SUM(UTA:SRSU!G66)</f>
        <v>0</v>
      </c>
      <c r="H49" s="22">
        <f t="shared" si="1"/>
        <v>350788307.23454332</v>
      </c>
      <c r="I49" s="1"/>
    </row>
    <row r="50" spans="2:9" x14ac:dyDescent="0.2">
      <c r="B50" s="9" t="str">
        <f>$B$26</f>
        <v>Home Economics</v>
      </c>
      <c r="C50" s="81">
        <f>SUM(UTA:SRSU!C67)</f>
        <v>3813370.514322435</v>
      </c>
      <c r="D50" s="81">
        <f>SUM(UTA:SRSU!D67)</f>
        <v>6203411.2578051332</v>
      </c>
      <c r="E50" s="81">
        <f>SUM(UTA:SRSU!E67)</f>
        <v>2965093.7725638896</v>
      </c>
      <c r="F50" s="81">
        <f>SUM(UTA:SRSU!F67)</f>
        <v>2180544.9681175081</v>
      </c>
      <c r="G50" s="81">
        <f>SUM(UTA:SRSU!G67)</f>
        <v>0</v>
      </c>
      <c r="H50" s="22">
        <f t="shared" si="1"/>
        <v>15162420.512808967</v>
      </c>
      <c r="I50" s="1"/>
    </row>
    <row r="51" spans="2:9" x14ac:dyDescent="0.2">
      <c r="B51" s="9" t="str">
        <f>$B$27</f>
        <v>Law</v>
      </c>
      <c r="C51" s="81">
        <f>SUM(UTA:SRSU!C68)</f>
        <v>0</v>
      </c>
      <c r="D51" s="81">
        <f>SUM(UTA:SRSU!D68)</f>
        <v>3916.3333333333298</v>
      </c>
      <c r="E51" s="81">
        <f>SUM(UTA:SRSU!E68)</f>
        <v>0</v>
      </c>
      <c r="F51" s="81">
        <f>SUM(UTA:SRSU!F68)</f>
        <v>0</v>
      </c>
      <c r="G51" s="81">
        <f>SUM(UTA:SRSU!G68)</f>
        <v>44410346.135455042</v>
      </c>
      <c r="H51" s="22">
        <f t="shared" si="1"/>
        <v>44414262.468788378</v>
      </c>
      <c r="I51" s="1"/>
    </row>
    <row r="52" spans="2:9" x14ac:dyDescent="0.2">
      <c r="B52" s="9" t="str">
        <f>$B$28</f>
        <v>Social Service</v>
      </c>
      <c r="C52" s="81">
        <f>SUM(UTA:SRSU!C69)</f>
        <v>2040667.4699270914</v>
      </c>
      <c r="D52" s="81">
        <f>SUM(UTA:SRSU!D69)</f>
        <v>6885502.9014614932</v>
      </c>
      <c r="E52" s="81">
        <f>SUM(UTA:SRSU!E69)</f>
        <v>10929360.964520505</v>
      </c>
      <c r="F52" s="81">
        <f>SUM(UTA:SRSU!F69)</f>
        <v>2259021.8856396829</v>
      </c>
      <c r="G52" s="81">
        <f>SUM(UTA:SRSU!G69)</f>
        <v>0</v>
      </c>
      <c r="H52" s="22">
        <f t="shared" si="1"/>
        <v>22114553.221548773</v>
      </c>
      <c r="I52" s="1"/>
    </row>
    <row r="53" spans="2:9" x14ac:dyDescent="0.2">
      <c r="B53" s="9" t="str">
        <f>$B$29</f>
        <v>Library Science</v>
      </c>
      <c r="C53" s="81">
        <f>SUM(UTA:SRSU!C70)</f>
        <v>534774.51498203387</v>
      </c>
      <c r="D53" s="81">
        <f>SUM(UTA:SRSU!D70)</f>
        <v>316882.30025765288</v>
      </c>
      <c r="E53" s="81">
        <f>SUM(UTA:SRSU!E70)</f>
        <v>4146119.0371644665</v>
      </c>
      <c r="F53" s="81">
        <f>SUM(UTA:SRSU!F70)</f>
        <v>454714.43880437961</v>
      </c>
      <c r="G53" s="81">
        <f>SUM(UTA:SRSU!G70)</f>
        <v>0</v>
      </c>
      <c r="H53" s="22">
        <f t="shared" si="1"/>
        <v>5452490.2912085326</v>
      </c>
      <c r="I53" s="1"/>
    </row>
    <row r="54" spans="2:9" x14ac:dyDescent="0.2">
      <c r="B54" s="9" t="str">
        <f>$B$30</f>
        <v>Veterinary Science</v>
      </c>
      <c r="C54" s="81">
        <f>SUM(UTA:SRSU!C71)</f>
        <v>0</v>
      </c>
      <c r="D54" s="81">
        <f>SUM(UTA:SRSU!D71)</f>
        <v>0</v>
      </c>
      <c r="E54" s="81">
        <f>SUM(UTA:SRSU!E71)</f>
        <v>0</v>
      </c>
      <c r="F54" s="81">
        <f>SUM(UTA:SRSU!F71)</f>
        <v>0</v>
      </c>
      <c r="G54" s="81">
        <f>SUM(UTA:SRSU!G71)</f>
        <v>0</v>
      </c>
      <c r="H54" s="22">
        <f t="shared" si="1"/>
        <v>0</v>
      </c>
      <c r="I54" s="1"/>
    </row>
    <row r="55" spans="2:9" x14ac:dyDescent="0.2">
      <c r="B55" s="9" t="str">
        <f>$B$31</f>
        <v>Vocational Training</v>
      </c>
      <c r="C55" s="81">
        <f>SUM(UTA:SRSU!C72)</f>
        <v>1176218.9745345735</v>
      </c>
      <c r="D55" s="81">
        <f>SUM(UTA:SRSU!D72)</f>
        <v>619891.77654323436</v>
      </c>
      <c r="E55" s="81">
        <f>SUM(UTA:SRSU!E72)</f>
        <v>0</v>
      </c>
      <c r="F55" s="81">
        <f>SUM(UTA:SRSU!F72)</f>
        <v>0</v>
      </c>
      <c r="G55" s="81">
        <f>SUM(UTA:SRSU!G72)</f>
        <v>0</v>
      </c>
      <c r="H55" s="22">
        <f t="shared" si="1"/>
        <v>1796110.751077808</v>
      </c>
      <c r="I55" s="1"/>
    </row>
    <row r="56" spans="2:9" x14ac:dyDescent="0.2">
      <c r="B56" s="9" t="str">
        <f>$B$32</f>
        <v>Physical Training</v>
      </c>
      <c r="C56" s="81">
        <f>SUM(UTA:SRSU!C73)</f>
        <v>2578619.7346474812</v>
      </c>
      <c r="D56" s="81">
        <f>SUM(UTA:SRSU!D73)</f>
        <v>243464.19310604004</v>
      </c>
      <c r="E56" s="81">
        <f>SUM(UTA:SRSU!E73)</f>
        <v>0</v>
      </c>
      <c r="F56" s="81">
        <f>SUM(UTA:SRSU!F73)</f>
        <v>0</v>
      </c>
      <c r="G56" s="81">
        <f>SUM(UTA:SRSU!G73)</f>
        <v>0</v>
      </c>
      <c r="H56" s="22">
        <f t="shared" si="1"/>
        <v>2822083.9277535211</v>
      </c>
      <c r="I56" s="1"/>
    </row>
    <row r="57" spans="2:9" x14ac:dyDescent="0.2">
      <c r="B57" s="9" t="str">
        <f>$B$33</f>
        <v>Health Services</v>
      </c>
      <c r="C57" s="81">
        <f>SUM(UTA:SRSU!C74)</f>
        <v>8326649.0866081119</v>
      </c>
      <c r="D57" s="81">
        <f>SUM(UTA:SRSU!D74)</f>
        <v>23784017.61383307</v>
      </c>
      <c r="E57" s="81">
        <f>SUM(UTA:SRSU!E74)</f>
        <v>21054306.158542272</v>
      </c>
      <c r="F57" s="81">
        <f>SUM(UTA:SRSU!F74)</f>
        <v>6948594.2594396109</v>
      </c>
      <c r="G57" s="81">
        <f>SUM(UTA:SRSU!G74)</f>
        <v>6259807.5555406231</v>
      </c>
      <c r="H57" s="22">
        <f t="shared" si="1"/>
        <v>66373374.673963688</v>
      </c>
      <c r="I57" s="1"/>
    </row>
    <row r="58" spans="2:9" x14ac:dyDescent="0.2">
      <c r="B58" s="9" t="str">
        <f>$B$34</f>
        <v>Pharmacy</v>
      </c>
      <c r="C58" s="81">
        <f>SUM(UTA:SRSU!C75)</f>
        <v>2408.9903462950901</v>
      </c>
      <c r="D58" s="81">
        <f>SUM(UTA:SRSU!D75)</f>
        <v>181707.89115213341</v>
      </c>
      <c r="E58" s="81">
        <f>SUM(UTA:SRSU!E75)</f>
        <v>2575594.5521011692</v>
      </c>
      <c r="F58" s="81">
        <f>SUM(UTA:SRSU!F75)</f>
        <v>5565926.9655645872</v>
      </c>
      <c r="G58" s="81">
        <f>SUM(UTA:SRSU!G75)</f>
        <v>11514104.21290867</v>
      </c>
      <c r="H58" s="22">
        <f t="shared" si="1"/>
        <v>19839742.612072855</v>
      </c>
      <c r="I58" s="1"/>
    </row>
    <row r="59" spans="2:9" x14ac:dyDescent="0.2">
      <c r="B59" s="9" t="str">
        <f>$B$35</f>
        <v>Business Administration</v>
      </c>
      <c r="C59" s="81">
        <f>SUM(UTA:SRSU!C76)</f>
        <v>29997325.567738801</v>
      </c>
      <c r="D59" s="81">
        <f>SUM(UTA:SRSU!D76)</f>
        <v>141696124.90844917</v>
      </c>
      <c r="E59" s="81">
        <f>SUM(UTA:SRSU!E76)</f>
        <v>96030824.042947248</v>
      </c>
      <c r="F59" s="81">
        <f>SUM(UTA:SRSU!F76)</f>
        <v>37795683.814447738</v>
      </c>
      <c r="G59" s="81">
        <f>SUM(UTA:SRSU!G76)</f>
        <v>0</v>
      </c>
      <c r="H59" s="22">
        <f t="shared" si="1"/>
        <v>305519958.333583</v>
      </c>
      <c r="I59" s="1"/>
    </row>
    <row r="60" spans="2:9" x14ac:dyDescent="0.2">
      <c r="B60" s="9" t="str">
        <f>$B$36</f>
        <v>Optometry</v>
      </c>
      <c r="C60" s="81">
        <f>SUM(UTA:SRSU!C77)</f>
        <v>0</v>
      </c>
      <c r="D60" s="81">
        <f>SUM(UTA:SRSU!D77)</f>
        <v>0</v>
      </c>
      <c r="E60" s="81">
        <f>SUM(UTA:SRSU!E77)</f>
        <v>0</v>
      </c>
      <c r="F60" s="81">
        <f>SUM(UTA:SRSU!F77)</f>
        <v>0</v>
      </c>
      <c r="G60" s="81">
        <f>SUM(UTA:SRSU!G77)</f>
        <v>5264023.1945929201</v>
      </c>
      <c r="H60" s="22">
        <f t="shared" si="1"/>
        <v>5264023.1945929201</v>
      </c>
      <c r="I60" s="1"/>
    </row>
    <row r="61" spans="2:9" x14ac:dyDescent="0.2">
      <c r="B61" s="9" t="str">
        <f>$B$37</f>
        <v>Teacher Ed-Practice Teaching</v>
      </c>
      <c r="C61" s="81">
        <f>SUM(UTA:SRSU!C78)</f>
        <v>116503.38407273305</v>
      </c>
      <c r="D61" s="81">
        <f>SUM(UTA:SRSU!D78)</f>
        <v>7036198.492574431</v>
      </c>
      <c r="E61" s="81">
        <f>SUM(UTA:SRSU!E78)</f>
        <v>0</v>
      </c>
      <c r="F61" s="81">
        <f>SUM(UTA:SRSU!F78)</f>
        <v>0</v>
      </c>
      <c r="G61" s="81">
        <f>SUM(UTA:SRSU!G78)</f>
        <v>0</v>
      </c>
      <c r="H61" s="22">
        <f t="shared" si="1"/>
        <v>7152701.8766471641</v>
      </c>
      <c r="I61" s="1"/>
    </row>
    <row r="62" spans="2:9" x14ac:dyDescent="0.2">
      <c r="B62" s="9" t="str">
        <f>$B$38</f>
        <v>Technology</v>
      </c>
      <c r="C62" s="81">
        <f>SUM(UTA:SRSU!C79)</f>
        <v>6506023.637973926</v>
      </c>
      <c r="D62" s="81">
        <f>SUM(UTA:SRSU!D79)</f>
        <v>15040735.13971284</v>
      </c>
      <c r="E62" s="81">
        <f>SUM(UTA:SRSU!E79)</f>
        <v>3688049.86156565</v>
      </c>
      <c r="F62" s="81">
        <f>SUM(UTA:SRSU!F79)</f>
        <v>101374.44723225178</v>
      </c>
      <c r="G62" s="81">
        <f>SUM(UTA:SRSU!G79)</f>
        <v>0</v>
      </c>
      <c r="H62" s="22">
        <f t="shared" si="1"/>
        <v>25336183.086484667</v>
      </c>
      <c r="I62" s="1"/>
    </row>
    <row r="63" spans="2:9" x14ac:dyDescent="0.2">
      <c r="B63" s="9" t="str">
        <f>$B$39</f>
        <v>Nursing</v>
      </c>
      <c r="C63" s="81">
        <f>SUM(UTA:SRSU!C80)</f>
        <v>2247245.1612076946</v>
      </c>
      <c r="D63" s="81">
        <f>SUM(UTA:SRSU!D80)</f>
        <v>39275348.364895642</v>
      </c>
      <c r="E63" s="81">
        <f>SUM(UTA:SRSU!E80)</f>
        <v>18526524.167514265</v>
      </c>
      <c r="F63" s="81">
        <f>SUM(UTA:SRSU!F80)</f>
        <v>4912538.3779694363</v>
      </c>
      <c r="G63" s="81">
        <f>SUM(UTA:SRSU!G80)</f>
        <v>0</v>
      </c>
      <c r="H63" s="22">
        <f t="shared" si="1"/>
        <v>64961656.071587034</v>
      </c>
      <c r="I63" s="1"/>
    </row>
    <row r="64" spans="2:9" x14ac:dyDescent="0.2">
      <c r="B64" s="35" t="str">
        <f>$B$40</f>
        <v>Totals</v>
      </c>
      <c r="C64" s="21">
        <f>SUM(C44:C63)</f>
        <v>468928189.20425516</v>
      </c>
      <c r="D64" s="21">
        <f>SUM(D44:D63)</f>
        <v>716241979.58729243</v>
      </c>
      <c r="E64" s="21">
        <f>SUM(E44:E63)</f>
        <v>483242985.47660476</v>
      </c>
      <c r="F64" s="21">
        <f>SUM(F44:F63)</f>
        <v>403773127.61421955</v>
      </c>
      <c r="G64" s="21">
        <f>SUM(G44:G63)</f>
        <v>67455920.462133616</v>
      </c>
      <c r="H64" s="21">
        <f t="shared" si="1"/>
        <v>2139642202.3445055</v>
      </c>
      <c r="I64" s="1"/>
    </row>
    <row r="65" spans="2:9" x14ac:dyDescent="0.2">
      <c r="B65" s="14"/>
      <c r="C65" s="15"/>
      <c r="D65" s="15"/>
      <c r="E65" s="15"/>
      <c r="F65" s="15"/>
      <c r="G65" s="15"/>
      <c r="H65" s="16"/>
      <c r="I65" s="1"/>
    </row>
    <row r="66" spans="2:9" x14ac:dyDescent="0.2">
      <c r="B66" s="28" t="s">
        <v>33</v>
      </c>
      <c r="C66" s="13"/>
      <c r="D66" s="13"/>
      <c r="E66" s="13"/>
      <c r="F66" s="13"/>
      <c r="G66" s="13"/>
      <c r="H66" s="17">
        <f>H7+H8</f>
        <v>6075878490</v>
      </c>
    </row>
    <row r="67" spans="2:9" ht="15" thickBot="1" x14ac:dyDescent="0.25">
      <c r="B67" s="28" t="s">
        <v>5</v>
      </c>
      <c r="C67" s="12"/>
      <c r="D67" s="12"/>
      <c r="E67" s="12"/>
      <c r="F67" s="12"/>
      <c r="G67" s="12"/>
      <c r="H67" s="17"/>
    </row>
    <row r="68" spans="2:9" ht="15" thickBot="1" x14ac:dyDescent="0.25">
      <c r="B68" s="62" t="s">
        <v>32</v>
      </c>
      <c r="C68" s="63" t="s">
        <v>26</v>
      </c>
      <c r="D68" s="63" t="s">
        <v>27</v>
      </c>
      <c r="E68" s="63" t="s">
        <v>28</v>
      </c>
      <c r="F68" s="63" t="s">
        <v>29</v>
      </c>
      <c r="G68" s="63" t="s">
        <v>30</v>
      </c>
      <c r="H68" s="64" t="s">
        <v>31</v>
      </c>
    </row>
    <row r="69" spans="2:9" x14ac:dyDescent="0.2">
      <c r="B69" s="9" t="str">
        <f>$B$20</f>
        <v>Liberal Arts</v>
      </c>
      <c r="C69" s="20">
        <f>SUM(UTA:SRSU!C91)</f>
        <v>29914179.042172577</v>
      </c>
      <c r="D69" s="20">
        <f>SUM(UTA:SRSU!D91)</f>
        <v>16754788.471130682</v>
      </c>
      <c r="E69" s="20">
        <f>SUM(UTA:SRSU!E91)</f>
        <v>4977986.7546603931</v>
      </c>
      <c r="F69" s="20">
        <f>SUM(UTA:SRSU!F91)</f>
        <v>5719089.0367887849</v>
      </c>
      <c r="G69" s="20">
        <f>SUM(UTA:SRSU!G91)</f>
        <v>0</v>
      </c>
      <c r="H69" s="36">
        <f t="shared" ref="H69:H89" si="2">SUM(C69:G69)</f>
        <v>57366043.304752432</v>
      </c>
    </row>
    <row r="70" spans="2:9" x14ac:dyDescent="0.2">
      <c r="B70" s="9" t="str">
        <f>$B$21</f>
        <v>Science</v>
      </c>
      <c r="C70" s="19">
        <f>SUM(UTA:SRSU!C92)</f>
        <v>26790999.093490705</v>
      </c>
      <c r="D70" s="19">
        <f>SUM(UTA:SRSU!D92)</f>
        <v>21422910.420041844</v>
      </c>
      <c r="E70" s="19">
        <f>SUM(UTA:SRSU!E92)</f>
        <v>5807676.2493822752</v>
      </c>
      <c r="F70" s="19">
        <f>SUM(UTA:SRSU!F92)</f>
        <v>6006424.7919307016</v>
      </c>
      <c r="G70" s="19">
        <f>SUM(UTA:SRSU!G92)</f>
        <v>0</v>
      </c>
      <c r="H70" s="69">
        <f t="shared" si="2"/>
        <v>60028010.554845527</v>
      </c>
    </row>
    <row r="71" spans="2:9" x14ac:dyDescent="0.2">
      <c r="B71" s="9" t="str">
        <f>$B$22</f>
        <v>Fine Arts</v>
      </c>
      <c r="C71" s="19">
        <f>SUM(UTA:SRSU!C93)</f>
        <v>6211663.4152419744</v>
      </c>
      <c r="D71" s="19">
        <f>SUM(UTA:SRSU!D93)</f>
        <v>3129672.4363073185</v>
      </c>
      <c r="E71" s="19">
        <f>SUM(UTA:SRSU!E93)</f>
        <v>932936.95950425684</v>
      </c>
      <c r="F71" s="19">
        <f>SUM(UTA:SRSU!F93)</f>
        <v>341050.00762548862</v>
      </c>
      <c r="G71" s="19">
        <f>SUM(UTA:SRSU!G93)</f>
        <v>0</v>
      </c>
      <c r="H71" s="69">
        <f t="shared" si="2"/>
        <v>10615322.818679038</v>
      </c>
    </row>
    <row r="72" spans="2:9" x14ac:dyDescent="0.2">
      <c r="B72" s="9" t="str">
        <f>$B$23</f>
        <v>Teacher Education</v>
      </c>
      <c r="C72" s="19">
        <f>SUM(UTA:SRSU!C94)</f>
        <v>513575.09211811959</v>
      </c>
      <c r="D72" s="19">
        <f>SUM(UTA:SRSU!D94)</f>
        <v>3071294.7084510676</v>
      </c>
      <c r="E72" s="19">
        <f>SUM(UTA:SRSU!E94)</f>
        <v>2141659.0915099154</v>
      </c>
      <c r="F72" s="19">
        <f>SUM(UTA:SRSU!F94)</f>
        <v>2651260.0022780383</v>
      </c>
      <c r="G72" s="19">
        <f>SUM(UTA:SRSU!G94)</f>
        <v>0</v>
      </c>
      <c r="H72" s="69">
        <f t="shared" si="2"/>
        <v>8377788.8943571402</v>
      </c>
    </row>
    <row r="73" spans="2:9" x14ac:dyDescent="0.2">
      <c r="B73" s="9" t="str">
        <f>$B$24</f>
        <v>Agriculture</v>
      </c>
      <c r="C73" s="19">
        <f>SUM(UTA:SRSU!C95)</f>
        <v>669814.17918656208</v>
      </c>
      <c r="D73" s="19">
        <f>SUM(UTA:SRSU!D95)</f>
        <v>1635753.0237514651</v>
      </c>
      <c r="E73" s="19">
        <f>SUM(UTA:SRSU!E95)</f>
        <v>761642.87506631506</v>
      </c>
      <c r="F73" s="19">
        <f>SUM(UTA:SRSU!F95)</f>
        <v>915249.72657138761</v>
      </c>
      <c r="G73" s="19">
        <f>SUM(UTA:SRSU!G95)</f>
        <v>0</v>
      </c>
      <c r="H73" s="69">
        <f t="shared" si="2"/>
        <v>3982459.8045757301</v>
      </c>
    </row>
    <row r="74" spans="2:9" x14ac:dyDescent="0.2">
      <c r="B74" s="9" t="str">
        <f>$B$25</f>
        <v>Engineering</v>
      </c>
      <c r="C74" s="19">
        <f>SUM(UTA:SRSU!C96)</f>
        <v>8764767.6341204587</v>
      </c>
      <c r="D74" s="19">
        <f>SUM(UTA:SRSU!D96)</f>
        <v>17823406.38905884</v>
      </c>
      <c r="E74" s="19">
        <f>SUM(UTA:SRSU!E96)</f>
        <v>11234250.639824206</v>
      </c>
      <c r="F74" s="19">
        <f>SUM(UTA:SRSU!F96)</f>
        <v>6925549.7494652495</v>
      </c>
      <c r="G74" s="19">
        <f>SUM(UTA:SRSU!G96)</f>
        <v>0</v>
      </c>
      <c r="H74" s="69">
        <f t="shared" si="2"/>
        <v>44747974.412468754</v>
      </c>
    </row>
    <row r="75" spans="2:9" x14ac:dyDescent="0.2">
      <c r="B75" s="9" t="str">
        <f>$B$26</f>
        <v>Home Economics</v>
      </c>
      <c r="C75" s="19">
        <f>SUM(UTA:SRSU!C97)</f>
        <v>424712.82369067386</v>
      </c>
      <c r="D75" s="19">
        <f>SUM(UTA:SRSU!D97)</f>
        <v>615525.23603957321</v>
      </c>
      <c r="E75" s="19">
        <f>SUM(UTA:SRSU!E97)</f>
        <v>50169.98720147158</v>
      </c>
      <c r="F75" s="19">
        <f>SUM(UTA:SRSU!F97)</f>
        <v>100943.59988534453</v>
      </c>
      <c r="G75" s="19">
        <f>SUM(UTA:SRSU!G97)</f>
        <v>0</v>
      </c>
      <c r="H75" s="69">
        <f t="shared" si="2"/>
        <v>1191351.6468170632</v>
      </c>
    </row>
    <row r="76" spans="2:9" x14ac:dyDescent="0.2">
      <c r="B76" s="9" t="str">
        <f>$B$27</f>
        <v>Law</v>
      </c>
      <c r="C76" s="19">
        <f>SUM(UTA:SRSU!C98)</f>
        <v>0</v>
      </c>
      <c r="D76" s="19">
        <f>SUM(UTA:SRSU!D98)</f>
        <v>0</v>
      </c>
      <c r="E76" s="19">
        <f>SUM(UTA:SRSU!E98)</f>
        <v>0</v>
      </c>
      <c r="F76" s="19">
        <f>SUM(UTA:SRSU!F98)</f>
        <v>0</v>
      </c>
      <c r="G76" s="19">
        <f>SUM(UTA:SRSU!G98)</f>
        <v>10005943.71633172</v>
      </c>
      <c r="H76" s="69">
        <f t="shared" si="2"/>
        <v>10005943.71633172</v>
      </c>
    </row>
    <row r="77" spans="2:9" x14ac:dyDescent="0.2">
      <c r="B77" s="9" t="str">
        <f>$B$28</f>
        <v>Social Service</v>
      </c>
      <c r="C77" s="19">
        <f>SUM(UTA:SRSU!C99)</f>
        <v>167785.51883012551</v>
      </c>
      <c r="D77" s="19">
        <f>SUM(UTA:SRSU!D99)</f>
        <v>446322.47448181256</v>
      </c>
      <c r="E77" s="19">
        <f>SUM(UTA:SRSU!E99)</f>
        <v>1215307.212153197</v>
      </c>
      <c r="F77" s="19">
        <f>SUM(UTA:SRSU!F99)</f>
        <v>192018.21086378393</v>
      </c>
      <c r="G77" s="19">
        <f>SUM(UTA:SRSU!G99)</f>
        <v>0</v>
      </c>
      <c r="H77" s="69">
        <f t="shared" si="2"/>
        <v>2021433.4163289191</v>
      </c>
    </row>
    <row r="78" spans="2:9" x14ac:dyDescent="0.2">
      <c r="B78" s="9" t="str">
        <f>$B$29</f>
        <v>Library Science</v>
      </c>
      <c r="C78" s="19">
        <f>SUM(UTA:SRSU!C100)</f>
        <v>14300.519708730892</v>
      </c>
      <c r="D78" s="19">
        <f>SUM(UTA:SRSU!D100)</f>
        <v>142705.13319046758</v>
      </c>
      <c r="E78" s="19">
        <f>SUM(UTA:SRSU!E100)</f>
        <v>859353.50761425321</v>
      </c>
      <c r="F78" s="19">
        <f>SUM(UTA:SRSU!F100)</f>
        <v>223161.97389440882</v>
      </c>
      <c r="G78" s="19">
        <f>SUM(UTA:SRSU!G100)</f>
        <v>0</v>
      </c>
      <c r="H78" s="69">
        <f t="shared" si="2"/>
        <v>1239521.1344078605</v>
      </c>
    </row>
    <row r="79" spans="2:9" x14ac:dyDescent="0.2">
      <c r="B79" s="9" t="str">
        <f>$B$30</f>
        <v>Veterinary Science</v>
      </c>
      <c r="C79" s="19">
        <f>SUM(UTA:SRSU!C101)</f>
        <v>0</v>
      </c>
      <c r="D79" s="19">
        <f>SUM(UTA:SRSU!D101)</f>
        <v>0</v>
      </c>
      <c r="E79" s="19">
        <f>SUM(UTA:SRSU!E101)</f>
        <v>220.69181483261249</v>
      </c>
      <c r="F79" s="19">
        <f>SUM(UTA:SRSU!F101)</f>
        <v>0</v>
      </c>
      <c r="G79" s="19">
        <f>SUM(UTA:SRSU!G101)</f>
        <v>21660759.080399998</v>
      </c>
      <c r="H79" s="69">
        <f t="shared" si="2"/>
        <v>21660979.77221483</v>
      </c>
    </row>
    <row r="80" spans="2:9" x14ac:dyDescent="0.2">
      <c r="B80" s="9" t="str">
        <f>$B$31</f>
        <v>Vocational Training</v>
      </c>
      <c r="C80" s="19">
        <f>SUM(UTA:SRSU!C102)</f>
        <v>196091.26963596322</v>
      </c>
      <c r="D80" s="19">
        <f>SUM(UTA:SRSU!D102)</f>
        <v>51582.25564782021</v>
      </c>
      <c r="E80" s="19">
        <f>SUM(UTA:SRSU!E102)</f>
        <v>0</v>
      </c>
      <c r="F80" s="19">
        <f>SUM(UTA:SRSU!F102)</f>
        <v>0</v>
      </c>
      <c r="G80" s="19">
        <f>SUM(UTA:SRSU!G102)</f>
        <v>0</v>
      </c>
      <c r="H80" s="69">
        <f t="shared" si="2"/>
        <v>247673.52528378344</v>
      </c>
    </row>
    <row r="81" spans="2:9" x14ac:dyDescent="0.2">
      <c r="B81" s="9" t="str">
        <f>$B$32</f>
        <v>Physical Training</v>
      </c>
      <c r="C81" s="19">
        <f>SUM(UTA:SRSU!C103)</f>
        <v>597132.60405860445</v>
      </c>
      <c r="D81" s="19">
        <f>SUM(UTA:SRSU!D103)</f>
        <v>33687.804420951463</v>
      </c>
      <c r="E81" s="19">
        <f>SUM(UTA:SRSU!E103)</f>
        <v>0</v>
      </c>
      <c r="F81" s="19">
        <f>SUM(UTA:SRSU!F103)</f>
        <v>0</v>
      </c>
      <c r="G81" s="19">
        <f>SUM(UTA:SRSU!G103)</f>
        <v>0</v>
      </c>
      <c r="H81" s="69">
        <f t="shared" si="2"/>
        <v>630820.40847955598</v>
      </c>
    </row>
    <row r="82" spans="2:9" x14ac:dyDescent="0.2">
      <c r="B82" s="9" t="str">
        <f>$B$33</f>
        <v>Health Services</v>
      </c>
      <c r="C82" s="19">
        <f>SUM(UTA:SRSU!C104)</f>
        <v>1016671.0340146731</v>
      </c>
      <c r="D82" s="19">
        <f>SUM(UTA:SRSU!D104)</f>
        <v>1885467.7477803929</v>
      </c>
      <c r="E82" s="19">
        <f>SUM(UTA:SRSU!E104)</f>
        <v>853918.03368391807</v>
      </c>
      <c r="F82" s="19">
        <f>SUM(UTA:SRSU!F104)</f>
        <v>515436.85212725762</v>
      </c>
      <c r="G82" s="19">
        <f>SUM(UTA:SRSU!G104)</f>
        <v>176476.59299001907</v>
      </c>
      <c r="H82" s="69">
        <f t="shared" si="2"/>
        <v>4447970.2605962604</v>
      </c>
    </row>
    <row r="83" spans="2:9" x14ac:dyDescent="0.2">
      <c r="B83" s="9" t="str">
        <f>$B$34</f>
        <v>Pharmacy</v>
      </c>
      <c r="C83" s="19">
        <f>SUM(UTA:SRSU!C105)</f>
        <v>141</v>
      </c>
      <c r="D83" s="19">
        <f>SUM(UTA:SRSU!D105)</f>
        <v>13261.17</v>
      </c>
      <c r="E83" s="19">
        <f>SUM(UTA:SRSU!E105)</f>
        <v>1475609.95</v>
      </c>
      <c r="F83" s="19">
        <f>SUM(UTA:SRSU!F105)</f>
        <v>1957796.2799999998</v>
      </c>
      <c r="G83" s="19">
        <f>SUM(UTA:SRSU!G105)</f>
        <v>2325884.33</v>
      </c>
      <c r="H83" s="69">
        <f t="shared" si="2"/>
        <v>5772692.7299999995</v>
      </c>
    </row>
    <row r="84" spans="2:9" x14ac:dyDescent="0.2">
      <c r="B84" s="9" t="str">
        <f>$B$35</f>
        <v>Business Administration</v>
      </c>
      <c r="C84" s="19">
        <f>SUM(UTA:SRSU!C106)</f>
        <v>6838941.4668621253</v>
      </c>
      <c r="D84" s="19">
        <f>SUM(UTA:SRSU!D106)</f>
        <v>21534560.668772437</v>
      </c>
      <c r="E84" s="19">
        <f>SUM(UTA:SRSU!E106)</f>
        <v>13811508.324323623</v>
      </c>
      <c r="F84" s="19">
        <f>SUM(UTA:SRSU!F106)</f>
        <v>6460530.8386930441</v>
      </c>
      <c r="G84" s="19">
        <f>SUM(UTA:SRSU!G106)</f>
        <v>0</v>
      </c>
      <c r="H84" s="69">
        <f t="shared" si="2"/>
        <v>48645541.298651233</v>
      </c>
    </row>
    <row r="85" spans="2:9" x14ac:dyDescent="0.2">
      <c r="B85" s="9" t="str">
        <f>$B$36</f>
        <v>Optometry</v>
      </c>
      <c r="C85" s="19">
        <f>SUM(UTA:SRSU!C107)</f>
        <v>0</v>
      </c>
      <c r="D85" s="19">
        <f>SUM(UTA:SRSU!D107)</f>
        <v>0</v>
      </c>
      <c r="E85" s="19">
        <f>SUM(UTA:SRSU!E107)</f>
        <v>0</v>
      </c>
      <c r="F85" s="19">
        <f>SUM(UTA:SRSU!F107)</f>
        <v>0</v>
      </c>
      <c r="G85" s="19">
        <f>SUM(UTA:SRSU!G107)</f>
        <v>1432108.78</v>
      </c>
      <c r="H85" s="69">
        <f t="shared" si="2"/>
        <v>1432108.78</v>
      </c>
    </row>
    <row r="86" spans="2:9" x14ac:dyDescent="0.2">
      <c r="B86" s="9" t="str">
        <f>$B$37</f>
        <v>Teacher Ed-Practice Teaching</v>
      </c>
      <c r="C86" s="19">
        <f>SUM(UTA:SRSU!C108)</f>
        <v>32244.963718972595</v>
      </c>
      <c r="D86" s="19">
        <f>SUM(UTA:SRSU!D108)</f>
        <v>402467.13389836793</v>
      </c>
      <c r="E86" s="19">
        <f>SUM(UTA:SRSU!E108)</f>
        <v>0</v>
      </c>
      <c r="F86" s="19">
        <f>SUM(UTA:SRSU!F108)</f>
        <v>0</v>
      </c>
      <c r="G86" s="19">
        <f>SUM(UTA:SRSU!G108)</f>
        <v>0</v>
      </c>
      <c r="H86" s="69">
        <f t="shared" si="2"/>
        <v>434712.09761734051</v>
      </c>
    </row>
    <row r="87" spans="2:9" x14ac:dyDescent="0.2">
      <c r="B87" s="9" t="str">
        <f>$B$38</f>
        <v>Technology</v>
      </c>
      <c r="C87" s="19">
        <f>SUM(UTA:SRSU!C109)</f>
        <v>554749.12052938249</v>
      </c>
      <c r="D87" s="19">
        <f>SUM(UTA:SRSU!D109)</f>
        <v>1149010.8963835989</v>
      </c>
      <c r="E87" s="19">
        <f>SUM(UTA:SRSU!E109)</f>
        <v>111264.47768374612</v>
      </c>
      <c r="F87" s="19">
        <f>SUM(UTA:SRSU!F109)</f>
        <v>1673.5340795176894</v>
      </c>
      <c r="G87" s="19">
        <f>SUM(UTA:SRSU!G109)</f>
        <v>0</v>
      </c>
      <c r="H87" s="69">
        <f t="shared" si="2"/>
        <v>1816698.0286762451</v>
      </c>
    </row>
    <row r="88" spans="2:9" x14ac:dyDescent="0.2">
      <c r="B88" s="9" t="str">
        <f>$B$39</f>
        <v>Nursing</v>
      </c>
      <c r="C88" s="19">
        <f>SUM(UTA:SRSU!C110)</f>
        <v>142062.56154270482</v>
      </c>
      <c r="D88" s="19">
        <f>SUM(UTA:SRSU!D110)</f>
        <v>2594248.924692323</v>
      </c>
      <c r="E88" s="19">
        <f>SUM(UTA:SRSU!E110)</f>
        <v>1318241.5716100005</v>
      </c>
      <c r="F88" s="19">
        <f>SUM(UTA:SRSU!F110)</f>
        <v>588819.37215497135</v>
      </c>
      <c r="G88" s="19">
        <f>SUM(UTA:SRSU!G110)</f>
        <v>0</v>
      </c>
      <c r="H88" s="69">
        <f t="shared" si="2"/>
        <v>4643372.43</v>
      </c>
    </row>
    <row r="89" spans="2:9" x14ac:dyDescent="0.2">
      <c r="B89" s="35" t="str">
        <f>$B$40</f>
        <v>Totals</v>
      </c>
      <c r="C89" s="36">
        <f>SUM(C69:C88)</f>
        <v>82849831.338922352</v>
      </c>
      <c r="D89" s="36">
        <f>SUM(D69:D88)</f>
        <v>92706664.894048959</v>
      </c>
      <c r="E89" s="36">
        <f>SUM(E69:E88)</f>
        <v>45551746.326032408</v>
      </c>
      <c r="F89" s="36">
        <f>SUM(F69:F88)</f>
        <v>32599003.976357982</v>
      </c>
      <c r="G89" s="36">
        <f>SUM(G69:G88)</f>
        <v>35601172.499721736</v>
      </c>
      <c r="H89" s="36">
        <f t="shared" si="2"/>
        <v>289308419.03508341</v>
      </c>
    </row>
    <row r="90" spans="2:9" x14ac:dyDescent="0.2">
      <c r="B90" s="40"/>
      <c r="C90" s="42"/>
      <c r="D90" s="42"/>
      <c r="E90" s="42"/>
      <c r="F90" s="42"/>
      <c r="G90" s="42"/>
      <c r="H90" s="45"/>
    </row>
    <row r="91" spans="2:9" ht="15" thickBot="1" x14ac:dyDescent="0.25">
      <c r="B91" s="388" t="s">
        <v>65</v>
      </c>
      <c r="C91" s="388"/>
      <c r="D91" s="388"/>
      <c r="E91" s="388"/>
      <c r="F91" s="388"/>
      <c r="G91" s="388"/>
      <c r="H91" s="388"/>
      <c r="I91" s="1"/>
    </row>
    <row r="92" spans="2:9" ht="15" thickBot="1" x14ac:dyDescent="0.25">
      <c r="B92" s="62" t="s">
        <v>32</v>
      </c>
      <c r="C92" s="63" t="s">
        <v>26</v>
      </c>
      <c r="D92" s="63" t="s">
        <v>27</v>
      </c>
      <c r="E92" s="63" t="s">
        <v>28</v>
      </c>
      <c r="F92" s="63" t="s">
        <v>29</v>
      </c>
      <c r="G92" s="63" t="s">
        <v>30</v>
      </c>
      <c r="H92" s="64" t="s">
        <v>31</v>
      </c>
      <c r="I92" s="1"/>
    </row>
    <row r="93" spans="2:9" x14ac:dyDescent="0.2">
      <c r="B93" s="9" t="str">
        <f>$B$20</f>
        <v>Liberal Arts</v>
      </c>
      <c r="C93" s="21">
        <f t="shared" ref="C93:G102" si="3">C69+C44</f>
        <v>244790560.66687506</v>
      </c>
      <c r="D93" s="21">
        <f t="shared" si="3"/>
        <v>190610995.27117199</v>
      </c>
      <c r="E93" s="21">
        <f t="shared" si="3"/>
        <v>109463710.80837612</v>
      </c>
      <c r="F93" s="21">
        <f t="shared" si="3"/>
        <v>106488681.56515273</v>
      </c>
      <c r="G93" s="21">
        <f t="shared" si="3"/>
        <v>7639.3636363636397</v>
      </c>
      <c r="H93" s="36">
        <f t="shared" ref="H93:H113" si="4">SUM(C93:G93)</f>
        <v>651361587.67521226</v>
      </c>
      <c r="I93" s="1"/>
    </row>
    <row r="94" spans="2:9" x14ac:dyDescent="0.2">
      <c r="B94" s="9" t="str">
        <f>$B$21</f>
        <v>Science</v>
      </c>
      <c r="C94" s="22">
        <f t="shared" si="3"/>
        <v>115620287.63148995</v>
      </c>
      <c r="D94" s="22">
        <f t="shared" si="3"/>
        <v>122137709.3550839</v>
      </c>
      <c r="E94" s="22">
        <f t="shared" si="3"/>
        <v>65076847.990049869</v>
      </c>
      <c r="F94" s="22">
        <f t="shared" si="3"/>
        <v>93689778.097222731</v>
      </c>
      <c r="G94" s="22">
        <f t="shared" si="3"/>
        <v>0</v>
      </c>
      <c r="H94" s="69">
        <f t="shared" si="4"/>
        <v>396524623.07384646</v>
      </c>
      <c r="I94" s="1"/>
    </row>
    <row r="95" spans="2:9" x14ac:dyDescent="0.2">
      <c r="B95" s="9" t="str">
        <f>$B$22</f>
        <v>Fine Arts</v>
      </c>
      <c r="C95" s="22">
        <f t="shared" si="3"/>
        <v>57538884.365122065</v>
      </c>
      <c r="D95" s="22">
        <f t="shared" si="3"/>
        <v>50467941.448193051</v>
      </c>
      <c r="E95" s="22">
        <f t="shared" si="3"/>
        <v>24290094.26441896</v>
      </c>
      <c r="F95" s="22">
        <f t="shared" si="3"/>
        <v>10358637.700555773</v>
      </c>
      <c r="G95" s="22">
        <f t="shared" si="3"/>
        <v>0</v>
      </c>
      <c r="H95" s="69">
        <f t="shared" si="4"/>
        <v>142655557.77828985</v>
      </c>
      <c r="I95" s="1"/>
    </row>
    <row r="96" spans="2:9" x14ac:dyDescent="0.2">
      <c r="B96" s="9" t="str">
        <f>$B$23</f>
        <v>Teacher Education</v>
      </c>
      <c r="C96" s="22">
        <f t="shared" si="3"/>
        <v>6712013.9932682049</v>
      </c>
      <c r="D96" s="22">
        <f t="shared" si="3"/>
        <v>35232769.072836012</v>
      </c>
      <c r="E96" s="22">
        <f t="shared" si="3"/>
        <v>40497873.656715445</v>
      </c>
      <c r="F96" s="22">
        <f t="shared" si="3"/>
        <v>32234123.147517428</v>
      </c>
      <c r="G96" s="22">
        <f t="shared" si="3"/>
        <v>0</v>
      </c>
      <c r="H96" s="69">
        <f t="shared" si="4"/>
        <v>114676779.87033708</v>
      </c>
      <c r="I96" s="1"/>
    </row>
    <row r="97" spans="2:9" x14ac:dyDescent="0.2">
      <c r="B97" s="9" t="str">
        <f>$B$24</f>
        <v>Agriculture</v>
      </c>
      <c r="C97" s="22">
        <f t="shared" si="3"/>
        <v>6438901.6887943558</v>
      </c>
      <c r="D97" s="22">
        <f t="shared" si="3"/>
        <v>15544521.639005862</v>
      </c>
      <c r="E97" s="22">
        <f t="shared" si="3"/>
        <v>9251595.3318612967</v>
      </c>
      <c r="F97" s="22">
        <f t="shared" si="3"/>
        <v>6560392.4077076539</v>
      </c>
      <c r="G97" s="22">
        <f t="shared" si="3"/>
        <v>0</v>
      </c>
      <c r="H97" s="69">
        <f t="shared" si="4"/>
        <v>37795411.06736917</v>
      </c>
      <c r="I97" s="1"/>
    </row>
    <row r="98" spans="2:9" x14ac:dyDescent="0.2">
      <c r="B98" s="9" t="str">
        <f>$B$25</f>
        <v>Engineering</v>
      </c>
      <c r="C98" s="22">
        <f t="shared" si="3"/>
        <v>53352732.278674796</v>
      </c>
      <c r="D98" s="22">
        <f t="shared" si="3"/>
        <v>124798667.07661867</v>
      </c>
      <c r="E98" s="22">
        <f t="shared" si="3"/>
        <v>100603143.43821096</v>
      </c>
      <c r="F98" s="22">
        <f t="shared" si="3"/>
        <v>116781738.85350767</v>
      </c>
      <c r="G98" s="22">
        <f t="shared" si="3"/>
        <v>0</v>
      </c>
      <c r="H98" s="69">
        <f t="shared" si="4"/>
        <v>395536281.64701211</v>
      </c>
      <c r="I98" s="1"/>
    </row>
    <row r="99" spans="2:9" x14ac:dyDescent="0.2">
      <c r="B99" s="9" t="str">
        <f>$B$26</f>
        <v>Home Economics</v>
      </c>
      <c r="C99" s="22">
        <f t="shared" si="3"/>
        <v>4238083.3380131088</v>
      </c>
      <c r="D99" s="22">
        <f t="shared" si="3"/>
        <v>6818936.4938447066</v>
      </c>
      <c r="E99" s="22">
        <f t="shared" si="3"/>
        <v>3015263.7597653614</v>
      </c>
      <c r="F99" s="22">
        <f t="shared" si="3"/>
        <v>2281488.5680028526</v>
      </c>
      <c r="G99" s="22">
        <f t="shared" si="3"/>
        <v>0</v>
      </c>
      <c r="H99" s="69">
        <f t="shared" si="4"/>
        <v>16353772.159626029</v>
      </c>
      <c r="I99" s="1"/>
    </row>
    <row r="100" spans="2:9" x14ac:dyDescent="0.2">
      <c r="B100" s="9" t="str">
        <f>$B$27</f>
        <v>Law</v>
      </c>
      <c r="C100" s="22">
        <f t="shared" si="3"/>
        <v>0</v>
      </c>
      <c r="D100" s="22">
        <f t="shared" si="3"/>
        <v>3916.3333333333298</v>
      </c>
      <c r="E100" s="22">
        <f t="shared" si="3"/>
        <v>0</v>
      </c>
      <c r="F100" s="22">
        <f t="shared" si="3"/>
        <v>0</v>
      </c>
      <c r="G100" s="22">
        <f t="shared" si="3"/>
        <v>54416289.851786762</v>
      </c>
      <c r="H100" s="69">
        <f t="shared" si="4"/>
        <v>54420206.185120098</v>
      </c>
      <c r="I100" s="1"/>
    </row>
    <row r="101" spans="2:9" x14ac:dyDescent="0.2">
      <c r="B101" s="9" t="str">
        <f>$B$28</f>
        <v>Social Service</v>
      </c>
      <c r="C101" s="22">
        <f t="shared" si="3"/>
        <v>2208452.9887572168</v>
      </c>
      <c r="D101" s="22">
        <f t="shared" si="3"/>
        <v>7331825.3759433059</v>
      </c>
      <c r="E101" s="22">
        <f t="shared" si="3"/>
        <v>12144668.176673701</v>
      </c>
      <c r="F101" s="22">
        <f t="shared" si="3"/>
        <v>2451040.0965034668</v>
      </c>
      <c r="G101" s="22">
        <f t="shared" si="3"/>
        <v>0</v>
      </c>
      <c r="H101" s="69">
        <f t="shared" si="4"/>
        <v>24135986.637877688</v>
      </c>
      <c r="I101" s="1"/>
    </row>
    <row r="102" spans="2:9" x14ac:dyDescent="0.2">
      <c r="B102" s="9" t="str">
        <f>$B$29</f>
        <v>Library Science</v>
      </c>
      <c r="C102" s="22">
        <f t="shared" si="3"/>
        <v>549075.03469076473</v>
      </c>
      <c r="D102" s="22">
        <f t="shared" si="3"/>
        <v>459587.43344812049</v>
      </c>
      <c r="E102" s="22">
        <f t="shared" si="3"/>
        <v>5005472.5447787195</v>
      </c>
      <c r="F102" s="22">
        <f t="shared" si="3"/>
        <v>677876.41269878845</v>
      </c>
      <c r="G102" s="22">
        <f t="shared" si="3"/>
        <v>0</v>
      </c>
      <c r="H102" s="69">
        <f t="shared" si="4"/>
        <v>6692011.4256163929</v>
      </c>
      <c r="I102" s="1"/>
    </row>
    <row r="103" spans="2:9" x14ac:dyDescent="0.2">
      <c r="B103" s="9" t="str">
        <f>$B$30</f>
        <v>Veterinary Science</v>
      </c>
      <c r="C103" s="22">
        <f t="shared" ref="C103:G112" si="5">C79+C54</f>
        <v>0</v>
      </c>
      <c r="D103" s="22">
        <f t="shared" si="5"/>
        <v>0</v>
      </c>
      <c r="E103" s="22">
        <f t="shared" si="5"/>
        <v>220.69181483261249</v>
      </c>
      <c r="F103" s="22">
        <f t="shared" si="5"/>
        <v>0</v>
      </c>
      <c r="G103" s="22">
        <f t="shared" si="5"/>
        <v>21660759.080399998</v>
      </c>
      <c r="H103" s="69">
        <f t="shared" si="4"/>
        <v>21660979.77221483</v>
      </c>
      <c r="I103" s="1"/>
    </row>
    <row r="104" spans="2:9" x14ac:dyDescent="0.2">
      <c r="B104" s="9" t="str">
        <f>$B$31</f>
        <v>Vocational Training</v>
      </c>
      <c r="C104" s="22">
        <f t="shared" si="5"/>
        <v>1372310.2441705368</v>
      </c>
      <c r="D104" s="22">
        <f t="shared" si="5"/>
        <v>671474.03219105455</v>
      </c>
      <c r="E104" s="22">
        <f t="shared" si="5"/>
        <v>0</v>
      </c>
      <c r="F104" s="22">
        <f t="shared" si="5"/>
        <v>0</v>
      </c>
      <c r="G104" s="22">
        <f t="shared" si="5"/>
        <v>0</v>
      </c>
      <c r="H104" s="69">
        <f t="shared" si="4"/>
        <v>2043784.2763615912</v>
      </c>
      <c r="I104" s="1"/>
    </row>
    <row r="105" spans="2:9" x14ac:dyDescent="0.2">
      <c r="B105" s="9" t="str">
        <f>$B$32</f>
        <v>Physical Training</v>
      </c>
      <c r="C105" s="22">
        <f t="shared" si="5"/>
        <v>3175752.3387060855</v>
      </c>
      <c r="D105" s="22">
        <f t="shared" si="5"/>
        <v>277151.99752699153</v>
      </c>
      <c r="E105" s="22">
        <f t="shared" si="5"/>
        <v>0</v>
      </c>
      <c r="F105" s="22">
        <f t="shared" si="5"/>
        <v>0</v>
      </c>
      <c r="G105" s="22">
        <f t="shared" si="5"/>
        <v>0</v>
      </c>
      <c r="H105" s="69">
        <f t="shared" si="4"/>
        <v>3452904.3362330771</v>
      </c>
      <c r="I105" s="1"/>
    </row>
    <row r="106" spans="2:9" x14ac:dyDescent="0.2">
      <c r="B106" s="9" t="str">
        <f>$B$33</f>
        <v>Health Services</v>
      </c>
      <c r="C106" s="22">
        <f t="shared" si="5"/>
        <v>9343320.1206227858</v>
      </c>
      <c r="D106" s="22">
        <f t="shared" si="5"/>
        <v>25669485.361613464</v>
      </c>
      <c r="E106" s="22">
        <f t="shared" si="5"/>
        <v>21908224.19222619</v>
      </c>
      <c r="F106" s="22">
        <f t="shared" si="5"/>
        <v>7464031.1115668686</v>
      </c>
      <c r="G106" s="22">
        <f t="shared" si="5"/>
        <v>6436284.1485306425</v>
      </c>
      <c r="H106" s="69">
        <f t="shared" si="4"/>
        <v>70821344.934559956</v>
      </c>
      <c r="I106" s="1"/>
    </row>
    <row r="107" spans="2:9" x14ac:dyDescent="0.2">
      <c r="B107" s="9" t="str">
        <f>$B$34</f>
        <v>Pharmacy</v>
      </c>
      <c r="C107" s="22">
        <f t="shared" si="5"/>
        <v>2549.9903462950901</v>
      </c>
      <c r="D107" s="22">
        <f t="shared" si="5"/>
        <v>194969.06115213342</v>
      </c>
      <c r="E107" s="22">
        <f t="shared" si="5"/>
        <v>4051204.502101169</v>
      </c>
      <c r="F107" s="22">
        <f t="shared" si="5"/>
        <v>7523723.2455645874</v>
      </c>
      <c r="G107" s="22">
        <f t="shared" si="5"/>
        <v>13839988.54290867</v>
      </c>
      <c r="H107" s="69">
        <f t="shared" si="4"/>
        <v>25612435.342072856</v>
      </c>
      <c r="I107" s="1"/>
    </row>
    <row r="108" spans="2:9" x14ac:dyDescent="0.2">
      <c r="B108" s="9" t="str">
        <f>$B$35</f>
        <v>Business Administration</v>
      </c>
      <c r="C108" s="22">
        <f t="shared" si="5"/>
        <v>36836267.034600928</v>
      </c>
      <c r="D108" s="22">
        <f t="shared" si="5"/>
        <v>163230685.5772216</v>
      </c>
      <c r="E108" s="22">
        <f t="shared" si="5"/>
        <v>109842332.36727087</v>
      </c>
      <c r="F108" s="22">
        <f t="shared" si="5"/>
        <v>44256214.653140783</v>
      </c>
      <c r="G108" s="22">
        <f t="shared" si="5"/>
        <v>0</v>
      </c>
      <c r="H108" s="69">
        <f t="shared" si="4"/>
        <v>354165499.63223422</v>
      </c>
      <c r="I108" s="1"/>
    </row>
    <row r="109" spans="2:9" x14ac:dyDescent="0.2">
      <c r="B109" s="9" t="str">
        <f>$B$36</f>
        <v>Optometry</v>
      </c>
      <c r="C109" s="22">
        <f t="shared" si="5"/>
        <v>0</v>
      </c>
      <c r="D109" s="22">
        <f t="shared" si="5"/>
        <v>0</v>
      </c>
      <c r="E109" s="22">
        <f t="shared" si="5"/>
        <v>0</v>
      </c>
      <c r="F109" s="22">
        <f t="shared" si="5"/>
        <v>0</v>
      </c>
      <c r="G109" s="22">
        <f t="shared" si="5"/>
        <v>6696131.9745929204</v>
      </c>
      <c r="H109" s="69">
        <f t="shared" si="4"/>
        <v>6696131.9745929204</v>
      </c>
      <c r="I109" s="1"/>
    </row>
    <row r="110" spans="2:9" x14ac:dyDescent="0.2">
      <c r="B110" s="9" t="str">
        <f>$B$37</f>
        <v>Teacher Ed-Practice Teaching</v>
      </c>
      <c r="C110" s="22">
        <f t="shared" si="5"/>
        <v>148748.34779170566</v>
      </c>
      <c r="D110" s="22">
        <f t="shared" si="5"/>
        <v>7438665.6264727991</v>
      </c>
      <c r="E110" s="22">
        <f t="shared" si="5"/>
        <v>0</v>
      </c>
      <c r="F110" s="22">
        <f t="shared" si="5"/>
        <v>0</v>
      </c>
      <c r="G110" s="22">
        <f t="shared" si="5"/>
        <v>0</v>
      </c>
      <c r="H110" s="69">
        <f t="shared" si="4"/>
        <v>7587413.9742645044</v>
      </c>
      <c r="I110" s="1"/>
    </row>
    <row r="111" spans="2:9" x14ac:dyDescent="0.2">
      <c r="B111" s="9" t="str">
        <f>$B$38</f>
        <v>Technology</v>
      </c>
      <c r="C111" s="22">
        <f t="shared" si="5"/>
        <v>7060772.7585033085</v>
      </c>
      <c r="D111" s="22">
        <f t="shared" si="5"/>
        <v>16189746.036096439</v>
      </c>
      <c r="E111" s="22">
        <f t="shared" si="5"/>
        <v>3799314.3392493962</v>
      </c>
      <c r="F111" s="22">
        <f t="shared" si="5"/>
        <v>103047.98131176947</v>
      </c>
      <c r="G111" s="22">
        <f t="shared" si="5"/>
        <v>0</v>
      </c>
      <c r="H111" s="69">
        <f t="shared" si="4"/>
        <v>27152881.115160912</v>
      </c>
      <c r="I111" s="1"/>
    </row>
    <row r="112" spans="2:9" x14ac:dyDescent="0.2">
      <c r="B112" s="9" t="str">
        <f>$B$39</f>
        <v>Nursing</v>
      </c>
      <c r="C112" s="22">
        <f t="shared" si="5"/>
        <v>2389307.7227503993</v>
      </c>
      <c r="D112" s="22">
        <f t="shared" si="5"/>
        <v>41869597.289587967</v>
      </c>
      <c r="E112" s="22">
        <f t="shared" si="5"/>
        <v>19844765.739124265</v>
      </c>
      <c r="F112" s="22">
        <f t="shared" si="5"/>
        <v>5501357.7501244079</v>
      </c>
      <c r="G112" s="22">
        <f t="shared" si="5"/>
        <v>0</v>
      </c>
      <c r="H112" s="69">
        <f t="shared" si="4"/>
        <v>69605028.501587048</v>
      </c>
      <c r="I112" s="1"/>
    </row>
    <row r="113" spans="2:9" x14ac:dyDescent="0.2">
      <c r="B113" s="35" t="str">
        <f>$B$40</f>
        <v>Totals</v>
      </c>
      <c r="C113" s="36">
        <f>SUM(C93:C112)</f>
        <v>551778020.5431776</v>
      </c>
      <c r="D113" s="36">
        <f>SUM(D93:D112)</f>
        <v>808948644.4813416</v>
      </c>
      <c r="E113" s="36">
        <f>SUM(E93:E112)</f>
        <v>528794731.8026371</v>
      </c>
      <c r="F113" s="36">
        <f>SUM(F93:F112)</f>
        <v>436372131.59057754</v>
      </c>
      <c r="G113" s="36">
        <f>SUM(G93:G112)</f>
        <v>103057092.96185537</v>
      </c>
      <c r="H113" s="36">
        <f t="shared" si="4"/>
        <v>2428950621.3795891</v>
      </c>
      <c r="I113" s="1"/>
    </row>
    <row r="114" spans="2:9" x14ac:dyDescent="0.2">
      <c r="B114" s="46"/>
      <c r="C114" s="47"/>
      <c r="D114" s="47"/>
      <c r="E114" s="47"/>
      <c r="F114" s="47"/>
      <c r="G114" s="47"/>
      <c r="H114" s="48"/>
      <c r="I114" s="1"/>
    </row>
    <row r="115" spans="2:9" ht="15" thickBot="1" x14ac:dyDescent="0.25">
      <c r="B115" s="391" t="s">
        <v>67</v>
      </c>
      <c r="C115" s="391"/>
      <c r="D115" s="391"/>
      <c r="E115" s="391"/>
      <c r="F115" s="391"/>
      <c r="G115" s="391"/>
      <c r="H115" s="72"/>
      <c r="I115" s="72"/>
    </row>
    <row r="116" spans="2:9" ht="15" thickBot="1" x14ac:dyDescent="0.25">
      <c r="B116" s="62" t="s">
        <v>32</v>
      </c>
      <c r="C116" s="63" t="s">
        <v>26</v>
      </c>
      <c r="D116" s="63" t="s">
        <v>27</v>
      </c>
      <c r="E116" s="63" t="s">
        <v>28</v>
      </c>
      <c r="F116" s="63" t="s">
        <v>29</v>
      </c>
      <c r="G116" s="63" t="s">
        <v>30</v>
      </c>
      <c r="H116" s="64" t="s">
        <v>1</v>
      </c>
      <c r="I116" s="1"/>
    </row>
    <row r="117" spans="2:9" x14ac:dyDescent="0.2">
      <c r="B117" s="9" t="str">
        <f>$B$20</f>
        <v>Liberal Arts</v>
      </c>
      <c r="C117" s="21">
        <f>SUM(UTA:SRSU!C168)</f>
        <v>257175359.07483369</v>
      </c>
      <c r="D117" s="21">
        <f>SUM(UTA:SRSU!D168)</f>
        <v>198750427.06998482</v>
      </c>
      <c r="E117" s="21">
        <f>SUM(UTA:SRSU!E168)</f>
        <v>119741205.05634627</v>
      </c>
      <c r="F117" s="21">
        <f>SUM(UTA:SRSU!F168)</f>
        <v>138379306.22093746</v>
      </c>
      <c r="G117" s="21">
        <f>SUM(UTA:SRSU!G168)</f>
        <v>5354.3555447462604</v>
      </c>
      <c r="H117" s="36">
        <f t="shared" ref="H117:H137" si="6">SUM(C117:G117)</f>
        <v>714051651.77764714</v>
      </c>
      <c r="I117" s="52"/>
    </row>
    <row r="118" spans="2:9" x14ac:dyDescent="0.2">
      <c r="B118" s="9" t="str">
        <f>$B$21</f>
        <v>Science</v>
      </c>
      <c r="C118" s="22">
        <f>SUM(UTA:SRSU!C169)</f>
        <v>227112002.17280319</v>
      </c>
      <c r="D118" s="22">
        <f>SUM(UTA:SRSU!D169)</f>
        <v>234370624.1884101</v>
      </c>
      <c r="E118" s="22">
        <f>SUM(UTA:SRSU!E169)</f>
        <v>135066386.94010556</v>
      </c>
      <c r="F118" s="22">
        <f>SUM(UTA:SRSU!F169)</f>
        <v>286977949.21844167</v>
      </c>
      <c r="G118" s="22">
        <f>SUM(UTA:SRSU!G169)</f>
        <v>0</v>
      </c>
      <c r="H118" s="69">
        <f t="shared" si="6"/>
        <v>883526962.51976061</v>
      </c>
      <c r="I118" s="52"/>
    </row>
    <row r="119" spans="2:9" x14ac:dyDescent="0.2">
      <c r="B119" s="9" t="str">
        <f>$B$22</f>
        <v>Fine Arts</v>
      </c>
      <c r="C119" s="22">
        <f>SUM(UTA:SRSU!C170)</f>
        <v>49163739.617386483</v>
      </c>
      <c r="D119" s="22">
        <f>SUM(UTA:SRSU!D170)</f>
        <v>44312177.620308317</v>
      </c>
      <c r="E119" s="22">
        <f>SUM(UTA:SRSU!E170)</f>
        <v>21831262.425184019</v>
      </c>
      <c r="F119" s="22">
        <f>SUM(UTA:SRSU!F170)</f>
        <v>10366439.593232162</v>
      </c>
      <c r="G119" s="22">
        <f>SUM(UTA:SRSU!G170)</f>
        <v>0</v>
      </c>
      <c r="H119" s="69">
        <f t="shared" si="6"/>
        <v>125673619.25611097</v>
      </c>
      <c r="I119" s="52"/>
    </row>
    <row r="120" spans="2:9" x14ac:dyDescent="0.2">
      <c r="B120" s="9" t="str">
        <f>$B$23</f>
        <v>Teacher Education</v>
      </c>
      <c r="C120" s="22">
        <f>SUM(UTA:SRSU!C171)</f>
        <v>8963185.1730373111</v>
      </c>
      <c r="D120" s="22">
        <f>SUM(UTA:SRSU!D171)</f>
        <v>49245999.596031599</v>
      </c>
      <c r="E120" s="22">
        <f>SUM(UTA:SRSU!E171)</f>
        <v>55337272.153289847</v>
      </c>
      <c r="F120" s="22">
        <f>SUM(UTA:SRSU!F171)</f>
        <v>54898268.794295818</v>
      </c>
      <c r="G120" s="22">
        <f>SUM(UTA:SRSU!G171)</f>
        <v>0</v>
      </c>
      <c r="H120" s="69">
        <f t="shared" si="6"/>
        <v>168444725.71665457</v>
      </c>
      <c r="I120" s="52"/>
    </row>
    <row r="121" spans="2:9" x14ac:dyDescent="0.2">
      <c r="B121" s="9" t="str">
        <f>$B$24</f>
        <v>Agriculture</v>
      </c>
      <c r="C121" s="22">
        <f>SUM(UTA:SRSU!C172)</f>
        <v>17587502.929965653</v>
      </c>
      <c r="D121" s="22">
        <f>SUM(UTA:SRSU!D172)</f>
        <v>25592754.504026726</v>
      </c>
      <c r="E121" s="22">
        <f>SUM(UTA:SRSU!E172)</f>
        <v>15925958.827759111</v>
      </c>
      <c r="F121" s="22">
        <f>SUM(UTA:SRSU!F172)</f>
        <v>15721474.903658198</v>
      </c>
      <c r="G121" s="22">
        <f>SUM(UTA:SRSU!G172)</f>
        <v>0</v>
      </c>
      <c r="H121" s="69">
        <f t="shared" si="6"/>
        <v>74827691.165409684</v>
      </c>
      <c r="I121" s="52"/>
    </row>
    <row r="122" spans="2:9" x14ac:dyDescent="0.2">
      <c r="B122" s="9" t="str">
        <f>$B$25</f>
        <v>Engineering</v>
      </c>
      <c r="C122" s="22">
        <f>SUM(UTA:SRSU!C173)</f>
        <v>95658131.116416618</v>
      </c>
      <c r="D122" s="22">
        <f>SUM(UTA:SRSU!D173)</f>
        <v>223824855.26889241</v>
      </c>
      <c r="E122" s="22">
        <f>SUM(UTA:SRSU!E173)</f>
        <v>228979787.7804842</v>
      </c>
      <c r="F122" s="22">
        <f>SUM(UTA:SRSU!F173)</f>
        <v>294571613.89260304</v>
      </c>
      <c r="G122" s="22">
        <f>SUM(UTA:SRSU!G173)</f>
        <v>0</v>
      </c>
      <c r="H122" s="69">
        <f t="shared" si="6"/>
        <v>843034388.05839622</v>
      </c>
      <c r="I122" s="52"/>
    </row>
    <row r="123" spans="2:9" x14ac:dyDescent="0.2">
      <c r="B123" s="9" t="str">
        <f>$B$26</f>
        <v>Home Economics</v>
      </c>
      <c r="C123" s="22">
        <f>SUM(UTA:SRSU!C174)</f>
        <v>5219444.1398867751</v>
      </c>
      <c r="D123" s="22">
        <f>SUM(UTA:SRSU!D174)</f>
        <v>9342199.7901521269</v>
      </c>
      <c r="E123" s="22">
        <f>SUM(UTA:SRSU!E174)</f>
        <v>3526783.5434819087</v>
      </c>
      <c r="F123" s="22">
        <f>SUM(UTA:SRSU!F174)</f>
        <v>2790975.0391461169</v>
      </c>
      <c r="G123" s="22">
        <f>SUM(UTA:SRSU!G174)</f>
        <v>0</v>
      </c>
      <c r="H123" s="69">
        <f t="shared" si="6"/>
        <v>20879402.51266693</v>
      </c>
      <c r="I123" s="52"/>
    </row>
    <row r="124" spans="2:9" x14ac:dyDescent="0.2">
      <c r="B124" s="9" t="str">
        <f>$B$27</f>
        <v>Law</v>
      </c>
      <c r="C124" s="22">
        <f>SUM(UTA:SRSU!C175)</f>
        <v>0</v>
      </c>
      <c r="D124" s="22">
        <f>SUM(UTA:SRSU!D175)</f>
        <v>4544.8881553747433</v>
      </c>
      <c r="E124" s="22">
        <f>SUM(UTA:SRSU!E175)</f>
        <v>0</v>
      </c>
      <c r="F124" s="22">
        <f>SUM(UTA:SRSU!F175)</f>
        <v>0</v>
      </c>
      <c r="G124" s="22">
        <f>SUM(UTA:SRSU!G175)</f>
        <v>46281121.570820361</v>
      </c>
      <c r="H124" s="69">
        <f t="shared" si="6"/>
        <v>46285666.45897574</v>
      </c>
      <c r="I124" s="52"/>
    </row>
    <row r="125" spans="2:9" x14ac:dyDescent="0.2">
      <c r="B125" s="9" t="str">
        <f>$B$28</f>
        <v>Social Service</v>
      </c>
      <c r="C125" s="22">
        <f>SUM(UTA:SRSU!C176)</f>
        <v>3111918.9075675402</v>
      </c>
      <c r="D125" s="22">
        <f>SUM(UTA:SRSU!D176)</f>
        <v>9186726.1161524542</v>
      </c>
      <c r="E125" s="22">
        <f>SUM(UTA:SRSU!E176)</f>
        <v>17916968.667773765</v>
      </c>
      <c r="F125" s="22">
        <f>SUM(UTA:SRSU!F176)</f>
        <v>4152254.8435534043</v>
      </c>
      <c r="G125" s="22">
        <f>SUM(UTA:SRSU!G176)</f>
        <v>0</v>
      </c>
      <c r="H125" s="69">
        <f t="shared" si="6"/>
        <v>34367868.535047159</v>
      </c>
      <c r="I125" s="52"/>
    </row>
    <row r="126" spans="2:9" x14ac:dyDescent="0.2">
      <c r="B126" s="9" t="str">
        <f>$B$29</f>
        <v>Library Science</v>
      </c>
      <c r="C126" s="22">
        <f>SUM(UTA:SRSU!C177)</f>
        <v>1255017.31162613</v>
      </c>
      <c r="D126" s="22">
        <f>SUM(UTA:SRSU!D177)</f>
        <v>537442.64655250893</v>
      </c>
      <c r="E126" s="22">
        <f>SUM(UTA:SRSU!E177)</f>
        <v>6821376.6620584466</v>
      </c>
      <c r="F126" s="22">
        <f>SUM(UTA:SRSU!F177)</f>
        <v>1154893.1720150793</v>
      </c>
      <c r="G126" s="22">
        <f>SUM(UTA:SRSU!G177)</f>
        <v>0</v>
      </c>
      <c r="H126" s="69">
        <f t="shared" si="6"/>
        <v>9768729.7922521643</v>
      </c>
      <c r="I126" s="52"/>
    </row>
    <row r="127" spans="2:9" x14ac:dyDescent="0.2">
      <c r="B127" s="9" t="str">
        <f>$B$30</f>
        <v>Veterinary Science</v>
      </c>
      <c r="C127" s="22">
        <f>SUM(UTA:SRSU!C178)</f>
        <v>0</v>
      </c>
      <c r="D127" s="22">
        <f>SUM(UTA:SRSU!D178)</f>
        <v>0</v>
      </c>
      <c r="E127" s="22">
        <f>SUM(UTA:SRSU!E178)</f>
        <v>0</v>
      </c>
      <c r="F127" s="22">
        <f>SUM(UTA:SRSU!F178)</f>
        <v>0</v>
      </c>
      <c r="G127" s="22">
        <f>SUM(UTA:SRSU!G178)</f>
        <v>35969914.47890006</v>
      </c>
      <c r="H127" s="69">
        <f t="shared" si="6"/>
        <v>35969914.47890006</v>
      </c>
      <c r="I127" s="52"/>
    </row>
    <row r="128" spans="2:9" x14ac:dyDescent="0.2">
      <c r="B128" s="9" t="str">
        <f>$B$31</f>
        <v>Vocational Training</v>
      </c>
      <c r="C128" s="22">
        <f>SUM(UTA:SRSU!C179)</f>
        <v>1702538.3656793751</v>
      </c>
      <c r="D128" s="22">
        <f>SUM(UTA:SRSU!D179)</f>
        <v>1042695.1463143374</v>
      </c>
      <c r="E128" s="22">
        <f>SUM(UTA:SRSU!E179)</f>
        <v>0</v>
      </c>
      <c r="F128" s="22">
        <f>SUM(UTA:SRSU!F179)</f>
        <v>0</v>
      </c>
      <c r="G128" s="22">
        <f>SUM(UTA:SRSU!G179)</f>
        <v>0</v>
      </c>
      <c r="H128" s="69">
        <f t="shared" si="6"/>
        <v>2745233.5119937127</v>
      </c>
      <c r="I128" s="52"/>
    </row>
    <row r="129" spans="2:9" x14ac:dyDescent="0.2">
      <c r="B129" s="9" t="str">
        <f>$B$32</f>
        <v>Physical Training</v>
      </c>
      <c r="C129" s="22">
        <f>SUM(UTA:SRSU!C180)</f>
        <v>5498753.4485804066</v>
      </c>
      <c r="D129" s="22">
        <f>SUM(UTA:SRSU!D180)</f>
        <v>360598.33844906942</v>
      </c>
      <c r="E129" s="22">
        <f>SUM(UTA:SRSU!E180)</f>
        <v>0</v>
      </c>
      <c r="F129" s="22">
        <f>SUM(UTA:SRSU!F180)</f>
        <v>0</v>
      </c>
      <c r="G129" s="22">
        <f>SUM(UTA:SRSU!G180)</f>
        <v>0</v>
      </c>
      <c r="H129" s="69">
        <f t="shared" si="6"/>
        <v>5859351.7870294759</v>
      </c>
      <c r="I129" s="52"/>
    </row>
    <row r="130" spans="2:9" x14ac:dyDescent="0.2">
      <c r="B130" s="9" t="str">
        <f>$B$33</f>
        <v>Health Services</v>
      </c>
      <c r="C130" s="22">
        <f>SUM(UTA:SRSU!C181)</f>
        <v>10565658.691829463</v>
      </c>
      <c r="D130" s="22">
        <f>SUM(UTA:SRSU!D181)</f>
        <v>29621462.193066902</v>
      </c>
      <c r="E130" s="22">
        <f>SUM(UTA:SRSU!E181)</f>
        <v>25616380.237075564</v>
      </c>
      <c r="F130" s="22">
        <f>SUM(UTA:SRSU!F181)</f>
        <v>9538339.1265475452</v>
      </c>
      <c r="G130" s="22">
        <f>SUM(UTA:SRSU!G181)</f>
        <v>7141742.477585746</v>
      </c>
      <c r="H130" s="69">
        <f t="shared" si="6"/>
        <v>82483582.726105228</v>
      </c>
      <c r="I130" s="52"/>
    </row>
    <row r="131" spans="2:9" x14ac:dyDescent="0.2">
      <c r="B131" s="9" t="str">
        <f>$B$34</f>
        <v>Pharmacy</v>
      </c>
      <c r="C131" s="22">
        <f>SUM(UTA:SRSU!C182)</f>
        <v>7225.0042335885746</v>
      </c>
      <c r="D131" s="22">
        <f>SUM(UTA:SRSU!D182)</f>
        <v>576452.72915150714</v>
      </c>
      <c r="E131" s="22">
        <f>SUM(UTA:SRSU!E182)</f>
        <v>8630119.7128476016</v>
      </c>
      <c r="F131" s="22">
        <f>SUM(UTA:SRSU!F182)</f>
        <v>17399553.619274054</v>
      </c>
      <c r="G131" s="22">
        <f>SUM(UTA:SRSU!G182)</f>
        <v>32249527.877493948</v>
      </c>
      <c r="H131" s="69">
        <f t="shared" si="6"/>
        <v>58862878.943000697</v>
      </c>
      <c r="I131" s="52"/>
    </row>
    <row r="132" spans="2:9" x14ac:dyDescent="0.2">
      <c r="B132" s="9" t="str">
        <f>$B$35</f>
        <v>Business Administration</v>
      </c>
      <c r="C132" s="22">
        <f>SUM(UTA:SRSU!C183)</f>
        <v>35967897.550179072</v>
      </c>
      <c r="D132" s="22">
        <f>SUM(UTA:SRSU!D183)</f>
        <v>154350444.0565744</v>
      </c>
      <c r="E132" s="22">
        <f>SUM(UTA:SRSU!E183)</f>
        <v>121407097.0377159</v>
      </c>
      <c r="F132" s="22">
        <f>SUM(UTA:SRSU!F183)</f>
        <v>56263555.940573752</v>
      </c>
      <c r="G132" s="22">
        <f>SUM(UTA:SRSU!G183)</f>
        <v>0</v>
      </c>
      <c r="H132" s="69">
        <f t="shared" si="6"/>
        <v>367988994.58504313</v>
      </c>
      <c r="I132" s="52"/>
    </row>
    <row r="133" spans="2:9" x14ac:dyDescent="0.2">
      <c r="B133" s="9" t="str">
        <f>$B$36</f>
        <v>Optometry</v>
      </c>
      <c r="C133" s="22">
        <f>SUM(UTA:SRSU!C184)</f>
        <v>0</v>
      </c>
      <c r="D133" s="22">
        <f>SUM(UTA:SRSU!D184)</f>
        <v>0</v>
      </c>
      <c r="E133" s="22">
        <f>SUM(UTA:SRSU!E184)</f>
        <v>0</v>
      </c>
      <c r="F133" s="22">
        <f>SUM(UTA:SRSU!F184)</f>
        <v>0</v>
      </c>
      <c r="G133" s="22">
        <f>SUM(UTA:SRSU!G184)</f>
        <v>8080242.0700000003</v>
      </c>
      <c r="H133" s="69">
        <f t="shared" si="6"/>
        <v>8080242.0700000003</v>
      </c>
      <c r="I133" s="52"/>
    </row>
    <row r="134" spans="2:9" x14ac:dyDescent="0.2">
      <c r="B134" s="9" t="str">
        <f>$B$37</f>
        <v>Teacher Ed-Practice Teaching</v>
      </c>
      <c r="C134" s="22">
        <f>SUM(UTA:SRSU!C185)</f>
        <v>345877.48561477865</v>
      </c>
      <c r="D134" s="22">
        <f>SUM(UTA:SRSU!D185)</f>
        <v>10701632.930815551</v>
      </c>
      <c r="E134" s="22">
        <f>SUM(UTA:SRSU!E185)</f>
        <v>0</v>
      </c>
      <c r="F134" s="22">
        <f>SUM(UTA:SRSU!F185)</f>
        <v>0</v>
      </c>
      <c r="G134" s="22">
        <f>SUM(UTA:SRSU!G185)</f>
        <v>0</v>
      </c>
      <c r="H134" s="69">
        <f t="shared" si="6"/>
        <v>11047510.41643033</v>
      </c>
      <c r="I134" s="52"/>
    </row>
    <row r="135" spans="2:9" x14ac:dyDescent="0.2">
      <c r="B135" s="9" t="str">
        <f>$B$38</f>
        <v>Technology</v>
      </c>
      <c r="C135" s="22">
        <f>SUM(UTA:SRSU!C186)</f>
        <v>15667623.437245842</v>
      </c>
      <c r="D135" s="22">
        <f>SUM(UTA:SRSU!D186)</f>
        <v>30670615.574828081</v>
      </c>
      <c r="E135" s="22">
        <f>SUM(UTA:SRSU!E186)</f>
        <v>10094420.317552067</v>
      </c>
      <c r="F135" s="22">
        <f>SUM(UTA:SRSU!F186)</f>
        <v>2196114.026747209</v>
      </c>
      <c r="G135" s="22">
        <f>SUM(UTA:SRSU!G186)</f>
        <v>0</v>
      </c>
      <c r="H135" s="69">
        <f t="shared" si="6"/>
        <v>58628773.356373198</v>
      </c>
      <c r="I135" s="52"/>
    </row>
    <row r="136" spans="2:9" x14ac:dyDescent="0.2">
      <c r="B136" s="9" t="str">
        <f>$B$39</f>
        <v>Nursing</v>
      </c>
      <c r="C136" s="22">
        <f>SUM(UTA:SRSU!C187)</f>
        <v>4138402.4924989264</v>
      </c>
      <c r="D136" s="22">
        <f>SUM(UTA:SRSU!D187)</f>
        <v>52030786.11894723</v>
      </c>
      <c r="E136" s="22">
        <f>SUM(UTA:SRSU!E187)</f>
        <v>26402779.167327669</v>
      </c>
      <c r="F136" s="22">
        <f>SUM(UTA:SRSU!F187)</f>
        <v>8071653.7534622373</v>
      </c>
      <c r="G136" s="22">
        <f>SUM(UTA:SRSU!G187)</f>
        <v>0</v>
      </c>
      <c r="H136" s="69">
        <f t="shared" si="6"/>
        <v>90643621.532236069</v>
      </c>
      <c r="I136" s="52"/>
    </row>
    <row r="137" spans="2:9" x14ac:dyDescent="0.2">
      <c r="B137" s="35" t="str">
        <f>$B$40</f>
        <v>Totals</v>
      </c>
      <c r="C137" s="36">
        <f>SUM(C117:C136)</f>
        <v>739140276.9193846</v>
      </c>
      <c r="D137" s="36">
        <f>SUM(D117:D136)</f>
        <v>1074522438.7768137</v>
      </c>
      <c r="E137" s="36">
        <f>SUM(E117:E136)</f>
        <v>797297798.52900195</v>
      </c>
      <c r="F137" s="36">
        <f>SUM(F117:F136)</f>
        <v>902482392.1444875</v>
      </c>
      <c r="G137" s="36">
        <f>SUM(G117:G136)</f>
        <v>129727902.83034486</v>
      </c>
      <c r="H137" s="36">
        <f t="shared" si="6"/>
        <v>3643170809.2000327</v>
      </c>
      <c r="I137" s="52"/>
    </row>
    <row r="138" spans="2:9" x14ac:dyDescent="0.2">
      <c r="B138" s="46"/>
      <c r="C138" s="42"/>
      <c r="D138" s="42"/>
      <c r="E138" s="42"/>
      <c r="F138" s="42"/>
      <c r="G138" s="42"/>
      <c r="H138" s="43"/>
      <c r="I138" s="1"/>
    </row>
    <row r="139" spans="2:9" ht="15" thickBot="1" x14ac:dyDescent="0.25">
      <c r="B139" s="383" t="s">
        <v>35</v>
      </c>
      <c r="C139" s="383"/>
      <c r="D139" s="383"/>
      <c r="E139" s="383"/>
      <c r="F139" s="383"/>
      <c r="G139" s="383"/>
      <c r="H139" s="17">
        <f>H9</f>
        <v>1761405852</v>
      </c>
    </row>
    <row r="140" spans="2:9" ht="15" thickBot="1" x14ac:dyDescent="0.25">
      <c r="B140" s="62" t="s">
        <v>32</v>
      </c>
      <c r="C140" s="63" t="s">
        <v>26</v>
      </c>
      <c r="D140" s="63" t="s">
        <v>27</v>
      </c>
      <c r="E140" s="63" t="s">
        <v>28</v>
      </c>
      <c r="F140" s="63" t="s">
        <v>29</v>
      </c>
      <c r="G140" s="63" t="s">
        <v>30</v>
      </c>
      <c r="H140" s="64" t="s">
        <v>1</v>
      </c>
      <c r="I140" s="1"/>
    </row>
    <row r="141" spans="2:9" x14ac:dyDescent="0.2">
      <c r="B141" s="9" t="str">
        <f>$B$20</f>
        <v>Liberal Arts</v>
      </c>
      <c r="C141" s="38">
        <f t="shared" ref="C141:G150" si="7">$H$139*IF($H$113=0,0,C93/$H$113)</f>
        <v>177515146.77893978</v>
      </c>
      <c r="D141" s="38">
        <f t="shared" si="7"/>
        <v>138225668.14285097</v>
      </c>
      <c r="E141" s="38">
        <f t="shared" si="7"/>
        <v>79379967.259275779</v>
      </c>
      <c r="F141" s="38">
        <f t="shared" si="7"/>
        <v>77222560.734515518</v>
      </c>
      <c r="G141" s="38">
        <f t="shared" si="7"/>
        <v>5539.8490591810387</v>
      </c>
      <c r="H141" s="38">
        <f>SUM(C141:G141)</f>
        <v>472348882.76464123</v>
      </c>
      <c r="I141" s="1"/>
    </row>
    <row r="142" spans="2:9" x14ac:dyDescent="0.2">
      <c r="B142" s="9" t="str">
        <f>$B$21</f>
        <v>Science</v>
      </c>
      <c r="C142" s="39">
        <f t="shared" si="7"/>
        <v>83844541.528126493</v>
      </c>
      <c r="D142" s="39">
        <f t="shared" si="7"/>
        <v>88570790.247571439</v>
      </c>
      <c r="E142" s="39">
        <f t="shared" si="7"/>
        <v>47191877.78888765</v>
      </c>
      <c r="F142" s="39">
        <f t="shared" si="7"/>
        <v>67941160.252693266</v>
      </c>
      <c r="G142" s="39">
        <f t="shared" si="7"/>
        <v>0</v>
      </c>
      <c r="H142" s="39">
        <f t="shared" ref="H142:H161" si="8">SUM(C142:G142)</f>
        <v>287548369.81727886</v>
      </c>
      <c r="I142" s="1"/>
    </row>
    <row r="143" spans="2:9" x14ac:dyDescent="0.2">
      <c r="B143" s="9" t="str">
        <f>$B$22</f>
        <v>Fine Arts</v>
      </c>
      <c r="C143" s="39">
        <f t="shared" si="7"/>
        <v>41725561.131709285</v>
      </c>
      <c r="D143" s="39">
        <f t="shared" si="7"/>
        <v>36597914.59850695</v>
      </c>
      <c r="E143" s="39">
        <f t="shared" si="7"/>
        <v>17614484.957573343</v>
      </c>
      <c r="F143" s="39">
        <f t="shared" si="7"/>
        <v>7511789.2080258019</v>
      </c>
      <c r="G143" s="39">
        <f t="shared" si="7"/>
        <v>0</v>
      </c>
      <c r="H143" s="39">
        <f t="shared" si="8"/>
        <v>103449749.89581537</v>
      </c>
      <c r="I143" s="1"/>
    </row>
    <row r="144" spans="2:9" x14ac:dyDescent="0.2">
      <c r="B144" s="9" t="str">
        <f>$B$23</f>
        <v>Teacher Education</v>
      </c>
      <c r="C144" s="39">
        <f t="shared" si="7"/>
        <v>4867361.4944603303</v>
      </c>
      <c r="D144" s="39">
        <f t="shared" si="7"/>
        <v>25549801.25195371</v>
      </c>
      <c r="E144" s="39">
        <f t="shared" si="7"/>
        <v>29367905.228134934</v>
      </c>
      <c r="F144" s="39">
        <f t="shared" si="7"/>
        <v>23375268.581572726</v>
      </c>
      <c r="G144" s="39">
        <f t="shared" si="7"/>
        <v>0</v>
      </c>
      <c r="H144" s="39">
        <f t="shared" si="8"/>
        <v>83160336.556121707</v>
      </c>
      <c r="I144" s="1"/>
    </row>
    <row r="145" spans="2:9" x14ac:dyDescent="0.2">
      <c r="B145" s="9" t="str">
        <f>$B$24</f>
        <v>Agriculture</v>
      </c>
      <c r="C145" s="39">
        <f t="shared" si="7"/>
        <v>4669308.2252340456</v>
      </c>
      <c r="D145" s="39">
        <f t="shared" si="7"/>
        <v>11272444.627109881</v>
      </c>
      <c r="E145" s="39">
        <f t="shared" si="7"/>
        <v>6708993.593546466</v>
      </c>
      <c r="F145" s="39">
        <f t="shared" si="7"/>
        <v>4757409.8364294292</v>
      </c>
      <c r="G145" s="39">
        <f t="shared" si="7"/>
        <v>0</v>
      </c>
      <c r="H145" s="39">
        <f t="shared" si="8"/>
        <v>27408156.282319821</v>
      </c>
      <c r="I145" s="1"/>
    </row>
    <row r="146" spans="2:9" x14ac:dyDescent="0.2">
      <c r="B146" s="9" t="str">
        <f>$B$25</f>
        <v>Engineering</v>
      </c>
      <c r="C146" s="39">
        <f t="shared" si="7"/>
        <v>38689882.794929333</v>
      </c>
      <c r="D146" s="39">
        <f t="shared" si="7"/>
        <v>90500441.044660866</v>
      </c>
      <c r="E146" s="39">
        <f t="shared" si="7"/>
        <v>72954536.013174653</v>
      </c>
      <c r="F146" s="39">
        <f t="shared" si="7"/>
        <v>84686792.894320428</v>
      </c>
      <c r="G146" s="39">
        <f t="shared" si="7"/>
        <v>0</v>
      </c>
      <c r="H146" s="39">
        <f t="shared" si="8"/>
        <v>286831652.74708527</v>
      </c>
      <c r="I146" s="1"/>
    </row>
    <row r="147" spans="2:9" x14ac:dyDescent="0.2">
      <c r="B147" s="9" t="str">
        <f>$B$26</f>
        <v>Home Economics</v>
      </c>
      <c r="C147" s="39">
        <f t="shared" si="7"/>
        <v>3073337.4022235335</v>
      </c>
      <c r="D147" s="39">
        <f t="shared" si="7"/>
        <v>4944898.6483934773</v>
      </c>
      <c r="E147" s="39">
        <f t="shared" si="7"/>
        <v>2186583.4509050837</v>
      </c>
      <c r="F147" s="39">
        <f t="shared" si="7"/>
        <v>1654470.5683102093</v>
      </c>
      <c r="G147" s="39">
        <f t="shared" si="7"/>
        <v>0</v>
      </c>
      <c r="H147" s="39">
        <f t="shared" si="8"/>
        <v>11859290.069832303</v>
      </c>
      <c r="I147" s="1"/>
    </row>
    <row r="148" spans="2:9" x14ac:dyDescent="0.2">
      <c r="B148" s="9" t="str">
        <f>$B$27</f>
        <v>Law</v>
      </c>
      <c r="C148" s="39">
        <f t="shared" si="7"/>
        <v>0</v>
      </c>
      <c r="D148" s="39">
        <f t="shared" si="7"/>
        <v>2840.0134572509105</v>
      </c>
      <c r="E148" s="39">
        <f t="shared" si="7"/>
        <v>0</v>
      </c>
      <c r="F148" s="39">
        <f t="shared" si="7"/>
        <v>0</v>
      </c>
      <c r="G148" s="39">
        <f t="shared" si="7"/>
        <v>39461144.473420888</v>
      </c>
      <c r="H148" s="39">
        <f t="shared" si="8"/>
        <v>39463984.486878142</v>
      </c>
      <c r="I148" s="1"/>
    </row>
    <row r="149" spans="2:9" x14ac:dyDescent="0.2">
      <c r="B149" s="9" t="str">
        <f>$B$28</f>
        <v>Social Service</v>
      </c>
      <c r="C149" s="39">
        <f t="shared" si="7"/>
        <v>1601507.2451552886</v>
      </c>
      <c r="D149" s="39">
        <f t="shared" si="7"/>
        <v>5316831.0666165771</v>
      </c>
      <c r="E149" s="39">
        <f t="shared" si="7"/>
        <v>8806967.671018865</v>
      </c>
      <c r="F149" s="39">
        <f t="shared" si="7"/>
        <v>1777424.5105961584</v>
      </c>
      <c r="G149" s="39">
        <f t="shared" si="7"/>
        <v>0</v>
      </c>
      <c r="H149" s="39">
        <f t="shared" si="8"/>
        <v>17502730.493386891</v>
      </c>
      <c r="I149" s="1"/>
    </row>
    <row r="150" spans="2:9" x14ac:dyDescent="0.2">
      <c r="B150" s="9" t="str">
        <f>$B$29</f>
        <v>Library Science</v>
      </c>
      <c r="C150" s="39">
        <f t="shared" si="7"/>
        <v>398173.58606578014</v>
      </c>
      <c r="D150" s="39">
        <f t="shared" si="7"/>
        <v>333279.72485558019</v>
      </c>
      <c r="E150" s="39">
        <f t="shared" si="7"/>
        <v>3629826.2116958555</v>
      </c>
      <c r="F150" s="39">
        <f t="shared" si="7"/>
        <v>491576.67914312694</v>
      </c>
      <c r="G150" s="39">
        <f t="shared" si="7"/>
        <v>0</v>
      </c>
      <c r="H150" s="39">
        <f t="shared" si="8"/>
        <v>4852856.2017603423</v>
      </c>
      <c r="I150" s="1"/>
    </row>
    <row r="151" spans="2:9" x14ac:dyDescent="0.2">
      <c r="B151" s="9" t="str">
        <f>$B$30</f>
        <v>Veterinary Science</v>
      </c>
      <c r="C151" s="39">
        <f t="shared" ref="C151:G160" si="9">$H$139*IF($H$113=0,0,C103/$H$113)</f>
        <v>0</v>
      </c>
      <c r="D151" s="39">
        <f t="shared" si="9"/>
        <v>0</v>
      </c>
      <c r="E151" s="39">
        <f t="shared" si="9"/>
        <v>160.03942225629743</v>
      </c>
      <c r="F151" s="39">
        <f t="shared" si="9"/>
        <v>0</v>
      </c>
      <c r="G151" s="39">
        <f t="shared" si="9"/>
        <v>15707765.924573813</v>
      </c>
      <c r="H151" s="39">
        <f t="shared" si="8"/>
        <v>15707925.96399607</v>
      </c>
      <c r="I151" s="1"/>
    </row>
    <row r="152" spans="2:9" x14ac:dyDescent="0.2">
      <c r="B152" s="9" t="str">
        <f>$B$31</f>
        <v>Vocational Training</v>
      </c>
      <c r="C152" s="39">
        <f t="shared" si="9"/>
        <v>995160.32708339696</v>
      </c>
      <c r="D152" s="39">
        <f t="shared" si="9"/>
        <v>486933.8550388444</v>
      </c>
      <c r="E152" s="39">
        <f t="shared" si="9"/>
        <v>0</v>
      </c>
      <c r="F152" s="39">
        <f t="shared" si="9"/>
        <v>0</v>
      </c>
      <c r="G152" s="39">
        <f t="shared" si="9"/>
        <v>0</v>
      </c>
      <c r="H152" s="39">
        <f t="shared" si="8"/>
        <v>1482094.1821222412</v>
      </c>
      <c r="I152" s="1"/>
    </row>
    <row r="153" spans="2:9" x14ac:dyDescent="0.2">
      <c r="B153" s="9" t="str">
        <f>$B$32</f>
        <v>Physical Training</v>
      </c>
      <c r="C153" s="39">
        <f t="shared" si="9"/>
        <v>2302965.2001416315</v>
      </c>
      <c r="D153" s="39">
        <f t="shared" si="9"/>
        <v>200982.73964098076</v>
      </c>
      <c r="E153" s="39">
        <f t="shared" si="9"/>
        <v>0</v>
      </c>
      <c r="F153" s="39">
        <f t="shared" si="9"/>
        <v>0</v>
      </c>
      <c r="G153" s="39">
        <f t="shared" si="9"/>
        <v>0</v>
      </c>
      <c r="H153" s="39">
        <f t="shared" si="8"/>
        <v>2503947.9397826125</v>
      </c>
      <c r="I153" s="1"/>
    </row>
    <row r="154" spans="2:9" x14ac:dyDescent="0.2">
      <c r="B154" s="9" t="str">
        <f>$B$33</f>
        <v>Health Services</v>
      </c>
      <c r="C154" s="39">
        <f t="shared" si="9"/>
        <v>6775509.7994651292</v>
      </c>
      <c r="D154" s="39">
        <f t="shared" si="9"/>
        <v>18614780.117717478</v>
      </c>
      <c r="E154" s="39">
        <f t="shared" si="9"/>
        <v>15887220.579723993</v>
      </c>
      <c r="F154" s="39">
        <f t="shared" si="9"/>
        <v>5412702.902933713</v>
      </c>
      <c r="G154" s="39">
        <f t="shared" si="9"/>
        <v>4667410.059541516</v>
      </c>
      <c r="H154" s="39">
        <f t="shared" si="8"/>
        <v>51357623.459381826</v>
      </c>
      <c r="I154" s="1"/>
    </row>
    <row r="155" spans="2:9" x14ac:dyDescent="0.2">
      <c r="B155" s="9" t="str">
        <f>$B$34</f>
        <v>Pharmacy</v>
      </c>
      <c r="C155" s="39">
        <f t="shared" si="9"/>
        <v>1849.1804151854553</v>
      </c>
      <c r="D155" s="39">
        <f t="shared" si="9"/>
        <v>141386.01346998938</v>
      </c>
      <c r="E155" s="39">
        <f t="shared" si="9"/>
        <v>2937818.1898143175</v>
      </c>
      <c r="F155" s="39">
        <f t="shared" si="9"/>
        <v>5455989.9394080201</v>
      </c>
      <c r="G155" s="39">
        <f t="shared" si="9"/>
        <v>10036365.744333751</v>
      </c>
      <c r="H155" s="39">
        <f t="shared" si="8"/>
        <v>18573409.067441262</v>
      </c>
      <c r="I155" s="1"/>
    </row>
    <row r="156" spans="2:9" x14ac:dyDescent="0.2">
      <c r="B156" s="9" t="str">
        <f>$B$35</f>
        <v>Business Administration</v>
      </c>
      <c r="C156" s="39">
        <f t="shared" si="9"/>
        <v>26712612.331216652</v>
      </c>
      <c r="D156" s="39">
        <f t="shared" si="9"/>
        <v>118370246.91691256</v>
      </c>
      <c r="E156" s="39">
        <f t="shared" si="9"/>
        <v>79654532.836550385</v>
      </c>
      <c r="F156" s="39">
        <f t="shared" si="9"/>
        <v>32093347.139817402</v>
      </c>
      <c r="G156" s="39">
        <f t="shared" si="9"/>
        <v>0</v>
      </c>
      <c r="H156" s="39">
        <f t="shared" si="8"/>
        <v>256830739.22449702</v>
      </c>
      <c r="I156" s="1"/>
    </row>
    <row r="157" spans="2:9" x14ac:dyDescent="0.2">
      <c r="B157" s="9" t="str">
        <f>$B$36</f>
        <v>Optometry</v>
      </c>
      <c r="C157" s="39">
        <f t="shared" si="9"/>
        <v>0</v>
      </c>
      <c r="D157" s="39">
        <f t="shared" si="9"/>
        <v>0</v>
      </c>
      <c r="E157" s="39">
        <f t="shared" si="9"/>
        <v>0</v>
      </c>
      <c r="F157" s="39">
        <f t="shared" si="9"/>
        <v>0</v>
      </c>
      <c r="G157" s="39">
        <f t="shared" si="9"/>
        <v>4855844.306589162</v>
      </c>
      <c r="H157" s="39">
        <f t="shared" si="8"/>
        <v>4855844.306589162</v>
      </c>
      <c r="I157" s="1"/>
    </row>
    <row r="158" spans="2:9" x14ac:dyDescent="0.2">
      <c r="B158" s="9" t="str">
        <f>$B$37</f>
        <v>Teacher Ed-Practice Teaching</v>
      </c>
      <c r="C158" s="39">
        <f t="shared" si="9"/>
        <v>107868.06778592643</v>
      </c>
      <c r="D158" s="39">
        <f t="shared" si="9"/>
        <v>5394308.575156833</v>
      </c>
      <c r="E158" s="39">
        <f t="shared" si="9"/>
        <v>0</v>
      </c>
      <c r="F158" s="39">
        <f t="shared" si="9"/>
        <v>0</v>
      </c>
      <c r="G158" s="39">
        <f t="shared" si="9"/>
        <v>0</v>
      </c>
      <c r="H158" s="39">
        <f t="shared" si="8"/>
        <v>5502176.6429427592</v>
      </c>
      <c r="I158" s="1"/>
    </row>
    <row r="159" spans="2:9" x14ac:dyDescent="0.2">
      <c r="B159" s="9" t="str">
        <f>$B$38</f>
        <v>Technology</v>
      </c>
      <c r="C159" s="39">
        <f t="shared" si="9"/>
        <v>5120271.423799484</v>
      </c>
      <c r="D159" s="39">
        <f t="shared" si="9"/>
        <v>11740342.993953999</v>
      </c>
      <c r="E159" s="39">
        <f t="shared" si="9"/>
        <v>2755154.613616813</v>
      </c>
      <c r="F159" s="39">
        <f t="shared" si="9"/>
        <v>74727.462848233699</v>
      </c>
      <c r="G159" s="39">
        <f t="shared" si="9"/>
        <v>0</v>
      </c>
      <c r="H159" s="39">
        <f t="shared" si="8"/>
        <v>19690496.494218532</v>
      </c>
      <c r="I159" s="1"/>
    </row>
    <row r="160" spans="2:9" x14ac:dyDescent="0.2">
      <c r="B160" s="9" t="str">
        <f>$B$39</f>
        <v>Nursing</v>
      </c>
      <c r="C160" s="39">
        <f t="shared" si="9"/>
        <v>1732657.9503254746</v>
      </c>
      <c r="D160" s="39">
        <f t="shared" si="9"/>
        <v>30362640.16140255</v>
      </c>
      <c r="E160" s="39">
        <f t="shared" si="9"/>
        <v>14390859.244643316</v>
      </c>
      <c r="F160" s="39">
        <f t="shared" si="9"/>
        <v>3989428.0475372178</v>
      </c>
      <c r="G160" s="39">
        <f t="shared" si="9"/>
        <v>0</v>
      </c>
      <c r="H160" s="39">
        <f t="shared" si="8"/>
        <v>50475585.403908558</v>
      </c>
      <c r="I160" s="1"/>
    </row>
    <row r="161" spans="2:9" x14ac:dyDescent="0.2">
      <c r="B161" s="35" t="str">
        <f>$B$40</f>
        <v>Totals</v>
      </c>
      <c r="C161" s="38">
        <f>SUM(C141:C160)</f>
        <v>400133714.46707666</v>
      </c>
      <c r="D161" s="38">
        <f>SUM(D141:D160)</f>
        <v>586626530.73926985</v>
      </c>
      <c r="E161" s="38">
        <f>SUM(E141:E160)</f>
        <v>383466887.67798376</v>
      </c>
      <c r="F161" s="38">
        <f>SUM(F141:F160)</f>
        <v>316444648.75815123</v>
      </c>
      <c r="G161" s="38">
        <f>SUM(G141:G160)</f>
        <v>74734070.3575183</v>
      </c>
      <c r="H161" s="38">
        <f t="shared" si="8"/>
        <v>1761405851.9999998</v>
      </c>
      <c r="I161" s="1"/>
    </row>
    <row r="162" spans="2:9" x14ac:dyDescent="0.2">
      <c r="B162" s="14"/>
      <c r="C162" s="18"/>
      <c r="D162" s="18"/>
      <c r="E162" s="18"/>
      <c r="F162" s="18"/>
      <c r="G162" s="18"/>
      <c r="H162" s="18"/>
      <c r="I162" s="1"/>
    </row>
    <row r="163" spans="2:9" ht="15" thickBot="1" x14ac:dyDescent="0.25">
      <c r="B163" s="383" t="s">
        <v>36</v>
      </c>
      <c r="C163" s="383"/>
      <c r="D163" s="383"/>
      <c r="E163" s="383"/>
      <c r="F163" s="383"/>
      <c r="G163" s="383"/>
      <c r="H163" s="17">
        <f>H11</f>
        <v>1101930299</v>
      </c>
    </row>
    <row r="164" spans="2:9" ht="15" thickBot="1" x14ac:dyDescent="0.25">
      <c r="B164" s="62" t="s">
        <v>32</v>
      </c>
      <c r="C164" s="63" t="s">
        <v>26</v>
      </c>
      <c r="D164" s="63" t="s">
        <v>27</v>
      </c>
      <c r="E164" s="63" t="s">
        <v>28</v>
      </c>
      <c r="F164" s="63" t="s">
        <v>29</v>
      </c>
      <c r="G164" s="63" t="s">
        <v>30</v>
      </c>
      <c r="H164" s="64" t="s">
        <v>1</v>
      </c>
      <c r="I164" s="1"/>
    </row>
    <row r="165" spans="2:9" x14ac:dyDescent="0.2">
      <c r="B165" s="9" t="str">
        <f>$B$20</f>
        <v>Liberal Arts</v>
      </c>
      <c r="C165" s="38">
        <f t="shared" ref="C165:G174" si="10">$H$163*IF($H$16=0,0,C$16/$H$16)*IF(C$40=0,0,C20/C$40)</f>
        <v>185665166.54658169</v>
      </c>
      <c r="D165" s="38">
        <f t="shared" si="10"/>
        <v>143164765.47805393</v>
      </c>
      <c r="E165" s="38">
        <f t="shared" si="10"/>
        <v>24807271.192746073</v>
      </c>
      <c r="F165" s="38">
        <f t="shared" si="10"/>
        <v>8710354.8843412921</v>
      </c>
      <c r="G165" s="38">
        <f t="shared" si="10"/>
        <v>0</v>
      </c>
      <c r="H165" s="38">
        <f>SUM(C165:G165)</f>
        <v>362347558.10172302</v>
      </c>
      <c r="I165" s="1"/>
    </row>
    <row r="166" spans="2:9" x14ac:dyDescent="0.2">
      <c r="B166" s="9" t="str">
        <f>$B$21</f>
        <v>Science</v>
      </c>
      <c r="C166" s="39">
        <f t="shared" si="10"/>
        <v>76893116.844909668</v>
      </c>
      <c r="D166" s="39">
        <f t="shared" si="10"/>
        <v>71443065.689893588</v>
      </c>
      <c r="E166" s="39">
        <f t="shared" si="10"/>
        <v>12157221.250823889</v>
      </c>
      <c r="F166" s="39">
        <f t="shared" si="10"/>
        <v>8144038.5013467418</v>
      </c>
      <c r="G166" s="39">
        <f t="shared" si="10"/>
        <v>0</v>
      </c>
      <c r="H166" s="39">
        <f t="shared" ref="H166:H185" si="11">SUM(C166:G166)</f>
        <v>168637442.28697389</v>
      </c>
      <c r="I166" s="1"/>
    </row>
    <row r="167" spans="2:9" x14ac:dyDescent="0.2">
      <c r="B167" s="9" t="str">
        <f>$B$22</f>
        <v>Fine Arts</v>
      </c>
      <c r="C167" s="39">
        <f t="shared" si="10"/>
        <v>26513832.957375571</v>
      </c>
      <c r="D167" s="39">
        <f t="shared" si="10"/>
        <v>21574679.527445447</v>
      </c>
      <c r="E167" s="39">
        <f t="shared" si="10"/>
        <v>3121855.2020812314</v>
      </c>
      <c r="F167" s="39">
        <f t="shared" si="10"/>
        <v>1153665.4179745601</v>
      </c>
      <c r="G167" s="39">
        <f t="shared" si="10"/>
        <v>0</v>
      </c>
      <c r="H167" s="39">
        <f t="shared" si="11"/>
        <v>52364033.104876816</v>
      </c>
      <c r="I167" s="1"/>
    </row>
    <row r="168" spans="2:9" x14ac:dyDescent="0.2">
      <c r="B168" s="9" t="str">
        <f>$B$23</f>
        <v>Teacher Education</v>
      </c>
      <c r="C168" s="39">
        <f t="shared" si="10"/>
        <v>3769298.8335150173</v>
      </c>
      <c r="D168" s="39">
        <f t="shared" si="10"/>
        <v>28403104.128645752</v>
      </c>
      <c r="E168" s="39">
        <f t="shared" si="10"/>
        <v>24245091.058749158</v>
      </c>
      <c r="F168" s="39">
        <f t="shared" si="10"/>
        <v>5424565.512770908</v>
      </c>
      <c r="G168" s="39">
        <f t="shared" si="10"/>
        <v>0</v>
      </c>
      <c r="H168" s="39">
        <f t="shared" si="11"/>
        <v>61842059.533680834</v>
      </c>
      <c r="I168" s="1"/>
    </row>
    <row r="169" spans="2:9" x14ac:dyDescent="0.2">
      <c r="B169" s="9" t="str">
        <f>$B$24</f>
        <v>Agriculture</v>
      </c>
      <c r="C169" s="39">
        <f t="shared" si="10"/>
        <v>4260471.6231921846</v>
      </c>
      <c r="D169" s="39">
        <f t="shared" si="10"/>
        <v>9648155.9835337996</v>
      </c>
      <c r="E169" s="39">
        <f t="shared" si="10"/>
        <v>1262629.7072729405</v>
      </c>
      <c r="F169" s="39">
        <f t="shared" si="10"/>
        <v>708751.45876585157</v>
      </c>
      <c r="G169" s="39">
        <f t="shared" si="10"/>
        <v>0</v>
      </c>
      <c r="H169" s="39">
        <f t="shared" si="11"/>
        <v>15880008.772764776</v>
      </c>
      <c r="I169" s="1"/>
    </row>
    <row r="170" spans="2:9" x14ac:dyDescent="0.2">
      <c r="B170" s="9" t="str">
        <f>$B$25</f>
        <v>Engineering</v>
      </c>
      <c r="C170" s="39">
        <f t="shared" si="10"/>
        <v>23509762.619737756</v>
      </c>
      <c r="D170" s="39">
        <f t="shared" si="10"/>
        <v>65870735.202450141</v>
      </c>
      <c r="E170" s="39">
        <f t="shared" si="10"/>
        <v>19333621.872669123</v>
      </c>
      <c r="F170" s="39">
        <f t="shared" si="10"/>
        <v>10389934.428240657</v>
      </c>
      <c r="G170" s="39">
        <f t="shared" si="10"/>
        <v>0</v>
      </c>
      <c r="H170" s="39">
        <f t="shared" si="11"/>
        <v>119104054.12309769</v>
      </c>
      <c r="I170" s="1"/>
    </row>
    <row r="171" spans="2:9" x14ac:dyDescent="0.2">
      <c r="B171" s="9" t="str">
        <f>$B$26</f>
        <v>Home Economics</v>
      </c>
      <c r="C171" s="39">
        <f t="shared" si="10"/>
        <v>3807194.5974290054</v>
      </c>
      <c r="D171" s="39">
        <f t="shared" si="10"/>
        <v>6152796.2247976214</v>
      </c>
      <c r="E171" s="39">
        <f t="shared" si="10"/>
        <v>935897.72191683273</v>
      </c>
      <c r="F171" s="39">
        <f t="shared" si="10"/>
        <v>194967.79259079945</v>
      </c>
      <c r="G171" s="39">
        <f t="shared" si="10"/>
        <v>0</v>
      </c>
      <c r="H171" s="39">
        <f t="shared" si="11"/>
        <v>11090856.336734258</v>
      </c>
      <c r="I171" s="1"/>
    </row>
    <row r="172" spans="2:9" x14ac:dyDescent="0.2">
      <c r="B172" s="9" t="str">
        <f>$B$27</f>
        <v>Law</v>
      </c>
      <c r="C172" s="39">
        <f t="shared" si="10"/>
        <v>0</v>
      </c>
      <c r="D172" s="39">
        <f t="shared" si="10"/>
        <v>0</v>
      </c>
      <c r="E172" s="39">
        <f t="shared" si="10"/>
        <v>0</v>
      </c>
      <c r="F172" s="39">
        <f t="shared" si="10"/>
        <v>0</v>
      </c>
      <c r="G172" s="39">
        <f t="shared" si="10"/>
        <v>5843175.3980352301</v>
      </c>
      <c r="H172" s="39">
        <f t="shared" si="11"/>
        <v>5843175.3980352301</v>
      </c>
      <c r="I172" s="1"/>
    </row>
    <row r="173" spans="2:9" x14ac:dyDescent="0.2">
      <c r="B173" s="9" t="str">
        <f>$B$28</f>
        <v>Social Service</v>
      </c>
      <c r="C173" s="39">
        <f t="shared" si="10"/>
        <v>1003477.9289053685</v>
      </c>
      <c r="D173" s="39">
        <f t="shared" si="10"/>
        <v>5797276.3378259391</v>
      </c>
      <c r="E173" s="39">
        <f t="shared" si="10"/>
        <v>7139557.6678053439</v>
      </c>
      <c r="F173" s="39">
        <f t="shared" si="10"/>
        <v>121011.11863262365</v>
      </c>
      <c r="G173" s="39">
        <f t="shared" si="10"/>
        <v>0</v>
      </c>
      <c r="H173" s="39">
        <f t="shared" si="11"/>
        <v>14061323.053169275</v>
      </c>
      <c r="I173" s="1"/>
    </row>
    <row r="174" spans="2:9" x14ac:dyDescent="0.2">
      <c r="B174" s="9" t="str">
        <f>$B$29</f>
        <v>Library Science</v>
      </c>
      <c r="C174" s="39">
        <f t="shared" si="10"/>
        <v>125274.46767556493</v>
      </c>
      <c r="D174" s="39">
        <f t="shared" si="10"/>
        <v>310267.10847677017</v>
      </c>
      <c r="E174" s="39">
        <f t="shared" si="10"/>
        <v>1643455.8180899697</v>
      </c>
      <c r="F174" s="39">
        <f t="shared" si="10"/>
        <v>40206.604493135266</v>
      </c>
      <c r="G174" s="39">
        <f t="shared" si="10"/>
        <v>0</v>
      </c>
      <c r="H174" s="39">
        <f t="shared" si="11"/>
        <v>2119203.99873544</v>
      </c>
      <c r="I174" s="1"/>
    </row>
    <row r="175" spans="2:9" x14ac:dyDescent="0.2">
      <c r="B175" s="9" t="str">
        <f>$B$30</f>
        <v>Veterinary Science</v>
      </c>
      <c r="C175" s="39">
        <f t="shared" ref="C175:G184" si="12">$H$163*IF($H$16=0,0,C$16/$H$16)*IF(C$40=0,0,C30/C$40)</f>
        <v>0</v>
      </c>
      <c r="D175" s="39">
        <f t="shared" si="12"/>
        <v>0</v>
      </c>
      <c r="E175" s="39">
        <f t="shared" si="12"/>
        <v>0</v>
      </c>
      <c r="F175" s="39">
        <f t="shared" si="12"/>
        <v>0</v>
      </c>
      <c r="G175" s="39">
        <f t="shared" si="12"/>
        <v>747013.43452853011</v>
      </c>
      <c r="H175" s="39">
        <f t="shared" si="11"/>
        <v>747013.43452853011</v>
      </c>
      <c r="I175" s="1"/>
    </row>
    <row r="176" spans="2:9" x14ac:dyDescent="0.2">
      <c r="B176" s="9" t="str">
        <f>$B$31</f>
        <v>Vocational Training</v>
      </c>
      <c r="C176" s="39">
        <f t="shared" si="12"/>
        <v>689626.92175305297</v>
      </c>
      <c r="D176" s="39">
        <f t="shared" si="12"/>
        <v>268792.71731250075</v>
      </c>
      <c r="E176" s="39">
        <f t="shared" si="12"/>
        <v>0</v>
      </c>
      <c r="F176" s="39">
        <f t="shared" si="12"/>
        <v>0</v>
      </c>
      <c r="G176" s="39">
        <f t="shared" si="12"/>
        <v>0</v>
      </c>
      <c r="H176" s="39">
        <f t="shared" si="11"/>
        <v>958419.63906555367</v>
      </c>
      <c r="I176" s="1"/>
    </row>
    <row r="177" spans="2:9" x14ac:dyDescent="0.2">
      <c r="B177" s="9" t="str">
        <f>$B$32</f>
        <v>Physical Training</v>
      </c>
      <c r="C177" s="39">
        <f t="shared" si="12"/>
        <v>1541569.2834284264</v>
      </c>
      <c r="D177" s="39">
        <f t="shared" si="12"/>
        <v>288739.08763938455</v>
      </c>
      <c r="E177" s="39">
        <f t="shared" si="12"/>
        <v>0</v>
      </c>
      <c r="F177" s="39">
        <f t="shared" si="12"/>
        <v>0</v>
      </c>
      <c r="G177" s="39">
        <f t="shared" si="12"/>
        <v>0</v>
      </c>
      <c r="H177" s="39">
        <f t="shared" si="11"/>
        <v>1830308.3710678108</v>
      </c>
      <c r="I177" s="1"/>
    </row>
    <row r="178" spans="2:9" x14ac:dyDescent="0.2">
      <c r="B178" s="9" t="str">
        <f>$B$33</f>
        <v>Health Services</v>
      </c>
      <c r="C178" s="39">
        <f t="shared" si="12"/>
        <v>8296322.9916059673</v>
      </c>
      <c r="D178" s="39">
        <f t="shared" si="12"/>
        <v>25012396.912021112</v>
      </c>
      <c r="E178" s="39">
        <f t="shared" si="12"/>
        <v>9532009.0692003742</v>
      </c>
      <c r="F178" s="39">
        <f t="shared" si="12"/>
        <v>792784.24041938724</v>
      </c>
      <c r="G178" s="39">
        <f t="shared" si="12"/>
        <v>1243077.0433951321</v>
      </c>
      <c r="H178" s="39">
        <f t="shared" si="11"/>
        <v>44876590.256641969</v>
      </c>
      <c r="I178" s="1"/>
    </row>
    <row r="179" spans="2:9" x14ac:dyDescent="0.2">
      <c r="B179" s="9" t="str">
        <f>$B$34</f>
        <v>Pharmacy</v>
      </c>
      <c r="C179" s="39">
        <f t="shared" si="12"/>
        <v>712.32638936067997</v>
      </c>
      <c r="D179" s="39">
        <f t="shared" si="12"/>
        <v>95074.769575719445</v>
      </c>
      <c r="E179" s="39">
        <f t="shared" si="12"/>
        <v>119284.48178562077</v>
      </c>
      <c r="F179" s="39">
        <f t="shared" si="12"/>
        <v>225978.72598331497</v>
      </c>
      <c r="G179" s="39">
        <f t="shared" si="12"/>
        <v>2878465.8297501262</v>
      </c>
      <c r="H179" s="39">
        <f t="shared" si="11"/>
        <v>3319516.1334841419</v>
      </c>
      <c r="I179" s="1"/>
    </row>
    <row r="180" spans="2:9" x14ac:dyDescent="0.2">
      <c r="B180" s="9" t="str">
        <f>$B$35</f>
        <v>Business Administration</v>
      </c>
      <c r="C180" s="39">
        <f t="shared" si="12"/>
        <v>22251984.169830624</v>
      </c>
      <c r="D180" s="39">
        <f t="shared" si="12"/>
        <v>117155840.87494387</v>
      </c>
      <c r="E180" s="39">
        <f t="shared" si="12"/>
        <v>35707237.473121658</v>
      </c>
      <c r="F180" s="39">
        <f t="shared" si="12"/>
        <v>1411339.8613685218</v>
      </c>
      <c r="G180" s="39">
        <f t="shared" si="12"/>
        <v>0</v>
      </c>
      <c r="H180" s="39">
        <f t="shared" si="11"/>
        <v>176526402.37926468</v>
      </c>
      <c r="I180" s="1"/>
    </row>
    <row r="181" spans="2:9" x14ac:dyDescent="0.2">
      <c r="B181" s="9" t="str">
        <f>$B$36</f>
        <v>Optometry</v>
      </c>
      <c r="C181" s="39">
        <f t="shared" si="12"/>
        <v>0</v>
      </c>
      <c r="D181" s="39">
        <f t="shared" si="12"/>
        <v>0</v>
      </c>
      <c r="E181" s="39">
        <f t="shared" si="12"/>
        <v>0</v>
      </c>
      <c r="F181" s="39">
        <f t="shared" si="12"/>
        <v>0</v>
      </c>
      <c r="G181" s="39">
        <f t="shared" si="12"/>
        <v>862167.19819897984</v>
      </c>
      <c r="H181" s="39">
        <f t="shared" si="11"/>
        <v>862167.19819897984</v>
      </c>
      <c r="I181" s="1"/>
    </row>
    <row r="182" spans="2:9" x14ac:dyDescent="0.2">
      <c r="B182" s="9" t="str">
        <f>$B$37</f>
        <v>Teacher Ed-Practice Teaching</v>
      </c>
      <c r="C182" s="39">
        <f t="shared" si="12"/>
        <v>53092.060220349354</v>
      </c>
      <c r="D182" s="39">
        <f t="shared" si="12"/>
        <v>4435035.9009198584</v>
      </c>
      <c r="E182" s="39">
        <f t="shared" si="12"/>
        <v>0</v>
      </c>
      <c r="F182" s="39">
        <f t="shared" si="12"/>
        <v>0</v>
      </c>
      <c r="G182" s="39">
        <f t="shared" si="12"/>
        <v>0</v>
      </c>
      <c r="H182" s="39">
        <f t="shared" si="11"/>
        <v>4488127.9611402079</v>
      </c>
      <c r="I182" s="1"/>
    </row>
    <row r="183" spans="2:9" x14ac:dyDescent="0.2">
      <c r="B183" s="9" t="str">
        <f>$B$38</f>
        <v>Technology</v>
      </c>
      <c r="C183" s="39">
        <f t="shared" si="12"/>
        <v>3149147.4789376087</v>
      </c>
      <c r="D183" s="39">
        <f t="shared" si="12"/>
        <v>10200503.489590149</v>
      </c>
      <c r="E183" s="39">
        <f t="shared" si="12"/>
        <v>1156955.4461561732</v>
      </c>
      <c r="F183" s="39">
        <f t="shared" si="12"/>
        <v>16728.295300063575</v>
      </c>
      <c r="G183" s="39">
        <f t="shared" si="12"/>
        <v>0</v>
      </c>
      <c r="H183" s="39">
        <f t="shared" si="11"/>
        <v>14523334.709983995</v>
      </c>
      <c r="I183" s="1"/>
    </row>
    <row r="184" spans="2:9" x14ac:dyDescent="0.2">
      <c r="B184" s="9" t="str">
        <f>$B$39</f>
        <v>Nursing</v>
      </c>
      <c r="C184" s="39">
        <f t="shared" si="12"/>
        <v>1385617.2925843948</v>
      </c>
      <c r="D184" s="39">
        <f t="shared" si="12"/>
        <v>28602040.615077756</v>
      </c>
      <c r="E184" s="39">
        <f t="shared" si="12"/>
        <v>9806033.9579535332</v>
      </c>
      <c r="F184" s="39">
        <f t="shared" si="12"/>
        <v>715012.34121733729</v>
      </c>
      <c r="G184" s="39">
        <f t="shared" si="12"/>
        <v>0</v>
      </c>
      <c r="H184" s="39">
        <f t="shared" si="11"/>
        <v>40508704.20683302</v>
      </c>
      <c r="I184" s="1"/>
    </row>
    <row r="185" spans="2:9" x14ac:dyDescent="0.2">
      <c r="B185" s="35" t="str">
        <f>$B$40</f>
        <v>Totals</v>
      </c>
      <c r="C185" s="38">
        <f>SUM(C165:C184)</f>
        <v>362915668.94407165</v>
      </c>
      <c r="D185" s="38">
        <f>SUM(D165:D184)</f>
        <v>538423270.04820335</v>
      </c>
      <c r="E185" s="38">
        <f>SUM(E165:E184)</f>
        <v>150968121.92037195</v>
      </c>
      <c r="F185" s="38">
        <f>SUM(F165:F184)</f>
        <v>38049339.183445193</v>
      </c>
      <c r="G185" s="38">
        <f>SUM(G165:G184)</f>
        <v>11573898.903907998</v>
      </c>
      <c r="H185" s="38">
        <f t="shared" si="11"/>
        <v>1101930299.0000002</v>
      </c>
      <c r="I185" s="1"/>
    </row>
    <row r="186" spans="2:9" x14ac:dyDescent="0.2">
      <c r="B186" s="40"/>
      <c r="C186" s="41"/>
      <c r="D186" s="41"/>
      <c r="E186" s="41"/>
      <c r="F186" s="41"/>
      <c r="G186" s="41"/>
      <c r="H186" s="41"/>
      <c r="I186" s="1"/>
    </row>
    <row r="187" spans="2:9" ht="15" thickBot="1" x14ac:dyDescent="0.25">
      <c r="B187" s="28" t="s">
        <v>12</v>
      </c>
      <c r="C187" s="11"/>
      <c r="D187" s="11"/>
      <c r="E187" s="11"/>
      <c r="F187" s="11"/>
      <c r="G187" s="11"/>
      <c r="H187" s="17">
        <f>H10</f>
        <v>753359888</v>
      </c>
    </row>
    <row r="188" spans="2:9" ht="15" thickBot="1" x14ac:dyDescent="0.25">
      <c r="B188" s="62" t="s">
        <v>32</v>
      </c>
      <c r="C188" s="63" t="s">
        <v>26</v>
      </c>
      <c r="D188" s="63" t="s">
        <v>27</v>
      </c>
      <c r="E188" s="63" t="s">
        <v>28</v>
      </c>
      <c r="F188" s="63" t="s">
        <v>29</v>
      </c>
      <c r="G188" s="63" t="s">
        <v>30</v>
      </c>
      <c r="H188" s="64" t="s">
        <v>1</v>
      </c>
      <c r="I188" s="1"/>
    </row>
    <row r="189" spans="2:9" x14ac:dyDescent="0.2">
      <c r="B189" s="9" t="str">
        <f>$B$20</f>
        <v>Liberal Arts</v>
      </c>
      <c r="C189" s="38">
        <f t="shared" ref="C189:G198" si="13">$H$187*IF($H$16=0,0,C$16/$H$16)*IF(C$40=0,0,C20/C$40)</f>
        <v>126934243.66492906</v>
      </c>
      <c r="D189" s="38">
        <f t="shared" si="13"/>
        <v>97877871.026843369</v>
      </c>
      <c r="E189" s="38">
        <f t="shared" si="13"/>
        <v>16960059.14740058</v>
      </c>
      <c r="F189" s="38">
        <f t="shared" si="13"/>
        <v>5955033.6224193508</v>
      </c>
      <c r="G189" s="38">
        <f t="shared" si="13"/>
        <v>0</v>
      </c>
      <c r="H189" s="38">
        <f>SUM(C189:G189)</f>
        <v>247727207.46159238</v>
      </c>
      <c r="I189" s="1"/>
    </row>
    <row r="190" spans="2:9" x14ac:dyDescent="0.2">
      <c r="B190" s="9" t="str">
        <f>$B$21</f>
        <v>Science</v>
      </c>
      <c r="C190" s="39">
        <f t="shared" si="13"/>
        <v>52569740.524261661</v>
      </c>
      <c r="D190" s="39">
        <f t="shared" si="13"/>
        <v>48843688.22180365</v>
      </c>
      <c r="E190" s="39">
        <f t="shared" si="13"/>
        <v>8311562.7623847602</v>
      </c>
      <c r="F190" s="39">
        <f t="shared" si="13"/>
        <v>5567858.4560295036</v>
      </c>
      <c r="G190" s="39">
        <f t="shared" si="13"/>
        <v>0</v>
      </c>
      <c r="H190" s="39">
        <f t="shared" ref="H190:H209" si="14">SUM(C190:G190)</f>
        <v>115292849.96447958</v>
      </c>
      <c r="I190" s="1"/>
    </row>
    <row r="191" spans="2:9" x14ac:dyDescent="0.2">
      <c r="B191" s="9" t="str">
        <f>$B$22</f>
        <v>Fine Arts</v>
      </c>
      <c r="C191" s="39">
        <f t="shared" si="13"/>
        <v>18126789.185619056</v>
      </c>
      <c r="D191" s="39">
        <f t="shared" si="13"/>
        <v>14750023.81473875</v>
      </c>
      <c r="E191" s="39">
        <f t="shared" si="13"/>
        <v>2134327.8132259925</v>
      </c>
      <c r="F191" s="39">
        <f t="shared" si="13"/>
        <v>788729.7870505217</v>
      </c>
      <c r="G191" s="39">
        <f t="shared" si="13"/>
        <v>0</v>
      </c>
      <c r="H191" s="39">
        <f t="shared" si="14"/>
        <v>35799870.600634322</v>
      </c>
      <c r="I191" s="1"/>
    </row>
    <row r="192" spans="2:9" x14ac:dyDescent="0.2">
      <c r="B192" s="9" t="str">
        <f>$B$23</f>
        <v>Teacher Education</v>
      </c>
      <c r="C192" s="39">
        <f t="shared" si="13"/>
        <v>2576967.4811849459</v>
      </c>
      <c r="D192" s="39">
        <f t="shared" si="13"/>
        <v>19418432.694542777</v>
      </c>
      <c r="E192" s="39">
        <f t="shared" si="13"/>
        <v>16575711.822376406</v>
      </c>
      <c r="F192" s="39">
        <f t="shared" si="13"/>
        <v>3708628.4594029062</v>
      </c>
      <c r="G192" s="39">
        <f t="shared" si="13"/>
        <v>0</v>
      </c>
      <c r="H192" s="39">
        <f t="shared" si="14"/>
        <v>42279740.457507029</v>
      </c>
      <c r="I192" s="1"/>
    </row>
    <row r="193" spans="2:9" x14ac:dyDescent="0.2">
      <c r="B193" s="9" t="str">
        <f>$B$24</f>
        <v>Agriculture</v>
      </c>
      <c r="C193" s="39">
        <f t="shared" si="13"/>
        <v>2912769.0088819698</v>
      </c>
      <c r="D193" s="39">
        <f t="shared" si="13"/>
        <v>6596182.8236847054</v>
      </c>
      <c r="E193" s="39">
        <f t="shared" si="13"/>
        <v>863225.71919461794</v>
      </c>
      <c r="F193" s="39">
        <f t="shared" si="13"/>
        <v>484554.16833554057</v>
      </c>
      <c r="G193" s="39">
        <f t="shared" si="13"/>
        <v>0</v>
      </c>
      <c r="H193" s="39">
        <f t="shared" si="14"/>
        <v>10856731.720096832</v>
      </c>
      <c r="I193" s="1"/>
    </row>
    <row r="194" spans="2:9" x14ac:dyDescent="0.2">
      <c r="B194" s="9" t="str">
        <f>$B$25</f>
        <v>Engineering</v>
      </c>
      <c r="C194" s="39">
        <f t="shared" si="13"/>
        <v>16072987.692765333</v>
      </c>
      <c r="D194" s="39">
        <f t="shared" si="13"/>
        <v>45034036.852992907</v>
      </c>
      <c r="E194" s="39">
        <f t="shared" si="13"/>
        <v>13217873.418896126</v>
      </c>
      <c r="F194" s="39">
        <f t="shared" si="13"/>
        <v>7103316.6474232003</v>
      </c>
      <c r="G194" s="39">
        <f t="shared" si="13"/>
        <v>0</v>
      </c>
      <c r="H194" s="39">
        <f t="shared" si="14"/>
        <v>81428214.612077564</v>
      </c>
      <c r="I194" s="1"/>
    </row>
    <row r="195" spans="2:9" x14ac:dyDescent="0.2">
      <c r="B195" s="9" t="str">
        <f>$B$26</f>
        <v>Home Economics</v>
      </c>
      <c r="C195" s="39">
        <f t="shared" si="13"/>
        <v>2602875.7881657276</v>
      </c>
      <c r="D195" s="39">
        <f t="shared" si="13"/>
        <v>4206500.0653914846</v>
      </c>
      <c r="E195" s="39">
        <f t="shared" si="13"/>
        <v>639847.91379506327</v>
      </c>
      <c r="F195" s="39">
        <f t="shared" si="13"/>
        <v>133294.19703143302</v>
      </c>
      <c r="G195" s="39">
        <f t="shared" si="13"/>
        <v>0</v>
      </c>
      <c r="H195" s="39">
        <f t="shared" si="14"/>
        <v>7582517.9643837083</v>
      </c>
      <c r="I195" s="1"/>
    </row>
    <row r="196" spans="2:9" x14ac:dyDescent="0.2">
      <c r="B196" s="9" t="str">
        <f>$B$27</f>
        <v>Law</v>
      </c>
      <c r="C196" s="39">
        <f t="shared" si="13"/>
        <v>0</v>
      </c>
      <c r="D196" s="39">
        <f t="shared" si="13"/>
        <v>0</v>
      </c>
      <c r="E196" s="39">
        <f t="shared" si="13"/>
        <v>0</v>
      </c>
      <c r="F196" s="39">
        <f t="shared" si="13"/>
        <v>0</v>
      </c>
      <c r="G196" s="39">
        <f t="shared" si="13"/>
        <v>3994820.6954859095</v>
      </c>
      <c r="H196" s="39">
        <f t="shared" si="14"/>
        <v>3994820.6954859095</v>
      </c>
      <c r="I196" s="1"/>
    </row>
    <row r="197" spans="2:9" x14ac:dyDescent="0.2">
      <c r="B197" s="9" t="str">
        <f>$B$28</f>
        <v>Social Service</v>
      </c>
      <c r="C197" s="39">
        <f t="shared" si="13"/>
        <v>686050.67018909566</v>
      </c>
      <c r="D197" s="39">
        <f t="shared" si="13"/>
        <v>3963440.7516818806</v>
      </c>
      <c r="E197" s="39">
        <f t="shared" si="13"/>
        <v>4881122.1271150252</v>
      </c>
      <c r="F197" s="39">
        <f t="shared" si="13"/>
        <v>82732.022944246186</v>
      </c>
      <c r="G197" s="39">
        <f t="shared" si="13"/>
        <v>0</v>
      </c>
      <c r="H197" s="39">
        <f t="shared" si="14"/>
        <v>9613345.5719302483</v>
      </c>
      <c r="I197" s="1"/>
    </row>
    <row r="198" spans="2:9" x14ac:dyDescent="0.2">
      <c r="B198" s="9" t="str">
        <f>$B$29</f>
        <v>Library Science</v>
      </c>
      <c r="C198" s="39">
        <f t="shared" si="13"/>
        <v>85646.759167045297</v>
      </c>
      <c r="D198" s="39">
        <f t="shared" si="13"/>
        <v>212121.21520232689</v>
      </c>
      <c r="E198" s="39">
        <f t="shared" si="13"/>
        <v>1123586.212460801</v>
      </c>
      <c r="F198" s="39">
        <f t="shared" si="13"/>
        <v>27488.166071208718</v>
      </c>
      <c r="G198" s="39">
        <f t="shared" si="13"/>
        <v>0</v>
      </c>
      <c r="H198" s="39">
        <f t="shared" si="14"/>
        <v>1448842.3529013819</v>
      </c>
      <c r="I198" s="1"/>
    </row>
    <row r="199" spans="2:9" x14ac:dyDescent="0.2">
      <c r="B199" s="9" t="str">
        <f>$B$30</f>
        <v>Veterinary Science</v>
      </c>
      <c r="C199" s="39">
        <f t="shared" ref="C199:G208" si="15">$H$187*IF($H$16=0,0,C$16/$H$16)*IF(C$40=0,0,C30/C$40)</f>
        <v>0</v>
      </c>
      <c r="D199" s="39">
        <f t="shared" si="15"/>
        <v>0</v>
      </c>
      <c r="E199" s="39">
        <f t="shared" si="15"/>
        <v>0</v>
      </c>
      <c r="F199" s="39">
        <f t="shared" si="15"/>
        <v>0</v>
      </c>
      <c r="G199" s="39">
        <f t="shared" si="15"/>
        <v>510712.84443455416</v>
      </c>
      <c r="H199" s="39">
        <f t="shared" si="14"/>
        <v>510712.84443455416</v>
      </c>
      <c r="I199" s="1"/>
    </row>
    <row r="200" spans="2:9" x14ac:dyDescent="0.2">
      <c r="B200" s="9" t="str">
        <f>$B$31</f>
        <v>Vocational Training</v>
      </c>
      <c r="C200" s="39">
        <f t="shared" si="15"/>
        <v>471479.24057006516</v>
      </c>
      <c r="D200" s="39">
        <f t="shared" si="15"/>
        <v>183766.29773546249</v>
      </c>
      <c r="E200" s="39">
        <f t="shared" si="15"/>
        <v>0</v>
      </c>
      <c r="F200" s="39">
        <f t="shared" si="15"/>
        <v>0</v>
      </c>
      <c r="G200" s="39">
        <f t="shared" si="15"/>
        <v>0</v>
      </c>
      <c r="H200" s="39">
        <f t="shared" si="14"/>
        <v>655245.53830552765</v>
      </c>
      <c r="I200" s="1"/>
    </row>
    <row r="201" spans="2:9" x14ac:dyDescent="0.2">
      <c r="B201" s="9" t="str">
        <f>$B$32</f>
        <v>Physical Training</v>
      </c>
      <c r="C201" s="39">
        <f t="shared" si="15"/>
        <v>1053929.1493861352</v>
      </c>
      <c r="D201" s="39">
        <f t="shared" si="15"/>
        <v>197403.09066973839</v>
      </c>
      <c r="E201" s="39">
        <f t="shared" si="15"/>
        <v>0</v>
      </c>
      <c r="F201" s="39">
        <f t="shared" si="15"/>
        <v>0</v>
      </c>
      <c r="G201" s="39">
        <f t="shared" si="15"/>
        <v>0</v>
      </c>
      <c r="H201" s="39">
        <f t="shared" si="14"/>
        <v>1251332.2400558735</v>
      </c>
      <c r="I201" s="1"/>
    </row>
    <row r="202" spans="2:9" x14ac:dyDescent="0.2">
      <c r="B202" s="9" t="str">
        <f>$B$33</f>
        <v>Health Services</v>
      </c>
      <c r="C202" s="39">
        <f t="shared" si="15"/>
        <v>5671971.2357851202</v>
      </c>
      <c r="D202" s="39">
        <f t="shared" si="15"/>
        <v>17100298.043671243</v>
      </c>
      <c r="E202" s="39">
        <f t="shared" si="15"/>
        <v>6516776.3254214488</v>
      </c>
      <c r="F202" s="39">
        <f t="shared" si="15"/>
        <v>542005.10423619323</v>
      </c>
      <c r="G202" s="39">
        <f t="shared" si="15"/>
        <v>849858.0926918753</v>
      </c>
      <c r="H202" s="39">
        <f t="shared" si="14"/>
        <v>30680908.80180588</v>
      </c>
      <c r="I202" s="1"/>
    </row>
    <row r="203" spans="2:9" x14ac:dyDescent="0.2">
      <c r="B203" s="9" t="str">
        <f>$B$34</f>
        <v>Pharmacy</v>
      </c>
      <c r="C203" s="39">
        <f t="shared" si="15"/>
        <v>486.99825151845317</v>
      </c>
      <c r="D203" s="39">
        <f t="shared" si="15"/>
        <v>65000.043854125659</v>
      </c>
      <c r="E203" s="39">
        <f t="shared" si="15"/>
        <v>81551.568116154769</v>
      </c>
      <c r="F203" s="39">
        <f t="shared" si="15"/>
        <v>154495.53193307089</v>
      </c>
      <c r="G203" s="39">
        <f t="shared" si="15"/>
        <v>1967929.0941362726</v>
      </c>
      <c r="H203" s="39">
        <f t="shared" si="14"/>
        <v>2269463.2362911422</v>
      </c>
      <c r="I203" s="1"/>
    </row>
    <row r="204" spans="2:9" x14ac:dyDescent="0.2">
      <c r="B204" s="9" t="str">
        <f>$B$35</f>
        <v>Business Administration</v>
      </c>
      <c r="C204" s="39">
        <f t="shared" si="15"/>
        <v>15213078.646784149</v>
      </c>
      <c r="D204" s="39">
        <f t="shared" si="15"/>
        <v>80096274.002257496</v>
      </c>
      <c r="E204" s="39">
        <f t="shared" si="15"/>
        <v>24412070.752526186</v>
      </c>
      <c r="F204" s="39">
        <f t="shared" si="15"/>
        <v>964894.82216381549</v>
      </c>
      <c r="G204" s="39">
        <f t="shared" si="15"/>
        <v>0</v>
      </c>
      <c r="H204" s="39">
        <f t="shared" si="14"/>
        <v>120686318.22373167</v>
      </c>
      <c r="I204" s="1"/>
    </row>
    <row r="205" spans="2:9" x14ac:dyDescent="0.2">
      <c r="B205" s="9" t="str">
        <f>$B$36</f>
        <v>Optometry</v>
      </c>
      <c r="C205" s="39">
        <f t="shared" si="15"/>
        <v>0</v>
      </c>
      <c r="D205" s="39">
        <f t="shared" si="15"/>
        <v>0</v>
      </c>
      <c r="E205" s="39">
        <f t="shared" si="15"/>
        <v>0</v>
      </c>
      <c r="F205" s="39">
        <f t="shared" si="15"/>
        <v>0</v>
      </c>
      <c r="G205" s="39">
        <f t="shared" si="15"/>
        <v>589440.35249951622</v>
      </c>
      <c r="H205" s="39">
        <f t="shared" si="14"/>
        <v>589440.35249951622</v>
      </c>
      <c r="I205" s="1"/>
    </row>
    <row r="206" spans="2:9" x14ac:dyDescent="0.2">
      <c r="B206" s="9" t="str">
        <f>$B$37</f>
        <v>Teacher Ed-Practice Teaching</v>
      </c>
      <c r="C206" s="39">
        <f t="shared" si="15"/>
        <v>36297.60301317538</v>
      </c>
      <c r="D206" s="39">
        <f t="shared" si="15"/>
        <v>3032113.8756462885</v>
      </c>
      <c r="E206" s="39">
        <f t="shared" si="15"/>
        <v>0</v>
      </c>
      <c r="F206" s="39">
        <f t="shared" si="15"/>
        <v>0</v>
      </c>
      <c r="G206" s="39">
        <f t="shared" si="15"/>
        <v>0</v>
      </c>
      <c r="H206" s="39">
        <f t="shared" si="14"/>
        <v>3068411.478659464</v>
      </c>
      <c r="I206" s="1"/>
    </row>
    <row r="207" spans="2:9" x14ac:dyDescent="0.2">
      <c r="B207" s="9" t="str">
        <f>$B$38</f>
        <v>Technology</v>
      </c>
      <c r="C207" s="39">
        <f t="shared" si="15"/>
        <v>2152986.8034129799</v>
      </c>
      <c r="D207" s="39">
        <f t="shared" si="15"/>
        <v>6973807.8474065475</v>
      </c>
      <c r="E207" s="39">
        <f t="shared" si="15"/>
        <v>790979.09017311153</v>
      </c>
      <c r="F207" s="39">
        <f t="shared" si="15"/>
        <v>11436.682234006546</v>
      </c>
      <c r="G207" s="39">
        <f t="shared" si="15"/>
        <v>0</v>
      </c>
      <c r="H207" s="39">
        <f t="shared" si="14"/>
        <v>9929210.4232266452</v>
      </c>
      <c r="I207" s="1"/>
    </row>
    <row r="208" spans="2:9" x14ac:dyDescent="0.2">
      <c r="B208" s="9" t="str">
        <f>$B$39</f>
        <v>Nursing</v>
      </c>
      <c r="C208" s="39">
        <f t="shared" si="15"/>
        <v>947308.99885369511</v>
      </c>
      <c r="D208" s="39">
        <f t="shared" si="15"/>
        <v>19554440.180019431</v>
      </c>
      <c r="E208" s="39">
        <f t="shared" si="15"/>
        <v>6704119.7170022372</v>
      </c>
      <c r="F208" s="39">
        <f t="shared" si="15"/>
        <v>488834.56402546109</v>
      </c>
      <c r="G208" s="39">
        <f t="shared" si="15"/>
        <v>0</v>
      </c>
      <c r="H208" s="39">
        <f t="shared" si="14"/>
        <v>27694703.459900826</v>
      </c>
      <c r="I208" s="1"/>
    </row>
    <row r="209" spans="2:9" x14ac:dyDescent="0.2">
      <c r="B209" s="35" t="str">
        <f>$B$40</f>
        <v>Totals</v>
      </c>
      <c r="C209" s="38">
        <f>SUM(C189:C208)</f>
        <v>248115609.45122072</v>
      </c>
      <c r="D209" s="38">
        <f>SUM(D189:D208)</f>
        <v>368105400.84814221</v>
      </c>
      <c r="E209" s="38">
        <f>SUM(E189:E208)</f>
        <v>103212814.39008851</v>
      </c>
      <c r="F209" s="38">
        <f>SUM(F189:F208)</f>
        <v>26013302.231300462</v>
      </c>
      <c r="G209" s="38">
        <f>SUM(G189:G208)</f>
        <v>7912761.0792481266</v>
      </c>
      <c r="H209" s="38">
        <f t="shared" si="14"/>
        <v>753359888</v>
      </c>
      <c r="I209" s="50"/>
    </row>
    <row r="210" spans="2:9" x14ac:dyDescent="0.2">
      <c r="B210" s="375"/>
      <c r="C210" s="375"/>
      <c r="D210" s="375"/>
      <c r="E210" s="375"/>
      <c r="F210" s="375"/>
      <c r="G210" s="375"/>
      <c r="H210" s="376"/>
      <c r="I210" s="49"/>
    </row>
    <row r="211" spans="2:9" ht="15" thickBot="1" x14ac:dyDescent="0.25">
      <c r="B211" s="164" t="s">
        <v>236</v>
      </c>
      <c r="C211" s="11"/>
      <c r="D211" s="11"/>
      <c r="E211" s="11"/>
      <c r="F211" s="11"/>
      <c r="G211" s="11"/>
      <c r="H211" s="17"/>
    </row>
    <row r="212" spans="2:9" ht="15" thickBot="1" x14ac:dyDescent="0.25">
      <c r="B212" s="62" t="s">
        <v>32</v>
      </c>
      <c r="C212" s="63" t="s">
        <v>26</v>
      </c>
      <c r="D212" s="63" t="s">
        <v>27</v>
      </c>
      <c r="E212" s="63" t="s">
        <v>28</v>
      </c>
      <c r="F212" s="63" t="s">
        <v>29</v>
      </c>
      <c r="G212" s="63" t="s">
        <v>30</v>
      </c>
      <c r="H212" s="64" t="s">
        <v>1</v>
      </c>
      <c r="I212" s="1"/>
    </row>
    <row r="213" spans="2:9" x14ac:dyDescent="0.2">
      <c r="B213" s="9" t="str">
        <f>$B$20</f>
        <v>Liberal Arts</v>
      </c>
      <c r="C213" s="38">
        <f>SUM(UTA:SRSU!C268)</f>
        <v>992399536.79837072</v>
      </c>
      <c r="D213" s="38">
        <f>SUM(UTA:SRSU!D268)</f>
        <v>765497672.97644651</v>
      </c>
      <c r="E213" s="38">
        <f>SUM(UTA:SRSU!E268)</f>
        <v>349444388.59866923</v>
      </c>
      <c r="F213" s="38">
        <f>SUM(UTA:SRSU!F268)</f>
        <v>344963556.91251075</v>
      </c>
      <c r="G213" s="38">
        <f>SUM(UTA:SRSU!G268)</f>
        <v>20018.998307246817</v>
      </c>
      <c r="H213" s="38">
        <f>SUM(C213:G213)</f>
        <v>2452325174.2843046</v>
      </c>
      <c r="I213" s="1"/>
    </row>
    <row r="214" spans="2:9" x14ac:dyDescent="0.2">
      <c r="B214" s="9" t="str">
        <f>$B$21</f>
        <v>Science</v>
      </c>
      <c r="C214" s="39">
        <f>SUM(UTA:SRSU!C269)</f>
        <v>553882574.78268981</v>
      </c>
      <c r="D214" s="39">
        <f>SUM(UTA:SRSU!D269)</f>
        <v>562017350.84477639</v>
      </c>
      <c r="E214" s="39">
        <f>SUM(UTA:SRSU!E269)</f>
        <v>265511585.24568087</v>
      </c>
      <c r="F214" s="39">
        <f>SUM(UTA:SRSU!F269)</f>
        <v>464950116.28082246</v>
      </c>
      <c r="G214" s="39">
        <f>SUM(UTA:SRSU!G269)</f>
        <v>0</v>
      </c>
      <c r="H214" s="39">
        <f t="shared" ref="H214:H233" si="16">SUM(C214:G214)</f>
        <v>1846361627.1539695</v>
      </c>
      <c r="I214" s="1"/>
    </row>
    <row r="215" spans="2:9" x14ac:dyDescent="0.2">
      <c r="B215" s="9" t="str">
        <f>$B$22</f>
        <v>Fine Arts</v>
      </c>
      <c r="C215" s="39">
        <f>SUM(UTA:SRSU!C270)</f>
        <v>191085792.50142744</v>
      </c>
      <c r="D215" s="39">
        <f>SUM(UTA:SRSU!D270)</f>
        <v>165384792.32371095</v>
      </c>
      <c r="E215" s="39">
        <f>SUM(UTA:SRSU!E270)</f>
        <v>68745526.451174989</v>
      </c>
      <c r="F215" s="39">
        <f>SUM(UTA:SRSU!F270)</f>
        <v>30283645.107584953</v>
      </c>
      <c r="G215" s="39">
        <f>SUM(UTA:SRSU!G270)</f>
        <v>0</v>
      </c>
      <c r="H215" s="39">
        <f t="shared" si="16"/>
        <v>455499756.38389832</v>
      </c>
      <c r="I215" s="1"/>
    </row>
    <row r="216" spans="2:9" x14ac:dyDescent="0.2">
      <c r="B216" s="9" t="str">
        <f>$B$23</f>
        <v>Teacher Education</v>
      </c>
      <c r="C216" s="39">
        <f>SUM(UTA:SRSU!C271)</f>
        <v>27451173.304169703</v>
      </c>
      <c r="D216" s="39">
        <f>SUM(UTA:SRSU!D271)</f>
        <v>158015607.97699073</v>
      </c>
      <c r="E216" s="39">
        <f>SUM(UTA:SRSU!E271)</f>
        <v>161515676.36045375</v>
      </c>
      <c r="F216" s="39">
        <f>SUM(UTA:SRSU!F271)</f>
        <v>121038545.0811851</v>
      </c>
      <c r="G216" s="39">
        <f>SUM(UTA:SRSU!G271)</f>
        <v>0</v>
      </c>
      <c r="H216" s="39">
        <f t="shared" si="16"/>
        <v>468021002.7227993</v>
      </c>
      <c r="I216" s="1"/>
    </row>
    <row r="217" spans="2:9" x14ac:dyDescent="0.2">
      <c r="B217" s="9" t="str">
        <f>$B$24</f>
        <v>Agriculture</v>
      </c>
      <c r="C217" s="39">
        <f>SUM(UTA:SRSU!C272)</f>
        <v>35418844.815666042</v>
      </c>
      <c r="D217" s="39">
        <f>SUM(UTA:SRSU!D272)</f>
        <v>66579826.153148703</v>
      </c>
      <c r="E217" s="39">
        <f>SUM(UTA:SRSU!E272)</f>
        <v>33658717.968740173</v>
      </c>
      <c r="F217" s="39">
        <f>SUM(UTA:SRSU!F272)</f>
        <v>28184033.859284203</v>
      </c>
      <c r="G217" s="39">
        <f>SUM(UTA:SRSU!G272)</f>
        <v>0</v>
      </c>
      <c r="H217" s="39">
        <f t="shared" si="16"/>
        <v>163841422.79683912</v>
      </c>
      <c r="I217" s="1"/>
    </row>
    <row r="218" spans="2:9" x14ac:dyDescent="0.2">
      <c r="B218" s="9" t="str">
        <f>$B$25</f>
        <v>Engineering</v>
      </c>
      <c r="C218" s="39">
        <f>SUM(UTA:SRSU!C273)</f>
        <v>225723807.84544072</v>
      </c>
      <c r="D218" s="39">
        <f>SUM(UTA:SRSU!D273)</f>
        <v>545549411.40309799</v>
      </c>
      <c r="E218" s="39">
        <f>SUM(UTA:SRSU!E273)</f>
        <v>437831438.33227634</v>
      </c>
      <c r="F218" s="39">
        <f>SUM(UTA:SRSU!F273)</f>
        <v>516933420.83067542</v>
      </c>
      <c r="G218" s="39">
        <f>SUM(UTA:SRSU!G273)</f>
        <v>0</v>
      </c>
      <c r="H218" s="39">
        <f t="shared" si="16"/>
        <v>1726038078.4114904</v>
      </c>
      <c r="I218" s="1"/>
    </row>
    <row r="219" spans="2:9" x14ac:dyDescent="0.2">
      <c r="B219" s="9" t="str">
        <f>$B$26</f>
        <v>Home Economics</v>
      </c>
      <c r="C219" s="39">
        <f>SUM(UTA:SRSU!C274)</f>
        <v>19443861.657413669</v>
      </c>
      <c r="D219" s="39">
        <f>SUM(UTA:SRSU!D274)</f>
        <v>31883900.786881316</v>
      </c>
      <c r="E219" s="39">
        <f>SUM(UTA:SRSU!E274)</f>
        <v>10404725.226409858</v>
      </c>
      <c r="F219" s="39">
        <f>SUM(UTA:SRSU!F274)</f>
        <v>7312258.9526515165</v>
      </c>
      <c r="G219" s="39">
        <f>SUM(UTA:SRSU!G274)</f>
        <v>0</v>
      </c>
      <c r="H219" s="39">
        <f t="shared" si="16"/>
        <v>69044746.623356372</v>
      </c>
      <c r="I219" s="1"/>
    </row>
    <row r="220" spans="2:9" x14ac:dyDescent="0.2">
      <c r="B220" s="9" t="str">
        <f>$B$27</f>
        <v>Law</v>
      </c>
      <c r="C220" s="39">
        <f>SUM(UTA:SRSU!C275)</f>
        <v>0</v>
      </c>
      <c r="D220" s="39">
        <f>SUM(UTA:SRSU!D275)</f>
        <v>10643.897295366385</v>
      </c>
      <c r="E220" s="39">
        <f>SUM(UTA:SRSU!E275)</f>
        <v>0</v>
      </c>
      <c r="F220" s="39">
        <f>SUM(UTA:SRSU!F275)</f>
        <v>0</v>
      </c>
      <c r="G220" s="39">
        <f>SUM(UTA:SRSU!G275)</f>
        <v>159283856.03170979</v>
      </c>
      <c r="H220" s="39">
        <f t="shared" si="16"/>
        <v>159294499.92900515</v>
      </c>
      <c r="I220" s="1"/>
    </row>
    <row r="221" spans="2:9" x14ac:dyDescent="0.2">
      <c r="B221" s="9" t="str">
        <f>$B$28</f>
        <v>Social Service</v>
      </c>
      <c r="C221" s="39">
        <f>SUM(UTA:SRSU!C276)</f>
        <v>8790472.7435055301</v>
      </c>
      <c r="D221" s="39">
        <f>SUM(UTA:SRSU!D276)</f>
        <v>32226267.501646355</v>
      </c>
      <c r="E221" s="39">
        <f>SUM(UTA:SRSU!E276)</f>
        <v>51664094.260411836</v>
      </c>
      <c r="F221" s="39">
        <f>SUM(UTA:SRSU!F276)</f>
        <v>9017782.9889373928</v>
      </c>
      <c r="G221" s="39">
        <f>SUM(UTA:SRSU!G276)</f>
        <v>0</v>
      </c>
      <c r="H221" s="39">
        <f t="shared" si="16"/>
        <v>101698617.49450111</v>
      </c>
      <c r="I221" s="1"/>
    </row>
    <row r="222" spans="2:9" x14ac:dyDescent="0.2">
      <c r="B222" s="9" t="str">
        <f>$B$29</f>
        <v>Library Science</v>
      </c>
      <c r="C222" s="39">
        <f>SUM(UTA:SRSU!C277)</f>
        <v>2430399.1911168848</v>
      </c>
      <c r="D222" s="39">
        <f>SUM(UTA:SRSU!D277)</f>
        <v>2018768.0731016593</v>
      </c>
      <c r="E222" s="39">
        <f>SUM(UTA:SRSU!E277)</f>
        <v>18467765.487657592</v>
      </c>
      <c r="F222" s="39">
        <f>SUM(UTA:SRSU!F277)</f>
        <v>2522871.3768976103</v>
      </c>
      <c r="G222" s="39">
        <f>SUM(UTA:SRSU!G277)</f>
        <v>0</v>
      </c>
      <c r="H222" s="39">
        <f t="shared" si="16"/>
        <v>25439804.128773749</v>
      </c>
      <c r="I222" s="1"/>
    </row>
    <row r="223" spans="2:9" x14ac:dyDescent="0.2">
      <c r="B223" s="9" t="str">
        <f>$B$30</f>
        <v>Veterinary Science</v>
      </c>
      <c r="C223" s="39">
        <f>SUM(UTA:SRSU!C278)</f>
        <v>0</v>
      </c>
      <c r="D223" s="39">
        <f>SUM(UTA:SRSU!D278)</f>
        <v>0</v>
      </c>
      <c r="E223" s="39">
        <f>SUM(UTA:SRSU!E278)</f>
        <v>326.10276545434357</v>
      </c>
      <c r="F223" s="39">
        <f>SUM(UTA:SRSU!F278)</f>
        <v>0</v>
      </c>
      <c r="G223" s="39">
        <f>SUM(UTA:SRSU!G278)</f>
        <v>76583173.135224551</v>
      </c>
      <c r="H223" s="39">
        <f t="shared" si="16"/>
        <v>76583499.237990007</v>
      </c>
      <c r="I223" s="1"/>
    </row>
    <row r="224" spans="2:9" x14ac:dyDescent="0.2">
      <c r="B224" s="9" t="str">
        <f>$B$31</f>
        <v>Vocational Training</v>
      </c>
      <c r="C224" s="39">
        <f>SUM(UTA:SRSU!C279)</f>
        <v>5177320.0333199017</v>
      </c>
      <c r="D224" s="39">
        <f>SUM(UTA:SRSU!D279)</f>
        <v>2947398.148471382</v>
      </c>
      <c r="E224" s="39">
        <f>SUM(UTA:SRSU!E279)</f>
        <v>0</v>
      </c>
      <c r="F224" s="39">
        <f>SUM(UTA:SRSU!F279)</f>
        <v>0</v>
      </c>
      <c r="G224" s="39">
        <f>SUM(UTA:SRSU!G279)</f>
        <v>0</v>
      </c>
      <c r="H224" s="39">
        <f t="shared" si="16"/>
        <v>8124718.1817912832</v>
      </c>
      <c r="I224" s="1"/>
    </row>
    <row r="225" spans="2:9" x14ac:dyDescent="0.2">
      <c r="B225" s="9" t="str">
        <f>$B$32</f>
        <v>Physical Training</v>
      </c>
      <c r="C225" s="39">
        <f>SUM(UTA:SRSU!C280)</f>
        <v>13897574.63241039</v>
      </c>
      <c r="D225" s="39">
        <f>SUM(UTA:SRSU!D280)</f>
        <v>1431548.2854118913</v>
      </c>
      <c r="E225" s="39">
        <f>SUM(UTA:SRSU!E280)</f>
        <v>0</v>
      </c>
      <c r="F225" s="39">
        <f>SUM(UTA:SRSU!F280)</f>
        <v>0</v>
      </c>
      <c r="G225" s="39">
        <f>SUM(UTA:SRSU!G280)</f>
        <v>0</v>
      </c>
      <c r="H225" s="39">
        <f t="shared" si="16"/>
        <v>15329122.917822281</v>
      </c>
      <c r="I225" s="1"/>
    </row>
    <row r="226" spans="2:9" x14ac:dyDescent="0.2">
      <c r="B226" s="9" t="str">
        <f>$B$33</f>
        <v>Health Services</v>
      </c>
      <c r="C226" s="39">
        <f>SUM(UTA:SRSU!C281)</f>
        <v>40412901.187354609</v>
      </c>
      <c r="D226" s="39">
        <f>SUM(UTA:SRSU!D281)</f>
        <v>115529576.01921718</v>
      </c>
      <c r="E226" s="39">
        <f>SUM(UTA:SRSU!E281)</f>
        <v>76123435.779666141</v>
      </c>
      <c r="F226" s="39">
        <f>SUM(UTA:SRSU!F281)</f>
        <v>23679789.517799933</v>
      </c>
      <c r="G226" s="39">
        <f>SUM(UTA:SRSU!G281)</f>
        <v>19064208.58127369</v>
      </c>
      <c r="H226" s="39">
        <f t="shared" si="16"/>
        <v>274809911.08531159</v>
      </c>
      <c r="I226" s="1"/>
    </row>
    <row r="227" spans="2:9" x14ac:dyDescent="0.2">
      <c r="B227" s="9" t="str">
        <f>$B$34</f>
        <v>Pharmacy</v>
      </c>
      <c r="C227" s="39">
        <f>SUM(UTA:SRSU!C282)</f>
        <v>13817.602876433022</v>
      </c>
      <c r="D227" s="39">
        <f>SUM(UTA:SRSU!D282)</f>
        <v>1269309.7080682775</v>
      </c>
      <c r="E227" s="39">
        <f>SUM(UTA:SRSU!E282)</f>
        <v>16508733.203339167</v>
      </c>
      <c r="F227" s="39">
        <f>SUM(UTA:SRSU!F282)</f>
        <v>32196630.710592903</v>
      </c>
      <c r="G227" s="39">
        <f>SUM(UTA:SRSU!G282)</f>
        <v>63408619.92767676</v>
      </c>
      <c r="H227" s="39">
        <f t="shared" si="16"/>
        <v>113397111.15255353</v>
      </c>
      <c r="I227" s="1"/>
    </row>
    <row r="228" spans="2:9" x14ac:dyDescent="0.2">
      <c r="B228" s="9" t="str">
        <f>$B$35</f>
        <v>Business Administration</v>
      </c>
      <c r="C228" s="39">
        <f>SUM(UTA:SRSU!C283)</f>
        <v>136494753.149535</v>
      </c>
      <c r="D228" s="39">
        <f>SUM(UTA:SRSU!D283)</f>
        <v>626010002.69164431</v>
      </c>
      <c r="E228" s="39">
        <f>SUM(UTA:SRSU!E283)</f>
        <v>369141883.50792682</v>
      </c>
      <c r="F228" s="39">
        <f>SUM(UTA:SRSU!F283)</f>
        <v>134869607.53152981</v>
      </c>
      <c r="G228" s="39">
        <f>SUM(UTA:SRSU!G283)</f>
        <v>0</v>
      </c>
      <c r="H228" s="39">
        <f t="shared" si="16"/>
        <v>1266516246.8806362</v>
      </c>
      <c r="I228" s="1"/>
    </row>
    <row r="229" spans="2:9" x14ac:dyDescent="0.2">
      <c r="B229" s="9" t="str">
        <f>$B$36</f>
        <v>Optometry</v>
      </c>
      <c r="C229" s="39">
        <f>SUM(UTA:SRSU!C284)</f>
        <v>0</v>
      </c>
      <c r="D229" s="39">
        <f>SUM(UTA:SRSU!D284)</f>
        <v>0</v>
      </c>
      <c r="E229" s="39">
        <f>SUM(UTA:SRSU!E284)</f>
        <v>0</v>
      </c>
      <c r="F229" s="39">
        <f>SUM(UTA:SRSU!F284)</f>
        <v>0</v>
      </c>
      <c r="G229" s="39">
        <f>SUM(UTA:SRSU!G284)</f>
        <v>22042182.687898859</v>
      </c>
      <c r="H229" s="39">
        <f t="shared" si="16"/>
        <v>22042182.687898859</v>
      </c>
      <c r="I229" s="1"/>
    </row>
    <row r="230" spans="2:9" x14ac:dyDescent="0.2">
      <c r="B230" s="9" t="str">
        <f>$B$37</f>
        <v>Teacher Ed-Practice Teaching</v>
      </c>
      <c r="C230" s="39">
        <f>SUM(UTA:SRSU!C285)</f>
        <v>692603.02572130144</v>
      </c>
      <c r="D230" s="39">
        <f>SUM(UTA:SRSU!D285)</f>
        <v>29610210.654957388</v>
      </c>
      <c r="E230" s="39">
        <f>SUM(UTA:SRSU!E285)</f>
        <v>0</v>
      </c>
      <c r="F230" s="39">
        <f>SUM(UTA:SRSU!F285)</f>
        <v>0</v>
      </c>
      <c r="G230" s="39">
        <f>SUM(UTA:SRSU!G285)</f>
        <v>0</v>
      </c>
      <c r="H230" s="39">
        <f t="shared" si="16"/>
        <v>30302813.680678688</v>
      </c>
      <c r="I230" s="1"/>
    </row>
    <row r="231" spans="2:9" x14ac:dyDescent="0.2">
      <c r="B231" s="9" t="str">
        <f>$B$38</f>
        <v>Technology</v>
      </c>
      <c r="C231" s="39">
        <f>SUM(UTA:SRSU!C286)</f>
        <v>32956561.416786715</v>
      </c>
      <c r="D231" s="39">
        <f>SUM(UTA:SRSU!D286)</f>
        <v>74906871.319215268</v>
      </c>
      <c r="E231" s="39">
        <f>SUM(UTA:SRSU!E286)</f>
        <v>18410948.860703975</v>
      </c>
      <c r="F231" s="39">
        <f>SUM(UTA:SRSU!F286)</f>
        <v>2391267.8476557112</v>
      </c>
      <c r="G231" s="39">
        <f>SUM(UTA:SRSU!G286)</f>
        <v>0</v>
      </c>
      <c r="H231" s="39">
        <f t="shared" si="16"/>
        <v>128665649.44436167</v>
      </c>
      <c r="I231" s="1"/>
    </row>
    <row r="232" spans="2:9" x14ac:dyDescent="0.2">
      <c r="B232" s="9" t="str">
        <f>$B$39</f>
        <v>Nursing</v>
      </c>
      <c r="C232" s="39">
        <f>SUM(UTA:SRSU!C287)</f>
        <v>10641758.547399564</v>
      </c>
      <c r="D232" s="39">
        <f>SUM(UTA:SRSU!D287)</f>
        <v>176317490.08403757</v>
      </c>
      <c r="E232" s="39">
        <f>SUM(UTA:SRSU!E287)</f>
        <v>79339645.458607823</v>
      </c>
      <c r="F232" s="39">
        <f>SUM(UTA:SRSU!F287)</f>
        <v>19182590.291595373</v>
      </c>
      <c r="G232" s="39">
        <f>SUM(UTA:SRSU!G287)</f>
        <v>0</v>
      </c>
      <c r="H232" s="39">
        <f t="shared" si="16"/>
        <v>285481484.38164032</v>
      </c>
      <c r="I232" s="1"/>
    </row>
    <row r="233" spans="2:9" x14ac:dyDescent="0.2">
      <c r="B233" s="35" t="str">
        <f>$B$40</f>
        <v>Totals</v>
      </c>
      <c r="C233" s="38">
        <f>SUM(C213:C232)</f>
        <v>2296913753.2352037</v>
      </c>
      <c r="D233" s="38">
        <f>SUM(D213:D232)</f>
        <v>3357206648.8481193</v>
      </c>
      <c r="E233" s="38">
        <f>SUM(E213:E232)</f>
        <v>1956768890.8444841</v>
      </c>
      <c r="F233" s="38">
        <f>SUM(F213:F232)</f>
        <v>1737526117.2897232</v>
      </c>
      <c r="G233" s="38">
        <f>SUM(G213:G232)</f>
        <v>340402059.36209089</v>
      </c>
      <c r="H233" s="38">
        <f t="shared" si="16"/>
        <v>9688817469.5796204</v>
      </c>
      <c r="I233" s="85"/>
    </row>
    <row r="234" spans="2:9" x14ac:dyDescent="0.2">
      <c r="H234" s="54">
        <f>H233-H12</f>
        <v>-3757059.4203796387</v>
      </c>
    </row>
    <row r="235" spans="2:9" ht="15" thickBot="1" x14ac:dyDescent="0.25">
      <c r="B235" s="164" t="s">
        <v>226</v>
      </c>
      <c r="C235" s="11"/>
      <c r="D235" s="11"/>
      <c r="E235" s="11"/>
      <c r="F235" s="11"/>
      <c r="G235" s="11"/>
      <c r="H235" s="17"/>
    </row>
    <row r="236" spans="2:9" ht="15" thickBot="1" x14ac:dyDescent="0.25">
      <c r="B236" s="62" t="s">
        <v>32</v>
      </c>
      <c r="C236" s="63" t="s">
        <v>26</v>
      </c>
      <c r="D236" s="63" t="s">
        <v>27</v>
      </c>
      <c r="E236" s="63" t="s">
        <v>28</v>
      </c>
      <c r="F236" s="63" t="s">
        <v>29</v>
      </c>
      <c r="G236" s="63" t="s">
        <v>30</v>
      </c>
      <c r="H236" s="64" t="s">
        <v>1</v>
      </c>
      <c r="I236" s="1"/>
    </row>
    <row r="237" spans="2:9" x14ac:dyDescent="0.2">
      <c r="B237" s="9" t="str">
        <f>$B$20</f>
        <v>Liberal Arts</v>
      </c>
      <c r="C237" s="36">
        <f t="shared" ref="C237:H246" si="17">IF(C20=0,0,C213/C20)</f>
        <v>253.83055314020069</v>
      </c>
      <c r="D237" s="36">
        <f t="shared" si="17"/>
        <v>469.83541469711423</v>
      </c>
      <c r="E237" s="36">
        <f t="shared" si="17"/>
        <v>1221.1375635517843</v>
      </c>
      <c r="F237" s="36">
        <f t="shared" si="17"/>
        <v>3874.2972957076199</v>
      </c>
      <c r="G237" s="37">
        <f t="shared" si="17"/>
        <v>0</v>
      </c>
      <c r="H237" s="38">
        <f t="shared" si="17"/>
        <v>414.6514843441301</v>
      </c>
      <c r="I237" s="1"/>
    </row>
    <row r="238" spans="2:9" x14ac:dyDescent="0.2">
      <c r="B238" s="9" t="str">
        <f>$B$21</f>
        <v>Science</v>
      </c>
      <c r="C238" s="69">
        <f t="shared" si="17"/>
        <v>342.07238204041249</v>
      </c>
      <c r="D238" s="69">
        <f t="shared" si="17"/>
        <v>691.23809077173541</v>
      </c>
      <c r="E238" s="69">
        <f t="shared" si="17"/>
        <v>1893.2792250777663</v>
      </c>
      <c r="F238" s="69">
        <f t="shared" si="17"/>
        <v>5584.9863817516207</v>
      </c>
      <c r="G238" s="88">
        <f t="shared" si="17"/>
        <v>0</v>
      </c>
      <c r="H238" s="39">
        <f t="shared" si="17"/>
        <v>695.23302393639813</v>
      </c>
      <c r="I238" s="1"/>
    </row>
    <row r="239" spans="2:9" x14ac:dyDescent="0.2">
      <c r="B239" s="9" t="str">
        <f>$B$22</f>
        <v>Fine Arts</v>
      </c>
      <c r="C239" s="69">
        <f t="shared" si="17"/>
        <v>342.25015761769629</v>
      </c>
      <c r="D239" s="69">
        <f t="shared" si="17"/>
        <v>673.58008692878275</v>
      </c>
      <c r="E239" s="69">
        <f t="shared" si="17"/>
        <v>1908.9616364316059</v>
      </c>
      <c r="F239" s="69">
        <f t="shared" si="17"/>
        <v>2567.9339529877852</v>
      </c>
      <c r="G239" s="88">
        <f t="shared" si="17"/>
        <v>0</v>
      </c>
      <c r="H239" s="39">
        <f t="shared" si="17"/>
        <v>534.83881603166799</v>
      </c>
      <c r="I239" s="1"/>
    </row>
    <row r="240" spans="2:9" x14ac:dyDescent="0.2">
      <c r="B240" s="9" t="str">
        <f>$B$23</f>
        <v>Teacher Education</v>
      </c>
      <c r="C240" s="69">
        <f t="shared" si="17"/>
        <v>345.85026777581425</v>
      </c>
      <c r="D240" s="69">
        <f t="shared" si="17"/>
        <v>488.84615234712919</v>
      </c>
      <c r="E240" s="69">
        <f t="shared" si="17"/>
        <v>577.50583299527943</v>
      </c>
      <c r="F240" s="69">
        <f t="shared" si="17"/>
        <v>2182.8018445327425</v>
      </c>
      <c r="G240" s="88">
        <f t="shared" si="17"/>
        <v>0</v>
      </c>
      <c r="H240" s="39">
        <f t="shared" si="17"/>
        <v>634.39486152757502</v>
      </c>
      <c r="I240" s="1"/>
    </row>
    <row r="241" spans="2:9" x14ac:dyDescent="0.2">
      <c r="B241" s="9" t="str">
        <f>$B$24</f>
        <v>Agriculture</v>
      </c>
      <c r="C241" s="69">
        <f t="shared" si="17"/>
        <v>394.78849720970663</v>
      </c>
      <c r="D241" s="69">
        <f t="shared" si="17"/>
        <v>606.36812190370495</v>
      </c>
      <c r="E241" s="69">
        <f t="shared" si="17"/>
        <v>2310.9315460858338</v>
      </c>
      <c r="F241" s="69">
        <f t="shared" si="17"/>
        <v>3890.135798382913</v>
      </c>
      <c r="G241" s="88">
        <f t="shared" si="17"/>
        <v>0</v>
      </c>
      <c r="H241" s="39">
        <f t="shared" si="17"/>
        <v>740.2685745383036</v>
      </c>
      <c r="I241" s="1"/>
    </row>
    <row r="242" spans="2:9" x14ac:dyDescent="0.2">
      <c r="B242" s="9" t="str">
        <f>$B$25</f>
        <v>Engineering</v>
      </c>
      <c r="C242" s="69">
        <f t="shared" si="17"/>
        <v>455.94966265998613</v>
      </c>
      <c r="D242" s="69">
        <f t="shared" si="17"/>
        <v>727.7456221202599</v>
      </c>
      <c r="E242" s="69">
        <f t="shared" si="17"/>
        <v>1963.176002063816</v>
      </c>
      <c r="F242" s="69">
        <f t="shared" si="17"/>
        <v>4867.1796929673419</v>
      </c>
      <c r="G242" s="88">
        <f t="shared" si="17"/>
        <v>0</v>
      </c>
      <c r="H242" s="39">
        <f t="shared" si="17"/>
        <v>1096.638032557544</v>
      </c>
      <c r="I242" s="1"/>
    </row>
    <row r="243" spans="2:9" x14ac:dyDescent="0.2">
      <c r="B243" s="9" t="str">
        <f>$B$26</f>
        <v>Home Economics</v>
      </c>
      <c r="C243" s="69">
        <f t="shared" si="17"/>
        <v>242.52986313521933</v>
      </c>
      <c r="D243" s="69">
        <f t="shared" si="17"/>
        <v>455.34118972439114</v>
      </c>
      <c r="E243" s="69">
        <f t="shared" si="17"/>
        <v>963.7574311235511</v>
      </c>
      <c r="F243" s="69">
        <f t="shared" si="17"/>
        <v>3668.9708743861097</v>
      </c>
      <c r="G243" s="88">
        <f t="shared" si="17"/>
        <v>0</v>
      </c>
      <c r="H243" s="39">
        <f t="shared" si="17"/>
        <v>423.63418428634066</v>
      </c>
      <c r="I243" s="1"/>
    </row>
    <row r="244" spans="2:9" x14ac:dyDescent="0.2">
      <c r="B244" s="9" t="str">
        <f>$B$27</f>
        <v>Law</v>
      </c>
      <c r="C244" s="69">
        <f t="shared" si="17"/>
        <v>0</v>
      </c>
      <c r="D244" s="69">
        <f t="shared" si="17"/>
        <v>0</v>
      </c>
      <c r="E244" s="69">
        <f t="shared" si="17"/>
        <v>0</v>
      </c>
      <c r="F244" s="69">
        <f t="shared" si="17"/>
        <v>0</v>
      </c>
      <c r="G244" s="88">
        <f t="shared" si="17"/>
        <v>1473.0501242158639</v>
      </c>
      <c r="H244" s="39">
        <f t="shared" si="17"/>
        <v>1473.1485585118664</v>
      </c>
      <c r="I244" s="1"/>
    </row>
    <row r="245" spans="2:9" x14ac:dyDescent="0.2">
      <c r="B245" s="9" t="str">
        <f>$B$28</f>
        <v>Social Service</v>
      </c>
      <c r="C245" s="69">
        <f t="shared" si="17"/>
        <v>415.99889941344611</v>
      </c>
      <c r="D245" s="69">
        <f t="shared" si="17"/>
        <v>488.45440010983322</v>
      </c>
      <c r="E245" s="69">
        <f t="shared" si="17"/>
        <v>627.31118118958489</v>
      </c>
      <c r="F245" s="69">
        <f t="shared" si="17"/>
        <v>7290.042836651086</v>
      </c>
      <c r="G245" s="88">
        <f t="shared" si="17"/>
        <v>0</v>
      </c>
      <c r="H245" s="39">
        <f t="shared" si="17"/>
        <v>595.76699449626312</v>
      </c>
      <c r="I245" s="1"/>
    </row>
    <row r="246" spans="2:9" x14ac:dyDescent="0.2">
      <c r="B246" s="9" t="str">
        <f>$B$29</f>
        <v>Library Science</v>
      </c>
      <c r="C246" s="69">
        <f t="shared" si="17"/>
        <v>921.3037115681899</v>
      </c>
      <c r="D246" s="69">
        <f t="shared" si="17"/>
        <v>571.72701022420256</v>
      </c>
      <c r="E246" s="69">
        <f t="shared" si="17"/>
        <v>974.14102160869243</v>
      </c>
      <c r="F246" s="69">
        <f t="shared" si="17"/>
        <v>6138.3731797995388</v>
      </c>
      <c r="G246" s="88">
        <f t="shared" si="17"/>
        <v>0</v>
      </c>
      <c r="H246" s="39">
        <f t="shared" si="17"/>
        <v>996.15491145640806</v>
      </c>
      <c r="I246" s="1"/>
    </row>
    <row r="247" spans="2:9" x14ac:dyDescent="0.2">
      <c r="B247" s="9" t="str">
        <f>$B$30</f>
        <v>Veterinary Science</v>
      </c>
      <c r="C247" s="69">
        <f t="shared" ref="C247:H256" si="18">IF(C30=0,0,C223/C30)</f>
        <v>0</v>
      </c>
      <c r="D247" s="69">
        <f t="shared" si="18"/>
        <v>0</v>
      </c>
      <c r="E247" s="69">
        <f t="shared" si="18"/>
        <v>0</v>
      </c>
      <c r="F247" s="69">
        <f t="shared" si="18"/>
        <v>0</v>
      </c>
      <c r="G247" s="88">
        <f t="shared" si="18"/>
        <v>5539.8707418420536</v>
      </c>
      <c r="H247" s="39">
        <f t="shared" si="18"/>
        <v>5539.8943314518237</v>
      </c>
      <c r="I247" s="1"/>
    </row>
    <row r="248" spans="2:9" x14ac:dyDescent="0.2">
      <c r="B248" s="9" t="str">
        <f>$B$31</f>
        <v>Vocational Training</v>
      </c>
      <c r="C248" s="69">
        <f t="shared" si="18"/>
        <v>356.51563375016536</v>
      </c>
      <c r="D248" s="69">
        <f t="shared" si="18"/>
        <v>963.51688410309976</v>
      </c>
      <c r="E248" s="69">
        <f t="shared" si="18"/>
        <v>0</v>
      </c>
      <c r="F248" s="69">
        <f t="shared" si="18"/>
        <v>0</v>
      </c>
      <c r="G248" s="88">
        <f t="shared" si="18"/>
        <v>0</v>
      </c>
      <c r="H248" s="39">
        <f t="shared" si="18"/>
        <v>462.13060586947745</v>
      </c>
      <c r="I248" s="1"/>
    </row>
    <row r="249" spans="2:9" x14ac:dyDescent="0.2">
      <c r="B249" s="9" t="str">
        <f>$B$32</f>
        <v>Physical Training</v>
      </c>
      <c r="C249" s="69">
        <f t="shared" si="18"/>
        <v>428.11825002804483</v>
      </c>
      <c r="D249" s="69">
        <f t="shared" si="18"/>
        <v>435.65072593179895</v>
      </c>
      <c r="E249" s="69">
        <f t="shared" si="18"/>
        <v>0</v>
      </c>
      <c r="F249" s="69">
        <f t="shared" si="18"/>
        <v>0</v>
      </c>
      <c r="G249" s="88">
        <f t="shared" si="18"/>
        <v>0</v>
      </c>
      <c r="H249" s="39">
        <f t="shared" si="18"/>
        <v>428.81064445066244</v>
      </c>
      <c r="I249" s="1"/>
    </row>
    <row r="250" spans="2:9" x14ac:dyDescent="0.2">
      <c r="B250" s="9" t="str">
        <f>$B$33</f>
        <v>Health Services</v>
      </c>
      <c r="C250" s="69">
        <f t="shared" si="18"/>
        <v>231.32477697653496</v>
      </c>
      <c r="D250" s="69">
        <f t="shared" si="18"/>
        <v>405.85966127023397</v>
      </c>
      <c r="E250" s="69">
        <f t="shared" si="18"/>
        <v>692.30815762365069</v>
      </c>
      <c r="F250" s="69">
        <f t="shared" si="18"/>
        <v>2921.9878477048287</v>
      </c>
      <c r="G250" s="88">
        <f t="shared" si="18"/>
        <v>828.73450622820769</v>
      </c>
      <c r="H250" s="39">
        <f t="shared" si="18"/>
        <v>457.69613118369074</v>
      </c>
      <c r="I250" s="1"/>
    </row>
    <row r="251" spans="2:9" x14ac:dyDescent="0.2">
      <c r="B251" s="9" t="str">
        <f>$B$34</f>
        <v>Pharmacy</v>
      </c>
      <c r="C251" s="69">
        <f t="shared" si="18"/>
        <v>921.17352509553484</v>
      </c>
      <c r="D251" s="69">
        <f t="shared" si="18"/>
        <v>1173.1143327802934</v>
      </c>
      <c r="E251" s="69">
        <f t="shared" si="18"/>
        <v>11997.625874519743</v>
      </c>
      <c r="F251" s="69">
        <f t="shared" si="18"/>
        <v>13937.935372551041</v>
      </c>
      <c r="G251" s="88">
        <f t="shared" si="18"/>
        <v>1190.3698266816243</v>
      </c>
      <c r="H251" s="39">
        <f t="shared" si="18"/>
        <v>1953.4049568922762</v>
      </c>
      <c r="I251" s="1"/>
    </row>
    <row r="252" spans="2:9" x14ac:dyDescent="0.2">
      <c r="B252" s="9" t="str">
        <f>$B$35</f>
        <v>Business Administration</v>
      </c>
      <c r="C252" s="69">
        <f t="shared" si="18"/>
        <v>291.29631447880496</v>
      </c>
      <c r="D252" s="69">
        <f t="shared" si="18"/>
        <v>469.52135289864373</v>
      </c>
      <c r="E252" s="69">
        <f t="shared" si="18"/>
        <v>896.19514373165953</v>
      </c>
      <c r="F252" s="69">
        <f t="shared" si="18"/>
        <v>9348.4166861807589</v>
      </c>
      <c r="G252" s="88">
        <f t="shared" si="18"/>
        <v>0</v>
      </c>
      <c r="H252" s="39">
        <f t="shared" si="18"/>
        <v>568.40407148947611</v>
      </c>
      <c r="I252" s="1"/>
    </row>
    <row r="253" spans="2:9" x14ac:dyDescent="0.2">
      <c r="B253" s="9" t="str">
        <f>$B$36</f>
        <v>Optometry</v>
      </c>
      <c r="C253" s="69">
        <f t="shared" si="18"/>
        <v>0</v>
      </c>
      <c r="D253" s="69">
        <f t="shared" si="18"/>
        <v>0</v>
      </c>
      <c r="E253" s="69">
        <f t="shared" si="18"/>
        <v>0</v>
      </c>
      <c r="F253" s="69">
        <f t="shared" si="18"/>
        <v>0</v>
      </c>
      <c r="G253" s="88">
        <f t="shared" si="18"/>
        <v>1381.5219484737611</v>
      </c>
      <c r="H253" s="39">
        <f t="shared" si="18"/>
        <v>1381.5219484737611</v>
      </c>
      <c r="I253" s="1"/>
    </row>
    <row r="254" spans="2:9" x14ac:dyDescent="0.2">
      <c r="B254" s="9" t="str">
        <f>$B$37</f>
        <v>Teacher Ed-Practice Teaching</v>
      </c>
      <c r="C254" s="69">
        <f t="shared" si="18"/>
        <v>619.50181191529646</v>
      </c>
      <c r="D254" s="69">
        <f t="shared" si="18"/>
        <v>586.65446188967144</v>
      </c>
      <c r="E254" s="69">
        <f t="shared" si="18"/>
        <v>0</v>
      </c>
      <c r="F254" s="69">
        <f t="shared" si="18"/>
        <v>0</v>
      </c>
      <c r="G254" s="88">
        <f t="shared" si="18"/>
        <v>0</v>
      </c>
      <c r="H254" s="39">
        <f t="shared" si="18"/>
        <v>587.36627862764215</v>
      </c>
      <c r="I254" s="1"/>
    </row>
    <row r="255" spans="2:9" x14ac:dyDescent="0.2">
      <c r="B255" s="9" t="str">
        <f>$B$38</f>
        <v>Technology</v>
      </c>
      <c r="C255" s="69">
        <f t="shared" si="18"/>
        <v>496.97743186637388</v>
      </c>
      <c r="D255" s="69">
        <f t="shared" si="18"/>
        <v>645.26494197640795</v>
      </c>
      <c r="E255" s="69">
        <f t="shared" si="18"/>
        <v>1379.5106294548161</v>
      </c>
      <c r="F255" s="69">
        <f t="shared" si="18"/>
        <v>13984.022500910592</v>
      </c>
      <c r="G255" s="88">
        <f t="shared" si="18"/>
        <v>0</v>
      </c>
      <c r="H255" s="39">
        <f t="shared" si="18"/>
        <v>656.73215041171136</v>
      </c>
      <c r="I255" s="1"/>
    </row>
    <row r="256" spans="2:9" x14ac:dyDescent="0.2">
      <c r="B256" s="9" t="str">
        <f>$B$39</f>
        <v>Nursing</v>
      </c>
      <c r="C256" s="69">
        <f t="shared" si="18"/>
        <v>364.71857383643714</v>
      </c>
      <c r="D256" s="69">
        <f t="shared" si="18"/>
        <v>541.6720124484267</v>
      </c>
      <c r="E256" s="69">
        <f t="shared" si="18"/>
        <v>701.39453361216988</v>
      </c>
      <c r="F256" s="69">
        <f t="shared" si="18"/>
        <v>2624.5163896012277</v>
      </c>
      <c r="G256" s="88">
        <f t="shared" si="18"/>
        <v>0</v>
      </c>
      <c r="H256" s="39">
        <f t="shared" si="18"/>
        <v>600.87450144522393</v>
      </c>
      <c r="I256" s="1"/>
    </row>
    <row r="257" spans="2:9" x14ac:dyDescent="0.2">
      <c r="B257" s="35" t="str">
        <f>$B$40</f>
        <v>Totals</v>
      </c>
      <c r="C257" s="38">
        <f t="shared" ref="C257:H257" si="19">IF(C40=0,0,C233/C40)</f>
        <v>300.55692833092962</v>
      </c>
      <c r="D257" s="38">
        <f t="shared" si="19"/>
        <v>547.88861244335919</v>
      </c>
      <c r="E257" s="38">
        <f t="shared" si="19"/>
        <v>1123.6208700301663</v>
      </c>
      <c r="F257" s="38">
        <f t="shared" si="19"/>
        <v>4467.2452803195365</v>
      </c>
      <c r="G257" s="38">
        <f t="shared" si="19"/>
        <v>1589.3047504334652</v>
      </c>
      <c r="H257" s="38">
        <f t="shared" si="19"/>
        <v>601.25426581646059</v>
      </c>
      <c r="I257" s="50"/>
    </row>
    <row r="259" spans="2:9" ht="15" thickBot="1" x14ac:dyDescent="0.25">
      <c r="B259" s="28" t="s">
        <v>38</v>
      </c>
      <c r="C259" s="11"/>
      <c r="D259" s="11"/>
      <c r="E259" s="11"/>
      <c r="F259" s="11"/>
      <c r="G259" s="11"/>
      <c r="H259" s="17"/>
    </row>
    <row r="260" spans="2:9" ht="15" thickBot="1" x14ac:dyDescent="0.25">
      <c r="B260" s="62" t="s">
        <v>32</v>
      </c>
      <c r="C260" s="63" t="s">
        <v>26</v>
      </c>
      <c r="D260" s="63" t="s">
        <v>27</v>
      </c>
      <c r="E260" s="63" t="s">
        <v>28</v>
      </c>
      <c r="F260" s="63" t="s">
        <v>29</v>
      </c>
      <c r="G260" s="63" t="s">
        <v>30</v>
      </c>
      <c r="H260" s="64" t="s">
        <v>1</v>
      </c>
      <c r="I260" s="1"/>
    </row>
    <row r="261" spans="2:9" x14ac:dyDescent="0.2">
      <c r="B261" s="9" t="str">
        <f>$B$20</f>
        <v>Liberal Arts</v>
      </c>
      <c r="C261" s="55">
        <f t="shared" ref="C261:H261" si="20">IF($C$237=0,"",C237/$C$237)</f>
        <v>1</v>
      </c>
      <c r="D261" s="55">
        <f t="shared" si="20"/>
        <v>1.8509805414859002</v>
      </c>
      <c r="E261" s="55">
        <f t="shared" si="20"/>
        <v>4.8108375782378792</v>
      </c>
      <c r="F261" s="55">
        <f t="shared" si="20"/>
        <v>15.263321329043048</v>
      </c>
      <c r="G261" s="55">
        <f t="shared" si="20"/>
        <v>0</v>
      </c>
      <c r="H261" s="55">
        <f t="shared" si="20"/>
        <v>1.63357593959582</v>
      </c>
      <c r="I261" s="1"/>
    </row>
    <row r="262" spans="2:9" x14ac:dyDescent="0.2">
      <c r="B262" s="9" t="str">
        <f>$B$21</f>
        <v>Science</v>
      </c>
      <c r="C262" s="55">
        <f t="shared" ref="C262:H277" si="21">IF($C$237=0,"",C238/$C$237)</f>
        <v>1.347640691037979</v>
      </c>
      <c r="D262" s="55">
        <f t="shared" si="21"/>
        <v>2.7232265076849798</v>
      </c>
      <c r="E262" s="55">
        <f t="shared" si="21"/>
        <v>7.4588311046701818</v>
      </c>
      <c r="F262" s="55">
        <f t="shared" si="21"/>
        <v>22.002813737977441</v>
      </c>
      <c r="G262" s="55">
        <f t="shared" si="21"/>
        <v>0</v>
      </c>
      <c r="H262" s="55">
        <f t="shared" si="21"/>
        <v>2.7389650904333545</v>
      </c>
      <c r="I262" s="1"/>
    </row>
    <row r="263" spans="2:9" x14ac:dyDescent="0.2">
      <c r="B263" s="9" t="str">
        <f>$B$22</f>
        <v>Fine Arts</v>
      </c>
      <c r="C263" s="55">
        <f t="shared" si="21"/>
        <v>1.3483410621126368</v>
      </c>
      <c r="D263" s="55">
        <f t="shared" si="21"/>
        <v>2.6536603990172045</v>
      </c>
      <c r="E263" s="55">
        <f t="shared" si="21"/>
        <v>7.5206140979301681</v>
      </c>
      <c r="F263" s="55">
        <f t="shared" si="21"/>
        <v>10.116725198047428</v>
      </c>
      <c r="G263" s="55">
        <f t="shared" si="21"/>
        <v>0</v>
      </c>
      <c r="H263" s="55">
        <f t="shared" si="21"/>
        <v>2.1070702853342294</v>
      </c>
      <c r="I263" s="1"/>
    </row>
    <row r="264" spans="2:9" x14ac:dyDescent="0.2">
      <c r="B264" s="9" t="str">
        <f>$B$23</f>
        <v>Teacher Education</v>
      </c>
      <c r="C264" s="55">
        <f t="shared" si="21"/>
        <v>1.3625241859075468</v>
      </c>
      <c r="D264" s="55">
        <f t="shared" si="21"/>
        <v>1.925875929038062</v>
      </c>
      <c r="E264" s="55">
        <f t="shared" si="21"/>
        <v>2.2751628038894909</v>
      </c>
      <c r="F264" s="55">
        <f t="shared" si="21"/>
        <v>8.5994448561402859</v>
      </c>
      <c r="G264" s="55">
        <f t="shared" si="21"/>
        <v>0</v>
      </c>
      <c r="H264" s="55">
        <f t="shared" si="21"/>
        <v>2.4992848720507399</v>
      </c>
      <c r="I264" s="1"/>
    </row>
    <row r="265" spans="2:9" x14ac:dyDescent="0.2">
      <c r="B265" s="9" t="str">
        <f>$B$24</f>
        <v>Agriculture</v>
      </c>
      <c r="C265" s="55">
        <f t="shared" si="21"/>
        <v>1.5553229992437092</v>
      </c>
      <c r="D265" s="55">
        <f t="shared" si="21"/>
        <v>2.3888697180153242</v>
      </c>
      <c r="E265" s="55">
        <f t="shared" si="21"/>
        <v>9.1042292485940983</v>
      </c>
      <c r="F265" s="55">
        <f t="shared" si="21"/>
        <v>15.325719265301512</v>
      </c>
      <c r="G265" s="55">
        <f t="shared" si="21"/>
        <v>0</v>
      </c>
      <c r="H265" s="55">
        <f t="shared" si="21"/>
        <v>2.916388769516741</v>
      </c>
      <c r="I265" s="1"/>
    </row>
    <row r="266" spans="2:9" x14ac:dyDescent="0.2">
      <c r="B266" s="9" t="str">
        <f>$B$25</f>
        <v>Engineering</v>
      </c>
      <c r="C266" s="55">
        <f t="shared" si="21"/>
        <v>1.7962757320555773</v>
      </c>
      <c r="D266" s="55">
        <f t="shared" si="21"/>
        <v>2.8670528946068092</v>
      </c>
      <c r="E266" s="55">
        <f t="shared" si="21"/>
        <v>7.734198967684855</v>
      </c>
      <c r="F266" s="55">
        <f t="shared" si="21"/>
        <v>19.174916623528002</v>
      </c>
      <c r="G266" s="55">
        <f t="shared" si="21"/>
        <v>0</v>
      </c>
      <c r="H266" s="55">
        <f t="shared" si="21"/>
        <v>4.3203547366176496</v>
      </c>
      <c r="I266" s="1"/>
    </row>
    <row r="267" spans="2:9" x14ac:dyDescent="0.2">
      <c r="B267" s="9" t="str">
        <f>$B$26</f>
        <v>Home Economics</v>
      </c>
      <c r="C267" s="55">
        <f t="shared" si="21"/>
        <v>0.95547939416599881</v>
      </c>
      <c r="D267" s="55">
        <f t="shared" si="21"/>
        <v>1.7938785701376465</v>
      </c>
      <c r="E267" s="55">
        <f t="shared" si="21"/>
        <v>3.7968535276808448</v>
      </c>
      <c r="F267" s="55">
        <f t="shared" si="21"/>
        <v>14.45440995576128</v>
      </c>
      <c r="G267" s="55">
        <f t="shared" si="21"/>
        <v>0</v>
      </c>
      <c r="H267" s="55">
        <f t="shared" si="21"/>
        <v>1.6689645081943727</v>
      </c>
      <c r="I267" s="1"/>
    </row>
    <row r="268" spans="2:9" x14ac:dyDescent="0.2">
      <c r="B268" s="9" t="str">
        <f>$B$27</f>
        <v>Law</v>
      </c>
      <c r="C268" s="55">
        <f t="shared" si="21"/>
        <v>0</v>
      </c>
      <c r="D268" s="55">
        <f t="shared" si="21"/>
        <v>0</v>
      </c>
      <c r="E268" s="55">
        <f t="shared" si="21"/>
        <v>0</v>
      </c>
      <c r="F268" s="55">
        <f t="shared" si="21"/>
        <v>0</v>
      </c>
      <c r="G268" s="55">
        <f t="shared" si="21"/>
        <v>5.8032813859182655</v>
      </c>
      <c r="H268" s="55">
        <f t="shared" si="21"/>
        <v>5.8036691812202292</v>
      </c>
      <c r="I268" s="1"/>
    </row>
    <row r="269" spans="2:9" x14ac:dyDescent="0.2">
      <c r="B269" s="9" t="str">
        <f>$B$28</f>
        <v>Social Service</v>
      </c>
      <c r="C269" s="55">
        <f t="shared" si="21"/>
        <v>1.6388842645891939</v>
      </c>
      <c r="D269" s="55">
        <f t="shared" si="21"/>
        <v>1.9243325677978587</v>
      </c>
      <c r="E269" s="55">
        <f t="shared" si="21"/>
        <v>2.4713777495615195</v>
      </c>
      <c r="F269" s="55">
        <f t="shared" si="21"/>
        <v>28.720115630148378</v>
      </c>
      <c r="G269" s="55">
        <f t="shared" si="21"/>
        <v>0</v>
      </c>
      <c r="H269" s="55">
        <f t="shared" si="21"/>
        <v>2.3471051342160427</v>
      </c>
      <c r="I269" s="1"/>
    </row>
    <row r="270" spans="2:9" x14ac:dyDescent="0.2">
      <c r="B270" s="9" t="str">
        <f>$B$29</f>
        <v>Library Science</v>
      </c>
      <c r="C270" s="55">
        <f t="shared" si="21"/>
        <v>3.6296013232863946</v>
      </c>
      <c r="D270" s="55">
        <f t="shared" si="21"/>
        <v>2.2523963453226021</v>
      </c>
      <c r="E270" s="55">
        <f t="shared" si="21"/>
        <v>3.8377610951768903</v>
      </c>
      <c r="F270" s="55">
        <f t="shared" si="21"/>
        <v>24.182956322082596</v>
      </c>
      <c r="G270" s="55">
        <f t="shared" si="21"/>
        <v>0</v>
      </c>
      <c r="H270" s="55">
        <f t="shared" si="21"/>
        <v>3.9244878094174589</v>
      </c>
      <c r="I270" s="1"/>
    </row>
    <row r="271" spans="2:9" x14ac:dyDescent="0.2">
      <c r="B271" s="9" t="str">
        <f>$B$30</f>
        <v>Veterinary Science</v>
      </c>
      <c r="C271" s="55">
        <f t="shared" si="21"/>
        <v>0</v>
      </c>
      <c r="D271" s="55">
        <f t="shared" si="21"/>
        <v>0</v>
      </c>
      <c r="E271" s="55">
        <f t="shared" si="21"/>
        <v>0</v>
      </c>
      <c r="F271" s="55">
        <f t="shared" si="21"/>
        <v>0</v>
      </c>
      <c r="G271" s="55">
        <f t="shared" si="21"/>
        <v>21.825074536169659</v>
      </c>
      <c r="H271" s="55">
        <f t="shared" si="21"/>
        <v>21.825167470646925</v>
      </c>
      <c r="I271" s="1"/>
    </row>
    <row r="272" spans="2:9" x14ac:dyDescent="0.2">
      <c r="B272" s="9" t="str">
        <f>$B$31</f>
        <v>Vocational Training</v>
      </c>
      <c r="C272" s="55">
        <f t="shared" si="21"/>
        <v>1.4045418462813954</v>
      </c>
      <c r="D272" s="55">
        <f t="shared" si="21"/>
        <v>3.7959058599652153</v>
      </c>
      <c r="E272" s="55">
        <f t="shared" si="21"/>
        <v>0</v>
      </c>
      <c r="F272" s="55">
        <f t="shared" si="21"/>
        <v>0</v>
      </c>
      <c r="G272" s="55">
        <f t="shared" si="21"/>
        <v>0</v>
      </c>
      <c r="H272" s="55">
        <f t="shared" si="21"/>
        <v>1.8206263988016618</v>
      </c>
      <c r="I272" s="1"/>
    </row>
    <row r="273" spans="2:9" x14ac:dyDescent="0.2">
      <c r="B273" s="9" t="str">
        <f>$B$32</f>
        <v>Physical Training</v>
      </c>
      <c r="C273" s="55">
        <f t="shared" si="21"/>
        <v>1.6866300952808393</v>
      </c>
      <c r="D273" s="55">
        <f t="shared" si="21"/>
        <v>1.7163053089640148</v>
      </c>
      <c r="E273" s="55">
        <f t="shared" si="21"/>
        <v>0</v>
      </c>
      <c r="F273" s="55">
        <f t="shared" si="21"/>
        <v>0</v>
      </c>
      <c r="G273" s="55">
        <f t="shared" si="21"/>
        <v>0</v>
      </c>
      <c r="H273" s="55">
        <f t="shared" si="21"/>
        <v>1.6893578773151603</v>
      </c>
      <c r="I273" s="1"/>
    </row>
    <row r="274" spans="2:9" x14ac:dyDescent="0.2">
      <c r="B274" s="9" t="str">
        <f>$B$33</f>
        <v>Health Services</v>
      </c>
      <c r="C274" s="55">
        <f t="shared" si="21"/>
        <v>0.91133543269223827</v>
      </c>
      <c r="D274" s="55">
        <f t="shared" si="21"/>
        <v>1.5989393563904877</v>
      </c>
      <c r="E274" s="55">
        <f t="shared" si="21"/>
        <v>2.7274421816402117</v>
      </c>
      <c r="F274" s="55">
        <f t="shared" si="21"/>
        <v>11.511568688466351</v>
      </c>
      <c r="G274" s="55">
        <f t="shared" si="21"/>
        <v>3.2649123439858903</v>
      </c>
      <c r="H274" s="55">
        <f t="shared" si="21"/>
        <v>1.8031561824272864</v>
      </c>
      <c r="I274" s="1"/>
    </row>
    <row r="275" spans="2:9" x14ac:dyDescent="0.2">
      <c r="B275" s="9" t="str">
        <f>$B$34</f>
        <v>Pharmacy</v>
      </c>
      <c r="C275" s="55">
        <f t="shared" si="21"/>
        <v>3.6290884359643423</v>
      </c>
      <c r="D275" s="55">
        <f t="shared" si="21"/>
        <v>4.6216435266259523</v>
      </c>
      <c r="E275" s="55">
        <f t="shared" si="21"/>
        <v>47.266279516370822</v>
      </c>
      <c r="F275" s="55">
        <f t="shared" si="21"/>
        <v>54.910392780228335</v>
      </c>
      <c r="G275" s="55">
        <f t="shared" si="21"/>
        <v>4.6896238926136515</v>
      </c>
      <c r="H275" s="55">
        <f t="shared" si="21"/>
        <v>7.6957046057939804</v>
      </c>
      <c r="I275" s="1"/>
    </row>
    <row r="276" spans="2:9" x14ac:dyDescent="0.2">
      <c r="B276" s="9" t="str">
        <f>$B$35</f>
        <v>Business Administration</v>
      </c>
      <c r="C276" s="55">
        <f t="shared" si="21"/>
        <v>1.1476014643434609</v>
      </c>
      <c r="D276" s="55">
        <f t="shared" si="21"/>
        <v>1.8497432522999249</v>
      </c>
      <c r="E276" s="55">
        <f t="shared" si="21"/>
        <v>3.5306827040504274</v>
      </c>
      <c r="F276" s="55">
        <f t="shared" si="21"/>
        <v>36.82935947043876</v>
      </c>
      <c r="G276" s="55">
        <f t="shared" si="21"/>
        <v>0</v>
      </c>
      <c r="H276" s="55">
        <f t="shared" si="21"/>
        <v>2.2393051760617801</v>
      </c>
      <c r="I276" s="1"/>
    </row>
    <row r="277" spans="2:9" x14ac:dyDescent="0.2">
      <c r="B277" s="9" t="str">
        <f>$B$36</f>
        <v>Optometry</v>
      </c>
      <c r="C277" s="55">
        <f t="shared" si="21"/>
        <v>0</v>
      </c>
      <c r="D277" s="55">
        <f t="shared" si="21"/>
        <v>0</v>
      </c>
      <c r="E277" s="55">
        <f t="shared" si="21"/>
        <v>0</v>
      </c>
      <c r="F277" s="55">
        <f t="shared" si="21"/>
        <v>0</v>
      </c>
      <c r="G277" s="55">
        <f t="shared" si="21"/>
        <v>5.4426936843599423</v>
      </c>
      <c r="H277" s="55">
        <f t="shared" si="21"/>
        <v>5.4426936843599423</v>
      </c>
      <c r="I277" s="1"/>
    </row>
    <row r="278" spans="2:9" x14ac:dyDescent="0.2">
      <c r="B278" s="9" t="str">
        <f>$B$37</f>
        <v>Teacher Ed-Practice Teaching</v>
      </c>
      <c r="C278" s="55">
        <f t="shared" ref="C278:H281" si="22">IF($C$237=0,"",C254/$C$237)</f>
        <v>2.4406116767713186</v>
      </c>
      <c r="D278" s="55">
        <f t="shared" si="22"/>
        <v>2.3112050721712718</v>
      </c>
      <c r="E278" s="55">
        <f t="shared" si="22"/>
        <v>0</v>
      </c>
      <c r="F278" s="55">
        <f t="shared" si="22"/>
        <v>0</v>
      </c>
      <c r="G278" s="55">
        <f t="shared" si="22"/>
        <v>0</v>
      </c>
      <c r="H278" s="55">
        <f t="shared" si="22"/>
        <v>2.3140093710595053</v>
      </c>
      <c r="I278" s="1"/>
    </row>
    <row r="279" spans="2:9" x14ac:dyDescent="0.2">
      <c r="B279" s="9" t="str">
        <f>$B$38</f>
        <v>Technology</v>
      </c>
      <c r="C279" s="55">
        <f t="shared" si="22"/>
        <v>1.9579102110370201</v>
      </c>
      <c r="D279" s="55">
        <f t="shared" si="22"/>
        <v>2.5421090329500347</v>
      </c>
      <c r="E279" s="55">
        <f t="shared" si="22"/>
        <v>5.4347698194269691</v>
      </c>
      <c r="F279" s="55">
        <f t="shared" si="22"/>
        <v>55.091959292964475</v>
      </c>
      <c r="G279" s="55">
        <f t="shared" si="22"/>
        <v>0</v>
      </c>
      <c r="H279" s="55">
        <f t="shared" si="22"/>
        <v>2.5872856607966028</v>
      </c>
      <c r="I279" s="1"/>
    </row>
    <row r="280" spans="2:9" x14ac:dyDescent="0.2">
      <c r="B280" s="9" t="str">
        <f>$B$39</f>
        <v>Nursing</v>
      </c>
      <c r="C280" s="55">
        <f t="shared" si="22"/>
        <v>1.4368584448342143</v>
      </c>
      <c r="D280" s="55">
        <f t="shared" si="22"/>
        <v>2.1339905923351936</v>
      </c>
      <c r="E280" s="55">
        <f t="shared" si="22"/>
        <v>2.7632391961292453</v>
      </c>
      <c r="F280" s="55">
        <f t="shared" si="22"/>
        <v>10.339639405629798</v>
      </c>
      <c r="G280" s="55">
        <f t="shared" si="22"/>
        <v>0</v>
      </c>
      <c r="H280" s="55">
        <f t="shared" si="22"/>
        <v>2.3672268527632174</v>
      </c>
      <c r="I280" s="1"/>
    </row>
    <row r="281" spans="2:9" x14ac:dyDescent="0.2">
      <c r="B281" s="35" t="str">
        <f>$B$40</f>
        <v>Totals</v>
      </c>
      <c r="C281" s="55">
        <f t="shared" si="22"/>
        <v>1.184084912602779</v>
      </c>
      <c r="D281" s="55">
        <f t="shared" si="22"/>
        <v>2.1584817338389461</v>
      </c>
      <c r="E281" s="55">
        <f t="shared" si="22"/>
        <v>4.4266572960960531</v>
      </c>
      <c r="F281" s="55">
        <f t="shared" si="22"/>
        <v>17.599320590268341</v>
      </c>
      <c r="G281" s="55">
        <f t="shared" si="22"/>
        <v>6.2612823033783052</v>
      </c>
      <c r="H281" s="55">
        <f t="shared" si="22"/>
        <v>2.3687229861740247</v>
      </c>
      <c r="I281" s="50"/>
    </row>
    <row r="283" spans="2:9" ht="15" thickBot="1" x14ac:dyDescent="0.25">
      <c r="B283" s="164" t="s">
        <v>240</v>
      </c>
      <c r="C283" s="11"/>
      <c r="D283" s="11"/>
      <c r="E283" s="11"/>
      <c r="F283" s="11"/>
      <c r="G283" s="11"/>
      <c r="H283" s="17"/>
    </row>
    <row r="284" spans="2:9" ht="15" thickBot="1" x14ac:dyDescent="0.25">
      <c r="B284" s="62" t="s">
        <v>32</v>
      </c>
      <c r="C284" s="63" t="s">
        <v>26</v>
      </c>
      <c r="D284" s="63" t="s">
        <v>27</v>
      </c>
      <c r="E284" s="63" t="s">
        <v>28</v>
      </c>
      <c r="F284" s="63" t="s">
        <v>29</v>
      </c>
      <c r="G284" s="63" t="s">
        <v>30</v>
      </c>
      <c r="H284" s="64" t="s">
        <v>1</v>
      </c>
      <c r="I284" s="1"/>
    </row>
    <row r="285" spans="2:9" x14ac:dyDescent="0.2">
      <c r="B285" s="9" t="str">
        <f>$B$20</f>
        <v>Liberal Arts</v>
      </c>
      <c r="C285" s="38">
        <f t="shared" ref="C285:D300" si="23">C237*30</f>
        <v>7614.9165942060208</v>
      </c>
      <c r="D285" s="38">
        <f t="shared" si="23"/>
        <v>14095.062440913427</v>
      </c>
      <c r="E285" s="38">
        <f>E237*24</f>
        <v>29307.301525242823</v>
      </c>
      <c r="F285" s="38">
        <f>F237*18</f>
        <v>69737.351322737159</v>
      </c>
      <c r="G285" s="38">
        <f>G237*24</f>
        <v>0</v>
      </c>
      <c r="H285" s="38">
        <f>IF((C20/30+D20/30+E20/24+F20/18+G20/24)=0,0,H213/(C20/30+D20/30+E20/24+F20/18+G20/24))</f>
        <v>12170.178977553918</v>
      </c>
      <c r="I285" s="1"/>
    </row>
    <row r="286" spans="2:9" x14ac:dyDescent="0.2">
      <c r="B286" s="9" t="str">
        <f>$B$21</f>
        <v>Science</v>
      </c>
      <c r="C286" s="39">
        <f t="shared" si="23"/>
        <v>10262.171461212374</v>
      </c>
      <c r="D286" s="39">
        <f t="shared" si="23"/>
        <v>20737.142723152061</v>
      </c>
      <c r="E286" s="39">
        <f>E238*24</f>
        <v>45438.70140186639</v>
      </c>
      <c r="F286" s="39">
        <f>F238*18</f>
        <v>100529.75487152918</v>
      </c>
      <c r="G286" s="39">
        <f>G238*24</f>
        <v>0</v>
      </c>
      <c r="H286" s="39">
        <f t="shared" ref="H286:H305" si="24">IF((C21/30+D21/30+E21/24+F21/18+G21/24)=0,0,H214/(C21/30+D21/30+E21/24+F21/18+G21/24))</f>
        <v>20169.228784467232</v>
      </c>
      <c r="I286" s="1"/>
    </row>
    <row r="287" spans="2:9" x14ac:dyDescent="0.2">
      <c r="B287" s="9" t="str">
        <f>$B$22</f>
        <v>Fine Arts</v>
      </c>
      <c r="C287" s="39">
        <f t="shared" si="23"/>
        <v>10267.504728530888</v>
      </c>
      <c r="D287" s="39">
        <f t="shared" si="23"/>
        <v>20207.402607863482</v>
      </c>
      <c r="E287" s="39">
        <f t="shared" ref="E287:E305" si="25">E239*24</f>
        <v>45815.079274358541</v>
      </c>
      <c r="F287" s="39">
        <f t="shared" ref="F287:F305" si="26">F239*18</f>
        <v>46222.811153780131</v>
      </c>
      <c r="G287" s="39">
        <f t="shared" ref="G287:G305" si="27">G239*24</f>
        <v>0</v>
      </c>
      <c r="H287" s="39">
        <f t="shared" si="24"/>
        <v>15733.599100446332</v>
      </c>
      <c r="I287" s="1"/>
    </row>
    <row r="288" spans="2:9" x14ac:dyDescent="0.2">
      <c r="B288" s="9" t="str">
        <f>$B$23</f>
        <v>Teacher Education</v>
      </c>
      <c r="C288" s="39">
        <f t="shared" si="23"/>
        <v>10375.508033274427</v>
      </c>
      <c r="D288" s="39">
        <f t="shared" si="23"/>
        <v>14665.384570413877</v>
      </c>
      <c r="E288" s="39">
        <f t="shared" si="25"/>
        <v>13860.139991886706</v>
      </c>
      <c r="F288" s="39">
        <f t="shared" si="26"/>
        <v>39290.433201589367</v>
      </c>
      <c r="G288" s="39">
        <f t="shared" si="27"/>
        <v>0</v>
      </c>
      <c r="H288" s="39">
        <f t="shared" si="24"/>
        <v>16623.392762341708</v>
      </c>
      <c r="I288" s="1"/>
    </row>
    <row r="289" spans="2:9" x14ac:dyDescent="0.2">
      <c r="B289" s="9" t="str">
        <f>$B$24</f>
        <v>Agriculture</v>
      </c>
      <c r="C289" s="39">
        <f t="shared" si="23"/>
        <v>11843.6549162912</v>
      </c>
      <c r="D289" s="39">
        <f t="shared" si="23"/>
        <v>18191.04365711115</v>
      </c>
      <c r="E289" s="39">
        <f t="shared" si="25"/>
        <v>55462.357106060008</v>
      </c>
      <c r="F289" s="39">
        <f t="shared" si="26"/>
        <v>70022.444370892437</v>
      </c>
      <c r="G289" s="39">
        <f t="shared" si="27"/>
        <v>0</v>
      </c>
      <c r="H289" s="39">
        <f t="shared" si="24"/>
        <v>21389.382573214432</v>
      </c>
      <c r="I289" s="1"/>
    </row>
    <row r="290" spans="2:9" x14ac:dyDescent="0.2">
      <c r="B290" s="9" t="str">
        <f>$B$25</f>
        <v>Engineering</v>
      </c>
      <c r="C290" s="39">
        <f t="shared" si="23"/>
        <v>13678.489879799585</v>
      </c>
      <c r="D290" s="39">
        <f t="shared" si="23"/>
        <v>21832.368663607798</v>
      </c>
      <c r="E290" s="39">
        <f t="shared" si="25"/>
        <v>47116.224049531585</v>
      </c>
      <c r="F290" s="39">
        <f t="shared" si="26"/>
        <v>87609.234473412158</v>
      </c>
      <c r="G290" s="39">
        <f t="shared" si="27"/>
        <v>0</v>
      </c>
      <c r="H290" s="39">
        <f t="shared" si="24"/>
        <v>30450.596165382281</v>
      </c>
      <c r="I290" s="1"/>
    </row>
    <row r="291" spans="2:9" x14ac:dyDescent="0.2">
      <c r="B291" s="9" t="str">
        <f>$B$26</f>
        <v>Home Economics</v>
      </c>
      <c r="C291" s="39">
        <f t="shared" si="23"/>
        <v>7275.8958940565799</v>
      </c>
      <c r="D291" s="39">
        <f t="shared" si="23"/>
        <v>13660.235691731734</v>
      </c>
      <c r="E291" s="39">
        <f t="shared" si="25"/>
        <v>23130.178346965226</v>
      </c>
      <c r="F291" s="39">
        <f t="shared" si="26"/>
        <v>66041.475738949972</v>
      </c>
      <c r="G291" s="39">
        <f t="shared" si="27"/>
        <v>0</v>
      </c>
      <c r="H291" s="39">
        <f t="shared" si="24"/>
        <v>12402.529985494</v>
      </c>
      <c r="I291" s="1"/>
    </row>
    <row r="292" spans="2:9" x14ac:dyDescent="0.2">
      <c r="B292" s="9" t="str">
        <f>$B$27</f>
        <v>Law</v>
      </c>
      <c r="C292" s="39">
        <f t="shared" si="23"/>
        <v>0</v>
      </c>
      <c r="D292" s="39">
        <f t="shared" si="23"/>
        <v>0</v>
      </c>
      <c r="E292" s="39">
        <f t="shared" si="25"/>
        <v>0</v>
      </c>
      <c r="F292" s="39">
        <f t="shared" si="26"/>
        <v>0</v>
      </c>
      <c r="G292" s="39">
        <f t="shared" si="27"/>
        <v>35353.20298118073</v>
      </c>
      <c r="H292" s="39">
        <f t="shared" si="24"/>
        <v>35355.565404284796</v>
      </c>
      <c r="I292" s="1"/>
    </row>
    <row r="293" spans="2:9" x14ac:dyDescent="0.2">
      <c r="B293" s="9" t="str">
        <f>$B$28</f>
        <v>Social Service</v>
      </c>
      <c r="C293" s="39">
        <f t="shared" si="23"/>
        <v>12479.966982403383</v>
      </c>
      <c r="D293" s="39">
        <f t="shared" si="23"/>
        <v>14653.632003294997</v>
      </c>
      <c r="E293" s="39">
        <f t="shared" si="25"/>
        <v>15055.468348550037</v>
      </c>
      <c r="F293" s="39">
        <f t="shared" si="26"/>
        <v>131220.77105971955</v>
      </c>
      <c r="G293" s="39">
        <f t="shared" si="27"/>
        <v>0</v>
      </c>
      <c r="H293" s="39">
        <f t="shared" si="24"/>
        <v>15880.800547767714</v>
      </c>
      <c r="I293" s="1"/>
    </row>
    <row r="294" spans="2:9" x14ac:dyDescent="0.2">
      <c r="B294" s="9" t="str">
        <f>$B$29</f>
        <v>Library Science</v>
      </c>
      <c r="C294" s="39">
        <f t="shared" si="23"/>
        <v>27639.111347045698</v>
      </c>
      <c r="D294" s="39">
        <f t="shared" si="23"/>
        <v>17151.810306726078</v>
      </c>
      <c r="E294" s="39">
        <f t="shared" si="25"/>
        <v>23379.384518608618</v>
      </c>
      <c r="F294" s="39">
        <f t="shared" si="26"/>
        <v>110490.71723639171</v>
      </c>
      <c r="G294" s="39">
        <f t="shared" si="27"/>
        <v>0</v>
      </c>
      <c r="H294" s="39">
        <f t="shared" si="24"/>
        <v>24980.577839491103</v>
      </c>
      <c r="I294" s="1"/>
    </row>
    <row r="295" spans="2:9" x14ac:dyDescent="0.2">
      <c r="B295" s="9" t="str">
        <f>$B$30</f>
        <v>Veterinary Science</v>
      </c>
      <c r="C295" s="39">
        <f t="shared" si="23"/>
        <v>0</v>
      </c>
      <c r="D295" s="39">
        <f t="shared" si="23"/>
        <v>0</v>
      </c>
      <c r="E295" s="39">
        <f t="shared" si="25"/>
        <v>0</v>
      </c>
      <c r="F295" s="39">
        <f t="shared" si="26"/>
        <v>0</v>
      </c>
      <c r="G295" s="39">
        <f t="shared" si="27"/>
        <v>132956.89780420929</v>
      </c>
      <c r="H295" s="39">
        <f t="shared" si="24"/>
        <v>132957.46395484376</v>
      </c>
      <c r="I295" s="1"/>
    </row>
    <row r="296" spans="2:9" x14ac:dyDescent="0.2">
      <c r="B296" s="9" t="str">
        <f>$B$31</f>
        <v>Vocational Training</v>
      </c>
      <c r="C296" s="39">
        <f t="shared" si="23"/>
        <v>10695.46901250496</v>
      </c>
      <c r="D296" s="39">
        <f t="shared" si="23"/>
        <v>28905.506523092994</v>
      </c>
      <c r="E296" s="39">
        <f t="shared" si="25"/>
        <v>0</v>
      </c>
      <c r="F296" s="39">
        <f t="shared" si="26"/>
        <v>0</v>
      </c>
      <c r="G296" s="39">
        <f t="shared" si="27"/>
        <v>0</v>
      </c>
      <c r="H296" s="39">
        <f t="shared" si="24"/>
        <v>13863.918176084324</v>
      </c>
      <c r="I296" s="1"/>
    </row>
    <row r="297" spans="2:9" x14ac:dyDescent="0.2">
      <c r="B297" s="9" t="str">
        <f>$B$32</f>
        <v>Physical Training</v>
      </c>
      <c r="C297" s="39">
        <f t="shared" si="23"/>
        <v>12843.547500841345</v>
      </c>
      <c r="D297" s="39">
        <f t="shared" si="23"/>
        <v>13069.521777953969</v>
      </c>
      <c r="E297" s="39">
        <f t="shared" si="25"/>
        <v>0</v>
      </c>
      <c r="F297" s="39">
        <f t="shared" si="26"/>
        <v>0</v>
      </c>
      <c r="G297" s="39">
        <f t="shared" si="27"/>
        <v>0</v>
      </c>
      <c r="H297" s="39">
        <f t="shared" si="24"/>
        <v>12864.319333519874</v>
      </c>
      <c r="I297" s="1"/>
    </row>
    <row r="298" spans="2:9" x14ac:dyDescent="0.2">
      <c r="B298" s="9" t="str">
        <f>$B$33</f>
        <v>Health Services</v>
      </c>
      <c r="C298" s="39">
        <f t="shared" si="23"/>
        <v>6939.7433092960491</v>
      </c>
      <c r="D298" s="39">
        <f t="shared" si="23"/>
        <v>12175.789838107019</v>
      </c>
      <c r="E298" s="39">
        <f t="shared" si="25"/>
        <v>16615.395782967615</v>
      </c>
      <c r="F298" s="39">
        <f t="shared" si="26"/>
        <v>52595.781258686919</v>
      </c>
      <c r="G298" s="39">
        <f t="shared" si="27"/>
        <v>19889.628149476986</v>
      </c>
      <c r="H298" s="39">
        <f t="shared" si="24"/>
        <v>12900.608598467152</v>
      </c>
      <c r="I298" s="1"/>
    </row>
    <row r="299" spans="2:9" x14ac:dyDescent="0.2">
      <c r="B299" s="9" t="str">
        <f>$B$34</f>
        <v>Pharmacy</v>
      </c>
      <c r="C299" s="39">
        <f t="shared" si="23"/>
        <v>27635.205752866044</v>
      </c>
      <c r="D299" s="39">
        <f t="shared" si="23"/>
        <v>35193.429983408801</v>
      </c>
      <c r="E299" s="39">
        <f t="shared" si="25"/>
        <v>287943.02098847384</v>
      </c>
      <c r="F299" s="39">
        <f t="shared" si="26"/>
        <v>250882.83670591874</v>
      </c>
      <c r="G299" s="39">
        <f t="shared" si="27"/>
        <v>28568.875840358982</v>
      </c>
      <c r="H299" s="39">
        <f t="shared" si="24"/>
        <v>46441.234841050151</v>
      </c>
      <c r="I299" s="1"/>
    </row>
    <row r="300" spans="2:9" x14ac:dyDescent="0.2">
      <c r="B300" s="9" t="str">
        <f>$B$35</f>
        <v>Business Administration</v>
      </c>
      <c r="C300" s="39">
        <f t="shared" si="23"/>
        <v>8738.8894343641496</v>
      </c>
      <c r="D300" s="39">
        <f t="shared" si="23"/>
        <v>14085.640586959311</v>
      </c>
      <c r="E300" s="39">
        <f t="shared" si="25"/>
        <v>21508.68344955983</v>
      </c>
      <c r="F300" s="39">
        <f t="shared" si="26"/>
        <v>168271.50035125366</v>
      </c>
      <c r="G300" s="39">
        <f t="shared" si="27"/>
        <v>0</v>
      </c>
      <c r="H300" s="39">
        <f t="shared" si="24"/>
        <v>16231.909511060994</v>
      </c>
      <c r="I300" s="1"/>
    </row>
    <row r="301" spans="2:9" x14ac:dyDescent="0.2">
      <c r="B301" s="9" t="str">
        <f>$B$36</f>
        <v>Optometry</v>
      </c>
      <c r="C301" s="39">
        <f t="shared" ref="C301:D305" si="28">C253*30</f>
        <v>0</v>
      </c>
      <c r="D301" s="39">
        <f t="shared" si="28"/>
        <v>0</v>
      </c>
      <c r="E301" s="39">
        <f t="shared" si="25"/>
        <v>0</v>
      </c>
      <c r="F301" s="39">
        <f t="shared" si="26"/>
        <v>0</v>
      </c>
      <c r="G301" s="39">
        <f t="shared" si="27"/>
        <v>33156.526763370268</v>
      </c>
      <c r="H301" s="39">
        <f t="shared" si="24"/>
        <v>33156.526763370268</v>
      </c>
      <c r="I301" s="1"/>
    </row>
    <row r="302" spans="2:9" x14ac:dyDescent="0.2">
      <c r="B302" s="9" t="str">
        <f>$B$37</f>
        <v>Teacher Ed-Practice Teaching</v>
      </c>
      <c r="C302" s="39">
        <f t="shared" si="28"/>
        <v>18585.054357458896</v>
      </c>
      <c r="D302" s="39">
        <f t="shared" si="28"/>
        <v>17599.633856690143</v>
      </c>
      <c r="E302" s="39">
        <f t="shared" si="25"/>
        <v>0</v>
      </c>
      <c r="F302" s="39">
        <f t="shared" si="26"/>
        <v>0</v>
      </c>
      <c r="G302" s="39">
        <f t="shared" si="27"/>
        <v>0</v>
      </c>
      <c r="H302" s="39">
        <f t="shared" si="24"/>
        <v>17620.988358829265</v>
      </c>
      <c r="I302" s="1"/>
    </row>
    <row r="303" spans="2:9" x14ac:dyDescent="0.2">
      <c r="B303" s="9" t="str">
        <f>$B$38</f>
        <v>Technology</v>
      </c>
      <c r="C303" s="39">
        <f t="shared" si="28"/>
        <v>14909.322955991216</v>
      </c>
      <c r="D303" s="39">
        <f t="shared" si="28"/>
        <v>19357.94825929224</v>
      </c>
      <c r="E303" s="39">
        <f t="shared" si="25"/>
        <v>33108.255106915589</v>
      </c>
      <c r="F303" s="39">
        <f t="shared" si="26"/>
        <v>251712.40501639066</v>
      </c>
      <c r="G303" s="39">
        <f t="shared" si="27"/>
        <v>0</v>
      </c>
      <c r="H303" s="39">
        <f t="shared" si="24"/>
        <v>19360.979710088857</v>
      </c>
      <c r="I303" s="1"/>
    </row>
    <row r="304" spans="2:9" x14ac:dyDescent="0.2">
      <c r="B304" s="9" t="str">
        <f>$B$39</f>
        <v>Nursing</v>
      </c>
      <c r="C304" s="39">
        <f t="shared" si="28"/>
        <v>10941.557215093115</v>
      </c>
      <c r="D304" s="39">
        <f t="shared" si="28"/>
        <v>16250.160373452802</v>
      </c>
      <c r="E304" s="39">
        <f t="shared" si="25"/>
        <v>16833.468806692079</v>
      </c>
      <c r="F304" s="39">
        <f t="shared" si="26"/>
        <v>47241.295012822098</v>
      </c>
      <c r="G304" s="39">
        <f t="shared" si="27"/>
        <v>0</v>
      </c>
      <c r="H304" s="39">
        <f t="shared" si="24"/>
        <v>16850.454953653407</v>
      </c>
      <c r="I304" s="1"/>
    </row>
    <row r="305" spans="2:9" x14ac:dyDescent="0.2">
      <c r="B305" s="35" t="str">
        <f>$B$40</f>
        <v>Totals</v>
      </c>
      <c r="C305" s="38">
        <f t="shared" si="28"/>
        <v>9016.7078499278887</v>
      </c>
      <c r="D305" s="38">
        <f t="shared" si="28"/>
        <v>16436.658373300776</v>
      </c>
      <c r="E305" s="38">
        <f t="shared" si="25"/>
        <v>26966.900880723992</v>
      </c>
      <c r="F305" s="38">
        <f t="shared" si="26"/>
        <v>80410.415045751652</v>
      </c>
      <c r="G305" s="38">
        <f t="shared" si="27"/>
        <v>38143.314010403163</v>
      </c>
      <c r="H305" s="38">
        <f t="shared" si="24"/>
        <v>17237.272814472952</v>
      </c>
      <c r="I305" s="50"/>
    </row>
  </sheetData>
  <mergeCells count="15">
    <mergeCell ref="B1:H1"/>
    <mergeCell ref="B2:H2"/>
    <mergeCell ref="B5:G5"/>
    <mergeCell ref="B6:E6"/>
    <mergeCell ref="B7:E7"/>
    <mergeCell ref="B8:E8"/>
    <mergeCell ref="B139:G139"/>
    <mergeCell ref="B163:G163"/>
    <mergeCell ref="B210:H210"/>
    <mergeCell ref="B9:E9"/>
    <mergeCell ref="B10:E10"/>
    <mergeCell ref="B11:E11"/>
    <mergeCell ref="B12:E12"/>
    <mergeCell ref="B91:H91"/>
    <mergeCell ref="B115:G115"/>
  </mergeCells>
  <conditionalFormatting sqref="C69:G88">
    <cfRule type="expression" dxfId="11" priority="13" stopIfTrue="1">
      <formula>C20=0</formula>
    </cfRule>
  </conditionalFormatting>
  <conditionalFormatting sqref="C44:G63">
    <cfRule type="expression" dxfId="10" priority="11" stopIfTrue="1">
      <formula>C20=0</formula>
    </cfRule>
  </conditionalFormatting>
  <conditionalFormatting sqref="C16">
    <cfRule type="expression" dxfId="9" priority="10" stopIfTrue="1">
      <formula>C40=0</formula>
    </cfRule>
  </conditionalFormatting>
  <conditionalFormatting sqref="D16:F16">
    <cfRule type="expression" dxfId="8" priority="9" stopIfTrue="1">
      <formula>D40=0</formula>
    </cfRule>
  </conditionalFormatting>
  <conditionalFormatting sqref="C16:F16">
    <cfRule type="expression" dxfId="7" priority="8" stopIfTrue="1">
      <formula>AND(C40=0,C16&gt;0)</formula>
    </cfRule>
  </conditionalFormatting>
  <conditionalFormatting sqref="C93:G112">
    <cfRule type="expression" dxfId="6" priority="7" stopIfTrue="1">
      <formula>C20=0</formula>
    </cfRule>
  </conditionalFormatting>
  <conditionalFormatting sqref="H137">
    <cfRule type="expression" dxfId="5" priority="5" stopIfTrue="1">
      <formula>$H$137&lt;&gt;#REF!</formula>
    </cfRule>
  </conditionalFormatting>
  <conditionalFormatting sqref="H233">
    <cfRule type="expression" dxfId="4" priority="4" stopIfTrue="1">
      <formula>ROUND($H$233,-1)&lt;&gt;ROUND($H$12,-1)</formula>
    </cfRule>
  </conditionalFormatting>
  <conditionalFormatting sqref="C237:G256">
    <cfRule type="expression" dxfId="3" priority="3" stopIfTrue="1">
      <formula>C20=0</formula>
    </cfRule>
  </conditionalFormatting>
  <conditionalFormatting sqref="G16">
    <cfRule type="expression" dxfId="2" priority="2" stopIfTrue="1">
      <formula>G40=0</formula>
    </cfRule>
  </conditionalFormatting>
  <conditionalFormatting sqref="G16">
    <cfRule type="expression" dxfId="1" priority="1" stopIfTrue="1">
      <formula>AND(G40=0,G16&gt;0)</formula>
    </cfRule>
  </conditionalFormatting>
  <pageMargins left="0.25" right="0.25" top="0.5" bottom="0.5" header="0.17" footer="0.17"/>
  <pageSetup scale="62" fitToHeight="0" orientation="portrait" r:id="rId1"/>
  <headerFooter alignWithMargins="0"/>
  <rowBreaks count="6" manualBreakCount="6">
    <brk id="41" max="16383" man="1"/>
    <brk id="90" max="16383" man="1"/>
    <brk id="114" max="16383" man="1"/>
    <brk id="162" max="16383" man="1"/>
    <brk id="210" max="16383" man="1"/>
    <brk id="2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C000"/>
    <outlinePr summaryRight="0"/>
    <pageSetUpPr fitToPage="1"/>
  </sheetPr>
  <dimension ref="A1:QD92"/>
  <sheetViews>
    <sheetView showGridLines="0" zoomScale="80" zoomScaleNormal="80" workbookViewId="0">
      <pane xSplit="5" ySplit="1" topLeftCell="Q2" activePane="bottomRight" state="frozen"/>
      <selection activeCell="M145" sqref="M145"/>
      <selection pane="topRight" activeCell="M145" sqref="M145"/>
      <selection pane="bottomLeft" activeCell="M145" sqref="M145"/>
      <selection pane="bottomRight" activeCell="R42" sqref="R42"/>
    </sheetView>
  </sheetViews>
  <sheetFormatPr defaultColWidth="9.140625" defaultRowHeight="12.75" outlineLevelCol="1" x14ac:dyDescent="0.2"/>
  <cols>
    <col min="1" max="2" width="10.28515625" style="176" customWidth="1" outlineLevel="1"/>
    <col min="3" max="3" width="15.140625" style="176" customWidth="1" collapsed="1"/>
    <col min="4" max="4" width="7.42578125" style="176" bestFit="1" customWidth="1" collapsed="1"/>
    <col min="5" max="5" width="19.7109375" style="176" hidden="1" customWidth="1" outlineLevel="1"/>
    <col min="6" max="6" width="10.28515625" style="176" hidden="1" customWidth="1" outlineLevel="1"/>
    <col min="7" max="7" width="15.5703125" style="176" customWidth="1"/>
    <col min="8" max="8" width="15.140625" style="176" customWidth="1" outlineLevel="1"/>
    <col min="9" max="9" width="16.85546875" style="176" customWidth="1" outlineLevel="1"/>
    <col min="10" max="10" width="15.42578125" style="176" customWidth="1" outlineLevel="1"/>
    <col min="11" max="11" width="18.28515625" style="176" customWidth="1" outlineLevel="1"/>
    <col min="12" max="12" width="19.140625" style="176" customWidth="1"/>
    <col min="13" max="13" width="16.42578125" style="176" customWidth="1" outlineLevel="1"/>
    <col min="14" max="14" width="24.85546875" style="176" customWidth="1" outlineLevel="1"/>
    <col min="15" max="15" width="15.28515625" style="176" bestFit="1" customWidth="1"/>
    <col min="16" max="18" width="15.28515625" style="176" customWidth="1" outlineLevel="1"/>
    <col min="19" max="19" width="15" style="176" customWidth="1" outlineLevel="1"/>
    <col min="20" max="20" width="22.5703125" style="176" customWidth="1"/>
    <col min="21" max="21" width="24.28515625" style="176" customWidth="1" outlineLevel="1"/>
    <col min="22" max="22" width="38.140625" style="176" customWidth="1" outlineLevel="1"/>
    <col min="23" max="23" width="15.42578125" style="176" bestFit="1" customWidth="1" collapsed="1"/>
    <col min="24" max="24" width="15.85546875" style="176" hidden="1" customWidth="1" outlineLevel="1"/>
    <col min="25" max="25" width="15.28515625" style="176" hidden="1" customWidth="1" outlineLevel="1"/>
    <col min="26" max="26" width="15" style="176" hidden="1" customWidth="1" outlineLevel="1"/>
    <col min="27" max="28" width="15.7109375" style="176" hidden="1" customWidth="1" outlineLevel="1"/>
    <col min="29" max="29" width="15.28515625" style="176" hidden="1" customWidth="1" outlineLevel="1"/>
    <col min="30" max="30" width="15.85546875" style="176" hidden="1" customWidth="1" outlineLevel="1"/>
    <col min="31" max="31" width="15.42578125" style="176" hidden="1" customWidth="1" outlineLevel="1"/>
    <col min="32" max="32" width="15.28515625" style="176" hidden="1" customWidth="1" outlineLevel="1"/>
    <col min="33" max="33" width="15.42578125" style="176" hidden="1" customWidth="1" outlineLevel="1"/>
    <col min="34" max="35" width="15.28515625" style="176" hidden="1" customWidth="1" outlineLevel="1"/>
    <col min="36" max="38" width="15.42578125" style="176" hidden="1" customWidth="1" outlineLevel="1"/>
    <col min="39" max="39" width="15.7109375" style="176" hidden="1" customWidth="1" outlineLevel="1"/>
    <col min="40" max="41" width="15.28515625" style="176" hidden="1" customWidth="1" outlineLevel="1"/>
    <col min="42" max="42" width="15.7109375" style="176" hidden="1" customWidth="1" outlineLevel="1"/>
    <col min="43" max="43" width="15.42578125" style="176" hidden="1" customWidth="1" outlineLevel="1"/>
    <col min="44" max="44" width="14.5703125" style="176" hidden="1" customWidth="1" outlineLevel="1"/>
    <col min="45" max="45" width="15.42578125" style="176" hidden="1" customWidth="1" outlineLevel="1"/>
    <col min="46" max="46" width="15.28515625" style="176" hidden="1" customWidth="1" outlineLevel="1"/>
    <col min="47" max="47" width="15.85546875" style="176" hidden="1" customWidth="1" outlineLevel="1"/>
    <col min="48" max="48" width="15.7109375" style="176" hidden="1" customWidth="1" outlineLevel="1"/>
    <col min="49" max="49" width="15.42578125" style="176" hidden="1" customWidth="1" outlineLevel="1"/>
    <col min="50" max="50" width="15.85546875" style="176" hidden="1" customWidth="1" outlineLevel="1"/>
    <col min="51" max="51" width="15.7109375" style="176" hidden="1" customWidth="1" outlineLevel="1"/>
    <col min="52" max="52" width="15.42578125" style="176" hidden="1" customWidth="1" outlineLevel="1"/>
    <col min="53" max="53" width="15.7109375" style="176" hidden="1" customWidth="1" outlineLevel="1"/>
    <col min="54" max="55" width="15.42578125" style="176" hidden="1" customWidth="1" outlineLevel="1"/>
    <col min="56" max="58" width="15.7109375" style="176" hidden="1" customWidth="1" outlineLevel="1"/>
    <col min="59" max="59" width="15.85546875" style="176" hidden="1" customWidth="1" outlineLevel="1"/>
    <col min="60" max="61" width="15.28515625" style="176" hidden="1" customWidth="1" outlineLevel="1"/>
    <col min="62" max="62" width="15.7109375" style="176" hidden="1" customWidth="1" outlineLevel="1"/>
    <col min="63" max="63" width="15.42578125" style="176" hidden="1" customWidth="1" outlineLevel="1"/>
    <col min="64" max="64" width="14.5703125" style="176" hidden="1" customWidth="1" outlineLevel="1"/>
    <col min="65" max="65" width="15.42578125" style="176" hidden="1" customWidth="1" outlineLevel="1"/>
    <col min="66" max="66" width="15.28515625" style="176" hidden="1" customWidth="1" outlineLevel="1"/>
    <col min="67" max="67" width="15.85546875" style="176" hidden="1" customWidth="1" outlineLevel="1"/>
    <col min="68" max="68" width="15.7109375" style="176" hidden="1" customWidth="1" outlineLevel="1"/>
    <col min="69" max="69" width="15.42578125" style="176" hidden="1" customWidth="1" outlineLevel="1"/>
    <col min="70" max="70" width="15.85546875" style="176" hidden="1" customWidth="1" outlineLevel="1"/>
    <col min="71" max="71" width="15.7109375" style="176" hidden="1" customWidth="1" outlineLevel="1"/>
    <col min="72" max="72" width="15.42578125" style="176" hidden="1" customWidth="1" outlineLevel="1"/>
    <col min="73" max="73" width="15.7109375" style="176" hidden="1" customWidth="1" outlineLevel="1"/>
    <col min="74" max="75" width="15.42578125" style="176" hidden="1" customWidth="1" outlineLevel="1"/>
    <col min="76" max="78" width="15.7109375" style="176" hidden="1" customWidth="1" outlineLevel="1"/>
    <col min="79" max="79" width="15.85546875" style="176" hidden="1" customWidth="1" outlineLevel="1"/>
    <col min="80" max="81" width="15.28515625" style="176" hidden="1" customWidth="1" outlineLevel="1"/>
    <col min="82" max="82" width="15.7109375" style="176" hidden="1" customWidth="1" outlineLevel="1"/>
    <col min="83" max="83" width="15.42578125" style="176" hidden="1" customWidth="1" outlineLevel="1"/>
    <col min="84" max="84" width="14.5703125" style="176" hidden="1" customWidth="1" outlineLevel="1"/>
    <col min="85" max="85" width="15.42578125" style="176" hidden="1" customWidth="1" outlineLevel="1"/>
    <col min="86" max="86" width="15.28515625" style="176" hidden="1" customWidth="1" outlineLevel="1"/>
    <col min="87" max="87" width="15.85546875" style="176" hidden="1" customWidth="1" outlineLevel="1"/>
    <col min="88" max="88" width="15.7109375" style="176" hidden="1" customWidth="1" outlineLevel="1"/>
    <col min="89" max="89" width="15.42578125" style="176" hidden="1" customWidth="1" outlineLevel="1"/>
    <col min="90" max="90" width="15.85546875" style="176" hidden="1" customWidth="1" outlineLevel="1"/>
    <col min="91" max="91" width="15.7109375" style="176" hidden="1" customWidth="1" outlineLevel="1"/>
    <col min="92" max="92" width="15.42578125" style="176" hidden="1" customWidth="1" outlineLevel="1"/>
    <col min="93" max="93" width="15.7109375" style="176" hidden="1" customWidth="1" outlineLevel="1"/>
    <col min="94" max="95" width="15.42578125" style="176" hidden="1" customWidth="1" outlineLevel="1"/>
    <col min="96" max="98" width="15.7109375" style="176" hidden="1" customWidth="1" outlineLevel="1"/>
    <col min="99" max="99" width="15.85546875" style="176" hidden="1" customWidth="1" outlineLevel="1"/>
    <col min="100" max="101" width="15.28515625" style="176" hidden="1" customWidth="1" outlineLevel="1"/>
    <col min="102" max="102" width="15.7109375" style="176" hidden="1" customWidth="1" outlineLevel="1"/>
    <col min="103" max="103" width="13.85546875" style="176" hidden="1" customWidth="1" outlineLevel="1"/>
    <col min="104" max="104" width="14.42578125" style="176" hidden="1" customWidth="1" outlineLevel="1"/>
    <col min="105" max="105" width="13.85546875" style="176" hidden="1" customWidth="1" outlineLevel="1"/>
    <col min="106" max="106" width="13.42578125" style="176" hidden="1" customWidth="1" outlineLevel="1"/>
    <col min="107" max="107" width="14.28515625" style="176" hidden="1" customWidth="1" outlineLevel="1"/>
    <col min="108" max="108" width="15.42578125" style="176" hidden="1" customWidth="1" outlineLevel="1"/>
    <col min="109" max="109" width="13.85546875" style="176" hidden="1" customWidth="1" outlineLevel="1"/>
    <col min="110" max="110" width="15.7109375" style="176" hidden="1" customWidth="1" outlineLevel="1"/>
    <col min="111" max="111" width="14" style="176" hidden="1" customWidth="1" outlineLevel="1"/>
    <col min="112" max="112" width="13.85546875" style="176" hidden="1" customWidth="1" outlineLevel="1"/>
    <col min="113" max="113" width="14" style="176" hidden="1" customWidth="1" outlineLevel="1"/>
    <col min="114" max="115" width="13.85546875" style="176" hidden="1" customWidth="1" outlineLevel="1"/>
    <col min="116" max="118" width="14" style="176" hidden="1" customWidth="1" outlineLevel="1"/>
    <col min="119" max="119" width="14.28515625" style="176" hidden="1" customWidth="1" outlineLevel="1"/>
    <col min="120" max="121" width="15" style="176" hidden="1" customWidth="1" outlineLevel="1"/>
    <col min="122" max="122" width="15.42578125" style="176" hidden="1" customWidth="1" outlineLevel="1"/>
    <col min="123" max="123" width="15.7109375" style="176" bestFit="1" customWidth="1" collapsed="1"/>
    <col min="124" max="124" width="12.5703125" style="176" hidden="1" customWidth="1" outlineLevel="1"/>
    <col min="125" max="125" width="13.28515625" style="176" hidden="1" customWidth="1" outlineLevel="1"/>
    <col min="126" max="126" width="11.7109375" style="176" hidden="1" customWidth="1" outlineLevel="1"/>
    <col min="127" max="127" width="12.42578125" style="176" hidden="1" customWidth="1" outlineLevel="1"/>
    <col min="128" max="128" width="13" style="176" hidden="1" customWidth="1" outlineLevel="1"/>
    <col min="129" max="129" width="12.85546875" style="176" hidden="1" customWidth="1" outlineLevel="1"/>
    <col min="130" max="130" width="12.42578125" style="176" hidden="1" customWidth="1" outlineLevel="1"/>
    <col min="131" max="131" width="12.140625" style="176" hidden="1" customWidth="1" outlineLevel="1"/>
    <col min="132" max="132" width="12" style="176" hidden="1" customWidth="1" outlineLevel="1"/>
    <col min="133" max="133" width="12.140625" style="176" hidden="1" customWidth="1" outlineLevel="1"/>
    <col min="134" max="135" width="12" style="176" hidden="1" customWidth="1" outlineLevel="1"/>
    <col min="136" max="137" width="12.140625" style="176" hidden="1" customWidth="1" outlineLevel="1"/>
    <col min="138" max="138" width="13.28515625" style="176" hidden="1" customWidth="1" outlineLevel="1"/>
    <col min="139" max="139" width="12.42578125" style="176" hidden="1" customWidth="1" outlineLevel="1"/>
    <col min="140" max="141" width="11.7109375" style="176" hidden="1" customWidth="1" outlineLevel="1"/>
    <col min="142" max="142" width="12.140625" style="176" hidden="1" customWidth="1" outlineLevel="1"/>
    <col min="143" max="143" width="15.28515625" style="176" hidden="1" customWidth="1" outlineLevel="1"/>
    <col min="144" max="144" width="15.85546875" style="176" hidden="1" customWidth="1" outlineLevel="1"/>
    <col min="145" max="145" width="15.28515625" style="176" hidden="1" customWidth="1" outlineLevel="1"/>
    <col min="146" max="146" width="15" style="176" hidden="1" customWidth="1" outlineLevel="1"/>
    <col min="147" max="147" width="12.42578125" style="176" hidden="1" customWidth="1" outlineLevel="1"/>
    <col min="148" max="148" width="13.28515625" style="176" hidden="1" customWidth="1" outlineLevel="1"/>
    <col min="149" max="149" width="12" style="176" hidden="1" customWidth="1" outlineLevel="1"/>
    <col min="150" max="150" width="12.42578125" style="176" hidden="1" customWidth="1" outlineLevel="1"/>
    <col min="151" max="151" width="12.140625" style="176" hidden="1" customWidth="1" outlineLevel="1"/>
    <col min="152" max="152" width="12" style="176" hidden="1" customWidth="1" outlineLevel="1"/>
    <col min="153" max="153" width="12.140625" style="176" hidden="1" customWidth="1" outlineLevel="1"/>
    <col min="154" max="155" width="12" style="176" hidden="1" customWidth="1" outlineLevel="1"/>
    <col min="156" max="156" width="12.7109375" style="176" hidden="1" customWidth="1" outlineLevel="1"/>
    <col min="157" max="157" width="12.140625" style="176" hidden="1" customWidth="1" outlineLevel="1"/>
    <col min="158" max="158" width="14.140625" style="176" hidden="1" customWidth="1" outlineLevel="1"/>
    <col min="159" max="159" width="12.42578125" style="176" hidden="1" customWidth="1" outlineLevel="1"/>
    <col min="160" max="160" width="11.7109375" style="176" hidden="1" customWidth="1" outlineLevel="1"/>
    <col min="161" max="161" width="12.5703125" style="176" hidden="1" customWidth="1" outlineLevel="1"/>
    <col min="162" max="163" width="13.5703125" style="176" hidden="1" customWidth="1" outlineLevel="1"/>
    <col min="164" max="164" width="12.85546875" style="176" hidden="1" customWidth="1" outlineLevel="1"/>
    <col min="165" max="165" width="13" style="176" hidden="1" customWidth="1" outlineLevel="1"/>
    <col min="166" max="166" width="12.7109375" style="176" hidden="1" customWidth="1" outlineLevel="1"/>
    <col min="167" max="168" width="12.5703125" style="176" hidden="1" customWidth="1" outlineLevel="1"/>
    <col min="169" max="169" width="12.140625" style="176" hidden="1" customWidth="1" outlineLevel="1"/>
    <col min="170" max="171" width="12.42578125" style="176" hidden="1" customWidth="1" outlineLevel="1"/>
    <col min="172" max="172" width="12.140625" style="176" hidden="1" customWidth="1" outlineLevel="1"/>
    <col min="173" max="173" width="12.42578125" style="176" hidden="1" customWidth="1" outlineLevel="1"/>
    <col min="174" max="175" width="12.140625" style="176" hidden="1" customWidth="1" outlineLevel="1"/>
    <col min="176" max="178" width="12.42578125" style="176" hidden="1" customWidth="1" outlineLevel="1"/>
    <col min="179" max="179" width="12.5703125" style="176" hidden="1" customWidth="1" outlineLevel="1"/>
    <col min="180" max="181" width="11.7109375" style="176" hidden="1" customWidth="1" outlineLevel="1"/>
    <col min="182" max="182" width="13" style="176" hidden="1" customWidth="1" outlineLevel="1"/>
    <col min="183" max="183" width="13.85546875" style="176" hidden="1" customWidth="1" outlineLevel="1"/>
    <col min="184" max="184" width="12.5703125" style="176" hidden="1" customWidth="1" outlineLevel="1"/>
    <col min="185" max="185" width="12" style="176" hidden="1" customWidth="1" outlineLevel="1"/>
    <col min="186" max="186" width="13.140625" style="176" hidden="1" customWidth="1" outlineLevel="1"/>
    <col min="187" max="187" width="12.42578125" style="176" hidden="1" customWidth="1" outlineLevel="1"/>
    <col min="188" max="188" width="13.42578125" style="176" hidden="1" customWidth="1" outlineLevel="1"/>
    <col min="189" max="189" width="12" style="176" hidden="1" customWidth="1" outlineLevel="1"/>
    <col min="190" max="190" width="12.42578125" style="176" hidden="1" customWidth="1" outlineLevel="1"/>
    <col min="191" max="191" width="12.140625" style="176" hidden="1" customWidth="1" outlineLevel="1"/>
    <col min="192" max="192" width="12" style="176" hidden="1" customWidth="1" outlineLevel="1"/>
    <col min="193" max="193" width="12.140625" style="176" hidden="1" customWidth="1" outlineLevel="1"/>
    <col min="194" max="195" width="12" style="176" hidden="1" customWidth="1" outlineLevel="1"/>
    <col min="196" max="197" width="12.140625" style="176" hidden="1" customWidth="1" outlineLevel="1"/>
    <col min="198" max="198" width="12.85546875" style="176" hidden="1" customWidth="1" outlineLevel="1"/>
    <col min="199" max="199" width="12.42578125" style="176" hidden="1" customWidth="1" outlineLevel="1"/>
    <col min="200" max="201" width="11.7109375" style="176" hidden="1" customWidth="1" outlineLevel="1"/>
    <col min="202" max="202" width="12.140625" style="176" hidden="1" customWidth="1" outlineLevel="1"/>
    <col min="203" max="203" width="12" style="176" hidden="1" customWidth="1" outlineLevel="1"/>
    <col min="204" max="204" width="12.5703125" style="176" hidden="1" customWidth="1" outlineLevel="1"/>
    <col min="205" max="205" width="12" style="176" hidden="1" customWidth="1" outlineLevel="1"/>
    <col min="206" max="206" width="11.7109375" style="176" hidden="1" customWidth="1" outlineLevel="1"/>
    <col min="207" max="207" width="12.42578125" style="176" hidden="1" customWidth="1" outlineLevel="1"/>
    <col min="208" max="208" width="12.140625" style="176" hidden="1" customWidth="1" outlineLevel="1"/>
    <col min="209" max="209" width="12" style="176" hidden="1" customWidth="1" outlineLevel="1"/>
    <col min="210" max="210" width="12.42578125" style="176" hidden="1" customWidth="1" outlineLevel="1"/>
    <col min="211" max="211" width="12.140625" style="176" hidden="1" customWidth="1" outlineLevel="1"/>
    <col min="212" max="212" width="12" style="176" hidden="1" customWidth="1" outlineLevel="1"/>
    <col min="213" max="213" width="12.140625" style="176" hidden="1" customWidth="1" outlineLevel="1"/>
    <col min="214" max="215" width="12" style="176" hidden="1" customWidth="1" outlineLevel="1"/>
    <col min="216" max="216" width="12.140625" style="176" hidden="1" customWidth="1" outlineLevel="1"/>
    <col min="217" max="217" width="13.7109375" style="176" hidden="1" customWidth="1" outlineLevel="1"/>
    <col min="218" max="218" width="12.140625" style="176" hidden="1" customWidth="1" outlineLevel="1"/>
    <col min="219" max="219" width="12.42578125" style="176" hidden="1" customWidth="1" outlineLevel="1"/>
    <col min="220" max="221" width="11.7109375" style="176" hidden="1" customWidth="1" outlineLevel="1"/>
    <col min="222" max="222" width="12.140625" style="176" hidden="1" customWidth="1" outlineLevel="1"/>
    <col min="223" max="223" width="9.42578125" style="176" customWidth="1" collapsed="1"/>
    <col min="224" max="224" width="9.5703125" style="176" bestFit="1" customWidth="1"/>
    <col min="225" max="225" width="11.7109375" style="176" bestFit="1" customWidth="1"/>
    <col min="226" max="226" width="13.5703125" style="176" customWidth="1" collapsed="1"/>
    <col min="227" max="227" width="12.85546875" style="176" hidden="1" customWidth="1" outlineLevel="1"/>
    <col min="228" max="228" width="12.42578125" style="176" hidden="1" customWidth="1" outlineLevel="1"/>
    <col min="229" max="229" width="12.140625" style="176" hidden="1" customWidth="1" outlineLevel="1"/>
    <col min="230" max="230" width="12.5703125" style="176" hidden="1" customWidth="1" outlineLevel="1"/>
    <col min="231" max="231" width="14" style="176" hidden="1" customWidth="1" outlineLevel="1"/>
    <col min="232" max="232" width="12.42578125" style="176" hidden="1" customWidth="1" outlineLevel="1"/>
    <col min="233" max="233" width="14" style="176" hidden="1" customWidth="1" outlineLevel="1"/>
    <col min="234" max="234" width="12.140625" style="176" hidden="1" customWidth="1" outlineLevel="1"/>
    <col min="235" max="235" width="12" style="176" hidden="1" customWidth="1" outlineLevel="1"/>
    <col min="236" max="237" width="12.140625" style="176" hidden="1" customWidth="1" outlineLevel="1"/>
    <col min="238" max="239" width="12.42578125" style="176" hidden="1" customWidth="1" outlineLevel="1"/>
    <col min="240" max="242" width="12.5703125" style="176" hidden="1" customWidth="1" outlineLevel="1"/>
    <col min="243" max="244" width="13.85546875" style="176" hidden="1" customWidth="1" outlineLevel="1"/>
    <col min="245" max="245" width="14" style="176" hidden="1" customWidth="1" outlineLevel="1"/>
    <col min="246" max="246" width="12.42578125" style="176" hidden="1" customWidth="1" outlineLevel="1"/>
    <col min="247" max="247" width="13" style="176" hidden="1" customWidth="1" outlineLevel="1"/>
    <col min="248" max="248" width="12.5703125" style="176" hidden="1" customWidth="1" outlineLevel="1"/>
    <col min="249" max="249" width="12.42578125" style="176" hidden="1" customWidth="1" outlineLevel="1"/>
    <col min="250" max="250" width="12.85546875" style="176" hidden="1" customWidth="1" outlineLevel="1"/>
    <col min="251" max="251" width="14.28515625" style="176" hidden="1" customWidth="1" outlineLevel="1"/>
    <col min="252" max="252" width="12.5703125" style="176" hidden="1" customWidth="1" outlineLevel="1"/>
    <col min="253" max="253" width="14.28515625" style="176" hidden="1" customWidth="1" outlineLevel="1"/>
    <col min="254" max="254" width="12.42578125" style="176" hidden="1" customWidth="1" outlineLevel="1"/>
    <col min="255" max="255" width="12.140625" style="176" hidden="1" customWidth="1" outlineLevel="1"/>
    <col min="256" max="257" width="12.42578125" style="176" hidden="1" customWidth="1" outlineLevel="1"/>
    <col min="258" max="259" width="12.5703125" style="176" hidden="1" customWidth="1" outlineLevel="1"/>
    <col min="260" max="262" width="12.85546875" style="176" hidden="1" customWidth="1" outlineLevel="1"/>
    <col min="263" max="264" width="14" style="176" hidden="1" customWidth="1" outlineLevel="1"/>
    <col min="265" max="265" width="14.28515625" style="176" hidden="1" customWidth="1" outlineLevel="1"/>
    <col min="266" max="266" width="13" style="176" hidden="1" customWidth="1" outlineLevel="1"/>
    <col min="267" max="267" width="13.85546875" style="176" hidden="1" customWidth="1" outlineLevel="1"/>
    <col min="268" max="268" width="13.140625" style="176" hidden="1" customWidth="1" outlineLevel="1"/>
    <col min="269" max="269" width="13" style="176" hidden="1" customWidth="1" outlineLevel="1"/>
    <col min="270" max="270" width="13.42578125" style="176" hidden="1" customWidth="1" outlineLevel="1"/>
    <col min="271" max="271" width="14.85546875" style="176" hidden="1" customWidth="1" outlineLevel="1"/>
    <col min="272" max="272" width="13.140625" style="176" hidden="1" customWidth="1" outlineLevel="1"/>
    <col min="273" max="273" width="14.85546875" style="176" hidden="1" customWidth="1" outlineLevel="1"/>
    <col min="274" max="274" width="13" style="176" hidden="1" customWidth="1" outlineLevel="1"/>
    <col min="275" max="275" width="12.85546875" style="176" hidden="1" customWidth="1" outlineLevel="1"/>
    <col min="276" max="277" width="13" style="176" hidden="1" customWidth="1" outlineLevel="1"/>
    <col min="278" max="279" width="13.140625" style="176" hidden="1" customWidth="1" outlineLevel="1"/>
    <col min="280" max="282" width="13.42578125" style="176" hidden="1" customWidth="1" outlineLevel="1"/>
    <col min="283" max="284" width="14.5703125" style="176" hidden="1" customWidth="1" outlineLevel="1"/>
    <col min="285" max="285" width="14.85546875" style="176" hidden="1" customWidth="1" outlineLevel="1"/>
    <col min="286" max="286" width="12.85546875" style="176" hidden="1" customWidth="1" outlineLevel="1"/>
    <col min="287" max="287" width="13.42578125" style="176" hidden="1" customWidth="1" outlineLevel="1"/>
    <col min="288" max="288" width="13" style="176" hidden="1" customWidth="1" outlineLevel="1"/>
    <col min="289" max="289" width="12.85546875" style="176" hidden="1" customWidth="1" outlineLevel="1"/>
    <col min="290" max="290" width="13.140625" style="176" hidden="1" customWidth="1" outlineLevel="1"/>
    <col min="291" max="291" width="14.5703125" style="176" hidden="1" customWidth="1" outlineLevel="1"/>
    <col min="292" max="292" width="13" style="176" hidden="1" customWidth="1" outlineLevel="1"/>
    <col min="293" max="293" width="14.5703125" style="176" hidden="1" customWidth="1" outlineLevel="1"/>
    <col min="294" max="294" width="12.85546875" style="176" hidden="1" customWidth="1" outlineLevel="1"/>
    <col min="295" max="295" width="12.5703125" style="176" hidden="1" customWidth="1" outlineLevel="1"/>
    <col min="296" max="297" width="12.85546875" style="176" hidden="1" customWidth="1" outlineLevel="1"/>
    <col min="298" max="299" width="13" style="176" hidden="1" customWidth="1" outlineLevel="1"/>
    <col min="300" max="302" width="13.140625" style="176" hidden="1" customWidth="1" outlineLevel="1"/>
    <col min="303" max="304" width="14.42578125" style="176" hidden="1" customWidth="1" outlineLevel="1"/>
    <col min="305" max="305" width="14.5703125" style="176" hidden="1" customWidth="1" outlineLevel="1"/>
    <col min="306" max="306" width="11.140625" style="176" hidden="1" customWidth="1" outlineLevel="1"/>
    <col min="307" max="307" width="11.7109375" style="176" hidden="1" customWidth="1" outlineLevel="1"/>
    <col min="308" max="308" width="11.42578125" style="176" hidden="1" customWidth="1" outlineLevel="1"/>
    <col min="309" max="309" width="11.140625" style="176" hidden="1" customWidth="1" outlineLevel="1"/>
    <col min="310" max="310" width="11.5703125" style="176" hidden="1" customWidth="1" outlineLevel="1"/>
    <col min="311" max="311" width="12.85546875" style="176" hidden="1" customWidth="1" outlineLevel="1"/>
    <col min="312" max="312" width="11.42578125" style="176" hidden="1" customWidth="1" outlineLevel="1"/>
    <col min="313" max="313" width="12.85546875" style="176" hidden="1" customWidth="1" outlineLevel="1"/>
    <col min="314" max="314" width="11.140625" style="176" hidden="1" customWidth="1" outlineLevel="1"/>
    <col min="315" max="315" width="11" style="176" hidden="1" customWidth="1" outlineLevel="1"/>
    <col min="316" max="317" width="11.140625" style="176" hidden="1" customWidth="1" outlineLevel="1"/>
    <col min="318" max="319" width="11.42578125" style="176" hidden="1" customWidth="1" outlineLevel="1"/>
    <col min="320" max="322" width="11.5703125" style="176" hidden="1" customWidth="1" outlineLevel="1"/>
    <col min="323" max="324" width="12.5703125" style="176" hidden="1" customWidth="1" outlineLevel="1"/>
    <col min="325" max="325" width="12.85546875" style="176" hidden="1" customWidth="1" outlineLevel="1"/>
    <col min="326" max="326" width="14.7109375" style="176" bestFit="1" customWidth="1" collapsed="1"/>
    <col min="327" max="327" width="13.140625" style="176" hidden="1" customWidth="1" outlineLevel="1"/>
    <col min="328" max="328" width="12.5703125" style="176" hidden="1" customWidth="1" outlineLevel="1"/>
    <col min="329" max="329" width="12.42578125" style="176" hidden="1" customWidth="1" outlineLevel="1"/>
    <col min="330" max="330" width="12.85546875" style="176" hidden="1" customWidth="1" outlineLevel="1"/>
    <col min="331" max="331" width="14.28515625" style="176" hidden="1" customWidth="1" outlineLevel="1"/>
    <col min="332" max="332" width="12.7109375" style="176" hidden="1" customWidth="1" outlineLevel="1"/>
    <col min="333" max="333" width="14.28515625" style="176" hidden="1" customWidth="1" outlineLevel="1"/>
    <col min="334" max="334" width="12.7109375" style="176" hidden="1" customWidth="1" outlineLevel="1"/>
    <col min="335" max="335" width="12.28515625" style="176" hidden="1" customWidth="1" outlineLevel="1"/>
    <col min="336" max="336" width="12.7109375" style="176" hidden="1" customWidth="1" outlineLevel="1"/>
    <col min="337" max="337" width="12.42578125" style="176" hidden="1" customWidth="1" outlineLevel="1"/>
    <col min="338" max="338" width="12.5703125" style="176" hidden="1" customWidth="1" outlineLevel="1"/>
    <col min="339" max="339" width="12.7109375" style="176" hidden="1" customWidth="1" outlineLevel="1"/>
    <col min="340" max="342" width="12.85546875" style="176" hidden="1" customWidth="1" outlineLevel="1"/>
    <col min="343" max="344" width="14" style="176" hidden="1" customWidth="1" outlineLevel="1"/>
    <col min="345" max="345" width="14.28515625" style="176" hidden="1" customWidth="1" outlineLevel="1"/>
    <col min="346" max="346" width="12.7109375" style="176" hidden="1" customWidth="1" outlineLevel="1"/>
    <col min="347" max="347" width="13.42578125" style="176" hidden="1" customWidth="1" outlineLevel="1"/>
    <col min="348" max="348" width="12.85546875" style="176" hidden="1" customWidth="1" outlineLevel="1"/>
    <col min="349" max="349" width="12.7109375" style="176" hidden="1" customWidth="1" outlineLevel="1"/>
    <col min="350" max="350" width="13.140625" style="176" hidden="1" customWidth="1" outlineLevel="1"/>
    <col min="351" max="351" width="14.42578125" style="176" hidden="1" customWidth="1" outlineLevel="1"/>
    <col min="352" max="352" width="13" style="176" hidden="1" customWidth="1" outlineLevel="1"/>
    <col min="353" max="353" width="14.5703125" style="176" hidden="1" customWidth="1" outlineLevel="1"/>
    <col min="354" max="354" width="13" style="176" hidden="1" customWidth="1" outlineLevel="1"/>
    <col min="355" max="355" width="12.7109375" style="176" hidden="1" customWidth="1" outlineLevel="1"/>
    <col min="356" max="356" width="13" style="176" hidden="1" customWidth="1" outlineLevel="1"/>
    <col min="357" max="357" width="12.7109375" style="176" hidden="1" customWidth="1" outlineLevel="1"/>
    <col min="358" max="358" width="12.85546875" style="176" hidden="1" customWidth="1" outlineLevel="1"/>
    <col min="359" max="361" width="13" style="176" hidden="1" customWidth="1" outlineLevel="1"/>
    <col min="362" max="362" width="13.140625" style="176" hidden="1" customWidth="1" outlineLevel="1"/>
    <col min="363" max="364" width="14.28515625" style="176" hidden="1" customWidth="1" outlineLevel="1"/>
    <col min="365" max="365" width="14.42578125" style="176" hidden="1" customWidth="1" outlineLevel="1"/>
    <col min="366" max="366" width="13.140625" style="176" hidden="1" customWidth="1" outlineLevel="1"/>
    <col min="367" max="367" width="14" style="176" hidden="1" customWidth="1" outlineLevel="1"/>
    <col min="368" max="368" width="13.42578125" style="176" hidden="1" customWidth="1" outlineLevel="1"/>
    <col min="369" max="369" width="13.140625" style="176" hidden="1" customWidth="1" outlineLevel="1"/>
    <col min="370" max="370" width="13.85546875" style="176" hidden="1" customWidth="1" outlineLevel="1"/>
    <col min="371" max="371" width="15" style="176" hidden="1" customWidth="1" outlineLevel="1"/>
    <col min="372" max="372" width="13.42578125" style="176" hidden="1" customWidth="1" outlineLevel="1"/>
    <col min="373" max="373" width="15" style="176" hidden="1" customWidth="1" outlineLevel="1"/>
    <col min="374" max="374" width="13.140625" style="176" hidden="1" customWidth="1" outlineLevel="1"/>
    <col min="375" max="375" width="13" style="176" hidden="1" customWidth="1" outlineLevel="1"/>
    <col min="376" max="377" width="13.140625" style="176" hidden="1" customWidth="1" outlineLevel="1"/>
    <col min="378" max="379" width="13.42578125" style="176" hidden="1" customWidth="1" outlineLevel="1"/>
    <col min="380" max="382" width="13.85546875" style="176" hidden="1" customWidth="1" outlineLevel="1"/>
    <col min="383" max="384" width="14.85546875" style="176" hidden="1" customWidth="1" outlineLevel="1"/>
    <col min="385" max="385" width="15" style="176" hidden="1" customWidth="1" outlineLevel="1"/>
    <col min="386" max="386" width="13" style="176" hidden="1" customWidth="1" outlineLevel="1"/>
    <col min="387" max="387" width="13.85546875" style="176" hidden="1" customWidth="1" outlineLevel="1"/>
    <col min="388" max="388" width="13.140625" style="176" hidden="1" customWidth="1" outlineLevel="1"/>
    <col min="389" max="389" width="13" style="176" hidden="1" customWidth="1" outlineLevel="1"/>
    <col min="390" max="390" width="13.42578125" style="176" hidden="1" customWidth="1" outlineLevel="1"/>
    <col min="391" max="391" width="14.85546875" style="176" hidden="1" customWidth="1" outlineLevel="1"/>
    <col min="392" max="392" width="13.140625" style="176" hidden="1" customWidth="1" outlineLevel="1"/>
    <col min="393" max="393" width="14.85546875" style="176" hidden="1" customWidth="1" outlineLevel="1"/>
    <col min="394" max="394" width="13" style="176" hidden="1" customWidth="1" outlineLevel="1"/>
    <col min="395" max="395" width="12.85546875" style="176" hidden="1" customWidth="1" outlineLevel="1"/>
    <col min="396" max="397" width="13" style="176" hidden="1" customWidth="1" outlineLevel="1"/>
    <col min="398" max="399" width="13.140625" style="176" hidden="1" customWidth="1" outlineLevel="1"/>
    <col min="400" max="402" width="13.42578125" style="176" hidden="1" customWidth="1" outlineLevel="1"/>
    <col min="403" max="404" width="14.5703125" style="176" hidden="1" customWidth="1" outlineLevel="1"/>
    <col min="405" max="405" width="14.85546875" style="176" hidden="1" customWidth="1" outlineLevel="1"/>
    <col min="406" max="406" width="11.42578125" style="176" hidden="1" customWidth="1" outlineLevel="1"/>
    <col min="407" max="407" width="12" style="176" hidden="1" customWidth="1" outlineLevel="1"/>
    <col min="408" max="408" width="11.5703125" style="176" hidden="1" customWidth="1" outlineLevel="1"/>
    <col min="409" max="409" width="11.42578125" style="176" hidden="1" customWidth="1" outlineLevel="1"/>
    <col min="410" max="410" width="11.7109375" style="176" hidden="1" customWidth="1" outlineLevel="1"/>
    <col min="411" max="411" width="13" style="176" hidden="1" customWidth="1" outlineLevel="1"/>
    <col min="412" max="412" width="11.5703125" style="176" hidden="1" customWidth="1" outlineLevel="1"/>
    <col min="413" max="413" width="13.140625" style="176" hidden="1" customWidth="1" outlineLevel="1"/>
    <col min="414" max="414" width="11.42578125" style="176" hidden="1" customWidth="1" outlineLevel="1"/>
    <col min="415" max="415" width="11.140625" style="176" hidden="1" customWidth="1" outlineLevel="1"/>
    <col min="416" max="416" width="12.42578125" style="176" hidden="1" customWidth="1" outlineLevel="1"/>
    <col min="417" max="417" width="11.42578125" style="176" hidden="1" customWidth="1" outlineLevel="1"/>
    <col min="418" max="419" width="11.5703125" style="176" hidden="1" customWidth="1" outlineLevel="1"/>
    <col min="420" max="422" width="11.7109375" style="176" hidden="1" customWidth="1" outlineLevel="1"/>
    <col min="423" max="424" width="12.85546875" style="176" hidden="1" customWidth="1" outlineLevel="1"/>
    <col min="425" max="425" width="13" style="176" hidden="1" customWidth="1" outlineLevel="1"/>
    <col min="426" max="426" width="12.7109375" style="176" hidden="1" customWidth="1" outlineLevel="1"/>
    <col min="427" max="427" width="12.85546875" style="176" hidden="1" customWidth="1" outlineLevel="1"/>
    <col min="428" max="428" width="12.42578125" style="176" hidden="1" customWidth="1" outlineLevel="1"/>
    <col min="429" max="429" width="12.5703125" style="176" hidden="1" customWidth="1" outlineLevel="1"/>
    <col min="430" max="430" width="12.140625" style="176" hidden="1" customWidth="1" outlineLevel="1"/>
    <col min="431" max="431" width="14" style="176" hidden="1" customWidth="1" outlineLevel="1"/>
    <col min="432" max="432" width="12.42578125" style="176" hidden="1" customWidth="1" outlineLevel="1"/>
    <col min="433" max="433" width="14" style="176" hidden="1" customWidth="1" outlineLevel="1"/>
    <col min="434" max="434" width="12.140625" style="176" hidden="1" customWidth="1" outlineLevel="1"/>
    <col min="435" max="435" width="12" style="176" hidden="1" customWidth="1" outlineLevel="1"/>
    <col min="436" max="437" width="12.140625" style="176" hidden="1" customWidth="1" outlineLevel="1"/>
    <col min="438" max="439" width="12.42578125" style="176" hidden="1" customWidth="1" outlineLevel="1"/>
    <col min="440" max="442" width="12.5703125" style="176" hidden="1" customWidth="1" outlineLevel="1"/>
    <col min="443" max="444" width="13.85546875" style="176" hidden="1" customWidth="1" outlineLevel="1"/>
    <col min="445" max="445" width="14" style="176" hidden="1" customWidth="1" outlineLevel="1"/>
    <col min="446" max="446" width="15.42578125" style="176" bestFit="1" customWidth="1" collapsed="1"/>
    <col min="447" max="16384" width="9.140625" style="176"/>
  </cols>
  <sheetData>
    <row r="1" spans="1:446" s="174" customFormat="1" ht="25.5" x14ac:dyDescent="0.2">
      <c r="A1" s="180" t="s">
        <v>134</v>
      </c>
      <c r="B1" s="180" t="s">
        <v>135</v>
      </c>
      <c r="C1" s="181" t="s">
        <v>220</v>
      </c>
      <c r="D1" s="180" t="s">
        <v>70</v>
      </c>
      <c r="E1" s="180" t="s">
        <v>463</v>
      </c>
      <c r="F1" s="180" t="s">
        <v>464</v>
      </c>
      <c r="G1" s="181" t="s">
        <v>13</v>
      </c>
      <c r="H1" s="181" t="s">
        <v>14</v>
      </c>
      <c r="I1" s="181" t="s">
        <v>465</v>
      </c>
      <c r="J1" s="181" t="s">
        <v>466</v>
      </c>
      <c r="K1" s="181" t="s">
        <v>467</v>
      </c>
      <c r="L1" s="181" t="s">
        <v>468</v>
      </c>
      <c r="M1" s="181" t="s">
        <v>469</v>
      </c>
      <c r="N1" s="181" t="s">
        <v>470</v>
      </c>
      <c r="O1" s="181" t="s">
        <v>471</v>
      </c>
      <c r="P1" s="181" t="s">
        <v>472</v>
      </c>
      <c r="Q1" s="181" t="s">
        <v>473</v>
      </c>
      <c r="R1" s="181" t="s">
        <v>474</v>
      </c>
      <c r="S1" s="181" t="s">
        <v>475</v>
      </c>
      <c r="T1" s="181" t="s">
        <v>476</v>
      </c>
      <c r="U1" s="181" t="s">
        <v>477</v>
      </c>
      <c r="V1" s="181" t="s">
        <v>478</v>
      </c>
      <c r="W1" s="182" t="s">
        <v>479</v>
      </c>
      <c r="X1" s="181" t="s">
        <v>480</v>
      </c>
      <c r="Y1" s="181" t="s">
        <v>481</v>
      </c>
      <c r="Z1" s="181" t="s">
        <v>482</v>
      </c>
      <c r="AA1" s="181" t="s">
        <v>483</v>
      </c>
      <c r="AB1" s="181" t="s">
        <v>484</v>
      </c>
      <c r="AC1" s="181" t="s">
        <v>485</v>
      </c>
      <c r="AD1" s="181" t="s">
        <v>486</v>
      </c>
      <c r="AE1" s="181" t="s">
        <v>487</v>
      </c>
      <c r="AF1" s="181" t="s">
        <v>488</v>
      </c>
      <c r="AG1" s="181" t="s">
        <v>489</v>
      </c>
      <c r="AH1" s="181" t="s">
        <v>490</v>
      </c>
      <c r="AI1" s="181" t="s">
        <v>491</v>
      </c>
      <c r="AJ1" s="181" t="s">
        <v>492</v>
      </c>
      <c r="AK1" s="181" t="s">
        <v>493</v>
      </c>
      <c r="AL1" s="181" t="s">
        <v>494</v>
      </c>
      <c r="AM1" s="181" t="s">
        <v>495</v>
      </c>
      <c r="AN1" s="181" t="s">
        <v>496</v>
      </c>
      <c r="AO1" s="181" t="s">
        <v>497</v>
      </c>
      <c r="AP1" s="181" t="s">
        <v>498</v>
      </c>
      <c r="AQ1" s="182" t="s">
        <v>499</v>
      </c>
      <c r="AR1" s="181" t="s">
        <v>500</v>
      </c>
      <c r="AS1" s="181" t="s">
        <v>501</v>
      </c>
      <c r="AT1" s="181" t="s">
        <v>502</v>
      </c>
      <c r="AU1" s="181" t="s">
        <v>503</v>
      </c>
      <c r="AV1" s="181" t="s">
        <v>504</v>
      </c>
      <c r="AW1" s="181" t="s">
        <v>505</v>
      </c>
      <c r="AX1" s="181" t="s">
        <v>506</v>
      </c>
      <c r="AY1" s="181" t="s">
        <v>507</v>
      </c>
      <c r="AZ1" s="181" t="s">
        <v>508</v>
      </c>
      <c r="BA1" s="181" t="s">
        <v>509</v>
      </c>
      <c r="BB1" s="181" t="s">
        <v>510</v>
      </c>
      <c r="BC1" s="181" t="s">
        <v>511</v>
      </c>
      <c r="BD1" s="181" t="s">
        <v>512</v>
      </c>
      <c r="BE1" s="181" t="s">
        <v>513</v>
      </c>
      <c r="BF1" s="181" t="s">
        <v>514</v>
      </c>
      <c r="BG1" s="181" t="s">
        <v>515</v>
      </c>
      <c r="BH1" s="181" t="s">
        <v>516</v>
      </c>
      <c r="BI1" s="181" t="s">
        <v>517</v>
      </c>
      <c r="BJ1" s="181" t="s">
        <v>518</v>
      </c>
      <c r="BK1" s="182" t="s">
        <v>519</v>
      </c>
      <c r="BL1" s="181" t="s">
        <v>520</v>
      </c>
      <c r="BM1" s="181" t="s">
        <v>521</v>
      </c>
      <c r="BN1" s="181" t="s">
        <v>522</v>
      </c>
      <c r="BO1" s="181" t="s">
        <v>523</v>
      </c>
      <c r="BP1" s="181" t="s">
        <v>524</v>
      </c>
      <c r="BQ1" s="181" t="s">
        <v>525</v>
      </c>
      <c r="BR1" s="181" t="s">
        <v>526</v>
      </c>
      <c r="BS1" s="181" t="s">
        <v>527</v>
      </c>
      <c r="BT1" s="181" t="s">
        <v>528</v>
      </c>
      <c r="BU1" s="181" t="s">
        <v>529</v>
      </c>
      <c r="BV1" s="181" t="s">
        <v>530</v>
      </c>
      <c r="BW1" s="181" t="s">
        <v>531</v>
      </c>
      <c r="BX1" s="181" t="s">
        <v>532</v>
      </c>
      <c r="BY1" s="181" t="s">
        <v>533</v>
      </c>
      <c r="BZ1" s="181" t="s">
        <v>534</v>
      </c>
      <c r="CA1" s="181" t="s">
        <v>535</v>
      </c>
      <c r="CB1" s="181" t="s">
        <v>536</v>
      </c>
      <c r="CC1" s="181" t="s">
        <v>537</v>
      </c>
      <c r="CD1" s="181" t="s">
        <v>538</v>
      </c>
      <c r="CE1" s="182" t="s">
        <v>539</v>
      </c>
      <c r="CF1" s="181" t="s">
        <v>540</v>
      </c>
      <c r="CG1" s="181" t="s">
        <v>541</v>
      </c>
      <c r="CH1" s="181" t="s">
        <v>542</v>
      </c>
      <c r="CI1" s="181" t="s">
        <v>543</v>
      </c>
      <c r="CJ1" s="181" t="s">
        <v>544</v>
      </c>
      <c r="CK1" s="181" t="s">
        <v>545</v>
      </c>
      <c r="CL1" s="181" t="s">
        <v>546</v>
      </c>
      <c r="CM1" s="181" t="s">
        <v>547</v>
      </c>
      <c r="CN1" s="181" t="s">
        <v>548</v>
      </c>
      <c r="CO1" s="181" t="s">
        <v>549</v>
      </c>
      <c r="CP1" s="181" t="s">
        <v>550</v>
      </c>
      <c r="CQ1" s="181" t="s">
        <v>551</v>
      </c>
      <c r="CR1" s="181" t="s">
        <v>552</v>
      </c>
      <c r="CS1" s="181" t="s">
        <v>553</v>
      </c>
      <c r="CT1" s="181" t="s">
        <v>554</v>
      </c>
      <c r="CU1" s="181" t="s">
        <v>555</v>
      </c>
      <c r="CV1" s="181" t="s">
        <v>556</v>
      </c>
      <c r="CW1" s="181" t="s">
        <v>557</v>
      </c>
      <c r="CX1" s="181" t="s">
        <v>558</v>
      </c>
      <c r="CY1" s="182" t="s">
        <v>559</v>
      </c>
      <c r="CZ1" s="181" t="s">
        <v>560</v>
      </c>
      <c r="DA1" s="181" t="s">
        <v>561</v>
      </c>
      <c r="DB1" s="181" t="s">
        <v>562</v>
      </c>
      <c r="DC1" s="181" t="s">
        <v>563</v>
      </c>
      <c r="DD1" s="181" t="s">
        <v>564</v>
      </c>
      <c r="DE1" s="181" t="s">
        <v>565</v>
      </c>
      <c r="DF1" s="181" t="s">
        <v>566</v>
      </c>
      <c r="DG1" s="181" t="s">
        <v>567</v>
      </c>
      <c r="DH1" s="181" t="s">
        <v>568</v>
      </c>
      <c r="DI1" s="181" t="s">
        <v>569</v>
      </c>
      <c r="DJ1" s="181" t="s">
        <v>570</v>
      </c>
      <c r="DK1" s="181" t="s">
        <v>571</v>
      </c>
      <c r="DL1" s="181" t="s">
        <v>572</v>
      </c>
      <c r="DM1" s="181" t="s">
        <v>573</v>
      </c>
      <c r="DN1" s="181" t="s">
        <v>574</v>
      </c>
      <c r="DO1" s="181" t="s">
        <v>575</v>
      </c>
      <c r="DP1" s="181" t="s">
        <v>576</v>
      </c>
      <c r="DQ1" s="181" t="s">
        <v>577</v>
      </c>
      <c r="DR1" s="181" t="s">
        <v>578</v>
      </c>
      <c r="DS1" s="182" t="s">
        <v>579</v>
      </c>
      <c r="DT1" s="181" t="s">
        <v>580</v>
      </c>
      <c r="DU1" s="181" t="s">
        <v>581</v>
      </c>
      <c r="DV1" s="181" t="s">
        <v>582</v>
      </c>
      <c r="DW1" s="181" t="s">
        <v>583</v>
      </c>
      <c r="DX1" s="181" t="s">
        <v>584</v>
      </c>
      <c r="DY1" s="181" t="s">
        <v>585</v>
      </c>
      <c r="DZ1" s="181" t="s">
        <v>586</v>
      </c>
      <c r="EA1" s="181" t="s">
        <v>587</v>
      </c>
      <c r="EB1" s="181" t="s">
        <v>588</v>
      </c>
      <c r="EC1" s="181" t="s">
        <v>589</v>
      </c>
      <c r="ED1" s="181" t="s">
        <v>590</v>
      </c>
      <c r="EE1" s="181" t="s">
        <v>591</v>
      </c>
      <c r="EF1" s="181" t="s">
        <v>592</v>
      </c>
      <c r="EG1" s="181" t="s">
        <v>593</v>
      </c>
      <c r="EH1" s="181" t="s">
        <v>594</v>
      </c>
      <c r="EI1" s="181" t="s">
        <v>595</v>
      </c>
      <c r="EJ1" s="181" t="s">
        <v>596</v>
      </c>
      <c r="EK1" s="181" t="s">
        <v>597</v>
      </c>
      <c r="EL1" s="181" t="s">
        <v>598</v>
      </c>
      <c r="EM1" s="182" t="s">
        <v>599</v>
      </c>
      <c r="EN1" s="181" t="s">
        <v>600</v>
      </c>
      <c r="EO1" s="181" t="s">
        <v>601</v>
      </c>
      <c r="EP1" s="181" t="s">
        <v>602</v>
      </c>
      <c r="EQ1" s="181" t="s">
        <v>603</v>
      </c>
      <c r="ER1" s="181" t="s">
        <v>604</v>
      </c>
      <c r="ES1" s="181" t="s">
        <v>605</v>
      </c>
      <c r="ET1" s="181" t="s">
        <v>606</v>
      </c>
      <c r="EU1" s="181" t="s">
        <v>607</v>
      </c>
      <c r="EV1" s="181" t="s">
        <v>608</v>
      </c>
      <c r="EW1" s="181" t="s">
        <v>609</v>
      </c>
      <c r="EX1" s="181" t="s">
        <v>610</v>
      </c>
      <c r="EY1" s="181" t="s">
        <v>611</v>
      </c>
      <c r="EZ1" s="181" t="s">
        <v>612</v>
      </c>
      <c r="FA1" s="181" t="s">
        <v>613</v>
      </c>
      <c r="FB1" s="181" t="s">
        <v>614</v>
      </c>
      <c r="FC1" s="181" t="s">
        <v>615</v>
      </c>
      <c r="FD1" s="181" t="s">
        <v>616</v>
      </c>
      <c r="FE1" s="181" t="s">
        <v>617</v>
      </c>
      <c r="FF1" s="181" t="s">
        <v>618</v>
      </c>
      <c r="FG1" s="182" t="s">
        <v>619</v>
      </c>
      <c r="FH1" s="181" t="s">
        <v>620</v>
      </c>
      <c r="FI1" s="181" t="s">
        <v>621</v>
      </c>
      <c r="FJ1" s="181" t="s">
        <v>622</v>
      </c>
      <c r="FK1" s="181" t="s">
        <v>623</v>
      </c>
      <c r="FL1" s="181" t="s">
        <v>624</v>
      </c>
      <c r="FM1" s="181" t="s">
        <v>625</v>
      </c>
      <c r="FN1" s="181" t="s">
        <v>626</v>
      </c>
      <c r="FO1" s="181" t="s">
        <v>627</v>
      </c>
      <c r="FP1" s="181" t="s">
        <v>628</v>
      </c>
      <c r="FQ1" s="181" t="s">
        <v>629</v>
      </c>
      <c r="FR1" s="181" t="s">
        <v>630</v>
      </c>
      <c r="FS1" s="181" t="s">
        <v>631</v>
      </c>
      <c r="FT1" s="181" t="s">
        <v>632</v>
      </c>
      <c r="FU1" s="181" t="s">
        <v>633</v>
      </c>
      <c r="FV1" s="181" t="s">
        <v>634</v>
      </c>
      <c r="FW1" s="181" t="s">
        <v>635</v>
      </c>
      <c r="FX1" s="181" t="s">
        <v>636</v>
      </c>
      <c r="FY1" s="181" t="s">
        <v>637</v>
      </c>
      <c r="FZ1" s="181" t="s">
        <v>638</v>
      </c>
      <c r="GA1" s="182" t="s">
        <v>639</v>
      </c>
      <c r="GB1" s="181" t="s">
        <v>640</v>
      </c>
      <c r="GC1" s="181" t="s">
        <v>641</v>
      </c>
      <c r="GD1" s="181" t="s">
        <v>642</v>
      </c>
      <c r="GE1" s="181" t="s">
        <v>643</v>
      </c>
      <c r="GF1" s="181" t="s">
        <v>644</v>
      </c>
      <c r="GG1" s="181" t="s">
        <v>645</v>
      </c>
      <c r="GH1" s="181" t="s">
        <v>646</v>
      </c>
      <c r="GI1" s="181" t="s">
        <v>647</v>
      </c>
      <c r="GJ1" s="181" t="s">
        <v>648</v>
      </c>
      <c r="GK1" s="181" t="s">
        <v>649</v>
      </c>
      <c r="GL1" s="181" t="s">
        <v>650</v>
      </c>
      <c r="GM1" s="181" t="s">
        <v>651</v>
      </c>
      <c r="GN1" s="181" t="s">
        <v>652</v>
      </c>
      <c r="GO1" s="181" t="s">
        <v>653</v>
      </c>
      <c r="GP1" s="181" t="s">
        <v>654</v>
      </c>
      <c r="GQ1" s="181" t="s">
        <v>655</v>
      </c>
      <c r="GR1" s="181" t="s">
        <v>656</v>
      </c>
      <c r="GS1" s="181" t="s">
        <v>657</v>
      </c>
      <c r="GT1" s="181" t="s">
        <v>658</v>
      </c>
      <c r="GU1" s="182" t="s">
        <v>659</v>
      </c>
      <c r="GV1" s="181" t="s">
        <v>660</v>
      </c>
      <c r="GW1" s="181" t="s">
        <v>661</v>
      </c>
      <c r="GX1" s="181" t="s">
        <v>662</v>
      </c>
      <c r="GY1" s="181" t="s">
        <v>663</v>
      </c>
      <c r="GZ1" s="181" t="s">
        <v>664</v>
      </c>
      <c r="HA1" s="181" t="s">
        <v>665</v>
      </c>
      <c r="HB1" s="181" t="s">
        <v>666</v>
      </c>
      <c r="HC1" s="181" t="s">
        <v>667</v>
      </c>
      <c r="HD1" s="181" t="s">
        <v>668</v>
      </c>
      <c r="HE1" s="181" t="s">
        <v>669</v>
      </c>
      <c r="HF1" s="181" t="s">
        <v>670</v>
      </c>
      <c r="HG1" s="181" t="s">
        <v>671</v>
      </c>
      <c r="HH1" s="181" t="s">
        <v>672</v>
      </c>
      <c r="HI1" s="181" t="s">
        <v>673</v>
      </c>
      <c r="HJ1" s="181" t="s">
        <v>674</v>
      </c>
      <c r="HK1" s="181" t="s">
        <v>675</v>
      </c>
      <c r="HL1" s="181" t="s">
        <v>676</v>
      </c>
      <c r="HM1" s="181" t="s">
        <v>677</v>
      </c>
      <c r="HN1" s="181" t="s">
        <v>678</v>
      </c>
      <c r="HP1" s="183" t="s">
        <v>70</v>
      </c>
      <c r="HQ1" s="184" t="s">
        <v>464</v>
      </c>
      <c r="HR1" s="175" t="s">
        <v>242</v>
      </c>
      <c r="HS1" s="175" t="s">
        <v>243</v>
      </c>
      <c r="HT1" s="175" t="s">
        <v>244</v>
      </c>
      <c r="HU1" s="175" t="s">
        <v>245</v>
      </c>
      <c r="HV1" s="175" t="s">
        <v>246</v>
      </c>
      <c r="HW1" s="175" t="s">
        <v>247</v>
      </c>
      <c r="HX1" s="175" t="s">
        <v>248</v>
      </c>
      <c r="HY1" s="175" t="s">
        <v>249</v>
      </c>
      <c r="HZ1" s="175" t="s">
        <v>250</v>
      </c>
      <c r="IA1" s="175" t="s">
        <v>251</v>
      </c>
      <c r="IB1" s="175" t="s">
        <v>252</v>
      </c>
      <c r="IC1" s="175" t="s">
        <v>253</v>
      </c>
      <c r="ID1" s="175" t="s">
        <v>254</v>
      </c>
      <c r="IE1" s="175" t="s">
        <v>255</v>
      </c>
      <c r="IF1" s="175" t="s">
        <v>256</v>
      </c>
      <c r="IG1" s="175" t="s">
        <v>257</v>
      </c>
      <c r="IH1" s="175" t="s">
        <v>258</v>
      </c>
      <c r="II1" s="175" t="s">
        <v>259</v>
      </c>
      <c r="IJ1" s="175" t="s">
        <v>260</v>
      </c>
      <c r="IK1" s="175" t="s">
        <v>261</v>
      </c>
      <c r="IL1" s="175" t="s">
        <v>262</v>
      </c>
      <c r="IM1" s="175" t="s">
        <v>263</v>
      </c>
      <c r="IN1" s="175" t="s">
        <v>264</v>
      </c>
      <c r="IO1" s="175" t="s">
        <v>265</v>
      </c>
      <c r="IP1" s="175" t="s">
        <v>266</v>
      </c>
      <c r="IQ1" s="175" t="s">
        <v>267</v>
      </c>
      <c r="IR1" s="175" t="s">
        <v>268</v>
      </c>
      <c r="IS1" s="175" t="s">
        <v>269</v>
      </c>
      <c r="IT1" s="175" t="s">
        <v>270</v>
      </c>
      <c r="IU1" s="175" t="s">
        <v>271</v>
      </c>
      <c r="IV1" s="175" t="s">
        <v>272</v>
      </c>
      <c r="IW1" s="175" t="s">
        <v>273</v>
      </c>
      <c r="IX1" s="175" t="s">
        <v>274</v>
      </c>
      <c r="IY1" s="175" t="s">
        <v>275</v>
      </c>
      <c r="IZ1" s="175" t="s">
        <v>276</v>
      </c>
      <c r="JA1" s="175" t="s">
        <v>277</v>
      </c>
      <c r="JB1" s="175" t="s">
        <v>278</v>
      </c>
      <c r="JC1" s="175" t="s">
        <v>279</v>
      </c>
      <c r="JD1" s="175" t="s">
        <v>280</v>
      </c>
      <c r="JE1" s="175" t="s">
        <v>281</v>
      </c>
      <c r="JF1" s="175" t="s">
        <v>282</v>
      </c>
      <c r="JG1" s="175" t="s">
        <v>283</v>
      </c>
      <c r="JH1" s="175" t="s">
        <v>284</v>
      </c>
      <c r="JI1" s="175" t="s">
        <v>285</v>
      </c>
      <c r="JJ1" s="175" t="s">
        <v>286</v>
      </c>
      <c r="JK1" s="175" t="s">
        <v>287</v>
      </c>
      <c r="JL1" s="175" t="s">
        <v>288</v>
      </c>
      <c r="JM1" s="175" t="s">
        <v>289</v>
      </c>
      <c r="JN1" s="175" t="s">
        <v>290</v>
      </c>
      <c r="JO1" s="175" t="s">
        <v>291</v>
      </c>
      <c r="JP1" s="175" t="s">
        <v>292</v>
      </c>
      <c r="JQ1" s="175" t="s">
        <v>293</v>
      </c>
      <c r="JR1" s="175" t="s">
        <v>294</v>
      </c>
      <c r="JS1" s="175" t="s">
        <v>295</v>
      </c>
      <c r="JT1" s="175" t="s">
        <v>296</v>
      </c>
      <c r="JU1" s="175" t="s">
        <v>297</v>
      </c>
      <c r="JV1" s="175" t="s">
        <v>298</v>
      </c>
      <c r="JW1" s="175" t="s">
        <v>299</v>
      </c>
      <c r="JX1" s="175" t="s">
        <v>300</v>
      </c>
      <c r="JY1" s="175" t="s">
        <v>301</v>
      </c>
      <c r="JZ1" s="175" t="s">
        <v>302</v>
      </c>
      <c r="KA1" s="175" t="s">
        <v>303</v>
      </c>
      <c r="KB1" s="175" t="s">
        <v>304</v>
      </c>
      <c r="KC1" s="175" t="s">
        <v>305</v>
      </c>
      <c r="KD1" s="175" t="s">
        <v>306</v>
      </c>
      <c r="KE1" s="175" t="s">
        <v>307</v>
      </c>
      <c r="KF1" s="175" t="s">
        <v>308</v>
      </c>
      <c r="KG1" s="175" t="s">
        <v>309</v>
      </c>
      <c r="KH1" s="175" t="s">
        <v>310</v>
      </c>
      <c r="KI1" s="175" t="s">
        <v>311</v>
      </c>
      <c r="KJ1" s="175" t="s">
        <v>312</v>
      </c>
      <c r="KK1" s="175" t="s">
        <v>313</v>
      </c>
      <c r="KL1" s="175" t="s">
        <v>314</v>
      </c>
      <c r="KM1" s="175" t="s">
        <v>315</v>
      </c>
      <c r="KN1" s="175" t="s">
        <v>316</v>
      </c>
      <c r="KO1" s="175" t="s">
        <v>317</v>
      </c>
      <c r="KP1" s="175" t="s">
        <v>318</v>
      </c>
      <c r="KQ1" s="175" t="s">
        <v>319</v>
      </c>
      <c r="KR1" s="175" t="s">
        <v>320</v>
      </c>
      <c r="KS1" s="175" t="s">
        <v>321</v>
      </c>
      <c r="KT1" s="175" t="s">
        <v>322</v>
      </c>
      <c r="KU1" s="175" t="s">
        <v>323</v>
      </c>
      <c r="KV1" s="175" t="s">
        <v>324</v>
      </c>
      <c r="KW1" s="175" t="s">
        <v>325</v>
      </c>
      <c r="KX1" s="175" t="s">
        <v>326</v>
      </c>
      <c r="KY1" s="175" t="s">
        <v>327</v>
      </c>
      <c r="KZ1" s="175" t="s">
        <v>328</v>
      </c>
      <c r="LA1" s="175" t="s">
        <v>329</v>
      </c>
      <c r="LB1" s="175" t="s">
        <v>330</v>
      </c>
      <c r="LC1" s="175" t="s">
        <v>331</v>
      </c>
      <c r="LD1" s="175" t="s">
        <v>332</v>
      </c>
      <c r="LE1" s="175" t="s">
        <v>333</v>
      </c>
      <c r="LF1" s="175" t="s">
        <v>334</v>
      </c>
      <c r="LG1" s="175" t="s">
        <v>335</v>
      </c>
      <c r="LH1" s="175" t="s">
        <v>336</v>
      </c>
      <c r="LI1" s="175" t="s">
        <v>337</v>
      </c>
      <c r="LJ1" s="175" t="s">
        <v>338</v>
      </c>
      <c r="LK1" s="175" t="s">
        <v>339</v>
      </c>
      <c r="LL1" s="175" t="s">
        <v>340</v>
      </c>
      <c r="LM1" s="175" t="s">
        <v>341</v>
      </c>
      <c r="LN1" s="175" t="s">
        <v>342</v>
      </c>
      <c r="LO1" s="175" t="s">
        <v>343</v>
      </c>
      <c r="LP1" s="175" t="s">
        <v>344</v>
      </c>
      <c r="LQ1" s="175" t="s">
        <v>345</v>
      </c>
      <c r="LR1" s="175" t="s">
        <v>346</v>
      </c>
      <c r="LS1" s="175" t="s">
        <v>347</v>
      </c>
      <c r="LT1" s="175" t="s">
        <v>348</v>
      </c>
      <c r="LU1" s="175" t="s">
        <v>349</v>
      </c>
      <c r="LV1" s="175" t="s">
        <v>350</v>
      </c>
      <c r="LW1" s="175" t="s">
        <v>351</v>
      </c>
      <c r="LX1" s="175" t="s">
        <v>352</v>
      </c>
      <c r="LY1" s="175" t="s">
        <v>353</v>
      </c>
      <c r="LZ1" s="175" t="s">
        <v>354</v>
      </c>
      <c r="MA1" s="175" t="s">
        <v>355</v>
      </c>
      <c r="MB1" s="175" t="s">
        <v>356</v>
      </c>
      <c r="MC1" s="175" t="s">
        <v>357</v>
      </c>
      <c r="MD1" s="175" t="s">
        <v>358</v>
      </c>
      <c r="ME1" s="175" t="s">
        <v>359</v>
      </c>
      <c r="MF1" s="175" t="s">
        <v>360</v>
      </c>
      <c r="MG1" s="175" t="s">
        <v>361</v>
      </c>
      <c r="MH1" s="175" t="s">
        <v>362</v>
      </c>
      <c r="MI1" s="175" t="s">
        <v>363</v>
      </c>
      <c r="MJ1" s="175" t="s">
        <v>364</v>
      </c>
      <c r="MK1" s="175" t="s">
        <v>365</v>
      </c>
      <c r="ML1" s="175" t="s">
        <v>366</v>
      </c>
      <c r="MM1" s="175" t="s">
        <v>367</v>
      </c>
      <c r="MN1" s="175" t="s">
        <v>368</v>
      </c>
      <c r="MO1" s="175" t="s">
        <v>369</v>
      </c>
      <c r="MP1" s="175" t="s">
        <v>370</v>
      </c>
      <c r="MQ1" s="175" t="s">
        <v>371</v>
      </c>
      <c r="MR1" s="175" t="s">
        <v>372</v>
      </c>
      <c r="MS1" s="175" t="s">
        <v>373</v>
      </c>
      <c r="MT1" s="175" t="s">
        <v>374</v>
      </c>
      <c r="MU1" s="175" t="s">
        <v>375</v>
      </c>
      <c r="MV1" s="175" t="s">
        <v>376</v>
      </c>
      <c r="MW1" s="175" t="s">
        <v>377</v>
      </c>
      <c r="MX1" s="175" t="s">
        <v>378</v>
      </c>
      <c r="MY1" s="175" t="s">
        <v>379</v>
      </c>
      <c r="MZ1" s="175" t="s">
        <v>380</v>
      </c>
      <c r="NA1" s="175" t="s">
        <v>381</v>
      </c>
      <c r="NB1" s="175" t="s">
        <v>382</v>
      </c>
      <c r="NC1" s="175" t="s">
        <v>383</v>
      </c>
      <c r="ND1" s="175" t="s">
        <v>384</v>
      </c>
      <c r="NE1" s="175" t="s">
        <v>385</v>
      </c>
      <c r="NF1" s="175" t="s">
        <v>386</v>
      </c>
      <c r="NG1" s="175" t="s">
        <v>387</v>
      </c>
      <c r="NH1" s="175" t="s">
        <v>388</v>
      </c>
      <c r="NI1" s="175" t="s">
        <v>389</v>
      </c>
      <c r="NJ1" s="175" t="s">
        <v>390</v>
      </c>
      <c r="NK1" s="175" t="s">
        <v>391</v>
      </c>
      <c r="NL1" s="175" t="s">
        <v>392</v>
      </c>
      <c r="NM1" s="175" t="s">
        <v>393</v>
      </c>
      <c r="NN1" s="175" t="s">
        <v>394</v>
      </c>
      <c r="NO1" s="175" t="s">
        <v>395</v>
      </c>
      <c r="NP1" s="175" t="s">
        <v>396</v>
      </c>
      <c r="NQ1" s="175" t="s">
        <v>397</v>
      </c>
      <c r="NR1" s="175" t="s">
        <v>398</v>
      </c>
      <c r="NS1" s="175" t="s">
        <v>399</v>
      </c>
      <c r="NT1" s="175" t="s">
        <v>400</v>
      </c>
      <c r="NU1" s="175" t="s">
        <v>401</v>
      </c>
      <c r="NV1" s="175" t="s">
        <v>402</v>
      </c>
      <c r="NW1" s="175" t="s">
        <v>403</v>
      </c>
      <c r="NX1" s="175" t="s">
        <v>404</v>
      </c>
      <c r="NY1" s="175" t="s">
        <v>405</v>
      </c>
      <c r="NZ1" s="175" t="s">
        <v>406</v>
      </c>
      <c r="OA1" s="175" t="s">
        <v>407</v>
      </c>
      <c r="OB1" s="175" t="s">
        <v>408</v>
      </c>
      <c r="OC1" s="175" t="s">
        <v>409</v>
      </c>
      <c r="OD1" s="175" t="s">
        <v>410</v>
      </c>
      <c r="OE1" s="175" t="s">
        <v>411</v>
      </c>
      <c r="OF1" s="175" t="s">
        <v>412</v>
      </c>
      <c r="OG1" s="175" t="s">
        <v>413</v>
      </c>
      <c r="OH1" s="175" t="s">
        <v>414</v>
      </c>
      <c r="OI1" s="175" t="s">
        <v>415</v>
      </c>
      <c r="OJ1" s="175" t="s">
        <v>416</v>
      </c>
      <c r="OK1" s="175" t="s">
        <v>417</v>
      </c>
      <c r="OL1" s="175" t="s">
        <v>418</v>
      </c>
      <c r="OM1" s="175" t="s">
        <v>419</v>
      </c>
      <c r="ON1" s="175" t="s">
        <v>420</v>
      </c>
      <c r="OO1" s="175" t="s">
        <v>421</v>
      </c>
      <c r="OP1" s="175" t="s">
        <v>422</v>
      </c>
      <c r="OQ1" s="175" t="s">
        <v>423</v>
      </c>
      <c r="OR1" s="175" t="s">
        <v>424</v>
      </c>
      <c r="OS1" s="175" t="s">
        <v>425</v>
      </c>
      <c r="OT1" s="175" t="s">
        <v>426</v>
      </c>
      <c r="OU1" s="175" t="s">
        <v>427</v>
      </c>
      <c r="OV1" s="175" t="s">
        <v>428</v>
      </c>
      <c r="OW1" s="175" t="s">
        <v>429</v>
      </c>
      <c r="OX1" s="175" t="s">
        <v>430</v>
      </c>
      <c r="OY1" s="175" t="s">
        <v>431</v>
      </c>
      <c r="OZ1" s="175" t="s">
        <v>432</v>
      </c>
      <c r="PA1" s="175" t="s">
        <v>433</v>
      </c>
      <c r="PB1" s="175" t="s">
        <v>434</v>
      </c>
      <c r="PC1" s="175" t="s">
        <v>435</v>
      </c>
      <c r="PD1" s="175" t="s">
        <v>436</v>
      </c>
      <c r="PE1" s="175" t="s">
        <v>437</v>
      </c>
      <c r="PF1" s="175" t="s">
        <v>438</v>
      </c>
      <c r="PG1" s="175" t="s">
        <v>439</v>
      </c>
      <c r="PH1" s="175" t="s">
        <v>440</v>
      </c>
      <c r="PI1" s="175" t="s">
        <v>441</v>
      </c>
      <c r="PJ1" s="175" t="s">
        <v>442</v>
      </c>
      <c r="PK1" s="175" t="s">
        <v>443</v>
      </c>
      <c r="PL1" s="175" t="s">
        <v>444</v>
      </c>
      <c r="PM1" s="175" t="s">
        <v>445</v>
      </c>
      <c r="PN1" s="175" t="s">
        <v>446</v>
      </c>
      <c r="PO1" s="175" t="s">
        <v>447</v>
      </c>
      <c r="PP1" s="175" t="s">
        <v>448</v>
      </c>
      <c r="PQ1" s="175" t="s">
        <v>449</v>
      </c>
      <c r="PR1" s="175" t="s">
        <v>450</v>
      </c>
      <c r="PS1" s="175" t="s">
        <v>451</v>
      </c>
      <c r="PT1" s="175" t="s">
        <v>452</v>
      </c>
      <c r="PU1" s="175" t="s">
        <v>453</v>
      </c>
      <c r="PV1" s="175" t="s">
        <v>454</v>
      </c>
      <c r="PW1" s="175" t="s">
        <v>455</v>
      </c>
      <c r="PX1" s="175" t="s">
        <v>456</v>
      </c>
      <c r="PY1" s="175" t="s">
        <v>457</v>
      </c>
      <c r="PZ1" s="175" t="s">
        <v>458</v>
      </c>
      <c r="QA1" s="175" t="s">
        <v>459</v>
      </c>
      <c r="QB1" s="175" t="s">
        <v>460</v>
      </c>
      <c r="QC1" s="175" t="s">
        <v>461</v>
      </c>
      <c r="QD1" s="175" t="s">
        <v>462</v>
      </c>
    </row>
    <row r="2" spans="1:446" x14ac:dyDescent="0.2">
      <c r="A2" s="185" t="s">
        <v>168</v>
      </c>
      <c r="B2" s="185" t="s">
        <v>119</v>
      </c>
      <c r="C2" s="186">
        <f>ROUND(UTA!H18,0)-ROUND(UTA!H288,0)</f>
        <v>0</v>
      </c>
      <c r="D2" s="294">
        <v>3656</v>
      </c>
      <c r="E2" s="185" t="s">
        <v>702</v>
      </c>
      <c r="F2" s="185">
        <v>2020</v>
      </c>
      <c r="G2" s="186">
        <v>194250493</v>
      </c>
      <c r="H2" s="186">
        <v>114472902</v>
      </c>
      <c r="I2" s="186">
        <v>53999831</v>
      </c>
      <c r="J2" s="186">
        <v>91229950</v>
      </c>
      <c r="K2" s="186">
        <v>57077133</v>
      </c>
      <c r="L2" s="185" t="s">
        <v>730</v>
      </c>
      <c r="M2" s="185" t="s">
        <v>731</v>
      </c>
      <c r="N2" s="185" t="s">
        <v>732</v>
      </c>
      <c r="O2" s="186">
        <v>9370</v>
      </c>
      <c r="P2" s="186">
        <v>21282</v>
      </c>
      <c r="Q2" s="186">
        <v>10950</v>
      </c>
      <c r="R2" s="186">
        <v>1261</v>
      </c>
      <c r="S2" s="186">
        <v>0</v>
      </c>
      <c r="T2" s="188" t="s">
        <v>911</v>
      </c>
      <c r="U2" s="188" t="s">
        <v>912</v>
      </c>
      <c r="V2" s="280" t="s">
        <v>910</v>
      </c>
      <c r="W2" s="186">
        <v>174828</v>
      </c>
      <c r="X2" s="186">
        <v>96799</v>
      </c>
      <c r="Y2" s="186">
        <v>27403</v>
      </c>
      <c r="Z2" s="186">
        <v>1493</v>
      </c>
      <c r="AA2" s="186">
        <v>0</v>
      </c>
      <c r="AB2" s="186">
        <v>38751</v>
      </c>
      <c r="AC2" s="186">
        <v>273</v>
      </c>
      <c r="AD2" s="186">
        <v>0</v>
      </c>
      <c r="AE2" s="186">
        <v>4175</v>
      </c>
      <c r="AF2" s="186">
        <v>0</v>
      </c>
      <c r="AG2" s="186">
        <v>0</v>
      </c>
      <c r="AH2" s="186">
        <v>0</v>
      </c>
      <c r="AI2" s="186">
        <v>286</v>
      </c>
      <c r="AJ2" s="186">
        <v>3673</v>
      </c>
      <c r="AK2" s="186">
        <v>0</v>
      </c>
      <c r="AL2" s="186">
        <v>19711</v>
      </c>
      <c r="AM2" s="186">
        <v>0</v>
      </c>
      <c r="AN2" s="186">
        <v>0</v>
      </c>
      <c r="AO2" s="186">
        <v>4048</v>
      </c>
      <c r="AP2" s="186">
        <v>10497</v>
      </c>
      <c r="AQ2" s="186">
        <v>63423</v>
      </c>
      <c r="AR2" s="186">
        <v>29718</v>
      </c>
      <c r="AS2" s="186">
        <v>11855</v>
      </c>
      <c r="AT2" s="186">
        <v>9304</v>
      </c>
      <c r="AU2" s="186">
        <v>0</v>
      </c>
      <c r="AV2" s="186">
        <v>43768</v>
      </c>
      <c r="AW2" s="186">
        <v>1074</v>
      </c>
      <c r="AX2" s="186">
        <v>0</v>
      </c>
      <c r="AY2" s="186">
        <v>13648</v>
      </c>
      <c r="AZ2" s="186">
        <v>0</v>
      </c>
      <c r="BA2" s="186">
        <v>0</v>
      </c>
      <c r="BB2" s="186">
        <v>0</v>
      </c>
      <c r="BC2" s="186">
        <v>0</v>
      </c>
      <c r="BD2" s="186">
        <v>16496</v>
      </c>
      <c r="BE2" s="186">
        <v>0</v>
      </c>
      <c r="BF2" s="186">
        <v>62351</v>
      </c>
      <c r="BG2" s="186">
        <v>0</v>
      </c>
      <c r="BH2" s="186">
        <v>150</v>
      </c>
      <c r="BI2" s="186">
        <v>3013</v>
      </c>
      <c r="BJ2" s="186">
        <v>131623</v>
      </c>
      <c r="BK2" s="186">
        <v>9509</v>
      </c>
      <c r="BL2" s="186">
        <v>14246</v>
      </c>
      <c r="BM2" s="186">
        <v>1279</v>
      </c>
      <c r="BN2" s="186">
        <v>18208</v>
      </c>
      <c r="BO2" s="186">
        <v>0</v>
      </c>
      <c r="BP2" s="186">
        <v>32325</v>
      </c>
      <c r="BQ2" s="186">
        <v>0</v>
      </c>
      <c r="BR2" s="186">
        <v>0</v>
      </c>
      <c r="BS2" s="186">
        <v>32722</v>
      </c>
      <c r="BT2" s="186">
        <v>0</v>
      </c>
      <c r="BU2" s="186">
        <v>0</v>
      </c>
      <c r="BV2" s="186">
        <v>0</v>
      </c>
      <c r="BW2" s="186">
        <v>0</v>
      </c>
      <c r="BX2" s="186">
        <v>2683</v>
      </c>
      <c r="BY2" s="186">
        <v>0</v>
      </c>
      <c r="BZ2" s="186">
        <v>14814</v>
      </c>
      <c r="CA2" s="186">
        <v>0</v>
      </c>
      <c r="CB2" s="186">
        <v>0</v>
      </c>
      <c r="CC2" s="186">
        <v>1123</v>
      </c>
      <c r="CD2" s="186">
        <v>67231</v>
      </c>
      <c r="CE2" s="186">
        <v>2859</v>
      </c>
      <c r="CF2" s="186">
        <v>2911</v>
      </c>
      <c r="CG2" s="186">
        <v>0</v>
      </c>
      <c r="CH2" s="186">
        <v>732</v>
      </c>
      <c r="CI2" s="186">
        <v>0</v>
      </c>
      <c r="CJ2" s="186">
        <v>6590</v>
      </c>
      <c r="CK2" s="186">
        <v>0</v>
      </c>
      <c r="CL2" s="186">
        <v>0</v>
      </c>
      <c r="CM2" s="186">
        <v>321</v>
      </c>
      <c r="CN2" s="186">
        <v>0</v>
      </c>
      <c r="CO2" s="186">
        <v>0</v>
      </c>
      <c r="CP2" s="186">
        <v>0</v>
      </c>
      <c r="CQ2" s="186">
        <v>0</v>
      </c>
      <c r="CR2" s="186">
        <v>307</v>
      </c>
      <c r="CS2" s="186">
        <v>0</v>
      </c>
      <c r="CT2" s="186">
        <v>1025</v>
      </c>
      <c r="CU2" s="186">
        <v>0</v>
      </c>
      <c r="CV2" s="186">
        <v>0</v>
      </c>
      <c r="CW2" s="186">
        <v>0</v>
      </c>
      <c r="CX2" s="186">
        <v>2968</v>
      </c>
      <c r="CY2" s="186">
        <v>0</v>
      </c>
      <c r="CZ2" s="186">
        <v>0</v>
      </c>
      <c r="DA2" s="186">
        <v>0</v>
      </c>
      <c r="DB2" s="186">
        <v>0</v>
      </c>
      <c r="DC2" s="186">
        <v>0</v>
      </c>
      <c r="DD2" s="186">
        <v>0</v>
      </c>
      <c r="DE2" s="186">
        <v>0</v>
      </c>
      <c r="DF2" s="186">
        <v>0</v>
      </c>
      <c r="DG2" s="186">
        <v>0</v>
      </c>
      <c r="DH2" s="186">
        <v>0</v>
      </c>
      <c r="DI2" s="186">
        <v>0</v>
      </c>
      <c r="DJ2" s="186">
        <v>0</v>
      </c>
      <c r="DK2" s="186">
        <v>0</v>
      </c>
      <c r="DL2" s="186">
        <v>0</v>
      </c>
      <c r="DM2" s="186">
        <v>0</v>
      </c>
      <c r="DN2" s="186">
        <v>0</v>
      </c>
      <c r="DO2" s="186">
        <v>0</v>
      </c>
      <c r="DP2" s="186">
        <v>0</v>
      </c>
      <c r="DQ2" s="186">
        <v>0</v>
      </c>
      <c r="DR2" s="186">
        <v>0</v>
      </c>
      <c r="DS2" s="186">
        <v>7809228.2157121003</v>
      </c>
      <c r="DT2" s="186">
        <v>3035504.3820692701</v>
      </c>
      <c r="DU2" s="186">
        <v>2288252.2262348402</v>
      </c>
      <c r="DV2" s="186">
        <v>129854.319214723</v>
      </c>
      <c r="DW2" s="186">
        <v>0</v>
      </c>
      <c r="DX2" s="186">
        <v>2725793.5405751201</v>
      </c>
      <c r="DY2" s="186">
        <v>14600.267852576701</v>
      </c>
      <c r="DZ2" s="186">
        <v>0</v>
      </c>
      <c r="EA2" s="186">
        <v>331441.56774531299</v>
      </c>
      <c r="EB2" s="186">
        <v>0</v>
      </c>
      <c r="EC2" s="186">
        <v>0</v>
      </c>
      <c r="ED2" s="186">
        <v>0</v>
      </c>
      <c r="EE2" s="186">
        <v>0</v>
      </c>
      <c r="EF2" s="186">
        <v>140873.044312618</v>
      </c>
      <c r="EG2" s="186">
        <v>0</v>
      </c>
      <c r="EH2" s="186">
        <v>1408316.92958421</v>
      </c>
      <c r="EI2" s="186">
        <v>0</v>
      </c>
      <c r="EJ2" s="186">
        <v>0</v>
      </c>
      <c r="EK2" s="186">
        <v>264116.77279382199</v>
      </c>
      <c r="EL2" s="186">
        <v>671674.38230056805</v>
      </c>
      <c r="EM2" s="186">
        <v>6958593.8947410304</v>
      </c>
      <c r="EN2" s="186">
        <v>2983607.0296853501</v>
      </c>
      <c r="EO2" s="186">
        <v>2107628.1810189802</v>
      </c>
      <c r="EP2" s="186">
        <v>892774.439946183</v>
      </c>
      <c r="EQ2" s="186">
        <v>0</v>
      </c>
      <c r="ER2" s="186">
        <v>5502705.9620523201</v>
      </c>
      <c r="ES2" s="186">
        <v>109501.28285049</v>
      </c>
      <c r="ET2" s="186">
        <v>0</v>
      </c>
      <c r="EU2" s="186">
        <v>795685.88916314603</v>
      </c>
      <c r="EV2" s="186">
        <v>0</v>
      </c>
      <c r="EW2" s="186">
        <v>0</v>
      </c>
      <c r="EX2" s="186">
        <v>0</v>
      </c>
      <c r="EY2" s="186">
        <v>0</v>
      </c>
      <c r="EZ2" s="186">
        <v>746697.48954802204</v>
      </c>
      <c r="FA2" s="186">
        <v>0</v>
      </c>
      <c r="FB2" s="186">
        <v>5560010.7736859098</v>
      </c>
      <c r="FC2" s="186">
        <v>0</v>
      </c>
      <c r="FD2" s="186">
        <v>22612.473684210501</v>
      </c>
      <c r="FE2" s="186">
        <v>391212.98195872799</v>
      </c>
      <c r="FF2" s="186">
        <v>4982416.9785685902</v>
      </c>
      <c r="FG2" s="186">
        <v>2672896.54134341</v>
      </c>
      <c r="FH2" s="186">
        <v>2588364.25125616</v>
      </c>
      <c r="FI2" s="186">
        <v>1220220.68636837</v>
      </c>
      <c r="FJ2" s="186">
        <v>992454.88619732705</v>
      </c>
      <c r="FK2" s="186">
        <v>0</v>
      </c>
      <c r="FL2" s="186">
        <v>6705790.7488118699</v>
      </c>
      <c r="FM2" s="186">
        <v>0</v>
      </c>
      <c r="FN2" s="186">
        <v>0</v>
      </c>
      <c r="FO2" s="186">
        <v>2479649.0223020399</v>
      </c>
      <c r="FP2" s="186">
        <v>0</v>
      </c>
      <c r="FQ2" s="186">
        <v>0</v>
      </c>
      <c r="FR2" s="186">
        <v>0</v>
      </c>
      <c r="FS2" s="186">
        <v>0</v>
      </c>
      <c r="FT2" s="186">
        <v>423771.79875447002</v>
      </c>
      <c r="FU2" s="186">
        <v>0</v>
      </c>
      <c r="FV2" s="186">
        <v>3794770.82859672</v>
      </c>
      <c r="FW2" s="186">
        <v>0</v>
      </c>
      <c r="FX2" s="186">
        <v>0</v>
      </c>
      <c r="FY2" s="186">
        <v>70489.737629937605</v>
      </c>
      <c r="FZ2" s="186">
        <v>2512081.6583070401</v>
      </c>
      <c r="GA2" s="186">
        <v>1550358.9441179901</v>
      </c>
      <c r="GB2" s="186">
        <v>1062204.11959817</v>
      </c>
      <c r="GC2" s="186">
        <v>0</v>
      </c>
      <c r="GD2" s="186">
        <v>225901.390498391</v>
      </c>
      <c r="GE2" s="186">
        <v>0</v>
      </c>
      <c r="GF2" s="186">
        <v>2775912.7947272798</v>
      </c>
      <c r="GG2" s="186">
        <v>0</v>
      </c>
      <c r="GH2" s="186">
        <v>0</v>
      </c>
      <c r="GI2" s="186">
        <v>239809.06185008201</v>
      </c>
      <c r="GJ2" s="186">
        <v>0</v>
      </c>
      <c r="GK2" s="186">
        <v>0</v>
      </c>
      <c r="GL2" s="186">
        <v>0</v>
      </c>
      <c r="GM2" s="186">
        <v>0</v>
      </c>
      <c r="GN2" s="186">
        <v>200213.36434331801</v>
      </c>
      <c r="GO2" s="186">
        <v>0</v>
      </c>
      <c r="GP2" s="186">
        <v>1195395.1025608</v>
      </c>
      <c r="GQ2" s="186">
        <v>0</v>
      </c>
      <c r="GR2" s="186">
        <v>0</v>
      </c>
      <c r="GS2" s="186">
        <v>0</v>
      </c>
      <c r="GT2" s="186">
        <v>883484.12269657804</v>
      </c>
      <c r="GU2" s="186">
        <v>0</v>
      </c>
      <c r="GV2" s="186">
        <v>0</v>
      </c>
      <c r="GW2" s="186">
        <v>0</v>
      </c>
      <c r="GX2" s="186">
        <v>0</v>
      </c>
      <c r="GY2" s="186">
        <v>0</v>
      </c>
      <c r="GZ2" s="186">
        <v>0</v>
      </c>
      <c r="HA2" s="186">
        <v>0</v>
      </c>
      <c r="HB2" s="186">
        <v>0</v>
      </c>
      <c r="HC2" s="186">
        <v>0</v>
      </c>
      <c r="HD2" s="186">
        <v>0</v>
      </c>
      <c r="HE2" s="186">
        <v>0</v>
      </c>
      <c r="HF2" s="186">
        <v>0</v>
      </c>
      <c r="HG2" s="186">
        <v>0</v>
      </c>
      <c r="HH2" s="186">
        <v>0</v>
      </c>
      <c r="HI2" s="186">
        <v>0</v>
      </c>
      <c r="HJ2" s="186">
        <v>0</v>
      </c>
      <c r="HK2" s="186">
        <v>0</v>
      </c>
      <c r="HL2" s="186">
        <v>0</v>
      </c>
      <c r="HM2" s="186">
        <v>0</v>
      </c>
      <c r="HN2" s="186">
        <v>0</v>
      </c>
      <c r="HP2" s="187" t="s">
        <v>133</v>
      </c>
      <c r="HQ2" s="185">
        <f>'Relative Weights'!$H$1</f>
        <v>2020</v>
      </c>
      <c r="HR2" s="186">
        <v>306118.37345032563</v>
      </c>
      <c r="HS2" s="186">
        <v>1471689.7083362809</v>
      </c>
      <c r="HT2" s="186">
        <v>73093.177502503066</v>
      </c>
      <c r="HU2" s="186">
        <v>0</v>
      </c>
      <c r="HV2" s="186">
        <v>0</v>
      </c>
      <c r="HW2" s="186">
        <v>1003437.3403845791</v>
      </c>
      <c r="HX2" s="186">
        <v>0</v>
      </c>
      <c r="HY2" s="186">
        <v>0</v>
      </c>
      <c r="HZ2" s="186">
        <v>5679.4345153581016</v>
      </c>
      <c r="IA2" s="186">
        <v>0</v>
      </c>
      <c r="IB2" s="186">
        <v>0</v>
      </c>
      <c r="IC2" s="186">
        <v>0</v>
      </c>
      <c r="ID2" s="186">
        <v>0</v>
      </c>
      <c r="IE2" s="186">
        <v>0</v>
      </c>
      <c r="IF2" s="186">
        <v>0</v>
      </c>
      <c r="IG2" s="186">
        <v>161174.44308242254</v>
      </c>
      <c r="IH2" s="186">
        <v>0</v>
      </c>
      <c r="II2" s="186">
        <v>0</v>
      </c>
      <c r="IJ2" s="186">
        <v>0</v>
      </c>
      <c r="IK2" s="186">
        <v>6858.0508066029452</v>
      </c>
      <c r="IL2" s="186">
        <v>272773.8754354291</v>
      </c>
      <c r="IM2" s="186">
        <v>1446528.552304198</v>
      </c>
      <c r="IN2" s="186">
        <v>67323.540201676922</v>
      </c>
      <c r="IO2" s="186">
        <v>0</v>
      </c>
      <c r="IP2" s="186">
        <v>0</v>
      </c>
      <c r="IQ2" s="186">
        <v>2025692.9049421442</v>
      </c>
      <c r="IR2" s="186">
        <v>0</v>
      </c>
      <c r="IS2" s="186">
        <v>0</v>
      </c>
      <c r="IT2" s="186">
        <v>13634.517640735716</v>
      </c>
      <c r="IU2" s="186">
        <v>0</v>
      </c>
      <c r="IV2" s="186">
        <v>0</v>
      </c>
      <c r="IW2" s="186">
        <v>0</v>
      </c>
      <c r="IX2" s="186">
        <v>0</v>
      </c>
      <c r="IY2" s="186">
        <v>0</v>
      </c>
      <c r="IZ2" s="186">
        <v>0</v>
      </c>
      <c r="JA2" s="186">
        <v>636313.901477893</v>
      </c>
      <c r="JB2" s="186">
        <v>0</v>
      </c>
      <c r="JC2" s="186">
        <v>55307.97</v>
      </c>
      <c r="JD2" s="186">
        <v>0</v>
      </c>
      <c r="JE2" s="186">
        <v>50872.371612073664</v>
      </c>
      <c r="JF2" s="186">
        <v>104776.39006512686</v>
      </c>
      <c r="JG2" s="186">
        <v>1254904.8034654779</v>
      </c>
      <c r="JH2" s="186">
        <v>38977.262295819986</v>
      </c>
      <c r="JI2" s="186">
        <v>0</v>
      </c>
      <c r="JJ2" s="186">
        <v>0</v>
      </c>
      <c r="JK2" s="186">
        <v>2468580.519397507</v>
      </c>
      <c r="JL2" s="186">
        <v>0</v>
      </c>
      <c r="JM2" s="186">
        <v>0</v>
      </c>
      <c r="JN2" s="186">
        <v>42490.156980122258</v>
      </c>
      <c r="JO2" s="186">
        <v>0</v>
      </c>
      <c r="JP2" s="186">
        <v>0</v>
      </c>
      <c r="JQ2" s="186">
        <v>0</v>
      </c>
      <c r="JR2" s="186">
        <v>0</v>
      </c>
      <c r="JS2" s="186">
        <v>0</v>
      </c>
      <c r="JT2" s="186">
        <v>0</v>
      </c>
      <c r="JU2" s="186">
        <v>434291.50220119383</v>
      </c>
      <c r="JV2" s="186">
        <v>0</v>
      </c>
      <c r="JW2" s="186">
        <v>0</v>
      </c>
      <c r="JX2" s="186">
        <v>0</v>
      </c>
      <c r="JY2" s="186">
        <v>25649.308797511498</v>
      </c>
      <c r="JZ2" s="186">
        <v>60773.401049118474</v>
      </c>
      <c r="KA2" s="186">
        <v>514983.56589404325</v>
      </c>
      <c r="KB2" s="186">
        <v>0</v>
      </c>
      <c r="KC2" s="186">
        <v>0</v>
      </c>
      <c r="KD2" s="186">
        <v>0</v>
      </c>
      <c r="KE2" s="186">
        <v>1021887.5752757703</v>
      </c>
      <c r="KF2" s="186">
        <v>0</v>
      </c>
      <c r="KG2" s="186">
        <v>0</v>
      </c>
      <c r="KH2" s="186">
        <v>4109.2608637839203</v>
      </c>
      <c r="KI2" s="186">
        <v>0</v>
      </c>
      <c r="KJ2" s="186">
        <v>0</v>
      </c>
      <c r="KK2" s="186">
        <v>0</v>
      </c>
      <c r="KL2" s="186">
        <v>0</v>
      </c>
      <c r="KM2" s="186">
        <v>0</v>
      </c>
      <c r="KN2" s="186">
        <v>0</v>
      </c>
      <c r="KO2" s="186">
        <v>136806.66323849076</v>
      </c>
      <c r="KP2" s="186">
        <v>0</v>
      </c>
      <c r="KQ2" s="186">
        <v>0</v>
      </c>
      <c r="KR2" s="186">
        <v>0</v>
      </c>
      <c r="KS2" s="186">
        <v>9020.708783811895</v>
      </c>
      <c r="KT2" s="186">
        <v>0</v>
      </c>
      <c r="KU2" s="186">
        <v>0</v>
      </c>
      <c r="KV2" s="186">
        <v>0</v>
      </c>
      <c r="KW2" s="186">
        <v>0</v>
      </c>
      <c r="KX2" s="186">
        <v>0</v>
      </c>
      <c r="KY2" s="186">
        <v>0</v>
      </c>
      <c r="KZ2" s="186">
        <v>0</v>
      </c>
      <c r="LA2" s="186">
        <v>0</v>
      </c>
      <c r="LB2" s="186">
        <v>0</v>
      </c>
      <c r="LC2" s="186">
        <v>0</v>
      </c>
      <c r="LD2" s="186">
        <v>0</v>
      </c>
      <c r="LE2" s="186">
        <v>0</v>
      </c>
      <c r="LF2" s="186">
        <v>0</v>
      </c>
      <c r="LG2" s="186">
        <v>0</v>
      </c>
      <c r="LH2" s="186">
        <v>0</v>
      </c>
      <c r="LI2" s="186">
        <v>0</v>
      </c>
      <c r="LJ2" s="186">
        <v>0</v>
      </c>
      <c r="LK2" s="186">
        <v>0</v>
      </c>
      <c r="LL2" s="186">
        <v>0</v>
      </c>
      <c r="LM2" s="186">
        <v>0</v>
      </c>
      <c r="LN2" s="186">
        <v>0</v>
      </c>
      <c r="LO2" s="186">
        <v>0</v>
      </c>
      <c r="LP2" s="186">
        <v>0</v>
      </c>
      <c r="LQ2" s="186">
        <v>0</v>
      </c>
      <c r="LR2" s="186">
        <v>0</v>
      </c>
      <c r="LS2" s="186">
        <v>0</v>
      </c>
      <c r="LT2" s="186">
        <v>0</v>
      </c>
      <c r="LU2" s="186">
        <v>0</v>
      </c>
      <c r="LV2" s="186">
        <v>0</v>
      </c>
      <c r="LW2" s="186">
        <v>0</v>
      </c>
      <c r="LX2" s="186">
        <v>0</v>
      </c>
      <c r="LY2" s="186">
        <v>0</v>
      </c>
      <c r="LZ2" s="186">
        <v>0</v>
      </c>
      <c r="MA2" s="186">
        <v>0</v>
      </c>
      <c r="MB2" s="186">
        <v>0</v>
      </c>
      <c r="MC2" s="186">
        <v>0</v>
      </c>
      <c r="MD2" s="186">
        <v>0</v>
      </c>
      <c r="ME2" s="186">
        <v>0</v>
      </c>
      <c r="MF2" s="186">
        <v>0</v>
      </c>
      <c r="MG2" s="186">
        <v>0</v>
      </c>
      <c r="MH2" s="186">
        <v>0</v>
      </c>
      <c r="MI2" s="186">
        <v>0</v>
      </c>
      <c r="MJ2" s="186">
        <v>0</v>
      </c>
      <c r="MK2" s="186">
        <v>0</v>
      </c>
      <c r="ML2" s="186">
        <v>0</v>
      </c>
      <c r="MM2" s="186">
        <v>0</v>
      </c>
      <c r="MN2" s="186">
        <v>0</v>
      </c>
      <c r="MO2" s="186">
        <v>0</v>
      </c>
      <c r="MP2" s="186">
        <v>0</v>
      </c>
      <c r="MQ2" s="186">
        <v>0</v>
      </c>
      <c r="MR2" s="186">
        <v>0</v>
      </c>
      <c r="MS2" s="186">
        <v>0</v>
      </c>
      <c r="MT2" s="186">
        <v>0</v>
      </c>
      <c r="MU2" s="186">
        <v>0</v>
      </c>
      <c r="MV2" s="186">
        <v>0</v>
      </c>
      <c r="MW2" s="186">
        <v>0</v>
      </c>
      <c r="MX2" s="186">
        <v>0</v>
      </c>
      <c r="MY2" s="186">
        <v>0</v>
      </c>
      <c r="MZ2" s="186">
        <v>0</v>
      </c>
      <c r="NA2" s="186">
        <v>0</v>
      </c>
      <c r="NB2" s="186">
        <v>0</v>
      </c>
      <c r="NC2" s="186">
        <v>0</v>
      </c>
      <c r="ND2" s="186">
        <v>0</v>
      </c>
      <c r="NE2" s="186">
        <v>0</v>
      </c>
      <c r="NF2" s="186">
        <v>0</v>
      </c>
      <c r="NG2" s="186">
        <v>0</v>
      </c>
      <c r="NH2" s="186">
        <v>0</v>
      </c>
      <c r="NI2" s="186">
        <v>0</v>
      </c>
      <c r="NJ2" s="186">
        <v>0</v>
      </c>
      <c r="NK2" s="186">
        <v>0</v>
      </c>
      <c r="NL2" s="186">
        <v>0</v>
      </c>
      <c r="NM2" s="186">
        <v>0</v>
      </c>
      <c r="NN2" s="186">
        <v>0</v>
      </c>
      <c r="NO2" s="186">
        <v>0</v>
      </c>
      <c r="NP2" s="186">
        <v>0</v>
      </c>
      <c r="NQ2" s="186">
        <v>0</v>
      </c>
      <c r="NR2" s="186">
        <v>0</v>
      </c>
      <c r="NS2" s="186">
        <v>0</v>
      </c>
      <c r="NT2" s="186">
        <v>0</v>
      </c>
      <c r="NU2" s="186">
        <v>0</v>
      </c>
      <c r="NV2" s="186">
        <v>0</v>
      </c>
      <c r="NW2" s="186">
        <v>0</v>
      </c>
      <c r="NX2" s="186">
        <v>0</v>
      </c>
      <c r="NY2" s="186">
        <v>0</v>
      </c>
      <c r="NZ2" s="186">
        <v>0</v>
      </c>
      <c r="OA2" s="186">
        <v>0</v>
      </c>
      <c r="OB2" s="186">
        <v>0</v>
      </c>
      <c r="OC2" s="186">
        <v>0</v>
      </c>
      <c r="OD2" s="186">
        <v>0</v>
      </c>
      <c r="OE2" s="186">
        <v>0</v>
      </c>
      <c r="OF2" s="186">
        <v>0</v>
      </c>
      <c r="OG2" s="186">
        <v>0</v>
      </c>
      <c r="OH2" s="186">
        <v>0</v>
      </c>
      <c r="OI2" s="186">
        <v>0</v>
      </c>
      <c r="OJ2" s="186">
        <v>0</v>
      </c>
      <c r="OK2" s="186">
        <v>0</v>
      </c>
      <c r="OL2" s="186">
        <v>0</v>
      </c>
      <c r="OM2" s="186">
        <v>0</v>
      </c>
      <c r="ON2" s="186">
        <v>0</v>
      </c>
      <c r="OO2" s="186">
        <v>0</v>
      </c>
      <c r="OP2" s="186">
        <v>0</v>
      </c>
      <c r="OQ2" s="186">
        <v>0</v>
      </c>
      <c r="OR2" s="186">
        <v>0</v>
      </c>
      <c r="OS2" s="186">
        <v>0</v>
      </c>
      <c r="OT2" s="186">
        <v>0</v>
      </c>
      <c r="OU2" s="186">
        <v>0</v>
      </c>
      <c r="OV2" s="186">
        <v>0</v>
      </c>
      <c r="OW2" s="186">
        <v>0</v>
      </c>
      <c r="OX2" s="186">
        <v>0</v>
      </c>
      <c r="OY2" s="186">
        <v>0</v>
      </c>
      <c r="OZ2" s="186">
        <v>0</v>
      </c>
      <c r="PA2" s="186">
        <v>0</v>
      </c>
      <c r="PB2" s="186">
        <v>0</v>
      </c>
      <c r="PC2" s="186">
        <v>0</v>
      </c>
      <c r="PD2" s="186">
        <v>0</v>
      </c>
      <c r="PE2" s="186">
        <v>0</v>
      </c>
      <c r="PF2" s="186">
        <v>0</v>
      </c>
      <c r="PG2" s="186">
        <v>0</v>
      </c>
      <c r="PH2" s="186">
        <v>0</v>
      </c>
      <c r="PI2" s="186">
        <v>0</v>
      </c>
      <c r="PJ2" s="186">
        <v>23089871.334085476</v>
      </c>
      <c r="PK2" s="186">
        <v>32311288.160432655</v>
      </c>
      <c r="PL2" s="186">
        <v>4308074.6163778137</v>
      </c>
      <c r="PM2" s="186">
        <v>0</v>
      </c>
      <c r="PN2" s="186">
        <v>4190840.0741433748</v>
      </c>
      <c r="PO2" s="186">
        <v>78294939.93383342</v>
      </c>
      <c r="PP2" s="186">
        <v>0</v>
      </c>
      <c r="PQ2" s="186">
        <v>0</v>
      </c>
      <c r="PR2" s="186">
        <v>7635351.8589394316</v>
      </c>
      <c r="PS2" s="186">
        <v>0</v>
      </c>
      <c r="PT2" s="186">
        <v>0</v>
      </c>
      <c r="PU2" s="186">
        <v>0</v>
      </c>
      <c r="PV2" s="186">
        <v>0</v>
      </c>
      <c r="PW2" s="186">
        <v>0</v>
      </c>
      <c r="PX2" s="186">
        <v>0</v>
      </c>
      <c r="PY2" s="186">
        <v>23116377.82557236</v>
      </c>
      <c r="PZ2" s="186">
        <v>0</v>
      </c>
      <c r="QA2" s="186">
        <v>0</v>
      </c>
      <c r="QB2" s="186">
        <v>10561676.713933304</v>
      </c>
      <c r="QC2" s="186">
        <v>30034353.167424142</v>
      </c>
      <c r="QD2" s="281">
        <v>1</v>
      </c>
    </row>
    <row r="3" spans="1:446" x14ac:dyDescent="0.2">
      <c r="A3" s="185" t="s">
        <v>169</v>
      </c>
      <c r="B3" s="185" t="s">
        <v>121</v>
      </c>
      <c r="C3" s="186">
        <f>ROUND(UT!H18,0)-ROUND(UT!H288,0)</f>
        <v>0</v>
      </c>
      <c r="D3" s="294">
        <v>3658</v>
      </c>
      <c r="E3" s="185" t="s">
        <v>703</v>
      </c>
      <c r="F3" s="185">
        <v>2020</v>
      </c>
      <c r="G3" s="186">
        <v>687452335</v>
      </c>
      <c r="H3" s="186">
        <v>610215512</v>
      </c>
      <c r="I3" s="186">
        <v>368769296</v>
      </c>
      <c r="J3" s="186">
        <v>47127350</v>
      </c>
      <c r="K3" s="186">
        <v>169020397</v>
      </c>
      <c r="L3" s="185" t="s">
        <v>733</v>
      </c>
      <c r="M3" s="185" t="s">
        <v>734</v>
      </c>
      <c r="N3" s="280" t="s">
        <v>735</v>
      </c>
      <c r="O3" s="186">
        <v>16682</v>
      </c>
      <c r="P3" s="186">
        <v>23481</v>
      </c>
      <c r="Q3" s="186">
        <v>5007</v>
      </c>
      <c r="R3" s="186">
        <v>4178</v>
      </c>
      <c r="S3" s="186">
        <v>1546</v>
      </c>
      <c r="T3" s="188" t="s">
        <v>913</v>
      </c>
      <c r="U3" s="188" t="s">
        <v>914</v>
      </c>
      <c r="V3" s="282" t="s">
        <v>915</v>
      </c>
      <c r="W3" s="186">
        <v>324563</v>
      </c>
      <c r="X3" s="186">
        <v>124542</v>
      </c>
      <c r="Y3" s="186">
        <v>47457</v>
      </c>
      <c r="Z3" s="186">
        <v>6544</v>
      </c>
      <c r="AA3" s="186">
        <v>0</v>
      </c>
      <c r="AB3" s="186">
        <v>51666</v>
      </c>
      <c r="AC3" s="186">
        <v>11892</v>
      </c>
      <c r="AD3" s="186">
        <v>0</v>
      </c>
      <c r="AE3" s="186">
        <v>1609</v>
      </c>
      <c r="AF3" s="186">
        <v>1521</v>
      </c>
      <c r="AG3" s="186">
        <v>0</v>
      </c>
      <c r="AH3" s="186">
        <v>0</v>
      </c>
      <c r="AI3" s="186">
        <v>3965</v>
      </c>
      <c r="AJ3" s="186">
        <v>15431</v>
      </c>
      <c r="AK3" s="186">
        <v>15</v>
      </c>
      <c r="AL3" s="186">
        <v>33467</v>
      </c>
      <c r="AM3" s="186">
        <v>0</v>
      </c>
      <c r="AN3" s="186">
        <v>0</v>
      </c>
      <c r="AO3" s="186">
        <v>918</v>
      </c>
      <c r="AP3" s="186">
        <v>2431</v>
      </c>
      <c r="AQ3" s="186">
        <v>156867</v>
      </c>
      <c r="AR3" s="186">
        <v>79177</v>
      </c>
      <c r="AS3" s="186">
        <v>27167</v>
      </c>
      <c r="AT3" s="186">
        <v>9649</v>
      </c>
      <c r="AU3" s="186">
        <v>0</v>
      </c>
      <c r="AV3" s="186">
        <v>87159</v>
      </c>
      <c r="AW3" s="186">
        <v>11015</v>
      </c>
      <c r="AX3" s="186">
        <v>0</v>
      </c>
      <c r="AY3" s="186">
        <v>3721</v>
      </c>
      <c r="AZ3" s="186">
        <v>2286</v>
      </c>
      <c r="BA3" s="186">
        <v>0</v>
      </c>
      <c r="BB3" s="186">
        <v>0</v>
      </c>
      <c r="BC3" s="186">
        <v>0</v>
      </c>
      <c r="BD3" s="186">
        <v>23817</v>
      </c>
      <c r="BE3" s="186">
        <v>581</v>
      </c>
      <c r="BF3" s="186">
        <v>82422</v>
      </c>
      <c r="BG3" s="186">
        <v>0</v>
      </c>
      <c r="BH3" s="186">
        <v>0</v>
      </c>
      <c r="BI3" s="186">
        <v>0</v>
      </c>
      <c r="BJ3" s="186">
        <v>7969</v>
      </c>
      <c r="BK3" s="186">
        <v>19979</v>
      </c>
      <c r="BL3" s="186">
        <v>5178</v>
      </c>
      <c r="BM3" s="186">
        <v>6791</v>
      </c>
      <c r="BN3" s="186">
        <v>4241</v>
      </c>
      <c r="BO3" s="186">
        <v>0</v>
      </c>
      <c r="BP3" s="186">
        <v>23329</v>
      </c>
      <c r="BQ3" s="186">
        <v>294</v>
      </c>
      <c r="BR3" s="186">
        <v>0</v>
      </c>
      <c r="BS3" s="186">
        <v>8297</v>
      </c>
      <c r="BT3" s="186">
        <v>3662</v>
      </c>
      <c r="BU3" s="186">
        <v>0</v>
      </c>
      <c r="BV3" s="186">
        <v>0</v>
      </c>
      <c r="BW3" s="186">
        <v>0</v>
      </c>
      <c r="BX3" s="186">
        <v>2042</v>
      </c>
      <c r="BY3" s="186">
        <v>559</v>
      </c>
      <c r="BZ3" s="186">
        <v>30765</v>
      </c>
      <c r="CA3" s="186">
        <v>0</v>
      </c>
      <c r="CB3" s="186">
        <v>0</v>
      </c>
      <c r="CC3" s="186">
        <v>0</v>
      </c>
      <c r="CD3" s="186">
        <v>5557</v>
      </c>
      <c r="CE3" s="186">
        <v>24811</v>
      </c>
      <c r="CF3" s="186">
        <v>14027</v>
      </c>
      <c r="CG3" s="186">
        <v>3132</v>
      </c>
      <c r="CH3" s="186">
        <v>4815</v>
      </c>
      <c r="CI3" s="186">
        <v>0</v>
      </c>
      <c r="CJ3" s="186">
        <v>24012</v>
      </c>
      <c r="CK3" s="186">
        <v>728</v>
      </c>
      <c r="CL3" s="186">
        <v>0</v>
      </c>
      <c r="CM3" s="186">
        <v>552</v>
      </c>
      <c r="CN3" s="186">
        <v>363</v>
      </c>
      <c r="CO3" s="186">
        <v>0</v>
      </c>
      <c r="CP3" s="186">
        <v>0</v>
      </c>
      <c r="CQ3" s="186">
        <v>0</v>
      </c>
      <c r="CR3" s="186">
        <v>1647</v>
      </c>
      <c r="CS3" s="186">
        <v>1249</v>
      </c>
      <c r="CT3" s="186">
        <v>1439</v>
      </c>
      <c r="CU3" s="186">
        <v>0</v>
      </c>
      <c r="CV3" s="186">
        <v>0</v>
      </c>
      <c r="CW3" s="186">
        <v>0</v>
      </c>
      <c r="CX3" s="186">
        <v>651</v>
      </c>
      <c r="CY3" s="186">
        <v>57</v>
      </c>
      <c r="CZ3" s="186">
        <v>0</v>
      </c>
      <c r="DA3" s="186">
        <v>0</v>
      </c>
      <c r="DB3" s="186">
        <v>0</v>
      </c>
      <c r="DC3" s="186">
        <v>0</v>
      </c>
      <c r="DD3" s="186">
        <v>0</v>
      </c>
      <c r="DE3" s="186">
        <v>0</v>
      </c>
      <c r="DF3" s="186">
        <v>29315</v>
      </c>
      <c r="DG3" s="186">
        <v>0</v>
      </c>
      <c r="DH3" s="186">
        <v>0</v>
      </c>
      <c r="DI3" s="186">
        <v>0</v>
      </c>
      <c r="DJ3" s="186">
        <v>0</v>
      </c>
      <c r="DK3" s="186">
        <v>0</v>
      </c>
      <c r="DL3" s="186">
        <v>630</v>
      </c>
      <c r="DM3" s="186">
        <v>19247</v>
      </c>
      <c r="DN3" s="186">
        <v>0</v>
      </c>
      <c r="DO3" s="186">
        <v>0</v>
      </c>
      <c r="DP3" s="186">
        <v>0</v>
      </c>
      <c r="DQ3" s="186">
        <v>0</v>
      </c>
      <c r="DR3" s="186">
        <v>0</v>
      </c>
      <c r="DS3" s="186">
        <v>25907413.510073401</v>
      </c>
      <c r="DT3" s="186">
        <v>9091693.3423622195</v>
      </c>
      <c r="DU3" s="186">
        <v>4562703.5886514103</v>
      </c>
      <c r="DV3" s="186">
        <v>288368.23014218698</v>
      </c>
      <c r="DW3" s="186">
        <v>0</v>
      </c>
      <c r="DX3" s="186">
        <v>4315627.77704415</v>
      </c>
      <c r="DY3" s="186">
        <v>909918.336299852</v>
      </c>
      <c r="DZ3" s="186">
        <v>0</v>
      </c>
      <c r="EA3" s="186">
        <v>338779.54749435699</v>
      </c>
      <c r="EB3" s="186">
        <v>109604.67017748801</v>
      </c>
      <c r="EC3" s="186">
        <v>0</v>
      </c>
      <c r="ED3" s="186">
        <v>0</v>
      </c>
      <c r="EE3" s="186">
        <v>235504.04322079301</v>
      </c>
      <c r="EF3" s="186">
        <v>956091.21529260301</v>
      </c>
      <c r="EG3" s="186">
        <v>2408.9903462950901</v>
      </c>
      <c r="EH3" s="186">
        <v>2072995.4021381701</v>
      </c>
      <c r="EI3" s="186">
        <v>0</v>
      </c>
      <c r="EJ3" s="186">
        <v>0</v>
      </c>
      <c r="EK3" s="186">
        <v>94867.141115109102</v>
      </c>
      <c r="EL3" s="186">
        <v>332483.89793206501</v>
      </c>
      <c r="EM3" s="186">
        <v>28674775.9528853</v>
      </c>
      <c r="EN3" s="186">
        <v>11443039.166101299</v>
      </c>
      <c r="EO3" s="186">
        <v>5868722.9960210398</v>
      </c>
      <c r="EP3" s="186">
        <v>1775570.7732038801</v>
      </c>
      <c r="EQ3" s="186">
        <v>0</v>
      </c>
      <c r="ER3" s="186">
        <v>12864711.6856302</v>
      </c>
      <c r="ES3" s="186">
        <v>2000167.79404614</v>
      </c>
      <c r="ET3" s="186">
        <v>0</v>
      </c>
      <c r="EU3" s="186">
        <v>515114.254113834</v>
      </c>
      <c r="EV3" s="186">
        <v>205399.36878348299</v>
      </c>
      <c r="EW3" s="186">
        <v>0</v>
      </c>
      <c r="EX3" s="186">
        <v>0</v>
      </c>
      <c r="EY3" s="186">
        <v>0</v>
      </c>
      <c r="EZ3" s="186">
        <v>2619838.48224854</v>
      </c>
      <c r="FA3" s="186">
        <v>64646.5578188004</v>
      </c>
      <c r="FB3" s="186">
        <v>10625013.8599211</v>
      </c>
      <c r="FC3" s="186">
        <v>0</v>
      </c>
      <c r="FD3" s="186">
        <v>0</v>
      </c>
      <c r="FE3" s="186">
        <v>0</v>
      </c>
      <c r="FF3" s="186">
        <v>2134055.2717063702</v>
      </c>
      <c r="FG3" s="186">
        <v>16202458.943590701</v>
      </c>
      <c r="FH3" s="186">
        <v>4758834.3197827004</v>
      </c>
      <c r="FI3" s="186">
        <v>5749865.4179204199</v>
      </c>
      <c r="FJ3" s="186">
        <v>2196678.43921779</v>
      </c>
      <c r="FK3" s="186">
        <v>0</v>
      </c>
      <c r="FL3" s="186">
        <v>13684387.5769377</v>
      </c>
      <c r="FM3" s="186">
        <v>436303.68997808202</v>
      </c>
      <c r="FN3" s="186">
        <v>0</v>
      </c>
      <c r="FO3" s="186">
        <v>1618220.17000487</v>
      </c>
      <c r="FP3" s="186">
        <v>1714373.0457723101</v>
      </c>
      <c r="FQ3" s="186">
        <v>0</v>
      </c>
      <c r="FR3" s="186">
        <v>0</v>
      </c>
      <c r="FS3" s="186">
        <v>0</v>
      </c>
      <c r="FT3" s="186">
        <v>1046934.3461389299</v>
      </c>
      <c r="FU3" s="186">
        <v>756267.60902101605</v>
      </c>
      <c r="FV3" s="186">
        <v>14663830.6009255</v>
      </c>
      <c r="FW3" s="186">
        <v>0</v>
      </c>
      <c r="FX3" s="186">
        <v>0</v>
      </c>
      <c r="FY3" s="186">
        <v>0</v>
      </c>
      <c r="FZ3" s="186">
        <v>2899283.16184384</v>
      </c>
      <c r="GA3" s="186">
        <v>39976285.480535798</v>
      </c>
      <c r="GB3" s="186">
        <v>22239747.915679399</v>
      </c>
      <c r="GC3" s="186">
        <v>3384245.3178111101</v>
      </c>
      <c r="GD3" s="186">
        <v>4956402.9114019601</v>
      </c>
      <c r="GE3" s="186">
        <v>0</v>
      </c>
      <c r="GF3" s="186">
        <v>27417371.503447901</v>
      </c>
      <c r="GG3" s="186">
        <v>1240304.17197057</v>
      </c>
      <c r="GH3" s="186">
        <v>0</v>
      </c>
      <c r="GI3" s="186">
        <v>1142655.5463086499</v>
      </c>
      <c r="GJ3" s="186">
        <v>446790.34224609402</v>
      </c>
      <c r="GK3" s="186">
        <v>0</v>
      </c>
      <c r="GL3" s="186">
        <v>0</v>
      </c>
      <c r="GM3" s="186">
        <v>0</v>
      </c>
      <c r="GN3" s="186">
        <v>1868982.87625259</v>
      </c>
      <c r="GO3" s="186">
        <v>2305858.4470961802</v>
      </c>
      <c r="GP3" s="186">
        <v>9347701.8515286501</v>
      </c>
      <c r="GQ3" s="186">
        <v>0</v>
      </c>
      <c r="GR3" s="186">
        <v>0</v>
      </c>
      <c r="GS3" s="186">
        <v>0</v>
      </c>
      <c r="GT3" s="186">
        <v>1315708.0882522799</v>
      </c>
      <c r="GU3" s="186">
        <v>7639.3636363636397</v>
      </c>
      <c r="GV3" s="186">
        <v>0</v>
      </c>
      <c r="GW3" s="186">
        <v>0</v>
      </c>
      <c r="GX3" s="186">
        <v>0</v>
      </c>
      <c r="GY3" s="186">
        <v>0</v>
      </c>
      <c r="GZ3" s="186">
        <v>0</v>
      </c>
      <c r="HA3" s="186">
        <v>0</v>
      </c>
      <c r="HB3" s="186">
        <v>15791956.6427045</v>
      </c>
      <c r="HC3" s="186">
        <v>0</v>
      </c>
      <c r="HD3" s="186">
        <v>0</v>
      </c>
      <c r="HE3" s="186">
        <v>0</v>
      </c>
      <c r="HF3" s="186">
        <v>0</v>
      </c>
      <c r="HG3" s="186">
        <v>0</v>
      </c>
      <c r="HH3" s="186">
        <v>287248.97305866901</v>
      </c>
      <c r="HI3" s="186">
        <v>4357844.7605673401</v>
      </c>
      <c r="HJ3" s="186">
        <v>0</v>
      </c>
      <c r="HK3" s="186">
        <v>0</v>
      </c>
      <c r="HL3" s="186">
        <v>0</v>
      </c>
      <c r="HM3" s="186">
        <v>0</v>
      </c>
      <c r="HN3" s="186">
        <v>0</v>
      </c>
      <c r="HP3" s="187" t="s">
        <v>136</v>
      </c>
      <c r="HQ3" s="185">
        <f>'Relative Weights'!$H$1</f>
        <v>2020</v>
      </c>
      <c r="HR3" s="186">
        <v>9454392</v>
      </c>
      <c r="HS3" s="186">
        <v>8180472</v>
      </c>
      <c r="HT3" s="186">
        <v>2657623</v>
      </c>
      <c r="HU3" s="186">
        <v>62607</v>
      </c>
      <c r="HV3" s="186">
        <v>0</v>
      </c>
      <c r="HW3" s="186">
        <v>1472182</v>
      </c>
      <c r="HX3" s="186">
        <v>51144</v>
      </c>
      <c r="HY3" s="186">
        <v>0</v>
      </c>
      <c r="HZ3" s="186">
        <v>76747</v>
      </c>
      <c r="IA3" s="186">
        <v>13965</v>
      </c>
      <c r="IB3" s="186">
        <v>0</v>
      </c>
      <c r="IC3" s="186">
        <v>0</v>
      </c>
      <c r="ID3" s="186">
        <v>1920</v>
      </c>
      <c r="IE3" s="186">
        <v>315634</v>
      </c>
      <c r="IF3" s="186">
        <v>141</v>
      </c>
      <c r="IG3" s="186">
        <v>474027</v>
      </c>
      <c r="IH3" s="186">
        <v>0</v>
      </c>
      <c r="II3" s="186">
        <v>0</v>
      </c>
      <c r="IJ3" s="186">
        <v>1394</v>
      </c>
      <c r="IK3" s="186">
        <v>81746</v>
      </c>
      <c r="IL3" s="186">
        <v>5508616</v>
      </c>
      <c r="IM3" s="186">
        <v>5997401</v>
      </c>
      <c r="IN3" s="186">
        <v>969301</v>
      </c>
      <c r="IO3" s="186">
        <v>429196</v>
      </c>
      <c r="IP3" s="186">
        <v>0</v>
      </c>
      <c r="IQ3" s="186">
        <v>2780252</v>
      </c>
      <c r="IR3" s="186">
        <v>260458</v>
      </c>
      <c r="IS3" s="186">
        <v>0</v>
      </c>
      <c r="IT3" s="186">
        <v>280556</v>
      </c>
      <c r="IU3" s="186">
        <v>104947</v>
      </c>
      <c r="IV3" s="186">
        <v>0</v>
      </c>
      <c r="IW3" s="186">
        <v>0</v>
      </c>
      <c r="IX3" s="186">
        <v>7052</v>
      </c>
      <c r="IY3" s="186">
        <v>498729</v>
      </c>
      <c r="IZ3" s="186">
        <v>6012</v>
      </c>
      <c r="JA3" s="186">
        <v>2794032</v>
      </c>
      <c r="JB3" s="186">
        <v>0</v>
      </c>
      <c r="JC3" s="186">
        <v>0</v>
      </c>
      <c r="JD3" s="186">
        <v>849</v>
      </c>
      <c r="JE3" s="186">
        <v>164536</v>
      </c>
      <c r="JF3" s="186">
        <v>1318644</v>
      </c>
      <c r="JG3" s="186">
        <v>251725</v>
      </c>
      <c r="JH3" s="186">
        <v>330636</v>
      </c>
      <c r="JI3" s="186">
        <v>185452</v>
      </c>
      <c r="JJ3" s="186">
        <v>0</v>
      </c>
      <c r="JK3" s="186">
        <v>4078876</v>
      </c>
      <c r="JL3" s="186">
        <v>24176</v>
      </c>
      <c r="JM3" s="186">
        <v>0</v>
      </c>
      <c r="JN3" s="186">
        <v>530119</v>
      </c>
      <c r="JO3" s="186">
        <v>688553</v>
      </c>
      <c r="JP3" s="186">
        <v>0</v>
      </c>
      <c r="JQ3" s="186">
        <v>0</v>
      </c>
      <c r="JR3" s="186">
        <v>0</v>
      </c>
      <c r="JS3" s="186">
        <v>380676</v>
      </c>
      <c r="JT3" s="186">
        <v>34496</v>
      </c>
      <c r="JU3" s="186">
        <v>3373410</v>
      </c>
      <c r="JV3" s="186">
        <v>0</v>
      </c>
      <c r="JW3" s="186">
        <v>0</v>
      </c>
      <c r="JX3" s="186">
        <v>0</v>
      </c>
      <c r="JY3" s="186">
        <v>231493</v>
      </c>
      <c r="JZ3" s="186">
        <v>2791357</v>
      </c>
      <c r="KA3" s="186">
        <v>1392391</v>
      </c>
      <c r="KB3" s="186">
        <v>218662</v>
      </c>
      <c r="KC3" s="186">
        <v>384133</v>
      </c>
      <c r="KD3" s="186">
        <v>0</v>
      </c>
      <c r="KE3" s="186">
        <v>1194160</v>
      </c>
      <c r="KF3" s="186">
        <v>99550</v>
      </c>
      <c r="KG3" s="186">
        <v>0</v>
      </c>
      <c r="KH3" s="186">
        <v>178806</v>
      </c>
      <c r="KI3" s="186">
        <v>120444</v>
      </c>
      <c r="KJ3" s="186">
        <v>0</v>
      </c>
      <c r="KK3" s="186">
        <v>0</v>
      </c>
      <c r="KL3" s="186">
        <v>0</v>
      </c>
      <c r="KM3" s="186">
        <v>118510</v>
      </c>
      <c r="KN3" s="186">
        <v>100497</v>
      </c>
      <c r="KO3" s="186">
        <v>2385379</v>
      </c>
      <c r="KP3" s="186">
        <v>0</v>
      </c>
      <c r="KQ3" s="186">
        <v>0</v>
      </c>
      <c r="KR3" s="186">
        <v>0</v>
      </c>
      <c r="KS3" s="186">
        <v>120979</v>
      </c>
      <c r="KT3" s="186">
        <v>0</v>
      </c>
      <c r="KU3" s="186">
        <v>0</v>
      </c>
      <c r="KV3" s="186">
        <v>0</v>
      </c>
      <c r="KW3" s="186">
        <v>0</v>
      </c>
      <c r="KX3" s="186">
        <v>0</v>
      </c>
      <c r="KY3" s="186">
        <v>0</v>
      </c>
      <c r="KZ3" s="186">
        <v>0</v>
      </c>
      <c r="LA3" s="186">
        <v>6563361</v>
      </c>
      <c r="LB3" s="186">
        <v>0</v>
      </c>
      <c r="LC3" s="186">
        <v>0</v>
      </c>
      <c r="LD3" s="186">
        <v>0</v>
      </c>
      <c r="LE3" s="186">
        <v>0</v>
      </c>
      <c r="LF3" s="186">
        <v>0</v>
      </c>
      <c r="LG3" s="186">
        <v>0</v>
      </c>
      <c r="LH3" s="186">
        <v>1437562</v>
      </c>
      <c r="LI3" s="186">
        <v>0</v>
      </c>
      <c r="LJ3" s="186">
        <v>0</v>
      </c>
      <c r="LK3" s="186">
        <v>0</v>
      </c>
      <c r="LL3" s="186">
        <v>0</v>
      </c>
      <c r="LM3" s="186">
        <v>0</v>
      </c>
      <c r="LN3" s="186">
        <v>197376.70282075842</v>
      </c>
      <c r="LO3" s="186">
        <v>1848564.7064443855</v>
      </c>
      <c r="LP3" s="186">
        <v>0</v>
      </c>
      <c r="LQ3" s="186">
        <v>8738.0202446292078</v>
      </c>
      <c r="LR3" s="186">
        <v>0</v>
      </c>
      <c r="LS3" s="186">
        <v>838145.28304700821</v>
      </c>
      <c r="LT3" s="186">
        <v>-61247.969524791108</v>
      </c>
      <c r="LU3" s="186">
        <v>0</v>
      </c>
      <c r="LV3" s="186">
        <v>0</v>
      </c>
      <c r="LW3" s="186">
        <v>0</v>
      </c>
      <c r="LX3" s="186">
        <v>0</v>
      </c>
      <c r="LY3" s="186">
        <v>0</v>
      </c>
      <c r="LZ3" s="186">
        <v>0</v>
      </c>
      <c r="MA3" s="186">
        <v>75503.527440732985</v>
      </c>
      <c r="MB3" s="186">
        <v>0</v>
      </c>
      <c r="MC3" s="186">
        <v>37853.429463616449</v>
      </c>
      <c r="MD3" s="186">
        <v>0</v>
      </c>
      <c r="ME3" s="186">
        <v>0</v>
      </c>
      <c r="MF3" s="186">
        <v>0</v>
      </c>
      <c r="MG3" s="186">
        <v>5190.6200054882129</v>
      </c>
      <c r="MH3" s="186">
        <v>394753.40564151685</v>
      </c>
      <c r="MI3" s="186">
        <v>3697129.4128887709</v>
      </c>
      <c r="MJ3" s="186">
        <v>0</v>
      </c>
      <c r="MK3" s="186">
        <v>17476.040489258416</v>
      </c>
      <c r="ML3" s="186">
        <v>0</v>
      </c>
      <c r="MM3" s="186">
        <v>1676290.5660940164</v>
      </c>
      <c r="MN3" s="186">
        <v>-56953.366484222002</v>
      </c>
      <c r="MO3" s="186">
        <v>0</v>
      </c>
      <c r="MP3" s="186">
        <v>0</v>
      </c>
      <c r="MQ3" s="186">
        <v>0</v>
      </c>
      <c r="MR3" s="186">
        <v>0</v>
      </c>
      <c r="MS3" s="186">
        <v>0</v>
      </c>
      <c r="MT3" s="186">
        <v>0</v>
      </c>
      <c r="MU3" s="186">
        <v>151007.05488146597</v>
      </c>
      <c r="MV3" s="186">
        <v>0</v>
      </c>
      <c r="MW3" s="186">
        <v>75706.858927232897</v>
      </c>
      <c r="MX3" s="186">
        <v>0</v>
      </c>
      <c r="MY3" s="186">
        <v>0</v>
      </c>
      <c r="MZ3" s="186">
        <v>0</v>
      </c>
      <c r="NA3" s="186">
        <v>23646.157802779635</v>
      </c>
      <c r="NB3" s="186">
        <v>0</v>
      </c>
      <c r="NC3" s="186">
        <v>11091388.238666313</v>
      </c>
      <c r="ND3" s="186">
        <v>0</v>
      </c>
      <c r="NE3" s="186">
        <v>26214.060733887618</v>
      </c>
      <c r="NF3" s="186">
        <v>0</v>
      </c>
      <c r="NG3" s="186">
        <v>14458006.132560892</v>
      </c>
      <c r="NH3" s="186">
        <v>-2079.0498827204938</v>
      </c>
      <c r="NI3" s="186">
        <v>0</v>
      </c>
      <c r="NJ3" s="186">
        <v>0</v>
      </c>
      <c r="NK3" s="186">
        <v>278927.89557998214</v>
      </c>
      <c r="NL3" s="186">
        <v>0</v>
      </c>
      <c r="NM3" s="186">
        <v>0</v>
      </c>
      <c r="NN3" s="186">
        <v>0</v>
      </c>
      <c r="NO3" s="186">
        <v>0</v>
      </c>
      <c r="NP3" s="186">
        <v>0</v>
      </c>
      <c r="NQ3" s="186">
        <v>511021.29775882204</v>
      </c>
      <c r="NR3" s="186">
        <v>0</v>
      </c>
      <c r="NS3" s="186">
        <v>0</v>
      </c>
      <c r="NT3" s="186">
        <v>0</v>
      </c>
      <c r="NU3" s="186">
        <v>0</v>
      </c>
      <c r="NV3" s="186">
        <v>2890988.176609932</v>
      </c>
      <c r="NW3" s="186">
        <v>38819858.835332088</v>
      </c>
      <c r="NX3" s="186">
        <v>0</v>
      </c>
      <c r="NY3" s="186">
        <v>122332.28342480889</v>
      </c>
      <c r="NZ3" s="186">
        <v>0</v>
      </c>
      <c r="OA3" s="186">
        <v>14458006.132560892</v>
      </c>
      <c r="OB3" s="186">
        <v>-3528.08464946508</v>
      </c>
      <c r="OC3" s="186">
        <v>0</v>
      </c>
      <c r="OD3" s="186">
        <v>0</v>
      </c>
      <c r="OE3" s="186">
        <v>278927.89557998214</v>
      </c>
      <c r="OF3" s="186">
        <v>0</v>
      </c>
      <c r="OG3" s="186">
        <v>0</v>
      </c>
      <c r="OH3" s="186">
        <v>0</v>
      </c>
      <c r="OI3" s="186">
        <v>459885.12168446457</v>
      </c>
      <c r="OJ3" s="186">
        <v>812993.06298427575</v>
      </c>
      <c r="OK3" s="186">
        <v>511021.29775882204</v>
      </c>
      <c r="OL3" s="186">
        <v>0</v>
      </c>
      <c r="OM3" s="186">
        <v>0</v>
      </c>
      <c r="ON3" s="186">
        <v>0</v>
      </c>
      <c r="OO3" s="186">
        <v>58547.39736830139</v>
      </c>
      <c r="OP3" s="186">
        <v>0</v>
      </c>
      <c r="OQ3" s="186">
        <v>0</v>
      </c>
      <c r="OR3" s="186">
        <v>0</v>
      </c>
      <c r="OS3" s="186">
        <v>0</v>
      </c>
      <c r="OT3" s="186">
        <v>0</v>
      </c>
      <c r="OU3" s="186">
        <v>0</v>
      </c>
      <c r="OV3" s="186">
        <v>0</v>
      </c>
      <c r="OW3" s="186">
        <v>0</v>
      </c>
      <c r="OX3" s="186">
        <v>0</v>
      </c>
      <c r="OY3" s="186">
        <v>0</v>
      </c>
      <c r="OZ3" s="186">
        <v>0</v>
      </c>
      <c r="PA3" s="186">
        <v>0</v>
      </c>
      <c r="PB3" s="186">
        <v>0</v>
      </c>
      <c r="PC3" s="186">
        <v>0</v>
      </c>
      <c r="PD3" s="186">
        <v>203248.26574606894</v>
      </c>
      <c r="PE3" s="186">
        <v>0</v>
      </c>
      <c r="PF3" s="186">
        <v>0</v>
      </c>
      <c r="PG3" s="186">
        <v>0</v>
      </c>
      <c r="PH3" s="186">
        <v>0</v>
      </c>
      <c r="PI3" s="186">
        <v>0</v>
      </c>
      <c r="PJ3" s="186">
        <v>91004699.99274762</v>
      </c>
      <c r="PK3" s="186">
        <v>302255423.79256618</v>
      </c>
      <c r="PL3" s="186">
        <v>14743181.717287973</v>
      </c>
      <c r="PM3" s="186">
        <v>0</v>
      </c>
      <c r="PN3" s="186">
        <v>27550842.51311183</v>
      </c>
      <c r="PO3" s="186">
        <v>244493509.646878</v>
      </c>
      <c r="PP3" s="186">
        <v>6437640.6352512632</v>
      </c>
      <c r="PQ3" s="186">
        <v>11193729.574079104</v>
      </c>
      <c r="PR3" s="186">
        <v>12043258.914120594</v>
      </c>
      <c r="PS3" s="186">
        <v>4657991.8649657173</v>
      </c>
      <c r="PT3" s="186">
        <v>0</v>
      </c>
      <c r="PU3" s="186">
        <v>0</v>
      </c>
      <c r="PV3" s="186">
        <v>963046.72241236328</v>
      </c>
      <c r="PW3" s="186">
        <v>6339494.5195740694</v>
      </c>
      <c r="PX3" s="186">
        <v>25686359.660848778</v>
      </c>
      <c r="PY3" s="186">
        <v>44661651.459797144</v>
      </c>
      <c r="PZ3" s="186">
        <v>0</v>
      </c>
      <c r="QA3" s="186">
        <v>0</v>
      </c>
      <c r="QB3" s="186">
        <v>0</v>
      </c>
      <c r="QC3" s="186">
        <v>10728401.66795728</v>
      </c>
      <c r="QD3" s="281">
        <v>1</v>
      </c>
    </row>
    <row r="4" spans="1:446" x14ac:dyDescent="0.2">
      <c r="A4" s="185" t="s">
        <v>170</v>
      </c>
      <c r="B4" s="185" t="s">
        <v>129</v>
      </c>
      <c r="C4" s="186">
        <f>ROUND(UTD!H18,0)-ROUND(UTD!H288,0)</f>
        <v>0</v>
      </c>
      <c r="D4" s="294">
        <v>9741</v>
      </c>
      <c r="E4" s="185" t="s">
        <v>704</v>
      </c>
      <c r="F4" s="185">
        <v>2020</v>
      </c>
      <c r="G4" s="186">
        <v>204573999</v>
      </c>
      <c r="H4" s="186">
        <v>114373757</v>
      </c>
      <c r="I4" s="186">
        <v>71028098</v>
      </c>
      <c r="J4" s="186">
        <v>21752805</v>
      </c>
      <c r="K4" s="186">
        <v>46821450</v>
      </c>
      <c r="L4" s="185" t="s">
        <v>736</v>
      </c>
      <c r="M4" s="185" t="s">
        <v>737</v>
      </c>
      <c r="N4" s="185" t="s">
        <v>738</v>
      </c>
      <c r="O4" s="186">
        <v>7601</v>
      </c>
      <c r="P4" s="186">
        <v>13610</v>
      </c>
      <c r="Q4" s="186">
        <v>6791</v>
      </c>
      <c r="R4" s="186">
        <v>1486</v>
      </c>
      <c r="S4" s="186">
        <v>55</v>
      </c>
      <c r="T4" s="188" t="s">
        <v>766</v>
      </c>
      <c r="U4" s="188" t="s">
        <v>767</v>
      </c>
      <c r="V4" s="188" t="s">
        <v>768</v>
      </c>
      <c r="W4" s="186">
        <v>123368</v>
      </c>
      <c r="X4" s="186">
        <v>71585</v>
      </c>
      <c r="Y4" s="186">
        <v>22503</v>
      </c>
      <c r="Z4" s="186">
        <v>461</v>
      </c>
      <c r="AA4" s="186">
        <v>0</v>
      </c>
      <c r="AB4" s="186">
        <v>41216</v>
      </c>
      <c r="AC4" s="186">
        <v>0</v>
      </c>
      <c r="AD4" s="186">
        <v>0</v>
      </c>
      <c r="AE4" s="186">
        <v>0</v>
      </c>
      <c r="AF4" s="186">
        <v>156</v>
      </c>
      <c r="AG4" s="186">
        <v>0</v>
      </c>
      <c r="AH4" s="186">
        <v>0</v>
      </c>
      <c r="AI4" s="186">
        <v>258</v>
      </c>
      <c r="AJ4" s="186">
        <v>2574</v>
      </c>
      <c r="AK4" s="186">
        <v>0</v>
      </c>
      <c r="AL4" s="186">
        <v>21818</v>
      </c>
      <c r="AM4" s="186">
        <v>0</v>
      </c>
      <c r="AN4" s="186">
        <v>0</v>
      </c>
      <c r="AO4" s="186">
        <v>6</v>
      </c>
      <c r="AP4" s="186">
        <v>0</v>
      </c>
      <c r="AQ4" s="186">
        <v>53707</v>
      </c>
      <c r="AR4" s="186">
        <v>54004</v>
      </c>
      <c r="AS4" s="186">
        <v>15796</v>
      </c>
      <c r="AT4" s="186">
        <v>2768</v>
      </c>
      <c r="AU4" s="186">
        <v>0</v>
      </c>
      <c r="AV4" s="186">
        <v>77717</v>
      </c>
      <c r="AW4" s="186">
        <v>0</v>
      </c>
      <c r="AX4" s="186">
        <v>0</v>
      </c>
      <c r="AY4" s="186">
        <v>0</v>
      </c>
      <c r="AZ4" s="186">
        <v>0</v>
      </c>
      <c r="BA4" s="186">
        <v>0</v>
      </c>
      <c r="BB4" s="186">
        <v>0</v>
      </c>
      <c r="BC4" s="186">
        <v>0</v>
      </c>
      <c r="BD4" s="186">
        <v>10188</v>
      </c>
      <c r="BE4" s="186">
        <v>0</v>
      </c>
      <c r="BF4" s="186">
        <v>75694</v>
      </c>
      <c r="BG4" s="186">
        <v>0</v>
      </c>
      <c r="BH4" s="186">
        <v>444</v>
      </c>
      <c r="BI4" s="186">
        <v>636</v>
      </c>
      <c r="BJ4" s="186">
        <v>0</v>
      </c>
      <c r="BK4" s="186">
        <v>7177</v>
      </c>
      <c r="BL4" s="186">
        <v>14056</v>
      </c>
      <c r="BM4" s="186">
        <v>672</v>
      </c>
      <c r="BN4" s="186">
        <v>24</v>
      </c>
      <c r="BO4" s="186">
        <v>0</v>
      </c>
      <c r="BP4" s="186">
        <v>34006</v>
      </c>
      <c r="BQ4" s="186">
        <v>0</v>
      </c>
      <c r="BR4" s="186">
        <v>0</v>
      </c>
      <c r="BS4" s="186">
        <v>0</v>
      </c>
      <c r="BT4" s="186">
        <v>12</v>
      </c>
      <c r="BU4" s="186">
        <v>0</v>
      </c>
      <c r="BV4" s="186">
        <v>0</v>
      </c>
      <c r="BW4" s="186">
        <v>0</v>
      </c>
      <c r="BX4" s="186">
        <v>9031</v>
      </c>
      <c r="BY4" s="186">
        <v>0</v>
      </c>
      <c r="BZ4" s="186">
        <v>51050</v>
      </c>
      <c r="CA4" s="186">
        <v>0</v>
      </c>
      <c r="CB4" s="186">
        <v>0</v>
      </c>
      <c r="CC4" s="186">
        <v>930</v>
      </c>
      <c r="CD4" s="186">
        <v>0</v>
      </c>
      <c r="CE4" s="186">
        <v>6691</v>
      </c>
      <c r="CF4" s="186">
        <v>6884</v>
      </c>
      <c r="CG4" s="186">
        <v>786</v>
      </c>
      <c r="CH4" s="186">
        <v>60</v>
      </c>
      <c r="CI4" s="186">
        <v>0</v>
      </c>
      <c r="CJ4" s="186">
        <v>12450</v>
      </c>
      <c r="CK4" s="186">
        <v>0</v>
      </c>
      <c r="CL4" s="186">
        <v>0</v>
      </c>
      <c r="CM4" s="186">
        <v>0</v>
      </c>
      <c r="CN4" s="186">
        <v>0</v>
      </c>
      <c r="CO4" s="186">
        <v>0</v>
      </c>
      <c r="CP4" s="186">
        <v>0</v>
      </c>
      <c r="CQ4" s="186">
        <v>0</v>
      </c>
      <c r="CR4" s="186">
        <v>770</v>
      </c>
      <c r="CS4" s="186">
        <v>0</v>
      </c>
      <c r="CT4" s="186">
        <v>1746</v>
      </c>
      <c r="CU4" s="186">
        <v>0</v>
      </c>
      <c r="CV4" s="186">
        <v>0</v>
      </c>
      <c r="CW4" s="186">
        <v>21</v>
      </c>
      <c r="CX4" s="186">
        <v>0</v>
      </c>
      <c r="CY4" s="186">
        <v>0</v>
      </c>
      <c r="CZ4" s="186">
        <v>0</v>
      </c>
      <c r="DA4" s="186">
        <v>0</v>
      </c>
      <c r="DB4" s="186">
        <v>0</v>
      </c>
      <c r="DC4" s="186">
        <v>0</v>
      </c>
      <c r="DD4" s="186">
        <v>0</v>
      </c>
      <c r="DE4" s="186">
        <v>0</v>
      </c>
      <c r="DF4" s="186">
        <v>0</v>
      </c>
      <c r="DG4" s="186">
        <v>0</v>
      </c>
      <c r="DH4" s="186">
        <v>0</v>
      </c>
      <c r="DI4" s="186">
        <v>0</v>
      </c>
      <c r="DJ4" s="186">
        <v>0</v>
      </c>
      <c r="DK4" s="186">
        <v>0</v>
      </c>
      <c r="DL4" s="186">
        <v>1229</v>
      </c>
      <c r="DM4" s="186">
        <v>0</v>
      </c>
      <c r="DN4" s="186">
        <v>0</v>
      </c>
      <c r="DO4" s="186">
        <v>0</v>
      </c>
      <c r="DP4" s="186">
        <v>0</v>
      </c>
      <c r="DQ4" s="186">
        <v>0</v>
      </c>
      <c r="DR4" s="186">
        <v>0</v>
      </c>
      <c r="DS4" s="186">
        <v>6463597.5849133097</v>
      </c>
      <c r="DT4" s="186">
        <v>3531541.7892348701</v>
      </c>
      <c r="DU4" s="186">
        <v>1691742.43858268</v>
      </c>
      <c r="DV4" s="186">
        <v>65424.110771637497</v>
      </c>
      <c r="DW4" s="186">
        <v>0</v>
      </c>
      <c r="DX4" s="186">
        <v>3242588.9883578001</v>
      </c>
      <c r="DY4" s="186">
        <v>0</v>
      </c>
      <c r="DZ4" s="186">
        <v>0</v>
      </c>
      <c r="EA4" s="186">
        <v>0</v>
      </c>
      <c r="EB4" s="186">
        <v>74320</v>
      </c>
      <c r="EC4" s="186">
        <v>0</v>
      </c>
      <c r="ED4" s="186">
        <v>0</v>
      </c>
      <c r="EE4" s="186">
        <v>51611</v>
      </c>
      <c r="EF4" s="186">
        <v>108230.404644765</v>
      </c>
      <c r="EG4" s="186">
        <v>0</v>
      </c>
      <c r="EH4" s="186">
        <v>2154845.7168964301</v>
      </c>
      <c r="EI4" s="186">
        <v>0</v>
      </c>
      <c r="EJ4" s="186">
        <v>0</v>
      </c>
      <c r="EK4" s="186">
        <v>216.055555555556</v>
      </c>
      <c r="EL4" s="186">
        <v>0</v>
      </c>
      <c r="EM4" s="186">
        <v>6211021.23182783</v>
      </c>
      <c r="EN4" s="186">
        <v>5895148.68650766</v>
      </c>
      <c r="EO4" s="186">
        <v>2809283.5956430701</v>
      </c>
      <c r="EP4" s="186">
        <v>374040.75123092998</v>
      </c>
      <c r="EQ4" s="186">
        <v>0</v>
      </c>
      <c r="ER4" s="186">
        <v>8083498.5773662301</v>
      </c>
      <c r="ES4" s="186">
        <v>0</v>
      </c>
      <c r="ET4" s="186">
        <v>0</v>
      </c>
      <c r="EU4" s="186">
        <v>0</v>
      </c>
      <c r="EV4" s="186">
        <v>0</v>
      </c>
      <c r="EW4" s="186">
        <v>0</v>
      </c>
      <c r="EX4" s="186">
        <v>0</v>
      </c>
      <c r="EY4" s="186">
        <v>0</v>
      </c>
      <c r="EZ4" s="186">
        <v>605742.47493310901</v>
      </c>
      <c r="FA4" s="186">
        <v>0</v>
      </c>
      <c r="FB4" s="186">
        <v>8241247.4059091602</v>
      </c>
      <c r="FC4" s="186">
        <v>0</v>
      </c>
      <c r="FD4" s="186">
        <v>158571.98054023401</v>
      </c>
      <c r="FE4" s="186">
        <v>38090.716163999401</v>
      </c>
      <c r="FF4" s="186">
        <v>0</v>
      </c>
      <c r="FG4" s="186">
        <v>3216060.0213802001</v>
      </c>
      <c r="FH4" s="186">
        <v>4438935.1688752202</v>
      </c>
      <c r="FI4" s="186">
        <v>689961.73989782296</v>
      </c>
      <c r="FJ4" s="186">
        <v>4651.6224489795904</v>
      </c>
      <c r="FK4" s="186">
        <v>0</v>
      </c>
      <c r="FL4" s="186">
        <v>8384771.8441746002</v>
      </c>
      <c r="FM4" s="186">
        <v>0</v>
      </c>
      <c r="FN4" s="186">
        <v>0</v>
      </c>
      <c r="FO4" s="186">
        <v>0</v>
      </c>
      <c r="FP4" s="186">
        <v>41793.599999999999</v>
      </c>
      <c r="FQ4" s="186">
        <v>0</v>
      </c>
      <c r="FR4" s="186">
        <v>0</v>
      </c>
      <c r="FS4" s="186">
        <v>0</v>
      </c>
      <c r="FT4" s="186">
        <v>1937814.7122339201</v>
      </c>
      <c r="FU4" s="186">
        <v>0</v>
      </c>
      <c r="FV4" s="186">
        <v>12791116.560481301</v>
      </c>
      <c r="FW4" s="186">
        <v>0</v>
      </c>
      <c r="FX4" s="186">
        <v>0</v>
      </c>
      <c r="FY4" s="186">
        <v>216412.15405974901</v>
      </c>
      <c r="FZ4" s="186">
        <v>0</v>
      </c>
      <c r="GA4" s="186">
        <v>6756021.19449146</v>
      </c>
      <c r="GB4" s="186">
        <v>6485616.7514997702</v>
      </c>
      <c r="GC4" s="186">
        <v>971053.40653118503</v>
      </c>
      <c r="GD4" s="186">
        <v>10342.4489795918</v>
      </c>
      <c r="GE4" s="186">
        <v>0</v>
      </c>
      <c r="GF4" s="186">
        <v>11688483.912465001</v>
      </c>
      <c r="GG4" s="186">
        <v>0</v>
      </c>
      <c r="GH4" s="186">
        <v>0</v>
      </c>
      <c r="GI4" s="186">
        <v>0</v>
      </c>
      <c r="GJ4" s="186">
        <v>0</v>
      </c>
      <c r="GK4" s="186">
        <v>0</v>
      </c>
      <c r="GL4" s="186">
        <v>0</v>
      </c>
      <c r="GM4" s="186">
        <v>0</v>
      </c>
      <c r="GN4" s="186">
        <v>969555.89687574201</v>
      </c>
      <c r="GO4" s="186">
        <v>0</v>
      </c>
      <c r="GP4" s="186">
        <v>6116673.1984672602</v>
      </c>
      <c r="GQ4" s="186">
        <v>0</v>
      </c>
      <c r="GR4" s="186">
        <v>0</v>
      </c>
      <c r="GS4" s="186">
        <v>12037.9925490715</v>
      </c>
      <c r="GT4" s="186">
        <v>0</v>
      </c>
      <c r="GU4" s="186">
        <v>0</v>
      </c>
      <c r="GV4" s="186">
        <v>0</v>
      </c>
      <c r="GW4" s="186">
        <v>0</v>
      </c>
      <c r="GX4" s="186">
        <v>0</v>
      </c>
      <c r="GY4" s="186">
        <v>0</v>
      </c>
      <c r="GZ4" s="186">
        <v>0</v>
      </c>
      <c r="HA4" s="186">
        <v>0</v>
      </c>
      <c r="HB4" s="186">
        <v>0</v>
      </c>
      <c r="HC4" s="186">
        <v>0</v>
      </c>
      <c r="HD4" s="186">
        <v>0</v>
      </c>
      <c r="HE4" s="186">
        <v>0</v>
      </c>
      <c r="HF4" s="186">
        <v>0</v>
      </c>
      <c r="HG4" s="186">
        <v>0</v>
      </c>
      <c r="HH4" s="186">
        <v>703257.16527812101</v>
      </c>
      <c r="HI4" s="186">
        <v>0</v>
      </c>
      <c r="HJ4" s="186">
        <v>0</v>
      </c>
      <c r="HK4" s="186">
        <v>0</v>
      </c>
      <c r="HL4" s="186">
        <v>0</v>
      </c>
      <c r="HM4" s="186">
        <v>0</v>
      </c>
      <c r="HN4" s="186">
        <v>0</v>
      </c>
      <c r="HP4" s="187" t="s">
        <v>137</v>
      </c>
      <c r="HQ4" s="185">
        <f>'Relative Weights'!$H$1</f>
        <v>2020</v>
      </c>
      <c r="HR4" s="186">
        <v>912184.07562948018</v>
      </c>
      <c r="HS4" s="186">
        <v>2759016.1363390228</v>
      </c>
      <c r="HT4" s="186">
        <v>67074.611446725365</v>
      </c>
      <c r="HU4" s="186">
        <v>0</v>
      </c>
      <c r="HV4" s="186">
        <v>0</v>
      </c>
      <c r="HW4" s="186">
        <v>1294336.061235395</v>
      </c>
      <c r="HX4" s="186">
        <v>0</v>
      </c>
      <c r="HY4" s="186">
        <v>0</v>
      </c>
      <c r="HZ4" s="186">
        <v>0</v>
      </c>
      <c r="IA4" s="186">
        <v>0</v>
      </c>
      <c r="IB4" s="186">
        <v>0</v>
      </c>
      <c r="IC4" s="186">
        <v>0</v>
      </c>
      <c r="ID4" s="186">
        <v>0</v>
      </c>
      <c r="IE4" s="186">
        <v>0</v>
      </c>
      <c r="IF4" s="186">
        <v>0</v>
      </c>
      <c r="IG4" s="186">
        <v>332341.91127683932</v>
      </c>
      <c r="IH4" s="186">
        <v>0</v>
      </c>
      <c r="II4" s="186">
        <v>0</v>
      </c>
      <c r="IJ4" s="186">
        <v>0</v>
      </c>
      <c r="IK4" s="186">
        <v>0</v>
      </c>
      <c r="IL4" s="186">
        <v>773715.72857998952</v>
      </c>
      <c r="IM4" s="186">
        <v>4477854.5473459614</v>
      </c>
      <c r="IN4" s="186">
        <v>100598.15021319866</v>
      </c>
      <c r="IO4" s="186">
        <v>0</v>
      </c>
      <c r="IP4" s="186">
        <v>0</v>
      </c>
      <c r="IQ4" s="186">
        <v>3020117.4762159213</v>
      </c>
      <c r="IR4" s="186">
        <v>0</v>
      </c>
      <c r="IS4" s="186">
        <v>0</v>
      </c>
      <c r="IT4" s="186">
        <v>0</v>
      </c>
      <c r="IU4" s="186">
        <v>0</v>
      </c>
      <c r="IV4" s="186">
        <v>0</v>
      </c>
      <c r="IW4" s="186">
        <v>0</v>
      </c>
      <c r="IX4" s="186">
        <v>0</v>
      </c>
      <c r="IY4" s="186">
        <v>0</v>
      </c>
      <c r="IZ4" s="186">
        <v>0</v>
      </c>
      <c r="JA4" s="186">
        <v>2202176.7251174664</v>
      </c>
      <c r="JB4" s="186">
        <v>0</v>
      </c>
      <c r="JC4" s="186">
        <v>0</v>
      </c>
      <c r="JD4" s="186">
        <v>0</v>
      </c>
      <c r="JE4" s="186">
        <v>0</v>
      </c>
      <c r="JF4" s="186">
        <v>169541.34000000003</v>
      </c>
      <c r="JG4" s="186">
        <v>694525.51</v>
      </c>
      <c r="JH4" s="186">
        <v>58428</v>
      </c>
      <c r="JI4" s="186">
        <v>0</v>
      </c>
      <c r="JJ4" s="186">
        <v>0</v>
      </c>
      <c r="JK4" s="186">
        <v>0</v>
      </c>
      <c r="JL4" s="186">
        <v>0</v>
      </c>
      <c r="JM4" s="186">
        <v>0</v>
      </c>
      <c r="JN4" s="186">
        <v>0</v>
      </c>
      <c r="JO4" s="186">
        <v>0</v>
      </c>
      <c r="JP4" s="186">
        <v>0</v>
      </c>
      <c r="JQ4" s="186">
        <v>0</v>
      </c>
      <c r="JR4" s="186">
        <v>0</v>
      </c>
      <c r="JS4" s="186">
        <v>0</v>
      </c>
      <c r="JT4" s="186">
        <v>0</v>
      </c>
      <c r="JU4" s="186">
        <v>3646403.4</v>
      </c>
      <c r="JV4" s="186">
        <v>0</v>
      </c>
      <c r="JW4" s="186">
        <v>0</v>
      </c>
      <c r="JX4" s="186">
        <v>0</v>
      </c>
      <c r="JY4" s="186">
        <v>0</v>
      </c>
      <c r="JZ4" s="186">
        <v>329109.66000000003</v>
      </c>
      <c r="KA4" s="186">
        <v>722873.49</v>
      </c>
      <c r="KB4" s="186">
        <v>0</v>
      </c>
      <c r="KC4" s="186">
        <v>0</v>
      </c>
      <c r="KD4" s="186">
        <v>0</v>
      </c>
      <c r="KE4" s="186">
        <v>560306</v>
      </c>
      <c r="KF4" s="186">
        <v>0</v>
      </c>
      <c r="KG4" s="186">
        <v>0</v>
      </c>
      <c r="KH4" s="186">
        <v>0</v>
      </c>
      <c r="KI4" s="186">
        <v>0</v>
      </c>
      <c r="KJ4" s="186">
        <v>0</v>
      </c>
      <c r="KK4" s="186">
        <v>0</v>
      </c>
      <c r="KL4" s="186">
        <v>0</v>
      </c>
      <c r="KM4" s="186">
        <v>0</v>
      </c>
      <c r="KN4" s="186">
        <v>0</v>
      </c>
      <c r="KO4" s="186">
        <v>2430935.6</v>
      </c>
      <c r="KP4" s="186">
        <v>0</v>
      </c>
      <c r="KQ4" s="186">
        <v>0</v>
      </c>
      <c r="KR4" s="186">
        <v>0</v>
      </c>
      <c r="KS4" s="186">
        <v>0</v>
      </c>
      <c r="KT4" s="186">
        <v>0</v>
      </c>
      <c r="KU4" s="186">
        <v>0</v>
      </c>
      <c r="KV4" s="186">
        <v>0</v>
      </c>
      <c r="KW4" s="186">
        <v>0</v>
      </c>
      <c r="KX4" s="186">
        <v>0</v>
      </c>
      <c r="KY4" s="186">
        <v>0</v>
      </c>
      <c r="KZ4" s="186">
        <v>0</v>
      </c>
      <c r="LA4" s="186">
        <v>0</v>
      </c>
      <c r="LB4" s="186">
        <v>0</v>
      </c>
      <c r="LC4" s="186">
        <v>0</v>
      </c>
      <c r="LD4" s="186">
        <v>0</v>
      </c>
      <c r="LE4" s="186">
        <v>0</v>
      </c>
      <c r="LF4" s="186">
        <v>0</v>
      </c>
      <c r="LG4" s="186">
        <v>0</v>
      </c>
      <c r="LH4" s="186">
        <v>0</v>
      </c>
      <c r="LI4" s="186">
        <v>0</v>
      </c>
      <c r="LJ4" s="186">
        <v>0</v>
      </c>
      <c r="LK4" s="186">
        <v>0</v>
      </c>
      <c r="LL4" s="186">
        <v>0</v>
      </c>
      <c r="LM4" s="186">
        <v>0</v>
      </c>
      <c r="LN4" s="186">
        <v>8934898.0869163964</v>
      </c>
      <c r="LO4" s="186">
        <v>10520507.962721532</v>
      </c>
      <c r="LP4" s="186">
        <v>2203273.7905517966</v>
      </c>
      <c r="LQ4" s="186">
        <v>80664.9571427138</v>
      </c>
      <c r="LR4" s="186">
        <v>0</v>
      </c>
      <c r="LS4" s="186">
        <v>6422532.5271227788</v>
      </c>
      <c r="LT4" s="186">
        <v>0</v>
      </c>
      <c r="LU4" s="186">
        <v>0</v>
      </c>
      <c r="LV4" s="186">
        <v>0</v>
      </c>
      <c r="LW4" s="186">
        <v>57676</v>
      </c>
      <c r="LX4" s="186">
        <v>0</v>
      </c>
      <c r="LY4" s="186">
        <v>0</v>
      </c>
      <c r="LZ4" s="186">
        <v>57821.250342876054</v>
      </c>
      <c r="MA4" s="186">
        <v>139760.21548418934</v>
      </c>
      <c r="MB4" s="186">
        <v>0</v>
      </c>
      <c r="MC4" s="186">
        <v>3298210.1795428218</v>
      </c>
      <c r="MD4" s="186">
        <v>0</v>
      </c>
      <c r="ME4" s="186">
        <v>0</v>
      </c>
      <c r="MF4" s="186">
        <v>0</v>
      </c>
      <c r="MG4" s="186">
        <v>0</v>
      </c>
      <c r="MH4" s="186">
        <v>7779932.0021789782</v>
      </c>
      <c r="MI4" s="186">
        <v>11848883.080990957</v>
      </c>
      <c r="MJ4" s="186">
        <v>3359393.7532406389</v>
      </c>
      <c r="MK4" s="186">
        <v>490883.99740806007</v>
      </c>
      <c r="ML4" s="186">
        <v>0</v>
      </c>
      <c r="MM4" s="186">
        <v>14013195.350307791</v>
      </c>
      <c r="MN4" s="186">
        <v>0</v>
      </c>
      <c r="MO4" s="186">
        <v>0</v>
      </c>
      <c r="MP4" s="186">
        <v>0</v>
      </c>
      <c r="MQ4" s="186">
        <v>0</v>
      </c>
      <c r="MR4" s="186">
        <v>0</v>
      </c>
      <c r="MS4" s="186">
        <v>0</v>
      </c>
      <c r="MT4" s="186">
        <v>0</v>
      </c>
      <c r="MU4" s="186">
        <v>691233.93132061325</v>
      </c>
      <c r="MV4" s="186">
        <v>0</v>
      </c>
      <c r="MW4" s="186">
        <v>12672916.079947954</v>
      </c>
      <c r="MX4" s="186">
        <v>0</v>
      </c>
      <c r="MY4" s="186">
        <v>190293.72993165624</v>
      </c>
      <c r="MZ4" s="186">
        <v>372211.41836783983</v>
      </c>
      <c r="NA4" s="186">
        <v>0</v>
      </c>
      <c r="NB4" s="186">
        <v>4880477.2232082943</v>
      </c>
      <c r="NC4" s="186">
        <v>7432072.873232834</v>
      </c>
      <c r="ND4" s="186">
        <v>912624.22268287395</v>
      </c>
      <c r="NE4" s="186">
        <v>25803.147915296715</v>
      </c>
      <c r="NF4" s="186">
        <v>0</v>
      </c>
      <c r="NG4" s="186">
        <v>13236349.98335555</v>
      </c>
      <c r="NH4" s="186">
        <v>0</v>
      </c>
      <c r="NI4" s="186">
        <v>0</v>
      </c>
      <c r="NJ4" s="186">
        <v>0</v>
      </c>
      <c r="NK4" s="186">
        <v>32823.008889471173</v>
      </c>
      <c r="NL4" s="186">
        <v>0</v>
      </c>
      <c r="NM4" s="186">
        <v>0</v>
      </c>
      <c r="NN4" s="186">
        <v>0</v>
      </c>
      <c r="NO4" s="186">
        <v>2285438.3345741495</v>
      </c>
      <c r="NP4" s="186">
        <v>0</v>
      </c>
      <c r="NQ4" s="186">
        <v>25644995.48405578</v>
      </c>
      <c r="NR4" s="186">
        <v>0</v>
      </c>
      <c r="NS4" s="186">
        <v>0</v>
      </c>
      <c r="NT4" s="186">
        <v>212708.06783860584</v>
      </c>
      <c r="NU4" s="186">
        <v>0</v>
      </c>
      <c r="NV4" s="186">
        <v>8714319.078652516</v>
      </c>
      <c r="NW4" s="186">
        <v>7742236.6597453114</v>
      </c>
      <c r="NX4" s="186">
        <v>1193990.2990415778</v>
      </c>
      <c r="NY4" s="186">
        <v>5958.6148747374546</v>
      </c>
      <c r="NZ4" s="186">
        <v>0</v>
      </c>
      <c r="OA4" s="186">
        <v>14436774.278142333</v>
      </c>
      <c r="OB4" s="186">
        <v>0</v>
      </c>
      <c r="OC4" s="186">
        <v>0</v>
      </c>
      <c r="OD4" s="186">
        <v>0</v>
      </c>
      <c r="OE4" s="186">
        <v>0</v>
      </c>
      <c r="OF4" s="186">
        <v>0</v>
      </c>
      <c r="OG4" s="186">
        <v>0</v>
      </c>
      <c r="OH4" s="186">
        <v>0</v>
      </c>
      <c r="OI4" s="186">
        <v>1014033.4649939305</v>
      </c>
      <c r="OJ4" s="186">
        <v>0</v>
      </c>
      <c r="OK4" s="186">
        <v>7414483.0330369798</v>
      </c>
      <c r="OL4" s="186">
        <v>0</v>
      </c>
      <c r="OM4" s="186">
        <v>0</v>
      </c>
      <c r="ON4" s="186">
        <v>3902.7709816251981</v>
      </c>
      <c r="OO4" s="186">
        <v>0</v>
      </c>
      <c r="OP4" s="186">
        <v>0</v>
      </c>
      <c r="OQ4" s="186">
        <v>0</v>
      </c>
      <c r="OR4" s="186">
        <v>0</v>
      </c>
      <c r="OS4" s="186">
        <v>0</v>
      </c>
      <c r="OT4" s="186">
        <v>0</v>
      </c>
      <c r="OU4" s="186">
        <v>0</v>
      </c>
      <c r="OV4" s="186">
        <v>0</v>
      </c>
      <c r="OW4" s="186">
        <v>0</v>
      </c>
      <c r="OX4" s="186">
        <v>0</v>
      </c>
      <c r="OY4" s="186">
        <v>0</v>
      </c>
      <c r="OZ4" s="186">
        <v>0</v>
      </c>
      <c r="PA4" s="186">
        <v>0</v>
      </c>
      <c r="PB4" s="186">
        <v>0</v>
      </c>
      <c r="PC4" s="186">
        <v>837615.39964259439</v>
      </c>
      <c r="PD4" s="186">
        <v>0</v>
      </c>
      <c r="PE4" s="186">
        <v>0</v>
      </c>
      <c r="PF4" s="186">
        <v>0</v>
      </c>
      <c r="PG4" s="186">
        <v>0</v>
      </c>
      <c r="PH4" s="186">
        <v>0</v>
      </c>
      <c r="PI4" s="186">
        <v>0</v>
      </c>
      <c r="PJ4" s="186">
        <v>0</v>
      </c>
      <c r="PK4" s="186">
        <v>0</v>
      </c>
      <c r="PL4" s="186">
        <v>0</v>
      </c>
      <c r="PM4" s="186">
        <v>0</v>
      </c>
      <c r="PN4" s="186">
        <v>0</v>
      </c>
      <c r="PO4" s="186">
        <v>0</v>
      </c>
      <c r="PP4" s="186">
        <v>0</v>
      </c>
      <c r="PQ4" s="186">
        <v>0</v>
      </c>
      <c r="PR4" s="186">
        <v>0</v>
      </c>
      <c r="PS4" s="186">
        <v>0</v>
      </c>
      <c r="PT4" s="186">
        <v>0</v>
      </c>
      <c r="PU4" s="186">
        <v>0</v>
      </c>
      <c r="PV4" s="186">
        <v>0</v>
      </c>
      <c r="PW4" s="186">
        <v>0</v>
      </c>
      <c r="PX4" s="186">
        <v>0</v>
      </c>
      <c r="PY4" s="186">
        <v>0</v>
      </c>
      <c r="PZ4" s="186">
        <v>0</v>
      </c>
      <c r="QA4" s="186">
        <v>0</v>
      </c>
      <c r="QB4" s="186">
        <v>0</v>
      </c>
      <c r="QC4" s="186">
        <v>0</v>
      </c>
      <c r="QD4" s="281">
        <v>1</v>
      </c>
    </row>
    <row r="5" spans="1:446" x14ac:dyDescent="0.2">
      <c r="A5" s="185" t="s">
        <v>171</v>
      </c>
      <c r="B5" s="185" t="s">
        <v>123</v>
      </c>
      <c r="C5" s="186">
        <f>ROUND(UTEP!H18,0)-ROUND(UTEP!H288,0)</f>
        <v>0</v>
      </c>
      <c r="D5" s="294">
        <v>3661</v>
      </c>
      <c r="E5" s="185" t="s">
        <v>705</v>
      </c>
      <c r="F5" s="185">
        <v>2020</v>
      </c>
      <c r="G5" s="186">
        <v>111108986</v>
      </c>
      <c r="H5" s="186">
        <v>97211532</v>
      </c>
      <c r="I5" s="186">
        <v>26078854</v>
      </c>
      <c r="J5" s="186">
        <v>20067759</v>
      </c>
      <c r="K5" s="186">
        <v>32403436</v>
      </c>
      <c r="L5" s="185" t="s">
        <v>851</v>
      </c>
      <c r="M5" s="185" t="s">
        <v>852</v>
      </c>
      <c r="N5" s="317" t="s">
        <v>853</v>
      </c>
      <c r="O5" s="186">
        <v>8392</v>
      </c>
      <c r="P5" s="186">
        <v>13087</v>
      </c>
      <c r="Q5" s="186">
        <v>2622</v>
      </c>
      <c r="R5" s="186">
        <v>786</v>
      </c>
      <c r="S5" s="186">
        <v>257</v>
      </c>
      <c r="T5" s="188" t="s">
        <v>769</v>
      </c>
      <c r="U5" s="188" t="s">
        <v>770</v>
      </c>
      <c r="V5" s="188" t="s">
        <v>771</v>
      </c>
      <c r="W5" s="186">
        <v>168511</v>
      </c>
      <c r="X5" s="186">
        <v>66928</v>
      </c>
      <c r="Y5" s="186">
        <v>23296</v>
      </c>
      <c r="Z5" s="186">
        <v>535</v>
      </c>
      <c r="AA5" s="186">
        <v>0</v>
      </c>
      <c r="AB5" s="186">
        <v>20276</v>
      </c>
      <c r="AC5" s="186">
        <v>0</v>
      </c>
      <c r="AD5" s="186">
        <v>0</v>
      </c>
      <c r="AE5" s="186">
        <v>417</v>
      </c>
      <c r="AF5" s="186">
        <v>0</v>
      </c>
      <c r="AG5" s="186">
        <v>0</v>
      </c>
      <c r="AH5" s="186">
        <v>0</v>
      </c>
      <c r="AI5" s="186">
        <v>695</v>
      </c>
      <c r="AJ5" s="186">
        <v>2170</v>
      </c>
      <c r="AK5" s="186">
        <v>0</v>
      </c>
      <c r="AL5" s="186">
        <v>9403</v>
      </c>
      <c r="AM5" s="186">
        <v>0</v>
      </c>
      <c r="AN5" s="186">
        <v>0</v>
      </c>
      <c r="AO5" s="186">
        <v>39</v>
      </c>
      <c r="AP5" s="186">
        <v>5142</v>
      </c>
      <c r="AQ5" s="186">
        <v>70318</v>
      </c>
      <c r="AR5" s="186">
        <v>26161</v>
      </c>
      <c r="AS5" s="186">
        <v>10664</v>
      </c>
      <c r="AT5" s="186">
        <v>11270</v>
      </c>
      <c r="AU5" s="186">
        <v>0</v>
      </c>
      <c r="AV5" s="186">
        <v>32572</v>
      </c>
      <c r="AW5" s="186">
        <v>0</v>
      </c>
      <c r="AX5" s="186">
        <v>0</v>
      </c>
      <c r="AY5" s="186">
        <v>1462</v>
      </c>
      <c r="AZ5" s="186">
        <v>0</v>
      </c>
      <c r="BA5" s="186">
        <v>0</v>
      </c>
      <c r="BB5" s="186">
        <v>0</v>
      </c>
      <c r="BC5" s="186">
        <v>0</v>
      </c>
      <c r="BD5" s="186">
        <v>15267</v>
      </c>
      <c r="BE5" s="186">
        <v>0</v>
      </c>
      <c r="BF5" s="186">
        <v>37204</v>
      </c>
      <c r="BG5" s="186">
        <v>0</v>
      </c>
      <c r="BH5" s="186">
        <v>543</v>
      </c>
      <c r="BI5" s="186">
        <v>816</v>
      </c>
      <c r="BJ5" s="186">
        <v>14648</v>
      </c>
      <c r="BK5" s="186">
        <v>8623</v>
      </c>
      <c r="BL5" s="186">
        <v>3455</v>
      </c>
      <c r="BM5" s="186">
        <v>610</v>
      </c>
      <c r="BN5" s="186">
        <v>6594</v>
      </c>
      <c r="BO5" s="186">
        <v>0</v>
      </c>
      <c r="BP5" s="186">
        <v>7089</v>
      </c>
      <c r="BQ5" s="186">
        <v>0</v>
      </c>
      <c r="BR5" s="186">
        <v>0</v>
      </c>
      <c r="BS5" s="186">
        <v>2034</v>
      </c>
      <c r="BT5" s="186">
        <v>0</v>
      </c>
      <c r="BU5" s="186">
        <v>0</v>
      </c>
      <c r="BV5" s="186">
        <v>0</v>
      </c>
      <c r="BW5" s="186">
        <v>0</v>
      </c>
      <c r="BX5" s="186">
        <v>4695</v>
      </c>
      <c r="BY5" s="186">
        <v>0</v>
      </c>
      <c r="BZ5" s="186">
        <v>6757</v>
      </c>
      <c r="CA5" s="186">
        <v>0</v>
      </c>
      <c r="CB5" s="186">
        <v>0</v>
      </c>
      <c r="CC5" s="186">
        <v>495</v>
      </c>
      <c r="CD5" s="186">
        <v>6713</v>
      </c>
      <c r="CE5" s="186">
        <v>1134</v>
      </c>
      <c r="CF5" s="186">
        <v>2113</v>
      </c>
      <c r="CG5" s="186">
        <v>0</v>
      </c>
      <c r="CH5" s="186">
        <v>1350</v>
      </c>
      <c r="CI5" s="186">
        <v>0</v>
      </c>
      <c r="CJ5" s="186">
        <v>3352</v>
      </c>
      <c r="CK5" s="186">
        <v>0</v>
      </c>
      <c r="CL5" s="186">
        <v>0</v>
      </c>
      <c r="CM5" s="186">
        <v>0</v>
      </c>
      <c r="CN5" s="186">
        <v>0</v>
      </c>
      <c r="CO5" s="186">
        <v>0</v>
      </c>
      <c r="CP5" s="186">
        <v>0</v>
      </c>
      <c r="CQ5" s="186">
        <v>0</v>
      </c>
      <c r="CR5" s="186">
        <v>312</v>
      </c>
      <c r="CS5" s="186">
        <v>0</v>
      </c>
      <c r="CT5" s="186">
        <v>330</v>
      </c>
      <c r="CU5" s="186">
        <v>0</v>
      </c>
      <c r="CV5" s="186">
        <v>0</v>
      </c>
      <c r="CW5" s="186">
        <v>0</v>
      </c>
      <c r="CX5" s="186">
        <v>414</v>
      </c>
      <c r="CY5" s="186">
        <v>0</v>
      </c>
      <c r="CZ5" s="186">
        <v>0</v>
      </c>
      <c r="DA5" s="186">
        <v>0</v>
      </c>
      <c r="DB5" s="186">
        <v>0</v>
      </c>
      <c r="DC5" s="186">
        <v>0</v>
      </c>
      <c r="DD5" s="186">
        <v>0</v>
      </c>
      <c r="DE5" s="186">
        <v>0</v>
      </c>
      <c r="DF5" s="186">
        <v>0</v>
      </c>
      <c r="DG5" s="186">
        <v>0</v>
      </c>
      <c r="DH5" s="186">
        <v>0</v>
      </c>
      <c r="DI5" s="186">
        <v>0</v>
      </c>
      <c r="DJ5" s="186">
        <v>0</v>
      </c>
      <c r="DK5" s="186">
        <v>0</v>
      </c>
      <c r="DL5" s="186">
        <v>2971</v>
      </c>
      <c r="DM5" s="186">
        <v>6352</v>
      </c>
      <c r="DN5" s="186">
        <v>0</v>
      </c>
      <c r="DO5" s="186">
        <v>0</v>
      </c>
      <c r="DP5" s="186">
        <v>0</v>
      </c>
      <c r="DQ5" s="186">
        <v>0</v>
      </c>
      <c r="DR5" s="186">
        <v>0</v>
      </c>
      <c r="DS5" s="186">
        <v>7981482.4882025002</v>
      </c>
      <c r="DT5" s="186">
        <v>2156127.6595852701</v>
      </c>
      <c r="DU5" s="186">
        <v>1828284.19596646</v>
      </c>
      <c r="DV5" s="186">
        <v>45343.101105592003</v>
      </c>
      <c r="DW5" s="186">
        <v>0</v>
      </c>
      <c r="DX5" s="186">
        <v>1268144.27419753</v>
      </c>
      <c r="DY5" s="186">
        <v>0</v>
      </c>
      <c r="DZ5" s="186">
        <v>0</v>
      </c>
      <c r="EA5" s="186">
        <v>33482.504756757698</v>
      </c>
      <c r="EB5" s="186">
        <v>0</v>
      </c>
      <c r="EC5" s="186">
        <v>0</v>
      </c>
      <c r="ED5" s="186">
        <v>0</v>
      </c>
      <c r="EE5" s="186">
        <v>47236.793103448297</v>
      </c>
      <c r="EF5" s="186">
        <v>129849.120411404</v>
      </c>
      <c r="EG5" s="186">
        <v>0</v>
      </c>
      <c r="EH5" s="186">
        <v>546614.91142748296</v>
      </c>
      <c r="EI5" s="186">
        <v>0</v>
      </c>
      <c r="EJ5" s="186">
        <v>0</v>
      </c>
      <c r="EK5" s="186">
        <v>3091.1448252116602</v>
      </c>
      <c r="EL5" s="186">
        <v>255280.95487993499</v>
      </c>
      <c r="EM5" s="186">
        <v>5509960.96248281</v>
      </c>
      <c r="EN5" s="186">
        <v>1977818.4743481399</v>
      </c>
      <c r="EO5" s="186">
        <v>1567741.0001572799</v>
      </c>
      <c r="EP5" s="186">
        <v>1023486.8748319</v>
      </c>
      <c r="EQ5" s="186">
        <v>0</v>
      </c>
      <c r="ER5" s="186">
        <v>3461227.9350774498</v>
      </c>
      <c r="ES5" s="186">
        <v>0</v>
      </c>
      <c r="ET5" s="186">
        <v>0</v>
      </c>
      <c r="EU5" s="186">
        <v>181469.69661393299</v>
      </c>
      <c r="EV5" s="186">
        <v>0</v>
      </c>
      <c r="EW5" s="186">
        <v>0</v>
      </c>
      <c r="EX5" s="186">
        <v>0</v>
      </c>
      <c r="EY5" s="186">
        <v>0</v>
      </c>
      <c r="EZ5" s="186">
        <v>1312352.7658182499</v>
      </c>
      <c r="FA5" s="186">
        <v>0</v>
      </c>
      <c r="FB5" s="186">
        <v>3338405.1401985702</v>
      </c>
      <c r="FC5" s="186">
        <v>0</v>
      </c>
      <c r="FD5" s="186">
        <v>58361.049554351397</v>
      </c>
      <c r="FE5" s="186">
        <v>65645.752834320403</v>
      </c>
      <c r="FF5" s="186">
        <v>1939865.9285567999</v>
      </c>
      <c r="FG5" s="186">
        <v>3817177.59132089</v>
      </c>
      <c r="FH5" s="186">
        <v>1473245.4597704101</v>
      </c>
      <c r="FI5" s="186">
        <v>300979.621490522</v>
      </c>
      <c r="FJ5" s="186">
        <v>1315419.25340152</v>
      </c>
      <c r="FK5" s="186">
        <v>0</v>
      </c>
      <c r="FL5" s="186">
        <v>2158851.7485398101</v>
      </c>
      <c r="FM5" s="186">
        <v>0</v>
      </c>
      <c r="FN5" s="186">
        <v>0</v>
      </c>
      <c r="FO5" s="186">
        <v>379603.55495983298</v>
      </c>
      <c r="FP5" s="186">
        <v>0</v>
      </c>
      <c r="FQ5" s="186">
        <v>0</v>
      </c>
      <c r="FR5" s="186">
        <v>0</v>
      </c>
      <c r="FS5" s="186">
        <v>0</v>
      </c>
      <c r="FT5" s="186">
        <v>1341196.97649136</v>
      </c>
      <c r="FU5" s="186">
        <v>0</v>
      </c>
      <c r="FV5" s="186">
        <v>1343259.9911140499</v>
      </c>
      <c r="FW5" s="186">
        <v>0</v>
      </c>
      <c r="FX5" s="186">
        <v>0</v>
      </c>
      <c r="FY5" s="186">
        <v>93988.5873724337</v>
      </c>
      <c r="FZ5" s="186">
        <v>1670241.0113239901</v>
      </c>
      <c r="GA5" s="186">
        <v>739338.58874093799</v>
      </c>
      <c r="GB5" s="186">
        <v>1511811.48589131</v>
      </c>
      <c r="GC5" s="186">
        <v>0</v>
      </c>
      <c r="GD5" s="186">
        <v>619885.85366643197</v>
      </c>
      <c r="GE5" s="186">
        <v>0</v>
      </c>
      <c r="GF5" s="186">
        <v>2651352.08899314</v>
      </c>
      <c r="GG5" s="186">
        <v>0</v>
      </c>
      <c r="GH5" s="186">
        <v>0</v>
      </c>
      <c r="GI5" s="186">
        <v>0</v>
      </c>
      <c r="GJ5" s="186">
        <v>0</v>
      </c>
      <c r="GK5" s="186">
        <v>0</v>
      </c>
      <c r="GL5" s="186">
        <v>0</v>
      </c>
      <c r="GM5" s="186">
        <v>0</v>
      </c>
      <c r="GN5" s="186">
        <v>387703.41561466298</v>
      </c>
      <c r="GO5" s="186">
        <v>0</v>
      </c>
      <c r="GP5" s="186">
        <v>535235.53008690197</v>
      </c>
      <c r="GQ5" s="186">
        <v>0</v>
      </c>
      <c r="GR5" s="186">
        <v>0</v>
      </c>
      <c r="GS5" s="186">
        <v>0</v>
      </c>
      <c r="GT5" s="186">
        <v>190753.97635874801</v>
      </c>
      <c r="GU5" s="186">
        <v>0</v>
      </c>
      <c r="GV5" s="186">
        <v>0</v>
      </c>
      <c r="GW5" s="186">
        <v>0</v>
      </c>
      <c r="GX5" s="186">
        <v>0</v>
      </c>
      <c r="GY5" s="186">
        <v>0</v>
      </c>
      <c r="GZ5" s="186">
        <v>0</v>
      </c>
      <c r="HA5" s="186">
        <v>0</v>
      </c>
      <c r="HB5" s="186">
        <v>0</v>
      </c>
      <c r="HC5" s="186">
        <v>0</v>
      </c>
      <c r="HD5" s="186">
        <v>0</v>
      </c>
      <c r="HE5" s="186">
        <v>0</v>
      </c>
      <c r="HF5" s="186">
        <v>0</v>
      </c>
      <c r="HG5" s="186">
        <v>0</v>
      </c>
      <c r="HH5" s="186">
        <v>583343.06886481401</v>
      </c>
      <c r="HI5" s="186">
        <v>1699498.84834093</v>
      </c>
      <c r="HJ5" s="186">
        <v>0</v>
      </c>
      <c r="HK5" s="186">
        <v>0</v>
      </c>
      <c r="HL5" s="186">
        <v>0</v>
      </c>
      <c r="HM5" s="186">
        <v>0</v>
      </c>
      <c r="HN5" s="186">
        <v>0</v>
      </c>
      <c r="HP5" s="187" t="s">
        <v>138</v>
      </c>
      <c r="HQ5" s="185">
        <f>'Relative Weights'!$H$1</f>
        <v>2020</v>
      </c>
      <c r="HR5" s="186">
        <v>1336659</v>
      </c>
      <c r="HS5" s="186">
        <v>1542171</v>
      </c>
      <c r="HT5" s="186">
        <v>408293</v>
      </c>
      <c r="HU5" s="186">
        <v>4017</v>
      </c>
      <c r="HV5" s="186">
        <v>0</v>
      </c>
      <c r="HW5" s="186">
        <v>396156</v>
      </c>
      <c r="HX5" s="186">
        <v>0</v>
      </c>
      <c r="HY5" s="186">
        <v>0</v>
      </c>
      <c r="HZ5" s="186">
        <v>5607</v>
      </c>
      <c r="IA5" s="186">
        <v>0</v>
      </c>
      <c r="IB5" s="186">
        <v>0</v>
      </c>
      <c r="IC5" s="186">
        <v>0</v>
      </c>
      <c r="ID5" s="186">
        <v>6106</v>
      </c>
      <c r="IE5" s="186">
        <v>17157</v>
      </c>
      <c r="IF5" s="186">
        <v>0</v>
      </c>
      <c r="IG5" s="186">
        <v>143479</v>
      </c>
      <c r="IH5" s="186">
        <v>0</v>
      </c>
      <c r="II5" s="186">
        <v>0</v>
      </c>
      <c r="IJ5" s="186">
        <v>49</v>
      </c>
      <c r="IK5" s="186">
        <v>42438</v>
      </c>
      <c r="IL5" s="186">
        <v>922753</v>
      </c>
      <c r="IM5" s="186">
        <v>1414635</v>
      </c>
      <c r="IN5" s="186">
        <v>350109</v>
      </c>
      <c r="IO5" s="186">
        <v>90662</v>
      </c>
      <c r="IP5" s="186">
        <v>0</v>
      </c>
      <c r="IQ5" s="186">
        <v>1081253</v>
      </c>
      <c r="IR5" s="186">
        <v>0</v>
      </c>
      <c r="IS5" s="186">
        <v>0</v>
      </c>
      <c r="IT5" s="186">
        <v>30391</v>
      </c>
      <c r="IU5" s="186">
        <v>0</v>
      </c>
      <c r="IV5" s="186">
        <v>0</v>
      </c>
      <c r="IW5" s="186">
        <v>0</v>
      </c>
      <c r="IX5" s="186">
        <v>0</v>
      </c>
      <c r="IY5" s="186">
        <v>173398</v>
      </c>
      <c r="IZ5" s="186">
        <v>0</v>
      </c>
      <c r="JA5" s="186">
        <v>876286</v>
      </c>
      <c r="JB5" s="186">
        <v>0</v>
      </c>
      <c r="JC5" s="186">
        <v>920</v>
      </c>
      <c r="JD5" s="186">
        <v>1035</v>
      </c>
      <c r="JE5" s="186">
        <v>322481</v>
      </c>
      <c r="JF5" s="186">
        <v>639263</v>
      </c>
      <c r="JG5" s="186">
        <v>1053739</v>
      </c>
      <c r="JH5" s="186">
        <v>67215</v>
      </c>
      <c r="JI5" s="186">
        <v>116522</v>
      </c>
      <c r="JJ5" s="186">
        <v>0</v>
      </c>
      <c r="JK5" s="186">
        <v>674404</v>
      </c>
      <c r="JL5" s="186">
        <v>0</v>
      </c>
      <c r="JM5" s="186">
        <v>0</v>
      </c>
      <c r="JN5" s="186">
        <v>63572</v>
      </c>
      <c r="JO5" s="186">
        <v>0</v>
      </c>
      <c r="JP5" s="186">
        <v>0</v>
      </c>
      <c r="JQ5" s="186">
        <v>0</v>
      </c>
      <c r="JR5" s="186">
        <v>0</v>
      </c>
      <c r="JS5" s="186">
        <v>177209</v>
      </c>
      <c r="JT5" s="186">
        <v>0</v>
      </c>
      <c r="JU5" s="186">
        <v>352588</v>
      </c>
      <c r="JV5" s="186">
        <v>0</v>
      </c>
      <c r="JW5" s="186">
        <v>0</v>
      </c>
      <c r="JX5" s="186">
        <v>1482</v>
      </c>
      <c r="JY5" s="186">
        <v>277659</v>
      </c>
      <c r="JZ5" s="186">
        <v>123817</v>
      </c>
      <c r="KA5" s="186">
        <v>1081323</v>
      </c>
      <c r="KB5" s="186">
        <v>0</v>
      </c>
      <c r="KC5" s="186">
        <v>54911</v>
      </c>
      <c r="KD5" s="186">
        <v>0</v>
      </c>
      <c r="KE5" s="186">
        <v>828256</v>
      </c>
      <c r="KF5" s="186">
        <v>0</v>
      </c>
      <c r="KG5" s="186">
        <v>0</v>
      </c>
      <c r="KH5" s="186">
        <v>0</v>
      </c>
      <c r="KI5" s="186">
        <v>0</v>
      </c>
      <c r="KJ5" s="186">
        <v>0</v>
      </c>
      <c r="KK5" s="186">
        <v>0</v>
      </c>
      <c r="KL5" s="186">
        <v>0</v>
      </c>
      <c r="KM5" s="186">
        <v>51226</v>
      </c>
      <c r="KN5" s="186">
        <v>0</v>
      </c>
      <c r="KO5" s="186">
        <v>140492</v>
      </c>
      <c r="KP5" s="186">
        <v>0</v>
      </c>
      <c r="KQ5" s="186">
        <v>0</v>
      </c>
      <c r="KR5" s="186">
        <v>0</v>
      </c>
      <c r="KS5" s="186">
        <v>31711</v>
      </c>
      <c r="KT5" s="186">
        <v>0</v>
      </c>
      <c r="KU5" s="186">
        <v>0</v>
      </c>
      <c r="KV5" s="186">
        <v>0</v>
      </c>
      <c r="KW5" s="186">
        <v>0</v>
      </c>
      <c r="KX5" s="186">
        <v>0</v>
      </c>
      <c r="KY5" s="186">
        <v>0</v>
      </c>
      <c r="KZ5" s="186">
        <v>0</v>
      </c>
      <c r="LA5" s="186">
        <v>0</v>
      </c>
      <c r="LB5" s="186">
        <v>0</v>
      </c>
      <c r="LC5" s="186">
        <v>0</v>
      </c>
      <c r="LD5" s="186">
        <v>0</v>
      </c>
      <c r="LE5" s="186">
        <v>0</v>
      </c>
      <c r="LF5" s="186">
        <v>0</v>
      </c>
      <c r="LG5" s="186">
        <v>77076</v>
      </c>
      <c r="LH5" s="186">
        <v>417625</v>
      </c>
      <c r="LI5" s="186">
        <v>0</v>
      </c>
      <c r="LJ5" s="186">
        <v>0</v>
      </c>
      <c r="LK5" s="186">
        <v>0</v>
      </c>
      <c r="LL5" s="186">
        <v>0</v>
      </c>
      <c r="LM5" s="186">
        <v>0</v>
      </c>
      <c r="LN5" s="186">
        <v>553888.97841571667</v>
      </c>
      <c r="LO5" s="186">
        <v>543405.90346501721</v>
      </c>
      <c r="LP5" s="186">
        <v>107246.51333635932</v>
      </c>
      <c r="LQ5" s="186">
        <v>2659.5285586259079</v>
      </c>
      <c r="LR5" s="186">
        <v>0</v>
      </c>
      <c r="LS5" s="186">
        <v>163897.36863397385</v>
      </c>
      <c r="LT5" s="186">
        <v>0</v>
      </c>
      <c r="LU5" s="186">
        <v>0</v>
      </c>
      <c r="LV5" s="186">
        <v>1908.2475509178207</v>
      </c>
      <c r="LW5" s="186">
        <v>0</v>
      </c>
      <c r="LX5" s="186">
        <v>0</v>
      </c>
      <c r="LY5" s="186">
        <v>0</v>
      </c>
      <c r="LZ5" s="186">
        <v>3388.5011584081167</v>
      </c>
      <c r="MA5" s="186">
        <v>9443.1485333075452</v>
      </c>
      <c r="MB5" s="186">
        <v>0</v>
      </c>
      <c r="MC5" s="186">
        <v>32136.865295604435</v>
      </c>
      <c r="MD5" s="186">
        <v>0</v>
      </c>
      <c r="ME5" s="186">
        <v>0</v>
      </c>
      <c r="MF5" s="186">
        <v>193.10604452690581</v>
      </c>
      <c r="MG5" s="186">
        <v>17622.99703760929</v>
      </c>
      <c r="MH5" s="186">
        <v>382373.40658594854</v>
      </c>
      <c r="MI5" s="186">
        <v>498466.88351917069</v>
      </c>
      <c r="MJ5" s="186">
        <v>91963.140332483337</v>
      </c>
      <c r="MK5" s="186">
        <v>60031.019198608017</v>
      </c>
      <c r="ML5" s="186">
        <v>0</v>
      </c>
      <c r="MM5" s="186">
        <v>447335.65600063157</v>
      </c>
      <c r="MN5" s="186">
        <v>0</v>
      </c>
      <c r="MO5" s="186">
        <v>0</v>
      </c>
      <c r="MP5" s="186">
        <v>10342.389455180972</v>
      </c>
      <c r="MQ5" s="186">
        <v>0</v>
      </c>
      <c r="MR5" s="186">
        <v>0</v>
      </c>
      <c r="MS5" s="186">
        <v>0</v>
      </c>
      <c r="MT5" s="186">
        <v>0</v>
      </c>
      <c r="MU5" s="186">
        <v>95439.55366393314</v>
      </c>
      <c r="MV5" s="186">
        <v>0</v>
      </c>
      <c r="MW5" s="186">
        <v>196273.23376989149</v>
      </c>
      <c r="MX5" s="186">
        <v>0</v>
      </c>
      <c r="MY5" s="186">
        <v>3388.5188771904627</v>
      </c>
      <c r="MZ5" s="186">
        <v>4100.9374800025817</v>
      </c>
      <c r="NA5" s="186">
        <v>133916.18473220742</v>
      </c>
      <c r="NB5" s="186">
        <v>264899.73505714611</v>
      </c>
      <c r="NC5" s="186">
        <v>371300.03714449058</v>
      </c>
      <c r="ND5" s="186">
        <v>17655.359632473577</v>
      </c>
      <c r="NE5" s="186">
        <v>77153.855508049222</v>
      </c>
      <c r="NF5" s="186">
        <v>0</v>
      </c>
      <c r="NG5" s="186">
        <v>279014.09015975619</v>
      </c>
      <c r="NH5" s="186">
        <v>0</v>
      </c>
      <c r="NI5" s="186">
        <v>0</v>
      </c>
      <c r="NJ5" s="186">
        <v>21634.509106598431</v>
      </c>
      <c r="NK5" s="186">
        <v>0</v>
      </c>
      <c r="NL5" s="186">
        <v>0</v>
      </c>
      <c r="NM5" s="186">
        <v>0</v>
      </c>
      <c r="NN5" s="186">
        <v>0</v>
      </c>
      <c r="NO5" s="186">
        <v>97537.22028538736</v>
      </c>
      <c r="NP5" s="186">
        <v>0</v>
      </c>
      <c r="NQ5" s="186">
        <v>78973.632970738981</v>
      </c>
      <c r="NR5" s="186">
        <v>0</v>
      </c>
      <c r="NS5" s="186">
        <v>0</v>
      </c>
      <c r="NT5" s="186">
        <v>5871.5347757668997</v>
      </c>
      <c r="NU5" s="186">
        <v>115302.97044094054</v>
      </c>
      <c r="NV5" s="186">
        <v>51307.698316238668</v>
      </c>
      <c r="NW5" s="186">
        <v>381019.77993157314</v>
      </c>
      <c r="NX5" s="186">
        <v>0</v>
      </c>
      <c r="NY5" s="186">
        <v>36358.433603271122</v>
      </c>
      <c r="NZ5" s="186">
        <v>0</v>
      </c>
      <c r="OA5" s="186">
        <v>342665.76725518412</v>
      </c>
      <c r="OB5" s="186">
        <v>0</v>
      </c>
      <c r="OC5" s="186">
        <v>0</v>
      </c>
      <c r="OD5" s="186">
        <v>0</v>
      </c>
      <c r="OE5" s="186">
        <v>0</v>
      </c>
      <c r="OF5" s="186">
        <v>0</v>
      </c>
      <c r="OG5" s="186">
        <v>0</v>
      </c>
      <c r="OH5" s="186">
        <v>0</v>
      </c>
      <c r="OI5" s="186">
        <v>28195.346483058587</v>
      </c>
      <c r="OJ5" s="186">
        <v>0</v>
      </c>
      <c r="OK5" s="186">
        <v>31467.842849190478</v>
      </c>
      <c r="OL5" s="186">
        <v>0</v>
      </c>
      <c r="OM5" s="186">
        <v>0</v>
      </c>
      <c r="ON5" s="186">
        <v>0</v>
      </c>
      <c r="OO5" s="186">
        <v>13168.458892138977</v>
      </c>
      <c r="OP5" s="186">
        <v>0</v>
      </c>
      <c r="OQ5" s="186">
        <v>0</v>
      </c>
      <c r="OR5" s="186">
        <v>0</v>
      </c>
      <c r="OS5" s="186">
        <v>0</v>
      </c>
      <c r="OT5" s="186">
        <v>0</v>
      </c>
      <c r="OU5" s="186">
        <v>0</v>
      </c>
      <c r="OV5" s="186">
        <v>0</v>
      </c>
      <c r="OW5" s="186">
        <v>0</v>
      </c>
      <c r="OX5" s="186">
        <v>0</v>
      </c>
      <c r="OY5" s="186">
        <v>0</v>
      </c>
      <c r="OZ5" s="186">
        <v>0</v>
      </c>
      <c r="PA5" s="186">
        <v>0</v>
      </c>
      <c r="PB5" s="186">
        <v>0</v>
      </c>
      <c r="PC5" s="186">
        <v>42423.046284124845</v>
      </c>
      <c r="PD5" s="186">
        <v>185778.63342157469</v>
      </c>
      <c r="PE5" s="186">
        <v>0</v>
      </c>
      <c r="PF5" s="186">
        <v>0</v>
      </c>
      <c r="PG5" s="186">
        <v>0</v>
      </c>
      <c r="PH5" s="186">
        <v>0</v>
      </c>
      <c r="PI5" s="186">
        <v>0</v>
      </c>
      <c r="PJ5" s="186">
        <v>25758038.579999998</v>
      </c>
      <c r="PK5" s="186">
        <v>31602789</v>
      </c>
      <c r="PL5" s="186">
        <v>2402360</v>
      </c>
      <c r="PM5" s="186">
        <v>0</v>
      </c>
      <c r="PN5" s="186">
        <v>5619283</v>
      </c>
      <c r="PO5" s="186">
        <v>33691868</v>
      </c>
      <c r="PP5" s="186">
        <v>0</v>
      </c>
      <c r="PQ5" s="186">
        <v>0</v>
      </c>
      <c r="PR5" s="186">
        <v>375369</v>
      </c>
      <c r="PS5" s="186">
        <v>0</v>
      </c>
      <c r="PT5" s="186">
        <v>0</v>
      </c>
      <c r="PU5" s="186">
        <v>0</v>
      </c>
      <c r="PV5" s="186">
        <v>37537</v>
      </c>
      <c r="PW5" s="186">
        <v>10233501</v>
      </c>
      <c r="PX5" s="186">
        <v>2414349</v>
      </c>
      <c r="PY5" s="186">
        <v>13813163</v>
      </c>
      <c r="PZ5" s="186">
        <v>0</v>
      </c>
      <c r="QA5" s="186">
        <v>37537</v>
      </c>
      <c r="QB5" s="186">
        <v>112611</v>
      </c>
      <c r="QC5" s="186">
        <v>3480658</v>
      </c>
      <c r="QD5" s="281">
        <v>1</v>
      </c>
    </row>
    <row r="6" spans="1:446" x14ac:dyDescent="0.2">
      <c r="A6" s="185" t="s">
        <v>837</v>
      </c>
      <c r="B6" s="185" t="s">
        <v>838</v>
      </c>
      <c r="C6" s="186">
        <f>ROUND(UTRGV!H18,0)-ROUND(UTRGV!H288,0)</f>
        <v>0</v>
      </c>
      <c r="D6" s="294">
        <v>3599</v>
      </c>
      <c r="E6" s="185" t="s">
        <v>836</v>
      </c>
      <c r="F6" s="185">
        <v>2020</v>
      </c>
      <c r="G6" s="186">
        <v>139218943</v>
      </c>
      <c r="H6" s="186">
        <v>29647425</v>
      </c>
      <c r="I6" s="186">
        <v>52761776</v>
      </c>
      <c r="J6" s="186">
        <v>25521698</v>
      </c>
      <c r="K6" s="186">
        <v>40097088</v>
      </c>
      <c r="L6" s="185" t="s">
        <v>908</v>
      </c>
      <c r="M6" s="185" t="s">
        <v>855</v>
      </c>
      <c r="N6" s="304" t="s">
        <v>909</v>
      </c>
      <c r="O6" s="186">
        <v>10116</v>
      </c>
      <c r="P6" s="186">
        <v>15204</v>
      </c>
      <c r="Q6" s="186">
        <v>3263</v>
      </c>
      <c r="R6" s="186">
        <v>326</v>
      </c>
      <c r="S6" s="186">
        <v>0</v>
      </c>
      <c r="T6" s="188" t="s">
        <v>772</v>
      </c>
      <c r="U6" s="188" t="s">
        <v>856</v>
      </c>
      <c r="V6" s="280" t="s">
        <v>857</v>
      </c>
      <c r="W6" s="186">
        <v>222219</v>
      </c>
      <c r="X6" s="186">
        <v>83232</v>
      </c>
      <c r="Y6" s="186">
        <v>34410</v>
      </c>
      <c r="Z6" s="186">
        <v>5535</v>
      </c>
      <c r="AA6" s="186">
        <v>51</v>
      </c>
      <c r="AB6" s="186">
        <v>17443</v>
      </c>
      <c r="AC6" s="186">
        <v>128</v>
      </c>
      <c r="AD6" s="186">
        <v>0</v>
      </c>
      <c r="AE6" s="186">
        <v>1662</v>
      </c>
      <c r="AF6" s="186">
        <v>3</v>
      </c>
      <c r="AG6" s="186">
        <v>0</v>
      </c>
      <c r="AH6" s="186">
        <v>0</v>
      </c>
      <c r="AI6" s="186">
        <v>2126</v>
      </c>
      <c r="AJ6" s="186">
        <v>18933</v>
      </c>
      <c r="AK6" s="186">
        <v>0</v>
      </c>
      <c r="AL6" s="186">
        <v>15531</v>
      </c>
      <c r="AM6" s="186">
        <v>0</v>
      </c>
      <c r="AN6" s="186">
        <v>3</v>
      </c>
      <c r="AO6" s="186">
        <v>4299</v>
      </c>
      <c r="AP6" s="186">
        <v>93</v>
      </c>
      <c r="AQ6" s="186">
        <v>104846</v>
      </c>
      <c r="AR6" s="186">
        <v>37745</v>
      </c>
      <c r="AS6" s="186">
        <v>12126</v>
      </c>
      <c r="AT6" s="186">
        <v>28629</v>
      </c>
      <c r="AU6" s="186">
        <v>216</v>
      </c>
      <c r="AV6" s="186">
        <v>25675</v>
      </c>
      <c r="AW6" s="186">
        <v>680</v>
      </c>
      <c r="AX6" s="186">
        <v>0</v>
      </c>
      <c r="AY6" s="186">
        <v>4680</v>
      </c>
      <c r="AZ6" s="186">
        <v>33</v>
      </c>
      <c r="BA6" s="186">
        <v>0</v>
      </c>
      <c r="BB6" s="186">
        <v>0</v>
      </c>
      <c r="BC6" s="186">
        <v>0</v>
      </c>
      <c r="BD6" s="186">
        <v>27867</v>
      </c>
      <c r="BE6" s="186">
        <v>0</v>
      </c>
      <c r="BF6" s="186">
        <v>41118</v>
      </c>
      <c r="BG6" s="186">
        <v>0</v>
      </c>
      <c r="BH6" s="186">
        <v>1946</v>
      </c>
      <c r="BI6" s="186">
        <v>1410</v>
      </c>
      <c r="BJ6" s="186">
        <v>6142</v>
      </c>
      <c r="BK6" s="186">
        <v>17662</v>
      </c>
      <c r="BL6" s="186">
        <v>9748</v>
      </c>
      <c r="BM6" s="186">
        <v>671</v>
      </c>
      <c r="BN6" s="186">
        <v>9683</v>
      </c>
      <c r="BO6" s="186">
        <v>111</v>
      </c>
      <c r="BP6" s="186">
        <v>4698</v>
      </c>
      <c r="BQ6" s="186">
        <v>0</v>
      </c>
      <c r="BR6" s="186">
        <v>0</v>
      </c>
      <c r="BS6" s="186">
        <v>4911</v>
      </c>
      <c r="BT6" s="186">
        <v>0</v>
      </c>
      <c r="BU6" s="186">
        <v>0</v>
      </c>
      <c r="BV6" s="186">
        <v>0</v>
      </c>
      <c r="BW6" s="186">
        <v>0</v>
      </c>
      <c r="BX6" s="186">
        <v>15523</v>
      </c>
      <c r="BY6" s="186">
        <v>0</v>
      </c>
      <c r="BZ6" s="186">
        <v>9021</v>
      </c>
      <c r="CA6" s="186">
        <v>0</v>
      </c>
      <c r="CB6" s="186">
        <v>0</v>
      </c>
      <c r="CC6" s="186">
        <v>258</v>
      </c>
      <c r="CD6" s="186">
        <v>2265</v>
      </c>
      <c r="CE6" s="186">
        <v>303</v>
      </c>
      <c r="CF6" s="186">
        <v>258</v>
      </c>
      <c r="CG6" s="186">
        <v>0</v>
      </c>
      <c r="CH6" s="186">
        <v>3312</v>
      </c>
      <c r="CI6" s="186">
        <v>0</v>
      </c>
      <c r="CJ6" s="186">
        <v>0</v>
      </c>
      <c r="CK6" s="186">
        <v>0</v>
      </c>
      <c r="CL6" s="186">
        <v>0</v>
      </c>
      <c r="CM6" s="186">
        <v>0</v>
      </c>
      <c r="CN6" s="186">
        <v>0</v>
      </c>
      <c r="CO6" s="186">
        <v>0</v>
      </c>
      <c r="CP6" s="186">
        <v>0</v>
      </c>
      <c r="CQ6" s="186">
        <v>0</v>
      </c>
      <c r="CR6" s="186">
        <v>407</v>
      </c>
      <c r="CS6" s="186">
        <v>0</v>
      </c>
      <c r="CT6" s="186">
        <v>564</v>
      </c>
      <c r="CU6" s="186">
        <v>0</v>
      </c>
      <c r="CV6" s="186">
        <v>0</v>
      </c>
      <c r="CW6" s="186">
        <v>0</v>
      </c>
      <c r="CX6" s="186">
        <v>0</v>
      </c>
      <c r="CY6" s="186">
        <v>0</v>
      </c>
      <c r="CZ6" s="186">
        <v>0</v>
      </c>
      <c r="DA6" s="186">
        <v>0</v>
      </c>
      <c r="DB6" s="186">
        <v>0</v>
      </c>
      <c r="DC6" s="186">
        <v>0</v>
      </c>
      <c r="DD6" s="186">
        <v>0</v>
      </c>
      <c r="DE6" s="186">
        <v>0</v>
      </c>
      <c r="DF6" s="186">
        <v>0</v>
      </c>
      <c r="DG6" s="186">
        <v>0</v>
      </c>
      <c r="DH6" s="186">
        <v>0</v>
      </c>
      <c r="DI6" s="186">
        <v>0</v>
      </c>
      <c r="DJ6" s="186">
        <v>0</v>
      </c>
      <c r="DK6" s="186">
        <v>0</v>
      </c>
      <c r="DL6" s="186">
        <v>0</v>
      </c>
      <c r="DM6" s="186">
        <v>0</v>
      </c>
      <c r="DN6" s="186">
        <v>0</v>
      </c>
      <c r="DO6" s="186">
        <v>0</v>
      </c>
      <c r="DP6" s="186">
        <v>0</v>
      </c>
      <c r="DQ6" s="186">
        <v>0</v>
      </c>
      <c r="DR6" s="186">
        <v>0</v>
      </c>
      <c r="DS6" s="186">
        <v>10370885.6602201</v>
      </c>
      <c r="DT6" s="186">
        <v>4445124.7729847701</v>
      </c>
      <c r="DU6" s="186">
        <v>2432862.7340051699</v>
      </c>
      <c r="DV6" s="186">
        <v>336739.53933005797</v>
      </c>
      <c r="DW6" s="186">
        <v>5297.8254452301799</v>
      </c>
      <c r="DX6" s="186">
        <v>1681437.9962666901</v>
      </c>
      <c r="DY6" s="186">
        <v>4804.3925701153403</v>
      </c>
      <c r="DZ6" s="186">
        <v>0</v>
      </c>
      <c r="EA6" s="186">
        <v>132935.009539855</v>
      </c>
      <c r="EB6" s="186">
        <v>1078.7</v>
      </c>
      <c r="EC6" s="186">
        <v>0</v>
      </c>
      <c r="ED6" s="186">
        <v>0</v>
      </c>
      <c r="EE6" s="186">
        <v>76710.191991908607</v>
      </c>
      <c r="EF6" s="186">
        <v>733338.60860770894</v>
      </c>
      <c r="EG6" s="186">
        <v>0</v>
      </c>
      <c r="EH6" s="186">
        <v>738625.36138675397</v>
      </c>
      <c r="EI6" s="186">
        <v>0</v>
      </c>
      <c r="EJ6" s="186">
        <v>120</v>
      </c>
      <c r="EK6" s="186">
        <v>382690.59114429099</v>
      </c>
      <c r="EL6" s="186">
        <v>27699.8599452341</v>
      </c>
      <c r="EM6" s="186">
        <v>6212723.6832247302</v>
      </c>
      <c r="EN6" s="186">
        <v>3528358.5566907199</v>
      </c>
      <c r="EO6" s="186">
        <v>1484937.01362763</v>
      </c>
      <c r="EP6" s="186">
        <v>1673834.86581864</v>
      </c>
      <c r="EQ6" s="186">
        <v>19161.131196890401</v>
      </c>
      <c r="ER6" s="186">
        <v>3077864.9315719302</v>
      </c>
      <c r="ES6" s="186">
        <v>33509.338728974399</v>
      </c>
      <c r="ET6" s="186">
        <v>0</v>
      </c>
      <c r="EU6" s="186">
        <v>341633.87196902197</v>
      </c>
      <c r="EV6" s="186">
        <v>12754.0411764706</v>
      </c>
      <c r="EW6" s="186">
        <v>0</v>
      </c>
      <c r="EX6" s="186">
        <v>0</v>
      </c>
      <c r="EY6" s="186">
        <v>0</v>
      </c>
      <c r="EZ6" s="186">
        <v>1810585.7817259899</v>
      </c>
      <c r="FA6" s="186">
        <v>0</v>
      </c>
      <c r="FB6" s="186">
        <v>3955644.76168912</v>
      </c>
      <c r="FC6" s="186">
        <v>0</v>
      </c>
      <c r="FD6" s="186">
        <v>351444.22984638799</v>
      </c>
      <c r="FE6" s="186">
        <v>144094.954851755</v>
      </c>
      <c r="FF6" s="186">
        <v>1244761.7132028299</v>
      </c>
      <c r="FG6" s="186">
        <v>3393734.4946642001</v>
      </c>
      <c r="FH6" s="186">
        <v>2393169.0691615199</v>
      </c>
      <c r="FI6" s="186">
        <v>210123.127627454</v>
      </c>
      <c r="FJ6" s="186">
        <v>1167314.22331256</v>
      </c>
      <c r="FK6" s="186">
        <v>16339.1380314502</v>
      </c>
      <c r="FL6" s="186">
        <v>1160012.1559955201</v>
      </c>
      <c r="FM6" s="186">
        <v>0</v>
      </c>
      <c r="FN6" s="186">
        <v>0</v>
      </c>
      <c r="FO6" s="186">
        <v>669622.69643984095</v>
      </c>
      <c r="FP6" s="186">
        <v>0</v>
      </c>
      <c r="FQ6" s="186">
        <v>0</v>
      </c>
      <c r="FR6" s="186">
        <v>0</v>
      </c>
      <c r="FS6" s="186">
        <v>0</v>
      </c>
      <c r="FT6" s="186">
        <v>2364875.5116421101</v>
      </c>
      <c r="FU6" s="186">
        <v>0</v>
      </c>
      <c r="FV6" s="186">
        <v>1637489.7437606601</v>
      </c>
      <c r="FW6" s="186">
        <v>0</v>
      </c>
      <c r="FX6" s="186">
        <v>0</v>
      </c>
      <c r="FY6" s="186">
        <v>23409.731156998601</v>
      </c>
      <c r="FZ6" s="186">
        <v>836884.25905612705</v>
      </c>
      <c r="GA6" s="186">
        <v>87233.653442552895</v>
      </c>
      <c r="GB6" s="186">
        <v>170348.49191689299</v>
      </c>
      <c r="GC6" s="186">
        <v>0</v>
      </c>
      <c r="GD6" s="186">
        <v>1115881.13026677</v>
      </c>
      <c r="GE6" s="186">
        <v>0</v>
      </c>
      <c r="GF6" s="186">
        <v>0</v>
      </c>
      <c r="GG6" s="186">
        <v>0</v>
      </c>
      <c r="GH6" s="186">
        <v>0</v>
      </c>
      <c r="GI6" s="186">
        <v>0</v>
      </c>
      <c r="GJ6" s="186">
        <v>0</v>
      </c>
      <c r="GK6" s="186">
        <v>0</v>
      </c>
      <c r="GL6" s="186">
        <v>0</v>
      </c>
      <c r="GM6" s="186">
        <v>0</v>
      </c>
      <c r="GN6" s="186">
        <v>257786.84505238201</v>
      </c>
      <c r="GO6" s="186">
        <v>0</v>
      </c>
      <c r="GP6" s="186">
        <v>833992.37451893999</v>
      </c>
      <c r="GQ6" s="186">
        <v>0</v>
      </c>
      <c r="GR6" s="186">
        <v>0</v>
      </c>
      <c r="GS6" s="186">
        <v>0</v>
      </c>
      <c r="GT6" s="186">
        <v>0</v>
      </c>
      <c r="GU6" s="186">
        <v>0</v>
      </c>
      <c r="GV6" s="186">
        <v>0</v>
      </c>
      <c r="GW6" s="186">
        <v>0</v>
      </c>
      <c r="GX6" s="186">
        <v>0</v>
      </c>
      <c r="GY6" s="186">
        <v>0</v>
      </c>
      <c r="GZ6" s="186">
        <v>0</v>
      </c>
      <c r="HA6" s="186">
        <v>0</v>
      </c>
      <c r="HB6" s="186">
        <v>0</v>
      </c>
      <c r="HC6" s="186">
        <v>0</v>
      </c>
      <c r="HD6" s="186">
        <v>0</v>
      </c>
      <c r="HE6" s="186">
        <v>0</v>
      </c>
      <c r="HF6" s="186">
        <v>0</v>
      </c>
      <c r="HG6" s="186">
        <v>0</v>
      </c>
      <c r="HH6" s="186">
        <v>0</v>
      </c>
      <c r="HI6" s="186">
        <v>0</v>
      </c>
      <c r="HJ6" s="186">
        <v>0</v>
      </c>
      <c r="HK6" s="186">
        <v>0</v>
      </c>
      <c r="HL6" s="186">
        <v>0</v>
      </c>
      <c r="HM6" s="186">
        <v>0</v>
      </c>
      <c r="HN6" s="186">
        <v>0</v>
      </c>
      <c r="HP6" s="187" t="s">
        <v>139</v>
      </c>
      <c r="HQ6" s="185">
        <f>'Relative Weights'!$H$1</f>
        <v>2020</v>
      </c>
      <c r="HR6" s="186">
        <v>153000</v>
      </c>
      <c r="HS6" s="186">
        <v>569074</v>
      </c>
      <c r="HT6" s="186">
        <v>65050</v>
      </c>
      <c r="HU6" s="186">
        <v>0</v>
      </c>
      <c r="HV6" s="186">
        <v>0</v>
      </c>
      <c r="HW6" s="186">
        <v>0</v>
      </c>
      <c r="HX6" s="186">
        <v>0</v>
      </c>
      <c r="HY6" s="186">
        <v>0</v>
      </c>
      <c r="HZ6" s="186">
        <v>0</v>
      </c>
      <c r="IA6" s="186">
        <v>0</v>
      </c>
      <c r="IB6" s="186">
        <v>0</v>
      </c>
      <c r="IC6" s="186">
        <v>0</v>
      </c>
      <c r="ID6" s="186">
        <v>0</v>
      </c>
      <c r="IE6" s="186">
        <v>0</v>
      </c>
      <c r="IF6" s="186">
        <v>0</v>
      </c>
      <c r="IG6" s="186">
        <v>30600</v>
      </c>
      <c r="IH6" s="186">
        <v>0</v>
      </c>
      <c r="II6" s="186">
        <v>0</v>
      </c>
      <c r="IJ6" s="186">
        <v>0</v>
      </c>
      <c r="IK6" s="186">
        <v>0</v>
      </c>
      <c r="IL6" s="186">
        <v>0</v>
      </c>
      <c r="IM6" s="186">
        <v>137059</v>
      </c>
      <c r="IN6" s="186">
        <v>5000</v>
      </c>
      <c r="IO6" s="186">
        <v>0</v>
      </c>
      <c r="IP6" s="186">
        <v>0</v>
      </c>
      <c r="IQ6" s="186">
        <v>0</v>
      </c>
      <c r="IR6" s="186">
        <v>0</v>
      </c>
      <c r="IS6" s="186">
        <v>0</v>
      </c>
      <c r="IT6" s="186">
        <v>0</v>
      </c>
      <c r="IU6" s="186">
        <v>0</v>
      </c>
      <c r="IV6" s="186">
        <v>0</v>
      </c>
      <c r="IW6" s="186">
        <v>0</v>
      </c>
      <c r="IX6" s="186">
        <v>0</v>
      </c>
      <c r="IY6" s="186">
        <v>5000</v>
      </c>
      <c r="IZ6" s="186">
        <v>0</v>
      </c>
      <c r="JA6" s="186">
        <v>290671</v>
      </c>
      <c r="JB6" s="186">
        <v>0</v>
      </c>
      <c r="JC6" s="186">
        <v>0</v>
      </c>
      <c r="JD6" s="186">
        <v>0</v>
      </c>
      <c r="JE6" s="186">
        <v>0</v>
      </c>
      <c r="JF6" s="186">
        <v>0</v>
      </c>
      <c r="JG6" s="186">
        <v>13300</v>
      </c>
      <c r="JH6" s="186">
        <v>0</v>
      </c>
      <c r="JI6" s="186">
        <v>0</v>
      </c>
      <c r="JJ6" s="186">
        <v>0</v>
      </c>
      <c r="JK6" s="186">
        <v>198700</v>
      </c>
      <c r="JL6" s="186">
        <v>0</v>
      </c>
      <c r="JM6" s="186">
        <v>0</v>
      </c>
      <c r="JN6" s="186">
        <v>0</v>
      </c>
      <c r="JO6" s="186">
        <v>0</v>
      </c>
      <c r="JP6" s="186">
        <v>0</v>
      </c>
      <c r="JQ6" s="186">
        <v>0</v>
      </c>
      <c r="JR6" s="186">
        <v>0</v>
      </c>
      <c r="JS6" s="186">
        <v>0</v>
      </c>
      <c r="JT6" s="186">
        <v>0</v>
      </c>
      <c r="JU6" s="186">
        <v>0</v>
      </c>
      <c r="JV6" s="186">
        <v>0</v>
      </c>
      <c r="JW6" s="186">
        <v>0</v>
      </c>
      <c r="JX6" s="186">
        <v>0</v>
      </c>
      <c r="JY6" s="186">
        <v>0</v>
      </c>
      <c r="JZ6" s="186">
        <v>0</v>
      </c>
      <c r="KA6" s="186">
        <v>0</v>
      </c>
      <c r="KB6" s="186">
        <v>0</v>
      </c>
      <c r="KC6" s="186">
        <v>0</v>
      </c>
      <c r="KD6" s="186">
        <v>0</v>
      </c>
      <c r="KE6" s="186">
        <v>0</v>
      </c>
      <c r="KF6" s="186">
        <v>0</v>
      </c>
      <c r="KG6" s="186">
        <v>0</v>
      </c>
      <c r="KH6" s="186">
        <v>0</v>
      </c>
      <c r="KI6" s="186">
        <v>0</v>
      </c>
      <c r="KJ6" s="186">
        <v>0</v>
      </c>
      <c r="KK6" s="186">
        <v>0</v>
      </c>
      <c r="KL6" s="186">
        <v>0</v>
      </c>
      <c r="KM6" s="186">
        <v>0</v>
      </c>
      <c r="KN6" s="186">
        <v>0</v>
      </c>
      <c r="KO6" s="186">
        <v>0</v>
      </c>
      <c r="KP6" s="186">
        <v>0</v>
      </c>
      <c r="KQ6" s="186">
        <v>0</v>
      </c>
      <c r="KR6" s="186">
        <v>0</v>
      </c>
      <c r="KS6" s="186">
        <v>0</v>
      </c>
      <c r="KT6" s="186">
        <v>0</v>
      </c>
      <c r="KU6" s="186">
        <v>0</v>
      </c>
      <c r="KV6" s="186">
        <v>0</v>
      </c>
      <c r="KW6" s="186">
        <v>0</v>
      </c>
      <c r="KX6" s="186">
        <v>0</v>
      </c>
      <c r="KY6" s="186">
        <v>0</v>
      </c>
      <c r="KZ6" s="186">
        <v>0</v>
      </c>
      <c r="LA6" s="186">
        <v>0</v>
      </c>
      <c r="LB6" s="186">
        <v>0</v>
      </c>
      <c r="LC6" s="186">
        <v>0</v>
      </c>
      <c r="LD6" s="186">
        <v>0</v>
      </c>
      <c r="LE6" s="186">
        <v>0</v>
      </c>
      <c r="LF6" s="186">
        <v>0</v>
      </c>
      <c r="LG6" s="186">
        <v>0</v>
      </c>
      <c r="LH6" s="186">
        <v>0</v>
      </c>
      <c r="LI6" s="186">
        <v>0</v>
      </c>
      <c r="LJ6" s="186">
        <v>0</v>
      </c>
      <c r="LK6" s="186">
        <v>0</v>
      </c>
      <c r="LL6" s="186">
        <v>0</v>
      </c>
      <c r="LM6" s="186">
        <v>0</v>
      </c>
      <c r="LN6" s="186">
        <v>1096832.8449504902</v>
      </c>
      <c r="LO6" s="186">
        <v>696149.33497689804</v>
      </c>
      <c r="LP6" s="186">
        <v>93723.78730473046</v>
      </c>
      <c r="LQ6" s="186">
        <v>0</v>
      </c>
      <c r="LR6" s="186">
        <v>0</v>
      </c>
      <c r="LS6" s="186">
        <v>53776.25686468646</v>
      </c>
      <c r="LT6" s="186">
        <v>0</v>
      </c>
      <c r="LU6" s="186">
        <v>0</v>
      </c>
      <c r="LV6" s="186">
        <v>0</v>
      </c>
      <c r="LW6" s="186">
        <v>0</v>
      </c>
      <c r="LX6" s="186">
        <v>0</v>
      </c>
      <c r="LY6" s="186">
        <v>0</v>
      </c>
      <c r="LZ6" s="186">
        <v>20583.955643564354</v>
      </c>
      <c r="MA6" s="186">
        <v>18582.737733773374</v>
      </c>
      <c r="MB6" s="186">
        <v>0</v>
      </c>
      <c r="MC6" s="186">
        <v>26587.609372937288</v>
      </c>
      <c r="MD6" s="186">
        <v>0</v>
      </c>
      <c r="ME6" s="186">
        <v>0</v>
      </c>
      <c r="MF6" s="186">
        <v>4002.4358195819573</v>
      </c>
      <c r="MG6" s="186">
        <v>0</v>
      </c>
      <c r="MH6" s="186">
        <v>199783.16</v>
      </c>
      <c r="MI6" s="186">
        <v>891369.37639999995</v>
      </c>
      <c r="MJ6" s="186">
        <v>0</v>
      </c>
      <c r="MK6" s="186">
        <v>143434.06</v>
      </c>
      <c r="ML6" s="186">
        <v>0</v>
      </c>
      <c r="MM6" s="186">
        <v>51236.676666666659</v>
      </c>
      <c r="MN6" s="186">
        <v>0</v>
      </c>
      <c r="MO6" s="186">
        <v>0</v>
      </c>
      <c r="MP6" s="186">
        <v>0</v>
      </c>
      <c r="MQ6" s="186">
        <v>0</v>
      </c>
      <c r="MR6" s="186">
        <v>0</v>
      </c>
      <c r="MS6" s="186">
        <v>0</v>
      </c>
      <c r="MT6" s="186">
        <v>0</v>
      </c>
      <c r="MU6" s="186">
        <v>134074.66</v>
      </c>
      <c r="MV6" s="186">
        <v>0</v>
      </c>
      <c r="MW6" s="186">
        <v>0</v>
      </c>
      <c r="MX6" s="186">
        <v>0</v>
      </c>
      <c r="MY6" s="186">
        <v>187261.13</v>
      </c>
      <c r="MZ6" s="186">
        <v>0</v>
      </c>
      <c r="NA6" s="186">
        <v>0</v>
      </c>
      <c r="NB6" s="186">
        <v>0</v>
      </c>
      <c r="NC6" s="186">
        <v>245041.19059999997</v>
      </c>
      <c r="ND6" s="186">
        <v>0</v>
      </c>
      <c r="NE6" s="186">
        <v>3437.0299999999997</v>
      </c>
      <c r="NF6" s="186">
        <v>0</v>
      </c>
      <c r="NG6" s="186">
        <v>67727.386666666658</v>
      </c>
      <c r="NH6" s="186">
        <v>0</v>
      </c>
      <c r="NI6" s="186">
        <v>0</v>
      </c>
      <c r="NJ6" s="186">
        <v>0</v>
      </c>
      <c r="NK6" s="186">
        <v>0</v>
      </c>
      <c r="NL6" s="186">
        <v>0</v>
      </c>
      <c r="NM6" s="186">
        <v>0</v>
      </c>
      <c r="NN6" s="186">
        <v>0</v>
      </c>
      <c r="NO6" s="186">
        <v>193711.1</v>
      </c>
      <c r="NP6" s="186">
        <v>0</v>
      </c>
      <c r="NQ6" s="186">
        <v>119063.31</v>
      </c>
      <c r="NR6" s="186">
        <v>0</v>
      </c>
      <c r="NS6" s="186">
        <v>0</v>
      </c>
      <c r="NT6" s="186">
        <v>0</v>
      </c>
      <c r="NU6" s="186">
        <v>0</v>
      </c>
      <c r="NV6" s="186">
        <v>0</v>
      </c>
      <c r="NW6" s="186">
        <v>113702.205</v>
      </c>
      <c r="NX6" s="186">
        <v>0</v>
      </c>
      <c r="NY6" s="186">
        <v>57054.080000000002</v>
      </c>
      <c r="NZ6" s="186">
        <v>0</v>
      </c>
      <c r="OA6" s="186">
        <v>0</v>
      </c>
      <c r="OB6" s="186">
        <v>0</v>
      </c>
      <c r="OC6" s="186">
        <v>0</v>
      </c>
      <c r="OD6" s="186">
        <v>0</v>
      </c>
      <c r="OE6" s="186">
        <v>0</v>
      </c>
      <c r="OF6" s="186">
        <v>0</v>
      </c>
      <c r="OG6" s="186">
        <v>0</v>
      </c>
      <c r="OH6" s="186">
        <v>0</v>
      </c>
      <c r="OI6" s="186">
        <v>1166449.4099999999</v>
      </c>
      <c r="OJ6" s="186">
        <v>0</v>
      </c>
      <c r="OK6" s="186">
        <v>628051.68999999994</v>
      </c>
      <c r="OL6" s="186">
        <v>0</v>
      </c>
      <c r="OM6" s="186">
        <v>0</v>
      </c>
      <c r="ON6" s="186">
        <v>0</v>
      </c>
      <c r="OO6" s="186">
        <v>0</v>
      </c>
      <c r="OP6" s="186">
        <v>0</v>
      </c>
      <c r="OQ6" s="186">
        <v>0</v>
      </c>
      <c r="OR6" s="186">
        <v>0</v>
      </c>
      <c r="OS6" s="186">
        <v>0</v>
      </c>
      <c r="OT6" s="186">
        <v>0</v>
      </c>
      <c r="OU6" s="186">
        <v>0</v>
      </c>
      <c r="OV6" s="186">
        <v>0</v>
      </c>
      <c r="OW6" s="186">
        <v>0</v>
      </c>
      <c r="OX6" s="186">
        <v>0</v>
      </c>
      <c r="OY6" s="186">
        <v>0</v>
      </c>
      <c r="OZ6" s="186">
        <v>0</v>
      </c>
      <c r="PA6" s="186">
        <v>0</v>
      </c>
      <c r="PB6" s="186">
        <v>0</v>
      </c>
      <c r="PC6" s="186">
        <v>0</v>
      </c>
      <c r="PD6" s="186">
        <v>0</v>
      </c>
      <c r="PE6" s="186">
        <v>0</v>
      </c>
      <c r="PF6" s="186">
        <v>0</v>
      </c>
      <c r="PG6" s="186">
        <v>0</v>
      </c>
      <c r="PH6" s="186">
        <v>0</v>
      </c>
      <c r="PI6" s="186">
        <v>0</v>
      </c>
      <c r="PJ6" s="186">
        <v>33333555.362500928</v>
      </c>
      <c r="PK6" s="186">
        <v>17381950.532115802</v>
      </c>
      <c r="PL6" s="186">
        <v>6098048.634529708</v>
      </c>
      <c r="PM6" s="186">
        <v>162796.35523255897</v>
      </c>
      <c r="PN6" s="186">
        <v>10333644.824281543</v>
      </c>
      <c r="PO6" s="186">
        <v>10152153.884125659</v>
      </c>
      <c r="PP6" s="186">
        <v>50335.609152781697</v>
      </c>
      <c r="PQ6" s="186">
        <v>0</v>
      </c>
      <c r="PR6" s="186">
        <v>1509433.2548676499</v>
      </c>
      <c r="PS6" s="186">
        <v>32.75058405301526</v>
      </c>
      <c r="PT6" s="186">
        <v>0</v>
      </c>
      <c r="PU6" s="186">
        <v>0</v>
      </c>
      <c r="PV6" s="186">
        <v>152958.72972250011</v>
      </c>
      <c r="PW6" s="186">
        <v>7024335.4685516683</v>
      </c>
      <c r="PX6" s="186">
        <v>0</v>
      </c>
      <c r="PY6" s="186">
        <v>8355952.0953734722</v>
      </c>
      <c r="PZ6" s="186">
        <v>0</v>
      </c>
      <c r="QA6" s="186">
        <v>253899.64413795629</v>
      </c>
      <c r="QB6" s="186">
        <v>813344.01336214063</v>
      </c>
      <c r="QC6" s="186">
        <v>3964960.643384825</v>
      </c>
      <c r="QD6" s="281">
        <v>1</v>
      </c>
    </row>
    <row r="7" spans="1:446" x14ac:dyDescent="0.2">
      <c r="A7" s="185" t="s">
        <v>172</v>
      </c>
      <c r="B7" s="185" t="s">
        <v>131</v>
      </c>
      <c r="C7" s="186">
        <f>ROUND(UTPB!H18,0)-ROUND(UTPB!H288,0)</f>
        <v>0</v>
      </c>
      <c r="D7" s="294">
        <v>9930</v>
      </c>
      <c r="E7" s="185" t="s">
        <v>706</v>
      </c>
      <c r="F7" s="185">
        <v>2020</v>
      </c>
      <c r="G7" s="186">
        <v>34924819</v>
      </c>
      <c r="H7" s="186">
        <v>1942381</v>
      </c>
      <c r="I7" s="186">
        <v>7131485</v>
      </c>
      <c r="J7" s="186">
        <v>3168427</v>
      </c>
      <c r="K7" s="186">
        <v>10994198</v>
      </c>
      <c r="L7" s="185" t="s">
        <v>916</v>
      </c>
      <c r="M7" s="185" t="s">
        <v>917</v>
      </c>
      <c r="N7" s="280" t="s">
        <v>918</v>
      </c>
      <c r="O7" s="186">
        <v>2019</v>
      </c>
      <c r="P7" s="186">
        <v>2560</v>
      </c>
      <c r="Q7" s="186">
        <v>704</v>
      </c>
      <c r="R7" s="186">
        <v>0</v>
      </c>
      <c r="S7" s="186">
        <v>0</v>
      </c>
      <c r="T7" s="188" t="s">
        <v>773</v>
      </c>
      <c r="U7" s="188" t="s">
        <v>774</v>
      </c>
      <c r="V7" s="188" t="s">
        <v>775</v>
      </c>
      <c r="W7" s="186">
        <v>28985</v>
      </c>
      <c r="X7" s="186">
        <v>9527</v>
      </c>
      <c r="Y7" s="186">
        <v>3597</v>
      </c>
      <c r="Z7" s="186">
        <v>252</v>
      </c>
      <c r="AA7" s="186">
        <v>0</v>
      </c>
      <c r="AB7" s="186">
        <v>1484</v>
      </c>
      <c r="AC7" s="186">
        <v>141</v>
      </c>
      <c r="AD7" s="186">
        <v>0</v>
      </c>
      <c r="AE7" s="186">
        <v>228</v>
      </c>
      <c r="AF7" s="186">
        <v>1</v>
      </c>
      <c r="AG7" s="186">
        <v>0</v>
      </c>
      <c r="AH7" s="186">
        <v>0</v>
      </c>
      <c r="AI7" s="186">
        <v>69</v>
      </c>
      <c r="AJ7" s="186">
        <v>542</v>
      </c>
      <c r="AK7" s="186">
        <v>0</v>
      </c>
      <c r="AL7" s="186">
        <v>3450</v>
      </c>
      <c r="AM7" s="186">
        <v>0</v>
      </c>
      <c r="AN7" s="186">
        <v>0</v>
      </c>
      <c r="AO7" s="186">
        <v>240</v>
      </c>
      <c r="AP7" s="186">
        <v>157</v>
      </c>
      <c r="AQ7" s="186">
        <v>15161</v>
      </c>
      <c r="AR7" s="186">
        <v>7440</v>
      </c>
      <c r="AS7" s="186">
        <v>1220</v>
      </c>
      <c r="AT7" s="186">
        <v>2751</v>
      </c>
      <c r="AU7" s="186">
        <v>0</v>
      </c>
      <c r="AV7" s="186">
        <v>5543</v>
      </c>
      <c r="AW7" s="186">
        <v>918</v>
      </c>
      <c r="AX7" s="186">
        <v>0</v>
      </c>
      <c r="AY7" s="186">
        <v>406</v>
      </c>
      <c r="AZ7" s="186">
        <v>3</v>
      </c>
      <c r="BA7" s="186">
        <v>0</v>
      </c>
      <c r="BB7" s="186">
        <v>0</v>
      </c>
      <c r="BC7" s="186">
        <v>0</v>
      </c>
      <c r="BD7" s="186">
        <v>205</v>
      </c>
      <c r="BE7" s="186">
        <v>0</v>
      </c>
      <c r="BF7" s="186">
        <v>14079</v>
      </c>
      <c r="BG7" s="186">
        <v>0</v>
      </c>
      <c r="BH7" s="186">
        <v>297</v>
      </c>
      <c r="BI7" s="186">
        <v>1341</v>
      </c>
      <c r="BJ7" s="186">
        <v>2037</v>
      </c>
      <c r="BK7" s="186">
        <v>2172</v>
      </c>
      <c r="BL7" s="186">
        <v>874</v>
      </c>
      <c r="BM7" s="186">
        <v>0</v>
      </c>
      <c r="BN7" s="186">
        <v>6867</v>
      </c>
      <c r="BO7" s="186">
        <v>0</v>
      </c>
      <c r="BP7" s="186">
        <v>114</v>
      </c>
      <c r="BQ7" s="186">
        <v>0</v>
      </c>
      <c r="BR7" s="186">
        <v>0</v>
      </c>
      <c r="BS7" s="186">
        <v>0</v>
      </c>
      <c r="BT7" s="186">
        <v>0</v>
      </c>
      <c r="BU7" s="186">
        <v>0</v>
      </c>
      <c r="BV7" s="186">
        <v>0</v>
      </c>
      <c r="BW7" s="186">
        <v>0</v>
      </c>
      <c r="BX7" s="186">
        <v>24</v>
      </c>
      <c r="BY7" s="186">
        <v>0</v>
      </c>
      <c r="BZ7" s="186">
        <v>5502</v>
      </c>
      <c r="CA7" s="186">
        <v>0</v>
      </c>
      <c r="CB7" s="186">
        <v>0</v>
      </c>
      <c r="CC7" s="186">
        <v>0</v>
      </c>
      <c r="CD7" s="186">
        <v>0</v>
      </c>
      <c r="CE7" s="186">
        <v>0</v>
      </c>
      <c r="CF7" s="186">
        <v>0</v>
      </c>
      <c r="CG7" s="186">
        <v>0</v>
      </c>
      <c r="CH7" s="186">
        <v>0</v>
      </c>
      <c r="CI7" s="186">
        <v>0</v>
      </c>
      <c r="CJ7" s="186">
        <v>0</v>
      </c>
      <c r="CK7" s="186">
        <v>0</v>
      </c>
      <c r="CL7" s="186">
        <v>0</v>
      </c>
      <c r="CM7" s="186">
        <v>0</v>
      </c>
      <c r="CN7" s="186">
        <v>0</v>
      </c>
      <c r="CO7" s="186">
        <v>0</v>
      </c>
      <c r="CP7" s="186">
        <v>0</v>
      </c>
      <c r="CQ7" s="186">
        <v>0</v>
      </c>
      <c r="CR7" s="186">
        <v>0</v>
      </c>
      <c r="CS7" s="186">
        <v>0</v>
      </c>
      <c r="CT7" s="186">
        <v>0</v>
      </c>
      <c r="CU7" s="186">
        <v>0</v>
      </c>
      <c r="CV7" s="186">
        <v>0</v>
      </c>
      <c r="CW7" s="186">
        <v>0</v>
      </c>
      <c r="CX7" s="186">
        <v>0</v>
      </c>
      <c r="CY7" s="186">
        <v>0</v>
      </c>
      <c r="CZ7" s="186">
        <v>0</v>
      </c>
      <c r="DA7" s="186">
        <v>0</v>
      </c>
      <c r="DB7" s="186">
        <v>0</v>
      </c>
      <c r="DC7" s="186">
        <v>0</v>
      </c>
      <c r="DD7" s="186">
        <v>0</v>
      </c>
      <c r="DE7" s="186">
        <v>0</v>
      </c>
      <c r="DF7" s="186">
        <v>0</v>
      </c>
      <c r="DG7" s="186">
        <v>0</v>
      </c>
      <c r="DH7" s="186">
        <v>0</v>
      </c>
      <c r="DI7" s="186">
        <v>0</v>
      </c>
      <c r="DJ7" s="186">
        <v>0</v>
      </c>
      <c r="DK7" s="186">
        <v>0</v>
      </c>
      <c r="DL7" s="186">
        <v>0</v>
      </c>
      <c r="DM7" s="186">
        <v>0</v>
      </c>
      <c r="DN7" s="186">
        <v>0</v>
      </c>
      <c r="DO7" s="186">
        <v>0</v>
      </c>
      <c r="DP7" s="186">
        <v>0</v>
      </c>
      <c r="DQ7" s="186">
        <v>0</v>
      </c>
      <c r="DR7" s="186">
        <v>0</v>
      </c>
      <c r="DS7" s="186">
        <v>1866835.2306600399</v>
      </c>
      <c r="DT7" s="186">
        <v>773791.17455710901</v>
      </c>
      <c r="DU7" s="186">
        <v>511349.90562516102</v>
      </c>
      <c r="DV7" s="186">
        <v>14245.01203369</v>
      </c>
      <c r="DW7" s="186">
        <v>0</v>
      </c>
      <c r="DX7" s="186">
        <v>347058.59810578101</v>
      </c>
      <c r="DY7" s="186">
        <v>9430.5014841019492</v>
      </c>
      <c r="DZ7" s="186">
        <v>0</v>
      </c>
      <c r="EA7" s="186">
        <v>45679.923358585896</v>
      </c>
      <c r="EB7" s="186">
        <v>309.52380952380997</v>
      </c>
      <c r="EC7" s="186">
        <v>0</v>
      </c>
      <c r="ED7" s="186">
        <v>0</v>
      </c>
      <c r="EE7" s="186">
        <v>5210.0840336134497</v>
      </c>
      <c r="EF7" s="186">
        <v>30813.053949717701</v>
      </c>
      <c r="EG7" s="186">
        <v>0</v>
      </c>
      <c r="EH7" s="186">
        <v>257076.747513415</v>
      </c>
      <c r="EI7" s="186">
        <v>0</v>
      </c>
      <c r="EJ7" s="186">
        <v>0</v>
      </c>
      <c r="EK7" s="186">
        <v>26263.1491150293</v>
      </c>
      <c r="EL7" s="186">
        <v>27006.004794700199</v>
      </c>
      <c r="EM7" s="186">
        <v>1325033.1781836899</v>
      </c>
      <c r="EN7" s="186">
        <v>976785.37642773998</v>
      </c>
      <c r="EO7" s="186">
        <v>233754.44575140299</v>
      </c>
      <c r="EP7" s="186">
        <v>256657.62643256501</v>
      </c>
      <c r="EQ7" s="186">
        <v>0</v>
      </c>
      <c r="ER7" s="186">
        <v>1203061.3046203</v>
      </c>
      <c r="ES7" s="186">
        <v>87251.281763068895</v>
      </c>
      <c r="ET7" s="186">
        <v>0</v>
      </c>
      <c r="EU7" s="186">
        <v>86339.433207070702</v>
      </c>
      <c r="EV7" s="186">
        <v>1072.5359911406399</v>
      </c>
      <c r="EW7" s="186">
        <v>0</v>
      </c>
      <c r="EX7" s="186">
        <v>0</v>
      </c>
      <c r="EY7" s="186">
        <v>0</v>
      </c>
      <c r="EZ7" s="186">
        <v>8394.1032120217806</v>
      </c>
      <c r="FA7" s="186">
        <v>0</v>
      </c>
      <c r="FB7" s="186">
        <v>990520.42913251696</v>
      </c>
      <c r="FC7" s="186">
        <v>0</v>
      </c>
      <c r="FD7" s="186">
        <v>37302.496654805502</v>
      </c>
      <c r="FE7" s="186">
        <v>223532.04561809701</v>
      </c>
      <c r="FF7" s="186">
        <v>587227.99520530005</v>
      </c>
      <c r="FG7" s="186">
        <v>722224.46076913399</v>
      </c>
      <c r="FH7" s="186">
        <v>493443.78468996199</v>
      </c>
      <c r="FI7" s="186">
        <v>0</v>
      </c>
      <c r="FJ7" s="186">
        <v>756282.72802237899</v>
      </c>
      <c r="FK7" s="186">
        <v>0</v>
      </c>
      <c r="FL7" s="186">
        <v>45115.374581939803</v>
      </c>
      <c r="FM7" s="186">
        <v>0</v>
      </c>
      <c r="FN7" s="186">
        <v>0</v>
      </c>
      <c r="FO7" s="186">
        <v>0</v>
      </c>
      <c r="FP7" s="186">
        <v>0</v>
      </c>
      <c r="FQ7" s="186">
        <v>0</v>
      </c>
      <c r="FR7" s="186">
        <v>0</v>
      </c>
      <c r="FS7" s="186">
        <v>0</v>
      </c>
      <c r="FT7" s="186">
        <v>10827.0793650794</v>
      </c>
      <c r="FU7" s="186">
        <v>0</v>
      </c>
      <c r="FV7" s="186">
        <v>993340.01839863497</v>
      </c>
      <c r="FW7" s="186">
        <v>0</v>
      </c>
      <c r="FX7" s="186">
        <v>0</v>
      </c>
      <c r="FY7" s="186">
        <v>0</v>
      </c>
      <c r="FZ7" s="186">
        <v>0</v>
      </c>
      <c r="GA7" s="186">
        <v>0</v>
      </c>
      <c r="GB7" s="186">
        <v>0</v>
      </c>
      <c r="GC7" s="186">
        <v>0</v>
      </c>
      <c r="GD7" s="186">
        <v>0</v>
      </c>
      <c r="GE7" s="186">
        <v>0</v>
      </c>
      <c r="GF7" s="186">
        <v>0</v>
      </c>
      <c r="GG7" s="186">
        <v>0</v>
      </c>
      <c r="GH7" s="186">
        <v>0</v>
      </c>
      <c r="GI7" s="186">
        <v>0</v>
      </c>
      <c r="GJ7" s="186">
        <v>0</v>
      </c>
      <c r="GK7" s="186">
        <v>0</v>
      </c>
      <c r="GL7" s="186">
        <v>0</v>
      </c>
      <c r="GM7" s="186">
        <v>0</v>
      </c>
      <c r="GN7" s="186">
        <v>0</v>
      </c>
      <c r="GO7" s="186">
        <v>0</v>
      </c>
      <c r="GP7" s="186">
        <v>0</v>
      </c>
      <c r="GQ7" s="186">
        <v>0</v>
      </c>
      <c r="GR7" s="186">
        <v>0</v>
      </c>
      <c r="GS7" s="186">
        <v>0</v>
      </c>
      <c r="GT7" s="186">
        <v>0</v>
      </c>
      <c r="GU7" s="186">
        <v>0</v>
      </c>
      <c r="GV7" s="186">
        <v>0</v>
      </c>
      <c r="GW7" s="186">
        <v>0</v>
      </c>
      <c r="GX7" s="186">
        <v>0</v>
      </c>
      <c r="GY7" s="186">
        <v>0</v>
      </c>
      <c r="GZ7" s="186">
        <v>0</v>
      </c>
      <c r="HA7" s="186">
        <v>0</v>
      </c>
      <c r="HB7" s="186">
        <v>0</v>
      </c>
      <c r="HC7" s="186">
        <v>0</v>
      </c>
      <c r="HD7" s="186">
        <v>0</v>
      </c>
      <c r="HE7" s="186">
        <v>0</v>
      </c>
      <c r="HF7" s="186">
        <v>0</v>
      </c>
      <c r="HG7" s="186">
        <v>0</v>
      </c>
      <c r="HH7" s="186">
        <v>0</v>
      </c>
      <c r="HI7" s="186">
        <v>0</v>
      </c>
      <c r="HJ7" s="186">
        <v>0</v>
      </c>
      <c r="HK7" s="186">
        <v>0</v>
      </c>
      <c r="HL7" s="186">
        <v>0</v>
      </c>
      <c r="HM7" s="186">
        <v>0</v>
      </c>
      <c r="HN7" s="186">
        <v>0</v>
      </c>
      <c r="HP7" s="187" t="s">
        <v>140</v>
      </c>
      <c r="HQ7" s="185">
        <f>'Relative Weights'!$H$1</f>
        <v>2020</v>
      </c>
      <c r="HR7" s="186">
        <v>0</v>
      </c>
      <c r="HS7" s="186">
        <v>0</v>
      </c>
      <c r="HT7" s="186">
        <v>0</v>
      </c>
      <c r="HU7" s="186">
        <v>0</v>
      </c>
      <c r="HV7" s="186">
        <v>0</v>
      </c>
      <c r="HW7" s="186">
        <v>0</v>
      </c>
      <c r="HX7" s="186">
        <v>0</v>
      </c>
      <c r="HY7" s="186">
        <v>0</v>
      </c>
      <c r="HZ7" s="186">
        <v>0</v>
      </c>
      <c r="IA7" s="186">
        <v>0</v>
      </c>
      <c r="IB7" s="186">
        <v>0</v>
      </c>
      <c r="IC7" s="186">
        <v>0</v>
      </c>
      <c r="ID7" s="186">
        <v>0</v>
      </c>
      <c r="IE7" s="186">
        <v>0</v>
      </c>
      <c r="IF7" s="186">
        <v>0</v>
      </c>
      <c r="IG7" s="186">
        <v>0</v>
      </c>
      <c r="IH7" s="186">
        <v>0</v>
      </c>
      <c r="II7" s="186">
        <v>0</v>
      </c>
      <c r="IJ7" s="186">
        <v>0</v>
      </c>
      <c r="IK7" s="186">
        <v>0</v>
      </c>
      <c r="IL7" s="186">
        <v>0</v>
      </c>
      <c r="IM7" s="186">
        <v>0</v>
      </c>
      <c r="IN7" s="186">
        <v>0</v>
      </c>
      <c r="IO7" s="186">
        <v>0</v>
      </c>
      <c r="IP7" s="186">
        <v>0</v>
      </c>
      <c r="IQ7" s="186">
        <v>0</v>
      </c>
      <c r="IR7" s="186">
        <v>0</v>
      </c>
      <c r="IS7" s="186">
        <v>0</v>
      </c>
      <c r="IT7" s="186">
        <v>0</v>
      </c>
      <c r="IU7" s="186">
        <v>0</v>
      </c>
      <c r="IV7" s="186">
        <v>0</v>
      </c>
      <c r="IW7" s="186">
        <v>0</v>
      </c>
      <c r="IX7" s="186">
        <v>0</v>
      </c>
      <c r="IY7" s="186">
        <v>0</v>
      </c>
      <c r="IZ7" s="186">
        <v>0</v>
      </c>
      <c r="JA7" s="186">
        <v>0</v>
      </c>
      <c r="JB7" s="186">
        <v>0</v>
      </c>
      <c r="JC7" s="186">
        <v>0</v>
      </c>
      <c r="JD7" s="186">
        <v>0</v>
      </c>
      <c r="JE7" s="186">
        <v>0</v>
      </c>
      <c r="JF7" s="186">
        <v>0</v>
      </c>
      <c r="JG7" s="186">
        <v>0</v>
      </c>
      <c r="JH7" s="186">
        <v>0</v>
      </c>
      <c r="JI7" s="186">
        <v>0</v>
      </c>
      <c r="JJ7" s="186">
        <v>0</v>
      </c>
      <c r="JK7" s="186">
        <v>0</v>
      </c>
      <c r="JL7" s="186">
        <v>0</v>
      </c>
      <c r="JM7" s="186">
        <v>0</v>
      </c>
      <c r="JN7" s="186">
        <v>0</v>
      </c>
      <c r="JO7" s="186">
        <v>0</v>
      </c>
      <c r="JP7" s="186">
        <v>0</v>
      </c>
      <c r="JQ7" s="186">
        <v>0</v>
      </c>
      <c r="JR7" s="186">
        <v>0</v>
      </c>
      <c r="JS7" s="186">
        <v>0</v>
      </c>
      <c r="JT7" s="186">
        <v>0</v>
      </c>
      <c r="JU7" s="186">
        <v>0</v>
      </c>
      <c r="JV7" s="186">
        <v>0</v>
      </c>
      <c r="JW7" s="186">
        <v>0</v>
      </c>
      <c r="JX7" s="186">
        <v>0</v>
      </c>
      <c r="JY7" s="186">
        <v>0</v>
      </c>
      <c r="JZ7" s="186">
        <v>0</v>
      </c>
      <c r="KA7" s="186">
        <v>0</v>
      </c>
      <c r="KB7" s="186">
        <v>0</v>
      </c>
      <c r="KC7" s="186">
        <v>0</v>
      </c>
      <c r="KD7" s="186">
        <v>0</v>
      </c>
      <c r="KE7" s="186">
        <v>0</v>
      </c>
      <c r="KF7" s="186">
        <v>0</v>
      </c>
      <c r="KG7" s="186">
        <v>0</v>
      </c>
      <c r="KH7" s="186">
        <v>0</v>
      </c>
      <c r="KI7" s="186">
        <v>0</v>
      </c>
      <c r="KJ7" s="186">
        <v>0</v>
      </c>
      <c r="KK7" s="186">
        <v>0</v>
      </c>
      <c r="KL7" s="186">
        <v>0</v>
      </c>
      <c r="KM7" s="186">
        <v>0</v>
      </c>
      <c r="KN7" s="186">
        <v>0</v>
      </c>
      <c r="KO7" s="186">
        <v>0</v>
      </c>
      <c r="KP7" s="186">
        <v>0</v>
      </c>
      <c r="KQ7" s="186">
        <v>0</v>
      </c>
      <c r="KR7" s="186">
        <v>0</v>
      </c>
      <c r="KS7" s="186">
        <v>0</v>
      </c>
      <c r="KT7" s="186">
        <v>0</v>
      </c>
      <c r="KU7" s="186">
        <v>0</v>
      </c>
      <c r="KV7" s="186">
        <v>0</v>
      </c>
      <c r="KW7" s="186">
        <v>0</v>
      </c>
      <c r="KX7" s="186">
        <v>0</v>
      </c>
      <c r="KY7" s="186">
        <v>0</v>
      </c>
      <c r="KZ7" s="186">
        <v>0</v>
      </c>
      <c r="LA7" s="186">
        <v>0</v>
      </c>
      <c r="LB7" s="186">
        <v>0</v>
      </c>
      <c r="LC7" s="186">
        <v>0</v>
      </c>
      <c r="LD7" s="186">
        <v>0</v>
      </c>
      <c r="LE7" s="186">
        <v>0</v>
      </c>
      <c r="LF7" s="186">
        <v>0</v>
      </c>
      <c r="LG7" s="186">
        <v>0</v>
      </c>
      <c r="LH7" s="186">
        <v>0</v>
      </c>
      <c r="LI7" s="186">
        <v>0</v>
      </c>
      <c r="LJ7" s="186">
        <v>0</v>
      </c>
      <c r="LK7" s="186">
        <v>0</v>
      </c>
      <c r="LL7" s="186">
        <v>0</v>
      </c>
      <c r="LM7" s="186">
        <v>0</v>
      </c>
      <c r="LN7" s="186">
        <v>419857.91871810838</v>
      </c>
      <c r="LO7" s="186">
        <v>171419.90762549033</v>
      </c>
      <c r="LP7" s="186">
        <v>113280.62672961879</v>
      </c>
      <c r="LQ7" s="186">
        <v>3155.7326352089813</v>
      </c>
      <c r="LR7" s="186">
        <v>0</v>
      </c>
      <c r="LS7" s="186">
        <v>76884.755468151387</v>
      </c>
      <c r="LT7" s="186">
        <v>2089.1623656386523</v>
      </c>
      <c r="LU7" s="186">
        <v>0</v>
      </c>
      <c r="LV7" s="186">
        <v>10119.359343757606</v>
      </c>
      <c r="LW7" s="186">
        <v>571.4357759877646</v>
      </c>
      <c r="LX7" s="186">
        <v>0</v>
      </c>
      <c r="LY7" s="186">
        <v>0</v>
      </c>
      <c r="LZ7" s="186">
        <v>1154.2027316429176</v>
      </c>
      <c r="MA7" s="186">
        <v>6826.0894959062543</v>
      </c>
      <c r="MB7" s="186">
        <v>0</v>
      </c>
      <c r="MC7" s="186">
        <v>474609.20996592508</v>
      </c>
      <c r="MD7" s="186">
        <v>0</v>
      </c>
      <c r="ME7" s="186">
        <v>0</v>
      </c>
      <c r="MF7" s="186">
        <v>5818.1421938931198</v>
      </c>
      <c r="MG7" s="186">
        <v>5982.7049376969817</v>
      </c>
      <c r="MH7" s="186">
        <v>298004.6997655757</v>
      </c>
      <c r="MI7" s="186">
        <v>216389.72438915452</v>
      </c>
      <c r="MJ7" s="186">
        <v>51784.208473022285</v>
      </c>
      <c r="MK7" s="186">
        <v>56857.996742507108</v>
      </c>
      <c r="ML7" s="186">
        <v>0</v>
      </c>
      <c r="MM7" s="186">
        <v>266517.16662191582</v>
      </c>
      <c r="MN7" s="186">
        <v>19328.992686171667</v>
      </c>
      <c r="MO7" s="186">
        <v>0</v>
      </c>
      <c r="MP7" s="186">
        <v>19126.559020254746</v>
      </c>
      <c r="MQ7" s="186">
        <v>1980.0914098180606</v>
      </c>
      <c r="MR7" s="186">
        <v>0</v>
      </c>
      <c r="MS7" s="186">
        <v>0</v>
      </c>
      <c r="MT7" s="186">
        <v>0</v>
      </c>
      <c r="MU7" s="186">
        <v>1859.5657495241485</v>
      </c>
      <c r="MV7" s="186">
        <v>0</v>
      </c>
      <c r="MW7" s="186">
        <v>1828676.1555560809</v>
      </c>
      <c r="MX7" s="186">
        <v>0</v>
      </c>
      <c r="MY7" s="186">
        <v>8263.7513637406955</v>
      </c>
      <c r="MZ7" s="186">
        <v>49519.622365226816</v>
      </c>
      <c r="NA7" s="186">
        <v>130090.02453995339</v>
      </c>
      <c r="NB7" s="186">
        <v>162430.86372364307</v>
      </c>
      <c r="NC7" s="186">
        <v>109313.8443176736</v>
      </c>
      <c r="ND7" s="186">
        <v>0</v>
      </c>
      <c r="NE7" s="186">
        <v>167541.17726405823</v>
      </c>
      <c r="NF7" s="186">
        <v>0</v>
      </c>
      <c r="NG7" s="186">
        <v>9994.521275422383</v>
      </c>
      <c r="NH7" s="186">
        <v>0</v>
      </c>
      <c r="NI7" s="186">
        <v>0</v>
      </c>
      <c r="NJ7" s="186">
        <v>0</v>
      </c>
      <c r="NK7" s="186">
        <v>0</v>
      </c>
      <c r="NL7" s="186">
        <v>0</v>
      </c>
      <c r="NM7" s="186">
        <v>0</v>
      </c>
      <c r="NN7" s="186">
        <v>0</v>
      </c>
      <c r="NO7" s="186">
        <v>2398.5487724104332</v>
      </c>
      <c r="NP7" s="186">
        <v>0</v>
      </c>
      <c r="NQ7" s="186">
        <v>1833881.6167538145</v>
      </c>
      <c r="NR7" s="186">
        <v>0</v>
      </c>
      <c r="NS7" s="186">
        <v>0</v>
      </c>
      <c r="NT7" s="186">
        <v>0</v>
      </c>
      <c r="NU7" s="186">
        <v>0</v>
      </c>
      <c r="NV7" s="186">
        <v>0</v>
      </c>
      <c r="NW7" s="186">
        <v>0</v>
      </c>
      <c r="NX7" s="186">
        <v>0</v>
      </c>
      <c r="NY7" s="186">
        <v>0</v>
      </c>
      <c r="NZ7" s="186">
        <v>0</v>
      </c>
      <c r="OA7" s="186">
        <v>0</v>
      </c>
      <c r="OB7" s="186">
        <v>0</v>
      </c>
      <c r="OC7" s="186">
        <v>0</v>
      </c>
      <c r="OD7" s="186">
        <v>0</v>
      </c>
      <c r="OE7" s="186">
        <v>0</v>
      </c>
      <c r="OF7" s="186">
        <v>0</v>
      </c>
      <c r="OG7" s="186">
        <v>0</v>
      </c>
      <c r="OH7" s="186">
        <v>0</v>
      </c>
      <c r="OI7" s="186">
        <v>0</v>
      </c>
      <c r="OJ7" s="186">
        <v>0</v>
      </c>
      <c r="OK7" s="186">
        <v>0</v>
      </c>
      <c r="OL7" s="186">
        <v>0</v>
      </c>
      <c r="OM7" s="186">
        <v>0</v>
      </c>
      <c r="ON7" s="186">
        <v>0</v>
      </c>
      <c r="OO7" s="186">
        <v>0</v>
      </c>
      <c r="OP7" s="186">
        <v>0</v>
      </c>
      <c r="OQ7" s="186">
        <v>0</v>
      </c>
      <c r="OR7" s="186">
        <v>0</v>
      </c>
      <c r="OS7" s="186">
        <v>0</v>
      </c>
      <c r="OT7" s="186">
        <v>0</v>
      </c>
      <c r="OU7" s="186">
        <v>0</v>
      </c>
      <c r="OV7" s="186">
        <v>0</v>
      </c>
      <c r="OW7" s="186">
        <v>0</v>
      </c>
      <c r="OX7" s="186">
        <v>0</v>
      </c>
      <c r="OY7" s="186">
        <v>0</v>
      </c>
      <c r="OZ7" s="186">
        <v>0</v>
      </c>
      <c r="PA7" s="186">
        <v>0</v>
      </c>
      <c r="PB7" s="186">
        <v>0</v>
      </c>
      <c r="PC7" s="186">
        <v>0</v>
      </c>
      <c r="PD7" s="186">
        <v>0</v>
      </c>
      <c r="PE7" s="186">
        <v>0</v>
      </c>
      <c r="PF7" s="186">
        <v>0</v>
      </c>
      <c r="PG7" s="186">
        <v>0</v>
      </c>
      <c r="PH7" s="186">
        <v>0</v>
      </c>
      <c r="PI7" s="186">
        <v>0</v>
      </c>
      <c r="PJ7" s="186">
        <v>6345815.2287070416</v>
      </c>
      <c r="PK7" s="186">
        <v>3645735.5296402685</v>
      </c>
      <c r="PL7" s="186">
        <v>1210529.7721258593</v>
      </c>
      <c r="PM7" s="186">
        <v>0</v>
      </c>
      <c r="PN7" s="186">
        <v>1668811.2174562057</v>
      </c>
      <c r="PO7" s="186">
        <v>2591690.4304811032</v>
      </c>
      <c r="PP7" s="186">
        <v>157073.54133407967</v>
      </c>
      <c r="PQ7" s="186">
        <v>0</v>
      </c>
      <c r="PR7" s="186">
        <v>214485.19744437636</v>
      </c>
      <c r="PS7" s="186">
        <v>0</v>
      </c>
      <c r="PT7" s="186">
        <v>0</v>
      </c>
      <c r="PU7" s="186">
        <v>0</v>
      </c>
      <c r="PV7" s="186">
        <v>8464.5352171103987</v>
      </c>
      <c r="PW7" s="186">
        <v>81287.858795823675</v>
      </c>
      <c r="PX7" s="186">
        <v>0</v>
      </c>
      <c r="PY7" s="186">
        <v>0</v>
      </c>
      <c r="PZ7" s="186">
        <v>0</v>
      </c>
      <c r="QA7" s="186">
        <v>60603.264569584629</v>
      </c>
      <c r="QB7" s="186">
        <v>405828.40924812783</v>
      </c>
      <c r="QC7" s="186">
        <v>997912.02913610858</v>
      </c>
      <c r="QD7" s="281">
        <v>1</v>
      </c>
    </row>
    <row r="8" spans="1:446" x14ac:dyDescent="0.2">
      <c r="A8" s="185" t="s">
        <v>173</v>
      </c>
      <c r="B8" s="185" t="s">
        <v>71</v>
      </c>
      <c r="C8" s="186">
        <f>ROUND(UTSA!H18,0)-ROUND(UTSA!H288,0)</f>
        <v>0</v>
      </c>
      <c r="D8" s="294">
        <v>10115</v>
      </c>
      <c r="E8" s="185" t="s">
        <v>707</v>
      </c>
      <c r="F8" s="185">
        <v>2020</v>
      </c>
      <c r="G8" s="186">
        <v>117179415</v>
      </c>
      <c r="H8" s="186">
        <v>126241811</v>
      </c>
      <c r="I8" s="186">
        <v>75572848</v>
      </c>
      <c r="J8" s="186">
        <v>30756281</v>
      </c>
      <c r="K8" s="186">
        <v>44254729</v>
      </c>
      <c r="L8" s="185" t="s">
        <v>839</v>
      </c>
      <c r="M8" s="185" t="s">
        <v>739</v>
      </c>
      <c r="N8" s="317" t="s">
        <v>890</v>
      </c>
      <c r="O8" s="186">
        <v>11490</v>
      </c>
      <c r="P8" s="186">
        <v>16694</v>
      </c>
      <c r="Q8" s="186">
        <v>3300</v>
      </c>
      <c r="R8" s="186">
        <v>905</v>
      </c>
      <c r="S8" s="186">
        <v>0</v>
      </c>
      <c r="T8" s="188" t="s">
        <v>776</v>
      </c>
      <c r="U8" s="188" t="s">
        <v>777</v>
      </c>
      <c r="V8" s="188" t="s">
        <v>778</v>
      </c>
      <c r="W8" s="186">
        <v>229116</v>
      </c>
      <c r="X8" s="186">
        <v>97891</v>
      </c>
      <c r="Y8" s="186">
        <v>20684</v>
      </c>
      <c r="Z8" s="186">
        <v>3840</v>
      </c>
      <c r="AA8" s="186">
        <v>0</v>
      </c>
      <c r="AB8" s="186">
        <v>42112</v>
      </c>
      <c r="AC8" s="186">
        <v>42</v>
      </c>
      <c r="AD8" s="186">
        <v>0</v>
      </c>
      <c r="AE8" s="186">
        <v>0</v>
      </c>
      <c r="AF8" s="186">
        <v>18</v>
      </c>
      <c r="AG8" s="186">
        <v>0</v>
      </c>
      <c r="AH8" s="186">
        <v>0</v>
      </c>
      <c r="AI8" s="186">
        <v>0</v>
      </c>
      <c r="AJ8" s="186">
        <v>2241</v>
      </c>
      <c r="AK8" s="186">
        <v>0</v>
      </c>
      <c r="AL8" s="186">
        <v>23355</v>
      </c>
      <c r="AM8" s="186">
        <v>0</v>
      </c>
      <c r="AN8" s="186">
        <v>0</v>
      </c>
      <c r="AO8" s="186">
        <v>773</v>
      </c>
      <c r="AP8" s="186">
        <v>0</v>
      </c>
      <c r="AQ8" s="186">
        <v>90336</v>
      </c>
      <c r="AR8" s="186">
        <v>69811</v>
      </c>
      <c r="AS8" s="186">
        <v>6004</v>
      </c>
      <c r="AT8" s="186">
        <v>12560</v>
      </c>
      <c r="AU8" s="186">
        <v>196</v>
      </c>
      <c r="AV8" s="186">
        <v>60736</v>
      </c>
      <c r="AW8" s="186">
        <v>141</v>
      </c>
      <c r="AX8" s="186">
        <v>0</v>
      </c>
      <c r="AY8" s="186">
        <v>0</v>
      </c>
      <c r="AZ8" s="186">
        <v>81</v>
      </c>
      <c r="BA8" s="186">
        <v>0</v>
      </c>
      <c r="BB8" s="186">
        <v>15</v>
      </c>
      <c r="BC8" s="186">
        <v>0</v>
      </c>
      <c r="BD8" s="186">
        <v>6311</v>
      </c>
      <c r="BE8" s="186">
        <v>0</v>
      </c>
      <c r="BF8" s="186">
        <v>55115</v>
      </c>
      <c r="BG8" s="186">
        <v>0</v>
      </c>
      <c r="BH8" s="186">
        <v>2163</v>
      </c>
      <c r="BI8" s="186">
        <v>1481</v>
      </c>
      <c r="BJ8" s="186">
        <v>0</v>
      </c>
      <c r="BK8" s="186">
        <v>18484</v>
      </c>
      <c r="BL8" s="186">
        <v>7608</v>
      </c>
      <c r="BM8" s="186">
        <v>969</v>
      </c>
      <c r="BN8" s="186">
        <v>4583</v>
      </c>
      <c r="BO8" s="186">
        <v>45</v>
      </c>
      <c r="BP8" s="186">
        <v>8250</v>
      </c>
      <c r="BQ8" s="186">
        <v>0</v>
      </c>
      <c r="BR8" s="186">
        <v>0</v>
      </c>
      <c r="BS8" s="186">
        <v>4212</v>
      </c>
      <c r="BT8" s="186">
        <v>15</v>
      </c>
      <c r="BU8" s="186">
        <v>0</v>
      </c>
      <c r="BV8" s="186">
        <v>0</v>
      </c>
      <c r="BW8" s="186">
        <v>0</v>
      </c>
      <c r="BX8" s="186">
        <v>243</v>
      </c>
      <c r="BY8" s="186">
        <v>0</v>
      </c>
      <c r="BZ8" s="186">
        <v>13744</v>
      </c>
      <c r="CA8" s="186">
        <v>0</v>
      </c>
      <c r="CB8" s="186">
        <v>0</v>
      </c>
      <c r="CC8" s="186">
        <v>324</v>
      </c>
      <c r="CD8" s="186">
        <v>0</v>
      </c>
      <c r="CE8" s="186">
        <v>3985</v>
      </c>
      <c r="CF8" s="186">
        <v>3579</v>
      </c>
      <c r="CG8" s="186">
        <v>0</v>
      </c>
      <c r="CH8" s="186">
        <v>626</v>
      </c>
      <c r="CI8" s="186">
        <v>3</v>
      </c>
      <c r="CJ8" s="186">
        <v>4428</v>
      </c>
      <c r="CK8" s="186">
        <v>0</v>
      </c>
      <c r="CL8" s="186">
        <v>0</v>
      </c>
      <c r="CM8" s="186">
        <v>0</v>
      </c>
      <c r="CN8" s="186">
        <v>0</v>
      </c>
      <c r="CO8" s="186">
        <v>0</v>
      </c>
      <c r="CP8" s="186">
        <v>0</v>
      </c>
      <c r="CQ8" s="186">
        <v>0</v>
      </c>
      <c r="CR8" s="186">
        <v>0</v>
      </c>
      <c r="CS8" s="186">
        <v>0</v>
      </c>
      <c r="CT8" s="186">
        <v>888</v>
      </c>
      <c r="CU8" s="186">
        <v>0</v>
      </c>
      <c r="CV8" s="186">
        <v>0</v>
      </c>
      <c r="CW8" s="186">
        <v>54</v>
      </c>
      <c r="CX8" s="186">
        <v>0</v>
      </c>
      <c r="CY8" s="186">
        <v>0</v>
      </c>
      <c r="CZ8" s="186">
        <v>0</v>
      </c>
      <c r="DA8" s="186">
        <v>0</v>
      </c>
      <c r="DB8" s="186">
        <v>0</v>
      </c>
      <c r="DC8" s="186">
        <v>0</v>
      </c>
      <c r="DD8" s="186">
        <v>0</v>
      </c>
      <c r="DE8" s="186">
        <v>0</v>
      </c>
      <c r="DF8" s="186">
        <v>0</v>
      </c>
      <c r="DG8" s="186">
        <v>0</v>
      </c>
      <c r="DH8" s="186">
        <v>0</v>
      </c>
      <c r="DI8" s="186">
        <v>0</v>
      </c>
      <c r="DJ8" s="186">
        <v>0</v>
      </c>
      <c r="DK8" s="186">
        <v>0</v>
      </c>
      <c r="DL8" s="186">
        <v>0</v>
      </c>
      <c r="DM8" s="186">
        <v>0</v>
      </c>
      <c r="DN8" s="186">
        <v>0</v>
      </c>
      <c r="DO8" s="186">
        <v>0</v>
      </c>
      <c r="DP8" s="186">
        <v>0</v>
      </c>
      <c r="DQ8" s="186">
        <v>0</v>
      </c>
      <c r="DR8" s="186">
        <v>0</v>
      </c>
      <c r="DS8" s="186">
        <v>9504498.1439699996</v>
      </c>
      <c r="DT8" s="186">
        <v>6351514.9987057103</v>
      </c>
      <c r="DU8" s="186">
        <v>1740467.2582302301</v>
      </c>
      <c r="DV8" s="186">
        <v>241512.56224121701</v>
      </c>
      <c r="DW8" s="186">
        <v>0</v>
      </c>
      <c r="DX8" s="186">
        <v>2876921.9158030599</v>
      </c>
      <c r="DY8" s="186">
        <v>12822.171428571401</v>
      </c>
      <c r="DZ8" s="186">
        <v>0</v>
      </c>
      <c r="EA8" s="186">
        <v>0</v>
      </c>
      <c r="EB8" s="186">
        <v>2999.8888888888901</v>
      </c>
      <c r="EC8" s="186">
        <v>0</v>
      </c>
      <c r="ED8" s="186">
        <v>0</v>
      </c>
      <c r="EE8" s="186">
        <v>0</v>
      </c>
      <c r="EF8" s="186">
        <v>57535.818121700999</v>
      </c>
      <c r="EG8" s="186">
        <v>0</v>
      </c>
      <c r="EH8" s="186">
        <v>925676.07980540604</v>
      </c>
      <c r="EI8" s="186">
        <v>0</v>
      </c>
      <c r="EJ8" s="186">
        <v>0</v>
      </c>
      <c r="EK8" s="186">
        <v>63479.398502816599</v>
      </c>
      <c r="EL8" s="186">
        <v>0</v>
      </c>
      <c r="EM8" s="186">
        <v>7665131.27752419</v>
      </c>
      <c r="EN8" s="186">
        <v>7062115.3392681703</v>
      </c>
      <c r="EO8" s="186">
        <v>1327186.5111595299</v>
      </c>
      <c r="EP8" s="186">
        <v>1099560.09084854</v>
      </c>
      <c r="EQ8" s="186">
        <v>30219.03039077</v>
      </c>
      <c r="ER8" s="186">
        <v>7978831.3420652598</v>
      </c>
      <c r="ES8" s="186">
        <v>4471.4285714285697</v>
      </c>
      <c r="ET8" s="186">
        <v>0</v>
      </c>
      <c r="EU8" s="186">
        <v>0</v>
      </c>
      <c r="EV8" s="186">
        <v>18945.8027440396</v>
      </c>
      <c r="EW8" s="186">
        <v>0</v>
      </c>
      <c r="EX8" s="186">
        <v>0</v>
      </c>
      <c r="EY8" s="186">
        <v>0</v>
      </c>
      <c r="EZ8" s="186">
        <v>143715.0894233</v>
      </c>
      <c r="FA8" s="186">
        <v>0</v>
      </c>
      <c r="FB8" s="186">
        <v>4915202.65773331</v>
      </c>
      <c r="FC8" s="186">
        <v>0</v>
      </c>
      <c r="FD8" s="186">
        <v>259800.521989359</v>
      </c>
      <c r="FE8" s="186">
        <v>176949.82397209399</v>
      </c>
      <c r="FF8" s="186">
        <v>0</v>
      </c>
      <c r="FG8" s="186">
        <v>6149022.1244881498</v>
      </c>
      <c r="FH8" s="186">
        <v>4170127.7011972698</v>
      </c>
      <c r="FI8" s="186">
        <v>755624.82199785498</v>
      </c>
      <c r="FJ8" s="186">
        <v>1068847.9097261601</v>
      </c>
      <c r="FK8" s="186">
        <v>54051.078121742801</v>
      </c>
      <c r="FL8" s="186">
        <v>3984984.6659593801</v>
      </c>
      <c r="FM8" s="186">
        <v>0</v>
      </c>
      <c r="FN8" s="186">
        <v>0</v>
      </c>
      <c r="FO8" s="186">
        <v>971830.93723611499</v>
      </c>
      <c r="FP8" s="186">
        <v>18812.3947368421</v>
      </c>
      <c r="FQ8" s="186">
        <v>0</v>
      </c>
      <c r="FR8" s="186">
        <v>0</v>
      </c>
      <c r="FS8" s="186">
        <v>0</v>
      </c>
      <c r="FT8" s="186">
        <v>87881.761306532702</v>
      </c>
      <c r="FU8" s="186">
        <v>0</v>
      </c>
      <c r="FV8" s="186">
        <v>3958983.9782754602</v>
      </c>
      <c r="FW8" s="186">
        <v>0</v>
      </c>
      <c r="FX8" s="186">
        <v>0</v>
      </c>
      <c r="FY8" s="186">
        <v>77777.661220007896</v>
      </c>
      <c r="FZ8" s="186">
        <v>0</v>
      </c>
      <c r="GA8" s="186">
        <v>3743335.7843077499</v>
      </c>
      <c r="GB8" s="186">
        <v>4276167.8229233297</v>
      </c>
      <c r="GC8" s="186">
        <v>0</v>
      </c>
      <c r="GD8" s="186">
        <v>477105.62650643301</v>
      </c>
      <c r="GE8" s="186">
        <v>4055.5555555555602</v>
      </c>
      <c r="GF8" s="186">
        <v>6636628.1727471603</v>
      </c>
      <c r="GG8" s="186">
        <v>0</v>
      </c>
      <c r="GH8" s="186">
        <v>0</v>
      </c>
      <c r="GI8" s="186">
        <v>0</v>
      </c>
      <c r="GJ8" s="186">
        <v>0</v>
      </c>
      <c r="GK8" s="186">
        <v>0</v>
      </c>
      <c r="GL8" s="186">
        <v>0</v>
      </c>
      <c r="GM8" s="186">
        <v>0</v>
      </c>
      <c r="GN8" s="186">
        <v>0</v>
      </c>
      <c r="GO8" s="186">
        <v>0</v>
      </c>
      <c r="GP8" s="186">
        <v>2407074.0903688301</v>
      </c>
      <c r="GQ8" s="186">
        <v>0</v>
      </c>
      <c r="GR8" s="186">
        <v>0</v>
      </c>
      <c r="GS8" s="186">
        <v>6223.3495027892304</v>
      </c>
      <c r="GT8" s="186">
        <v>0</v>
      </c>
      <c r="GU8" s="186">
        <v>0</v>
      </c>
      <c r="GV8" s="186">
        <v>0</v>
      </c>
      <c r="GW8" s="186">
        <v>0</v>
      </c>
      <c r="GX8" s="186">
        <v>0</v>
      </c>
      <c r="GY8" s="186">
        <v>0</v>
      </c>
      <c r="GZ8" s="186">
        <v>0</v>
      </c>
      <c r="HA8" s="186">
        <v>0</v>
      </c>
      <c r="HB8" s="186">
        <v>0</v>
      </c>
      <c r="HC8" s="186">
        <v>0</v>
      </c>
      <c r="HD8" s="186">
        <v>0</v>
      </c>
      <c r="HE8" s="186">
        <v>0</v>
      </c>
      <c r="HF8" s="186">
        <v>0</v>
      </c>
      <c r="HG8" s="186">
        <v>0</v>
      </c>
      <c r="HH8" s="186">
        <v>0</v>
      </c>
      <c r="HI8" s="186">
        <v>0</v>
      </c>
      <c r="HJ8" s="186">
        <v>0</v>
      </c>
      <c r="HK8" s="186">
        <v>0</v>
      </c>
      <c r="HL8" s="186">
        <v>0</v>
      </c>
      <c r="HM8" s="186">
        <v>0</v>
      </c>
      <c r="HN8" s="186">
        <v>0</v>
      </c>
      <c r="HP8" s="187" t="s">
        <v>141</v>
      </c>
      <c r="HQ8" s="185">
        <f>'Relative Weights'!$H$1</f>
        <v>2020</v>
      </c>
      <c r="HR8" s="186">
        <v>1675284.9</v>
      </c>
      <c r="HS8" s="186">
        <v>968328.47588728205</v>
      </c>
      <c r="HT8" s="186">
        <v>73277.615214954625</v>
      </c>
      <c r="HU8" s="186">
        <v>37296.282104678605</v>
      </c>
      <c r="HV8" s="186">
        <v>0</v>
      </c>
      <c r="HW8" s="186">
        <v>971344.19528071606</v>
      </c>
      <c r="HX8" s="186">
        <v>0</v>
      </c>
      <c r="HY8" s="186">
        <v>0</v>
      </c>
      <c r="HZ8" s="186">
        <v>0</v>
      </c>
      <c r="IA8" s="186">
        <v>0</v>
      </c>
      <c r="IB8" s="186">
        <v>0</v>
      </c>
      <c r="IC8" s="186">
        <v>0</v>
      </c>
      <c r="ID8" s="186">
        <v>0</v>
      </c>
      <c r="IE8" s="186">
        <v>0</v>
      </c>
      <c r="IF8" s="186">
        <v>0</v>
      </c>
      <c r="IG8" s="186">
        <v>451210.41212863312</v>
      </c>
      <c r="IH8" s="186">
        <v>0</v>
      </c>
      <c r="II8" s="186">
        <v>0</v>
      </c>
      <c r="IJ8" s="186">
        <v>0</v>
      </c>
      <c r="IK8" s="186">
        <v>0</v>
      </c>
      <c r="IL8" s="186">
        <v>660532.24757765688</v>
      </c>
      <c r="IM8" s="186">
        <v>690563.78247404809</v>
      </c>
      <c r="IN8" s="186">
        <v>21270.489351701199</v>
      </c>
      <c r="IO8" s="186">
        <v>121989.92271738627</v>
      </c>
      <c r="IP8" s="186">
        <v>0</v>
      </c>
      <c r="IQ8" s="186">
        <v>1400920.4275401209</v>
      </c>
      <c r="IR8" s="186">
        <v>0</v>
      </c>
      <c r="IS8" s="186">
        <v>0</v>
      </c>
      <c r="IT8" s="186">
        <v>0</v>
      </c>
      <c r="IU8" s="186">
        <v>0</v>
      </c>
      <c r="IV8" s="186">
        <v>0</v>
      </c>
      <c r="IW8" s="186">
        <v>0</v>
      </c>
      <c r="IX8" s="186">
        <v>0</v>
      </c>
      <c r="IY8" s="186">
        <v>0</v>
      </c>
      <c r="IZ8" s="186">
        <v>0</v>
      </c>
      <c r="JA8" s="186">
        <v>1064802.4776052074</v>
      </c>
      <c r="JB8" s="186">
        <v>0</v>
      </c>
      <c r="JC8" s="186">
        <v>0</v>
      </c>
      <c r="JD8" s="186">
        <v>0</v>
      </c>
      <c r="JE8" s="186">
        <v>0</v>
      </c>
      <c r="JF8" s="186">
        <v>135154.06996352959</v>
      </c>
      <c r="JG8" s="186">
        <v>75257.613514525772</v>
      </c>
      <c r="JH8" s="186">
        <v>3432.8954333441807</v>
      </c>
      <c r="JI8" s="186">
        <v>44512.724188995329</v>
      </c>
      <c r="JJ8" s="186">
        <v>0</v>
      </c>
      <c r="JK8" s="186">
        <v>190292.3064937763</v>
      </c>
      <c r="JL8" s="186">
        <v>0</v>
      </c>
      <c r="JM8" s="186">
        <v>0</v>
      </c>
      <c r="JN8" s="186">
        <v>86912</v>
      </c>
      <c r="JO8" s="186">
        <v>0</v>
      </c>
      <c r="JP8" s="186">
        <v>0</v>
      </c>
      <c r="JQ8" s="186">
        <v>0</v>
      </c>
      <c r="JR8" s="186">
        <v>0</v>
      </c>
      <c r="JS8" s="186">
        <v>0</v>
      </c>
      <c r="JT8" s="186">
        <v>0</v>
      </c>
      <c r="JU8" s="186">
        <v>265529.26158406906</v>
      </c>
      <c r="JV8" s="186">
        <v>0</v>
      </c>
      <c r="JW8" s="186">
        <v>0</v>
      </c>
      <c r="JX8" s="186">
        <v>0</v>
      </c>
      <c r="JY8" s="186">
        <v>0</v>
      </c>
      <c r="JZ8" s="186">
        <v>29138.117766969564</v>
      </c>
      <c r="KA8" s="186">
        <v>35403.128124144023</v>
      </c>
      <c r="KB8" s="186">
        <v>0</v>
      </c>
      <c r="KC8" s="186">
        <v>6080.070988939794</v>
      </c>
      <c r="KD8" s="186">
        <v>0</v>
      </c>
      <c r="KE8" s="186">
        <v>102135.07068538685</v>
      </c>
      <c r="KF8" s="186">
        <v>0</v>
      </c>
      <c r="KG8" s="186">
        <v>0</v>
      </c>
      <c r="KH8" s="186">
        <v>0</v>
      </c>
      <c r="KI8" s="186">
        <v>0</v>
      </c>
      <c r="KJ8" s="186">
        <v>0</v>
      </c>
      <c r="KK8" s="186">
        <v>0</v>
      </c>
      <c r="KL8" s="186">
        <v>0</v>
      </c>
      <c r="KM8" s="186">
        <v>0</v>
      </c>
      <c r="KN8" s="186">
        <v>0</v>
      </c>
      <c r="KO8" s="186">
        <v>17155.848682090611</v>
      </c>
      <c r="KP8" s="186">
        <v>0</v>
      </c>
      <c r="KQ8" s="186">
        <v>0</v>
      </c>
      <c r="KR8" s="186">
        <v>0</v>
      </c>
      <c r="KS8" s="186">
        <v>0</v>
      </c>
      <c r="KT8" s="186">
        <v>0</v>
      </c>
      <c r="KU8" s="186">
        <v>0</v>
      </c>
      <c r="KV8" s="186">
        <v>0</v>
      </c>
      <c r="KW8" s="186">
        <v>0</v>
      </c>
      <c r="KX8" s="186">
        <v>0</v>
      </c>
      <c r="KY8" s="186">
        <v>0</v>
      </c>
      <c r="KZ8" s="186">
        <v>0</v>
      </c>
      <c r="LA8" s="186">
        <v>0</v>
      </c>
      <c r="LB8" s="186">
        <v>0</v>
      </c>
      <c r="LC8" s="186">
        <v>0</v>
      </c>
      <c r="LD8" s="186">
        <v>0</v>
      </c>
      <c r="LE8" s="186">
        <v>0</v>
      </c>
      <c r="LF8" s="186">
        <v>0</v>
      </c>
      <c r="LG8" s="186">
        <v>0</v>
      </c>
      <c r="LH8" s="186">
        <v>0</v>
      </c>
      <c r="LI8" s="186">
        <v>0</v>
      </c>
      <c r="LJ8" s="186">
        <v>0</v>
      </c>
      <c r="LK8" s="186">
        <v>0</v>
      </c>
      <c r="LL8" s="186">
        <v>0</v>
      </c>
      <c r="LM8" s="186">
        <v>0</v>
      </c>
      <c r="LN8" s="186">
        <v>0</v>
      </c>
      <c r="LO8" s="186">
        <v>0</v>
      </c>
      <c r="LP8" s="186">
        <v>0</v>
      </c>
      <c r="LQ8" s="186">
        <v>0</v>
      </c>
      <c r="LR8" s="186">
        <v>0</v>
      </c>
      <c r="LS8" s="186">
        <v>0</v>
      </c>
      <c r="LT8" s="186">
        <v>0</v>
      </c>
      <c r="LU8" s="186">
        <v>0</v>
      </c>
      <c r="LV8" s="186">
        <v>0</v>
      </c>
      <c r="LW8" s="186">
        <v>0</v>
      </c>
      <c r="LX8" s="186">
        <v>0</v>
      </c>
      <c r="LY8" s="186">
        <v>0</v>
      </c>
      <c r="LZ8" s="186">
        <v>0</v>
      </c>
      <c r="MA8" s="186">
        <v>0</v>
      </c>
      <c r="MB8" s="186">
        <v>0</v>
      </c>
      <c r="MC8" s="186">
        <v>0</v>
      </c>
      <c r="MD8" s="186">
        <v>0</v>
      </c>
      <c r="ME8" s="186">
        <v>0</v>
      </c>
      <c r="MF8" s="186">
        <v>0</v>
      </c>
      <c r="MG8" s="186">
        <v>0</v>
      </c>
      <c r="MH8" s="186">
        <v>0</v>
      </c>
      <c r="MI8" s="186">
        <v>0</v>
      </c>
      <c r="MJ8" s="186">
        <v>0</v>
      </c>
      <c r="MK8" s="186">
        <v>0</v>
      </c>
      <c r="ML8" s="186">
        <v>0</v>
      </c>
      <c r="MM8" s="186">
        <v>0</v>
      </c>
      <c r="MN8" s="186">
        <v>0</v>
      </c>
      <c r="MO8" s="186">
        <v>0</v>
      </c>
      <c r="MP8" s="186">
        <v>0</v>
      </c>
      <c r="MQ8" s="186">
        <v>0</v>
      </c>
      <c r="MR8" s="186">
        <v>0</v>
      </c>
      <c r="MS8" s="186">
        <v>0</v>
      </c>
      <c r="MT8" s="186">
        <v>0</v>
      </c>
      <c r="MU8" s="186">
        <v>0</v>
      </c>
      <c r="MV8" s="186">
        <v>0</v>
      </c>
      <c r="MW8" s="186">
        <v>0</v>
      </c>
      <c r="MX8" s="186">
        <v>0</v>
      </c>
      <c r="MY8" s="186">
        <v>0</v>
      </c>
      <c r="MZ8" s="186">
        <v>0</v>
      </c>
      <c r="NA8" s="186">
        <v>0</v>
      </c>
      <c r="NB8" s="186">
        <v>0</v>
      </c>
      <c r="NC8" s="186">
        <v>0</v>
      </c>
      <c r="ND8" s="186">
        <v>0</v>
      </c>
      <c r="NE8" s="186">
        <v>0</v>
      </c>
      <c r="NF8" s="186">
        <v>0</v>
      </c>
      <c r="NG8" s="186">
        <v>0</v>
      </c>
      <c r="NH8" s="186">
        <v>0</v>
      </c>
      <c r="NI8" s="186">
        <v>0</v>
      </c>
      <c r="NJ8" s="186">
        <v>0</v>
      </c>
      <c r="NK8" s="186">
        <v>0</v>
      </c>
      <c r="NL8" s="186">
        <v>0</v>
      </c>
      <c r="NM8" s="186">
        <v>0</v>
      </c>
      <c r="NN8" s="186">
        <v>0</v>
      </c>
      <c r="NO8" s="186">
        <v>0</v>
      </c>
      <c r="NP8" s="186">
        <v>0</v>
      </c>
      <c r="NQ8" s="186">
        <v>0</v>
      </c>
      <c r="NR8" s="186">
        <v>0</v>
      </c>
      <c r="NS8" s="186">
        <v>0</v>
      </c>
      <c r="NT8" s="186">
        <v>0</v>
      </c>
      <c r="NU8" s="186">
        <v>0</v>
      </c>
      <c r="NV8" s="186">
        <v>0</v>
      </c>
      <c r="NW8" s="186">
        <v>0</v>
      </c>
      <c r="NX8" s="186">
        <v>0</v>
      </c>
      <c r="NY8" s="186">
        <v>0</v>
      </c>
      <c r="NZ8" s="186">
        <v>0</v>
      </c>
      <c r="OA8" s="186">
        <v>0</v>
      </c>
      <c r="OB8" s="186">
        <v>0</v>
      </c>
      <c r="OC8" s="186">
        <v>0</v>
      </c>
      <c r="OD8" s="186">
        <v>0</v>
      </c>
      <c r="OE8" s="186">
        <v>0</v>
      </c>
      <c r="OF8" s="186">
        <v>0</v>
      </c>
      <c r="OG8" s="186">
        <v>0</v>
      </c>
      <c r="OH8" s="186">
        <v>0</v>
      </c>
      <c r="OI8" s="186">
        <v>0</v>
      </c>
      <c r="OJ8" s="186">
        <v>0</v>
      </c>
      <c r="OK8" s="186">
        <v>0</v>
      </c>
      <c r="OL8" s="186">
        <v>0</v>
      </c>
      <c r="OM8" s="186">
        <v>0</v>
      </c>
      <c r="ON8" s="186">
        <v>0</v>
      </c>
      <c r="OO8" s="186">
        <v>0</v>
      </c>
      <c r="OP8" s="186">
        <v>0</v>
      </c>
      <c r="OQ8" s="186">
        <v>0</v>
      </c>
      <c r="OR8" s="186">
        <v>0</v>
      </c>
      <c r="OS8" s="186">
        <v>0</v>
      </c>
      <c r="OT8" s="186">
        <v>0</v>
      </c>
      <c r="OU8" s="186">
        <v>0</v>
      </c>
      <c r="OV8" s="186">
        <v>0</v>
      </c>
      <c r="OW8" s="186">
        <v>0</v>
      </c>
      <c r="OX8" s="186">
        <v>0</v>
      </c>
      <c r="OY8" s="186">
        <v>0</v>
      </c>
      <c r="OZ8" s="186">
        <v>0</v>
      </c>
      <c r="PA8" s="186">
        <v>0</v>
      </c>
      <c r="PB8" s="186">
        <v>0</v>
      </c>
      <c r="PC8" s="186">
        <v>0</v>
      </c>
      <c r="PD8" s="186">
        <v>0</v>
      </c>
      <c r="PE8" s="186">
        <v>0</v>
      </c>
      <c r="PF8" s="186">
        <v>0</v>
      </c>
      <c r="PG8" s="186">
        <v>0</v>
      </c>
      <c r="PH8" s="186">
        <v>0</v>
      </c>
      <c r="PI8" s="186">
        <v>0</v>
      </c>
      <c r="PJ8" s="186">
        <v>21900908.234463803</v>
      </c>
      <c r="PK8" s="186">
        <v>40286405.270424321</v>
      </c>
      <c r="PL8" s="186">
        <v>4002874.1356651755</v>
      </c>
      <c r="PM8" s="186">
        <v>33100.550331252089</v>
      </c>
      <c r="PN8" s="186">
        <v>12432369.973996883</v>
      </c>
      <c r="PO8" s="186">
        <v>46214709.697804481</v>
      </c>
      <c r="PP8" s="186">
        <v>6052.7599999999911</v>
      </c>
      <c r="PQ8" s="186">
        <v>0</v>
      </c>
      <c r="PR8" s="186">
        <v>1512198.0302442955</v>
      </c>
      <c r="PS8" s="186">
        <v>14265.330229419713</v>
      </c>
      <c r="PT8" s="186">
        <v>0</v>
      </c>
      <c r="PU8" s="186">
        <v>0</v>
      </c>
      <c r="PV8" s="186">
        <v>0</v>
      </c>
      <c r="PW8" s="186">
        <v>5284231.5055367593</v>
      </c>
      <c r="PX8" s="186">
        <v>0</v>
      </c>
      <c r="PY8" s="186">
        <v>9644865.0193402618</v>
      </c>
      <c r="PZ8" s="186">
        <v>0</v>
      </c>
      <c r="QA8" s="186">
        <v>90930.182696275646</v>
      </c>
      <c r="QB8" s="186">
        <v>1562398.1847276445</v>
      </c>
      <c r="QC8" s="186">
        <v>0</v>
      </c>
      <c r="QD8" s="281">
        <v>1</v>
      </c>
    </row>
    <row r="9" spans="1:446" ht="14.25" x14ac:dyDescent="0.2">
      <c r="A9" s="185" t="s">
        <v>174</v>
      </c>
      <c r="B9" s="185" t="s">
        <v>881</v>
      </c>
      <c r="C9" s="186">
        <f>ROUND(UTT!H18,0)-ROUND(UTT!H288,0)</f>
        <v>3757061</v>
      </c>
      <c r="D9" s="294">
        <v>11163</v>
      </c>
      <c r="E9" s="185" t="s">
        <v>708</v>
      </c>
      <c r="F9" s="185">
        <v>2020</v>
      </c>
      <c r="G9" s="186">
        <v>59329251</v>
      </c>
      <c r="H9" s="186">
        <v>2060733</v>
      </c>
      <c r="I9" s="186">
        <v>16749933</v>
      </c>
      <c r="J9" s="186">
        <v>13514691</v>
      </c>
      <c r="K9" s="186">
        <v>14696895</v>
      </c>
      <c r="L9" s="185" t="s">
        <v>901</v>
      </c>
      <c r="M9" s="185" t="s">
        <v>902</v>
      </c>
      <c r="N9" s="325" t="s">
        <v>903</v>
      </c>
      <c r="O9" s="186">
        <v>2552</v>
      </c>
      <c r="P9" s="186">
        <v>4550</v>
      </c>
      <c r="Q9" s="186">
        <v>1907</v>
      </c>
      <c r="R9" s="186">
        <v>120</v>
      </c>
      <c r="S9" s="186">
        <v>0</v>
      </c>
      <c r="T9" s="188" t="s">
        <v>888</v>
      </c>
      <c r="U9" s="188" t="s">
        <v>740</v>
      </c>
      <c r="V9" s="188" t="s">
        <v>889</v>
      </c>
      <c r="W9" s="186">
        <v>36053</v>
      </c>
      <c r="X9" s="186">
        <v>16226</v>
      </c>
      <c r="Y9" s="186">
        <v>4790</v>
      </c>
      <c r="Z9" s="186">
        <v>914</v>
      </c>
      <c r="AA9" s="186">
        <v>0</v>
      </c>
      <c r="AB9" s="186">
        <v>5051</v>
      </c>
      <c r="AC9" s="186">
        <v>75</v>
      </c>
      <c r="AD9" s="186">
        <v>0</v>
      </c>
      <c r="AE9" s="186">
        <v>0</v>
      </c>
      <c r="AF9" s="186">
        <v>36</v>
      </c>
      <c r="AG9" s="186">
        <v>0</v>
      </c>
      <c r="AH9" s="186">
        <v>0</v>
      </c>
      <c r="AI9" s="186">
        <v>94</v>
      </c>
      <c r="AJ9" s="186">
        <v>2109</v>
      </c>
      <c r="AK9" s="186">
        <v>0</v>
      </c>
      <c r="AL9" s="186">
        <v>4764</v>
      </c>
      <c r="AM9" s="186">
        <v>0</v>
      </c>
      <c r="AN9" s="186">
        <v>0</v>
      </c>
      <c r="AO9" s="186">
        <v>618</v>
      </c>
      <c r="AP9" s="186">
        <v>2239</v>
      </c>
      <c r="AQ9" s="186">
        <v>16078</v>
      </c>
      <c r="AR9" s="186">
        <v>9750</v>
      </c>
      <c r="AS9" s="186">
        <v>1475</v>
      </c>
      <c r="AT9" s="186">
        <v>4692</v>
      </c>
      <c r="AU9" s="186">
        <v>0</v>
      </c>
      <c r="AV9" s="186">
        <v>12856</v>
      </c>
      <c r="AW9" s="186">
        <v>231</v>
      </c>
      <c r="AX9" s="186">
        <v>0</v>
      </c>
      <c r="AY9" s="186">
        <v>0</v>
      </c>
      <c r="AZ9" s="186">
        <v>408</v>
      </c>
      <c r="BA9" s="186">
        <v>0</v>
      </c>
      <c r="BB9" s="186">
        <v>0</v>
      </c>
      <c r="BC9" s="186">
        <v>0</v>
      </c>
      <c r="BD9" s="186">
        <v>3137</v>
      </c>
      <c r="BE9" s="186">
        <v>0</v>
      </c>
      <c r="BF9" s="186">
        <v>18989</v>
      </c>
      <c r="BG9" s="186">
        <v>0</v>
      </c>
      <c r="BH9" s="186">
        <v>504</v>
      </c>
      <c r="BI9" s="186">
        <v>2049</v>
      </c>
      <c r="BJ9" s="186">
        <v>33708</v>
      </c>
      <c r="BK9" s="186">
        <v>6279</v>
      </c>
      <c r="BL9" s="186">
        <v>1145</v>
      </c>
      <c r="BM9" s="186">
        <v>274</v>
      </c>
      <c r="BN9" s="186">
        <v>8252</v>
      </c>
      <c r="BO9" s="186">
        <v>0</v>
      </c>
      <c r="BP9" s="186">
        <v>984</v>
      </c>
      <c r="BQ9" s="186">
        <v>444</v>
      </c>
      <c r="BR9" s="186">
        <v>0</v>
      </c>
      <c r="BS9" s="186">
        <v>0</v>
      </c>
      <c r="BT9" s="186">
        <v>0</v>
      </c>
      <c r="BU9" s="186">
        <v>0</v>
      </c>
      <c r="BV9" s="186">
        <v>0</v>
      </c>
      <c r="BW9" s="186">
        <v>0</v>
      </c>
      <c r="BX9" s="186">
        <v>2152</v>
      </c>
      <c r="BY9" s="186">
        <v>0</v>
      </c>
      <c r="BZ9" s="186">
        <v>11562</v>
      </c>
      <c r="CA9" s="186">
        <v>0</v>
      </c>
      <c r="CB9" s="186">
        <v>0</v>
      </c>
      <c r="CC9" s="186">
        <v>1245</v>
      </c>
      <c r="CD9" s="186">
        <v>4823</v>
      </c>
      <c r="CE9" s="186">
        <v>42</v>
      </c>
      <c r="CF9" s="186">
        <v>0</v>
      </c>
      <c r="CG9" s="186">
        <v>0</v>
      </c>
      <c r="CH9" s="186">
        <v>0</v>
      </c>
      <c r="CI9" s="186">
        <v>0</v>
      </c>
      <c r="CJ9" s="186">
        <v>0</v>
      </c>
      <c r="CK9" s="186">
        <v>0</v>
      </c>
      <c r="CL9" s="186">
        <v>0</v>
      </c>
      <c r="CM9" s="186">
        <v>0</v>
      </c>
      <c r="CN9" s="186">
        <v>0</v>
      </c>
      <c r="CO9" s="186">
        <v>0</v>
      </c>
      <c r="CP9" s="186">
        <v>0</v>
      </c>
      <c r="CQ9" s="186">
        <v>0</v>
      </c>
      <c r="CR9" s="186">
        <v>0</v>
      </c>
      <c r="CS9" s="186">
        <v>0</v>
      </c>
      <c r="CT9" s="186">
        <v>520</v>
      </c>
      <c r="CU9" s="186">
        <v>0</v>
      </c>
      <c r="CV9" s="186">
        <v>0</v>
      </c>
      <c r="CW9" s="186">
        <v>0</v>
      </c>
      <c r="CX9" s="186">
        <v>868</v>
      </c>
      <c r="CY9" s="186">
        <v>0</v>
      </c>
      <c r="CZ9" s="186">
        <v>0</v>
      </c>
      <c r="DA9" s="186">
        <v>0</v>
      </c>
      <c r="DB9" s="186">
        <v>0</v>
      </c>
      <c r="DC9" s="186">
        <v>0</v>
      </c>
      <c r="DD9" s="186">
        <v>0</v>
      </c>
      <c r="DE9" s="186">
        <v>0</v>
      </c>
      <c r="DF9" s="186">
        <v>0</v>
      </c>
      <c r="DG9" s="186">
        <v>0</v>
      </c>
      <c r="DH9" s="186">
        <v>0</v>
      </c>
      <c r="DI9" s="186">
        <v>0</v>
      </c>
      <c r="DJ9" s="186">
        <v>0</v>
      </c>
      <c r="DK9" s="186">
        <v>0</v>
      </c>
      <c r="DL9" s="186">
        <v>0</v>
      </c>
      <c r="DM9" s="186">
        <v>0</v>
      </c>
      <c r="DN9" s="186">
        <v>0</v>
      </c>
      <c r="DO9" s="186">
        <v>0</v>
      </c>
      <c r="DP9" s="186">
        <v>0</v>
      </c>
      <c r="DQ9" s="186">
        <v>0</v>
      </c>
      <c r="DR9" s="186">
        <v>0</v>
      </c>
      <c r="DS9" s="186">
        <v>2650411.9199744002</v>
      </c>
      <c r="DT9" s="186">
        <v>1001826.83689907</v>
      </c>
      <c r="DU9" s="186">
        <v>429790.80876491399</v>
      </c>
      <c r="DV9" s="186">
        <v>75741.659093257898</v>
      </c>
      <c r="DW9" s="186">
        <v>0</v>
      </c>
      <c r="DX9" s="186">
        <v>732587.79491966497</v>
      </c>
      <c r="DY9" s="186">
        <v>1134.5822971354901</v>
      </c>
      <c r="DZ9" s="186">
        <v>0</v>
      </c>
      <c r="EA9" s="186">
        <v>0</v>
      </c>
      <c r="EB9" s="186">
        <v>468.75431099340898</v>
      </c>
      <c r="EC9" s="186">
        <v>0</v>
      </c>
      <c r="ED9" s="186">
        <v>0</v>
      </c>
      <c r="EE9" s="186">
        <v>4083.7674418604702</v>
      </c>
      <c r="EF9" s="186">
        <v>131805.303393457</v>
      </c>
      <c r="EG9" s="186">
        <v>0</v>
      </c>
      <c r="EH9" s="186">
        <v>456567.847664128</v>
      </c>
      <c r="EI9" s="186">
        <v>0</v>
      </c>
      <c r="EJ9" s="186">
        <v>0</v>
      </c>
      <c r="EK9" s="186">
        <v>71627.145574669295</v>
      </c>
      <c r="EL9" s="186">
        <v>163939.47391775399</v>
      </c>
      <c r="EM9" s="186">
        <v>1567440.4827894201</v>
      </c>
      <c r="EN9" s="186">
        <v>1245277.07858398</v>
      </c>
      <c r="EO9" s="186">
        <v>402224.551871932</v>
      </c>
      <c r="EP9" s="186">
        <v>422949.575526589</v>
      </c>
      <c r="EQ9" s="186">
        <v>0</v>
      </c>
      <c r="ER9" s="186">
        <v>2363919.1313338098</v>
      </c>
      <c r="ES9" s="186">
        <v>3217.32246476927</v>
      </c>
      <c r="ET9" s="186">
        <v>0</v>
      </c>
      <c r="EU9" s="186">
        <v>0</v>
      </c>
      <c r="EV9" s="186">
        <v>3847.60283186373</v>
      </c>
      <c r="EW9" s="186">
        <v>0</v>
      </c>
      <c r="EX9" s="186">
        <v>0</v>
      </c>
      <c r="EY9" s="186">
        <v>0</v>
      </c>
      <c r="EZ9" s="186">
        <v>276081.09379210102</v>
      </c>
      <c r="FA9" s="186">
        <v>0</v>
      </c>
      <c r="FB9" s="186">
        <v>2287641.9713364602</v>
      </c>
      <c r="FC9" s="186">
        <v>0</v>
      </c>
      <c r="FD9" s="186">
        <v>53382</v>
      </c>
      <c r="FE9" s="186">
        <v>267131.83165401203</v>
      </c>
      <c r="FF9" s="186">
        <v>3654993.9703061902</v>
      </c>
      <c r="FG9" s="186">
        <v>1705572.60808127</v>
      </c>
      <c r="FH9" s="186">
        <v>633496.49712331803</v>
      </c>
      <c r="FI9" s="186">
        <v>154401.31375380099</v>
      </c>
      <c r="FJ9" s="186">
        <v>999980.27156141296</v>
      </c>
      <c r="FK9" s="186">
        <v>0</v>
      </c>
      <c r="FL9" s="186">
        <v>440880.206905019</v>
      </c>
      <c r="FM9" s="186">
        <v>86180.083333333299</v>
      </c>
      <c r="FN9" s="186">
        <v>0</v>
      </c>
      <c r="FO9" s="186">
        <v>0</v>
      </c>
      <c r="FP9" s="186">
        <v>0</v>
      </c>
      <c r="FQ9" s="186">
        <v>0</v>
      </c>
      <c r="FR9" s="186">
        <v>0</v>
      </c>
      <c r="FS9" s="186">
        <v>0</v>
      </c>
      <c r="FT9" s="186">
        <v>435949.43308718299</v>
      </c>
      <c r="FU9" s="186">
        <v>0</v>
      </c>
      <c r="FV9" s="186">
        <v>1700703.1143966401</v>
      </c>
      <c r="FW9" s="186">
        <v>0</v>
      </c>
      <c r="FX9" s="186">
        <v>0</v>
      </c>
      <c r="FY9" s="186">
        <v>127897.93475515299</v>
      </c>
      <c r="FZ9" s="186">
        <v>1473677.9500716799</v>
      </c>
      <c r="GA9" s="186">
        <v>15518.1755190195</v>
      </c>
      <c r="GB9" s="186">
        <v>0</v>
      </c>
      <c r="GC9" s="186">
        <v>0</v>
      </c>
      <c r="GD9" s="186">
        <v>0</v>
      </c>
      <c r="GE9" s="186">
        <v>0</v>
      </c>
      <c r="GF9" s="186">
        <v>0</v>
      </c>
      <c r="GG9" s="186">
        <v>0</v>
      </c>
      <c r="GH9" s="186">
        <v>0</v>
      </c>
      <c r="GI9" s="186">
        <v>0</v>
      </c>
      <c r="GJ9" s="186">
        <v>0</v>
      </c>
      <c r="GK9" s="186">
        <v>0</v>
      </c>
      <c r="GL9" s="186">
        <v>0</v>
      </c>
      <c r="GM9" s="186">
        <v>0</v>
      </c>
      <c r="GN9" s="186">
        <v>0</v>
      </c>
      <c r="GO9" s="186">
        <v>0</v>
      </c>
      <c r="GP9" s="186">
        <v>406362.25640568498</v>
      </c>
      <c r="GQ9" s="186">
        <v>0</v>
      </c>
      <c r="GR9" s="186">
        <v>0</v>
      </c>
      <c r="GS9" s="186">
        <v>0</v>
      </c>
      <c r="GT9" s="186">
        <v>667524.480964249</v>
      </c>
      <c r="GU9" s="186">
        <v>0</v>
      </c>
      <c r="GV9" s="186">
        <v>0</v>
      </c>
      <c r="GW9" s="186">
        <v>0</v>
      </c>
      <c r="GX9" s="186">
        <v>0</v>
      </c>
      <c r="GY9" s="186">
        <v>0</v>
      </c>
      <c r="GZ9" s="186">
        <v>0</v>
      </c>
      <c r="HA9" s="186">
        <v>0</v>
      </c>
      <c r="HB9" s="186">
        <v>0</v>
      </c>
      <c r="HC9" s="186">
        <v>0</v>
      </c>
      <c r="HD9" s="186">
        <v>0</v>
      </c>
      <c r="HE9" s="186">
        <v>0</v>
      </c>
      <c r="HF9" s="186">
        <v>0</v>
      </c>
      <c r="HG9" s="186">
        <v>0</v>
      </c>
      <c r="HH9" s="186">
        <v>0</v>
      </c>
      <c r="HI9" s="186">
        <v>0</v>
      </c>
      <c r="HJ9" s="186">
        <v>0</v>
      </c>
      <c r="HK9" s="186">
        <v>0</v>
      </c>
      <c r="HL9" s="186">
        <v>0</v>
      </c>
      <c r="HM9" s="186">
        <v>0</v>
      </c>
      <c r="HN9" s="186">
        <v>0</v>
      </c>
      <c r="HP9" s="187" t="s">
        <v>142</v>
      </c>
      <c r="HQ9" s="185">
        <f>'Relative Weights'!$H$1</f>
        <v>2020</v>
      </c>
      <c r="HR9" s="190">
        <v>160721.03953620285</v>
      </c>
      <c r="HS9" s="190">
        <v>77474.02051057911</v>
      </c>
      <c r="HT9" s="190">
        <v>72704.23490936555</v>
      </c>
      <c r="HU9" s="190">
        <v>0</v>
      </c>
      <c r="HV9" s="190">
        <v>0</v>
      </c>
      <c r="HW9" s="190">
        <v>22740.67821336761</v>
      </c>
      <c r="HX9" s="190">
        <v>0</v>
      </c>
      <c r="HY9" s="190">
        <v>0</v>
      </c>
      <c r="HZ9" s="190">
        <v>0</v>
      </c>
      <c r="IA9" s="190">
        <v>0</v>
      </c>
      <c r="IB9" s="190">
        <v>0</v>
      </c>
      <c r="IC9" s="190">
        <v>0</v>
      </c>
      <c r="ID9" s="190">
        <v>0</v>
      </c>
      <c r="IE9" s="190">
        <v>0</v>
      </c>
      <c r="IF9" s="190">
        <v>0</v>
      </c>
      <c r="IG9" s="190">
        <v>444.58702298123563</v>
      </c>
      <c r="IH9" s="190">
        <v>0</v>
      </c>
      <c r="II9" s="190">
        <v>0</v>
      </c>
      <c r="IJ9" s="190">
        <v>0</v>
      </c>
      <c r="IK9" s="190">
        <v>1901.5807361018892</v>
      </c>
      <c r="IL9" s="190">
        <v>91801.859059059061</v>
      </c>
      <c r="IM9" s="190">
        <v>32661.872555643338</v>
      </c>
      <c r="IN9" s="190">
        <v>28987.609947129906</v>
      </c>
      <c r="IO9" s="190">
        <v>0</v>
      </c>
      <c r="IP9" s="190">
        <v>0</v>
      </c>
      <c r="IQ9" s="190">
        <v>61055.85453084833</v>
      </c>
      <c r="IR9" s="190">
        <v>0</v>
      </c>
      <c r="IS9" s="190">
        <v>0</v>
      </c>
      <c r="IT9" s="190">
        <v>0</v>
      </c>
      <c r="IU9" s="190">
        <v>0</v>
      </c>
      <c r="IV9" s="190">
        <v>0</v>
      </c>
      <c r="IW9" s="190">
        <v>0</v>
      </c>
      <c r="IX9" s="190">
        <v>0</v>
      </c>
      <c r="IY9" s="190">
        <v>0</v>
      </c>
      <c r="IZ9" s="190">
        <v>0</v>
      </c>
      <c r="JA9" s="190">
        <v>1847.794117647059</v>
      </c>
      <c r="JB9" s="190">
        <v>0</v>
      </c>
      <c r="JC9" s="190">
        <v>0</v>
      </c>
      <c r="JD9" s="190">
        <v>0</v>
      </c>
      <c r="JE9" s="190">
        <v>18940.875751795738</v>
      </c>
      <c r="JF9" s="190">
        <v>8676.6314047380711</v>
      </c>
      <c r="JG9" s="190">
        <v>12160.776933777566</v>
      </c>
      <c r="JH9" s="190">
        <v>5693.7051435045314</v>
      </c>
      <c r="JI9" s="190">
        <v>0</v>
      </c>
      <c r="JJ9" s="190">
        <v>0</v>
      </c>
      <c r="JK9" s="190">
        <v>5408.077255784061</v>
      </c>
      <c r="JL9" s="190">
        <v>0</v>
      </c>
      <c r="JM9" s="190">
        <v>0</v>
      </c>
      <c r="JN9" s="190">
        <v>0</v>
      </c>
      <c r="JO9" s="190">
        <v>0</v>
      </c>
      <c r="JP9" s="190">
        <v>0</v>
      </c>
      <c r="JQ9" s="190">
        <v>0</v>
      </c>
      <c r="JR9" s="190">
        <v>0</v>
      </c>
      <c r="JS9" s="190">
        <v>0</v>
      </c>
      <c r="JT9" s="190">
        <v>0</v>
      </c>
      <c r="JU9" s="190">
        <v>1237.5395319418094</v>
      </c>
      <c r="JV9" s="190">
        <v>0</v>
      </c>
      <c r="JW9" s="190">
        <v>0</v>
      </c>
      <c r="JX9" s="190">
        <v>0</v>
      </c>
      <c r="JY9" s="190">
        <v>3698.4101409428381</v>
      </c>
      <c r="JZ9" s="190">
        <v>0</v>
      </c>
      <c r="KA9" s="190">
        <v>0</v>
      </c>
      <c r="KB9" s="190">
        <v>0</v>
      </c>
      <c r="KC9" s="190">
        <v>0</v>
      </c>
      <c r="KD9" s="190">
        <v>0</v>
      </c>
      <c r="KE9" s="190">
        <v>0</v>
      </c>
      <c r="KF9" s="190">
        <v>0</v>
      </c>
      <c r="KG9" s="190">
        <v>0</v>
      </c>
      <c r="KH9" s="190">
        <v>0</v>
      </c>
      <c r="KI9" s="190">
        <v>0</v>
      </c>
      <c r="KJ9" s="190">
        <v>0</v>
      </c>
      <c r="KK9" s="190">
        <v>0</v>
      </c>
      <c r="KL9" s="190">
        <v>0</v>
      </c>
      <c r="KM9" s="190">
        <v>0</v>
      </c>
      <c r="KN9" s="190">
        <v>0</v>
      </c>
      <c r="KO9" s="190">
        <v>60.079327429896701</v>
      </c>
      <c r="KP9" s="190">
        <v>0</v>
      </c>
      <c r="KQ9" s="190">
        <v>0</v>
      </c>
      <c r="KR9" s="190">
        <v>0</v>
      </c>
      <c r="KS9" s="190">
        <v>793.66337115953399</v>
      </c>
      <c r="KT9" s="190">
        <v>0</v>
      </c>
      <c r="KU9" s="190">
        <v>0</v>
      </c>
      <c r="KV9" s="190">
        <v>0</v>
      </c>
      <c r="KW9" s="190">
        <v>0</v>
      </c>
      <c r="KX9" s="190">
        <v>0</v>
      </c>
      <c r="KY9" s="190">
        <v>0</v>
      </c>
      <c r="KZ9" s="190">
        <v>0</v>
      </c>
      <c r="LA9" s="190">
        <v>0</v>
      </c>
      <c r="LB9" s="190">
        <v>0</v>
      </c>
      <c r="LC9" s="190">
        <v>0</v>
      </c>
      <c r="LD9" s="190">
        <v>0</v>
      </c>
      <c r="LE9" s="190">
        <v>0</v>
      </c>
      <c r="LF9" s="190">
        <v>0</v>
      </c>
      <c r="LG9" s="190">
        <v>0</v>
      </c>
      <c r="LH9" s="190">
        <v>0</v>
      </c>
      <c r="LI9" s="190">
        <v>0</v>
      </c>
      <c r="LJ9" s="190">
        <v>0</v>
      </c>
      <c r="LK9" s="190">
        <v>0</v>
      </c>
      <c r="LL9" s="190">
        <v>0</v>
      </c>
      <c r="LM9" s="190">
        <v>0</v>
      </c>
      <c r="LN9" s="190">
        <v>0</v>
      </c>
      <c r="LO9" s="190">
        <v>0</v>
      </c>
      <c r="LP9" s="190">
        <v>0</v>
      </c>
      <c r="LQ9" s="190">
        <v>0</v>
      </c>
      <c r="LR9" s="190">
        <v>0</v>
      </c>
      <c r="LS9" s="190">
        <v>0</v>
      </c>
      <c r="LT9" s="190">
        <v>0</v>
      </c>
      <c r="LU9" s="190">
        <v>0</v>
      </c>
      <c r="LV9" s="190">
        <v>0</v>
      </c>
      <c r="LW9" s="190">
        <v>0</v>
      </c>
      <c r="LX9" s="190">
        <v>0</v>
      </c>
      <c r="LY9" s="190">
        <v>0</v>
      </c>
      <c r="LZ9" s="190">
        <v>0</v>
      </c>
      <c r="MA9" s="190">
        <v>0</v>
      </c>
      <c r="MB9" s="190">
        <v>0</v>
      </c>
      <c r="MC9" s="190">
        <v>0</v>
      </c>
      <c r="MD9" s="190">
        <v>0</v>
      </c>
      <c r="ME9" s="190">
        <v>0</v>
      </c>
      <c r="MF9" s="190">
        <v>0</v>
      </c>
      <c r="MG9" s="190">
        <v>0</v>
      </c>
      <c r="MH9" s="190">
        <v>0</v>
      </c>
      <c r="MI9" s="190">
        <v>0</v>
      </c>
      <c r="MJ9" s="190">
        <v>0</v>
      </c>
      <c r="MK9" s="190">
        <v>0</v>
      </c>
      <c r="ML9" s="190">
        <v>0</v>
      </c>
      <c r="MM9" s="190">
        <v>0</v>
      </c>
      <c r="MN9" s="190">
        <v>0</v>
      </c>
      <c r="MO9" s="190">
        <v>0</v>
      </c>
      <c r="MP9" s="190">
        <v>0</v>
      </c>
      <c r="MQ9" s="190">
        <v>0</v>
      </c>
      <c r="MR9" s="190">
        <v>0</v>
      </c>
      <c r="MS9" s="190">
        <v>0</v>
      </c>
      <c r="MT9" s="190">
        <v>0</v>
      </c>
      <c r="MU9" s="190">
        <v>0</v>
      </c>
      <c r="MV9" s="190">
        <v>0</v>
      </c>
      <c r="MW9" s="190">
        <v>0</v>
      </c>
      <c r="MX9" s="190">
        <v>0</v>
      </c>
      <c r="MY9" s="190">
        <v>0</v>
      </c>
      <c r="MZ9" s="190">
        <v>0</v>
      </c>
      <c r="NA9" s="190">
        <v>0</v>
      </c>
      <c r="NB9" s="190">
        <v>0</v>
      </c>
      <c r="NC9" s="190">
        <v>0</v>
      </c>
      <c r="ND9" s="190">
        <v>0</v>
      </c>
      <c r="NE9" s="190">
        <v>0</v>
      </c>
      <c r="NF9" s="190">
        <v>0</v>
      </c>
      <c r="NG9" s="190">
        <v>0</v>
      </c>
      <c r="NH9" s="190">
        <v>0</v>
      </c>
      <c r="NI9" s="190">
        <v>0</v>
      </c>
      <c r="NJ9" s="190">
        <v>0</v>
      </c>
      <c r="NK9" s="190">
        <v>0</v>
      </c>
      <c r="NL9" s="190">
        <v>0</v>
      </c>
      <c r="NM9" s="190">
        <v>0</v>
      </c>
      <c r="NN9" s="190">
        <v>0</v>
      </c>
      <c r="NO9" s="190">
        <v>0</v>
      </c>
      <c r="NP9" s="190">
        <v>0</v>
      </c>
      <c r="NQ9" s="190">
        <v>0</v>
      </c>
      <c r="NR9" s="190">
        <v>0</v>
      </c>
      <c r="NS9" s="190">
        <v>0</v>
      </c>
      <c r="NT9" s="190">
        <v>0</v>
      </c>
      <c r="NU9" s="190">
        <v>0</v>
      </c>
      <c r="NV9" s="190">
        <v>0</v>
      </c>
      <c r="NW9" s="190">
        <v>0</v>
      </c>
      <c r="NX9" s="190">
        <v>0</v>
      </c>
      <c r="NY9" s="190">
        <v>0</v>
      </c>
      <c r="NZ9" s="190">
        <v>0</v>
      </c>
      <c r="OA9" s="190">
        <v>0</v>
      </c>
      <c r="OB9" s="190">
        <v>0</v>
      </c>
      <c r="OC9" s="190">
        <v>0</v>
      </c>
      <c r="OD9" s="190">
        <v>0</v>
      </c>
      <c r="OE9" s="190">
        <v>0</v>
      </c>
      <c r="OF9" s="190">
        <v>0</v>
      </c>
      <c r="OG9" s="190">
        <v>0</v>
      </c>
      <c r="OH9" s="190">
        <v>0</v>
      </c>
      <c r="OI9" s="190">
        <v>0</v>
      </c>
      <c r="OJ9" s="190">
        <v>0</v>
      </c>
      <c r="OK9" s="190">
        <v>0</v>
      </c>
      <c r="OL9" s="190">
        <v>0</v>
      </c>
      <c r="OM9" s="190">
        <v>0</v>
      </c>
      <c r="ON9" s="190">
        <v>0</v>
      </c>
      <c r="OO9" s="190">
        <v>0</v>
      </c>
      <c r="OP9" s="190">
        <v>0</v>
      </c>
      <c r="OQ9" s="190">
        <v>0</v>
      </c>
      <c r="OR9" s="190">
        <v>0</v>
      </c>
      <c r="OS9" s="190">
        <v>0</v>
      </c>
      <c r="OT9" s="190">
        <v>0</v>
      </c>
      <c r="OU9" s="190">
        <v>0</v>
      </c>
      <c r="OV9" s="190">
        <v>0</v>
      </c>
      <c r="OW9" s="190">
        <v>0</v>
      </c>
      <c r="OX9" s="190">
        <v>0</v>
      </c>
      <c r="OY9" s="190">
        <v>0</v>
      </c>
      <c r="OZ9" s="190">
        <v>0</v>
      </c>
      <c r="PA9" s="190">
        <v>0</v>
      </c>
      <c r="PB9" s="190">
        <v>0</v>
      </c>
      <c r="PC9" s="190">
        <v>0</v>
      </c>
      <c r="PD9" s="190">
        <v>0</v>
      </c>
      <c r="PE9" s="190">
        <v>0</v>
      </c>
      <c r="PF9" s="190">
        <v>0</v>
      </c>
      <c r="PG9" s="190">
        <v>0</v>
      </c>
      <c r="PH9" s="190">
        <v>0</v>
      </c>
      <c r="PI9" s="190">
        <v>0</v>
      </c>
      <c r="PJ9" s="190">
        <v>6831313.6535095498</v>
      </c>
      <c r="PK9" s="190">
        <v>3321724.5951235201</v>
      </c>
      <c r="PL9" s="190">
        <v>1176254.6880960506</v>
      </c>
      <c r="PM9" s="190">
        <v>0</v>
      </c>
      <c r="PN9" s="190">
        <v>1611643.6791249795</v>
      </c>
      <c r="PO9" s="190">
        <v>3899968.4020413957</v>
      </c>
      <c r="PP9" s="190">
        <v>0</v>
      </c>
      <c r="PQ9" s="190">
        <v>0</v>
      </c>
      <c r="PR9" s="190">
        <v>0</v>
      </c>
      <c r="PS9" s="190">
        <v>0</v>
      </c>
      <c r="PT9" s="190">
        <v>0</v>
      </c>
      <c r="PU9" s="190">
        <v>0</v>
      </c>
      <c r="PV9" s="190">
        <v>0</v>
      </c>
      <c r="PW9" s="190">
        <v>907444.28665807273</v>
      </c>
      <c r="PX9" s="190">
        <v>3757061.0800000099</v>
      </c>
      <c r="PY9" s="190">
        <v>5220830.5021079294</v>
      </c>
      <c r="PZ9" s="190">
        <v>0</v>
      </c>
      <c r="QA9" s="190">
        <v>0</v>
      </c>
      <c r="QB9" s="190">
        <v>501834.16008934949</v>
      </c>
      <c r="QC9" s="190">
        <v>6436661.3472592151</v>
      </c>
      <c r="QD9" s="281">
        <v>1</v>
      </c>
    </row>
    <row r="10" spans="1:446" x14ac:dyDescent="0.2">
      <c r="A10" s="185" t="s">
        <v>107</v>
      </c>
      <c r="B10" s="185" t="s">
        <v>107</v>
      </c>
      <c r="C10" s="186">
        <f>ROUND(TAMU!H18,0)-ROUND(TAMU!H288,0)</f>
        <v>0</v>
      </c>
      <c r="D10" s="294">
        <v>3632</v>
      </c>
      <c r="E10" s="185" t="s">
        <v>107</v>
      </c>
      <c r="F10" s="185">
        <v>2020</v>
      </c>
      <c r="G10" s="186">
        <v>618048233</v>
      </c>
      <c r="H10" s="186">
        <v>243798241</v>
      </c>
      <c r="I10" s="186">
        <v>262719762</v>
      </c>
      <c r="J10" s="186">
        <v>79315460</v>
      </c>
      <c r="K10" s="186">
        <v>85726376</v>
      </c>
      <c r="L10" s="185" t="s">
        <v>741</v>
      </c>
      <c r="M10" s="185" t="s">
        <v>742</v>
      </c>
      <c r="N10" s="185" t="s">
        <v>743</v>
      </c>
      <c r="O10" s="186">
        <v>22299</v>
      </c>
      <c r="P10" s="186">
        <v>29383</v>
      </c>
      <c r="Q10" s="186">
        <v>6882</v>
      </c>
      <c r="R10" s="186">
        <v>4093</v>
      </c>
      <c r="S10" s="186">
        <v>1202</v>
      </c>
      <c r="T10" s="188" t="s">
        <v>919</v>
      </c>
      <c r="U10" s="188" t="s">
        <v>779</v>
      </c>
      <c r="V10" s="280" t="s">
        <v>920</v>
      </c>
      <c r="W10" s="186">
        <v>279491</v>
      </c>
      <c r="X10" s="186">
        <v>216185</v>
      </c>
      <c r="Y10" s="186">
        <v>40435</v>
      </c>
      <c r="Z10" s="186">
        <v>9289</v>
      </c>
      <c r="AA10" s="186">
        <v>27660</v>
      </c>
      <c r="AB10" s="186">
        <v>108319</v>
      </c>
      <c r="AC10" s="186">
        <v>635</v>
      </c>
      <c r="AD10" s="186">
        <v>0</v>
      </c>
      <c r="AE10" s="186">
        <v>0</v>
      </c>
      <c r="AF10" s="186">
        <v>3</v>
      </c>
      <c r="AG10" s="186">
        <v>0</v>
      </c>
      <c r="AH10" s="186">
        <v>0</v>
      </c>
      <c r="AI10" s="186">
        <v>9241</v>
      </c>
      <c r="AJ10" s="186">
        <v>11842</v>
      </c>
      <c r="AK10" s="186">
        <v>0</v>
      </c>
      <c r="AL10" s="186">
        <v>46171</v>
      </c>
      <c r="AM10" s="186">
        <v>0</v>
      </c>
      <c r="AN10" s="186">
        <v>792</v>
      </c>
      <c r="AO10" s="186">
        <v>12187</v>
      </c>
      <c r="AP10" s="186">
        <v>0</v>
      </c>
      <c r="AQ10" s="186">
        <v>114096</v>
      </c>
      <c r="AR10" s="186">
        <v>125447</v>
      </c>
      <c r="AS10" s="186">
        <v>8912</v>
      </c>
      <c r="AT10" s="186">
        <v>15433</v>
      </c>
      <c r="AU10" s="186">
        <v>44012</v>
      </c>
      <c r="AV10" s="186">
        <v>148299</v>
      </c>
      <c r="AW10" s="186">
        <v>718</v>
      </c>
      <c r="AX10" s="186">
        <v>0</v>
      </c>
      <c r="AY10" s="186">
        <v>0</v>
      </c>
      <c r="AZ10" s="186">
        <v>45</v>
      </c>
      <c r="BA10" s="186">
        <v>0</v>
      </c>
      <c r="BB10" s="186">
        <v>0</v>
      </c>
      <c r="BC10" s="186">
        <v>0</v>
      </c>
      <c r="BD10" s="186">
        <v>10747</v>
      </c>
      <c r="BE10" s="186">
        <v>0</v>
      </c>
      <c r="BF10" s="186">
        <v>122620</v>
      </c>
      <c r="BG10" s="186">
        <v>0</v>
      </c>
      <c r="BH10" s="186">
        <v>4296</v>
      </c>
      <c r="BI10" s="186">
        <v>31339</v>
      </c>
      <c r="BJ10" s="186">
        <v>0</v>
      </c>
      <c r="BK10" s="186">
        <v>23771</v>
      </c>
      <c r="BL10" s="186">
        <v>13630</v>
      </c>
      <c r="BM10" s="186">
        <v>398</v>
      </c>
      <c r="BN10" s="186">
        <v>14292</v>
      </c>
      <c r="BO10" s="186">
        <v>4064</v>
      </c>
      <c r="BP10" s="186">
        <v>42863</v>
      </c>
      <c r="BQ10" s="186">
        <v>18</v>
      </c>
      <c r="BR10" s="186">
        <v>0</v>
      </c>
      <c r="BS10" s="186">
        <v>0</v>
      </c>
      <c r="BT10" s="186">
        <v>0</v>
      </c>
      <c r="BU10" s="186">
        <v>0</v>
      </c>
      <c r="BV10" s="186">
        <v>0</v>
      </c>
      <c r="BW10" s="186">
        <v>0</v>
      </c>
      <c r="BX10" s="186">
        <v>930</v>
      </c>
      <c r="BY10" s="186">
        <v>0</v>
      </c>
      <c r="BZ10" s="186">
        <v>34028</v>
      </c>
      <c r="CA10" s="186">
        <v>0</v>
      </c>
      <c r="CB10" s="186">
        <v>0</v>
      </c>
      <c r="CC10" s="186">
        <v>1282</v>
      </c>
      <c r="CD10" s="186">
        <v>0</v>
      </c>
      <c r="CE10" s="186">
        <v>13780</v>
      </c>
      <c r="CF10" s="186">
        <v>23304</v>
      </c>
      <c r="CG10" s="186">
        <v>33</v>
      </c>
      <c r="CH10" s="186">
        <v>5871</v>
      </c>
      <c r="CI10" s="186">
        <v>5497</v>
      </c>
      <c r="CJ10" s="186">
        <v>29007</v>
      </c>
      <c r="CK10" s="186">
        <v>42</v>
      </c>
      <c r="CL10" s="186">
        <v>0</v>
      </c>
      <c r="CM10" s="186">
        <v>0</v>
      </c>
      <c r="CN10" s="186">
        <v>0</v>
      </c>
      <c r="CO10" s="186">
        <v>0</v>
      </c>
      <c r="CP10" s="186">
        <v>0</v>
      </c>
      <c r="CQ10" s="186">
        <v>0</v>
      </c>
      <c r="CR10" s="186">
        <v>385</v>
      </c>
      <c r="CS10" s="186">
        <v>0</v>
      </c>
      <c r="CT10" s="186">
        <v>2142</v>
      </c>
      <c r="CU10" s="186">
        <v>0</v>
      </c>
      <c r="CV10" s="186">
        <v>0</v>
      </c>
      <c r="CW10" s="186">
        <v>18</v>
      </c>
      <c r="CX10" s="186">
        <v>0</v>
      </c>
      <c r="CY10" s="186">
        <v>0</v>
      </c>
      <c r="CZ10" s="186">
        <v>0</v>
      </c>
      <c r="DA10" s="186">
        <v>0</v>
      </c>
      <c r="DB10" s="186">
        <v>0</v>
      </c>
      <c r="DC10" s="186">
        <v>0</v>
      </c>
      <c r="DD10" s="186">
        <v>0</v>
      </c>
      <c r="DE10" s="186">
        <v>0</v>
      </c>
      <c r="DF10" s="186">
        <f>15934+1255</f>
        <v>17189</v>
      </c>
      <c r="DG10" s="186">
        <v>0</v>
      </c>
      <c r="DH10" s="186">
        <v>0</v>
      </c>
      <c r="DI10" s="186">
        <v>13824</v>
      </c>
      <c r="DJ10" s="186">
        <v>0</v>
      </c>
      <c r="DK10" s="186">
        <v>0</v>
      </c>
      <c r="DL10" s="186">
        <v>0</v>
      </c>
      <c r="DM10" s="186">
        <v>0</v>
      </c>
      <c r="DN10" s="186">
        <v>0</v>
      </c>
      <c r="DO10" s="186">
        <v>0</v>
      </c>
      <c r="DP10" s="186">
        <v>0</v>
      </c>
      <c r="DQ10" s="186">
        <v>0</v>
      </c>
      <c r="DR10" s="186">
        <v>0</v>
      </c>
      <c r="DS10" s="186">
        <v>13069943.582252201</v>
      </c>
      <c r="DT10" s="186">
        <v>11848114.9811987</v>
      </c>
      <c r="DU10" s="186">
        <v>1402691.22202715</v>
      </c>
      <c r="DV10" s="186">
        <v>690654.60767779895</v>
      </c>
      <c r="DW10" s="186">
        <v>1358695.20984761</v>
      </c>
      <c r="DX10" s="186">
        <v>8716822.9975515492</v>
      </c>
      <c r="DY10" s="186">
        <v>59494.3012651955</v>
      </c>
      <c r="DZ10" s="186">
        <v>0</v>
      </c>
      <c r="EA10" s="186">
        <v>0</v>
      </c>
      <c r="EB10" s="186">
        <v>828.11904761904805</v>
      </c>
      <c r="EC10" s="186">
        <v>0</v>
      </c>
      <c r="ED10" s="186">
        <v>0</v>
      </c>
      <c r="EE10" s="186">
        <v>1010492.2842133</v>
      </c>
      <c r="EF10" s="186">
        <v>225180.50099689799</v>
      </c>
      <c r="EG10" s="186">
        <v>0</v>
      </c>
      <c r="EH10" s="186">
        <v>1562038.49135376</v>
      </c>
      <c r="EI10" s="186">
        <v>0</v>
      </c>
      <c r="EJ10" s="186">
        <v>45953.107142857203</v>
      </c>
      <c r="EK10" s="186">
        <v>1029872.02335881</v>
      </c>
      <c r="EL10" s="186">
        <v>0</v>
      </c>
      <c r="EM10" s="186">
        <v>15915404.986046899</v>
      </c>
      <c r="EN10" s="186">
        <v>21059262.0752321</v>
      </c>
      <c r="EO10" s="186">
        <v>1037495.81336388</v>
      </c>
      <c r="EP10" s="186">
        <v>1226398.79560255</v>
      </c>
      <c r="EQ10" s="186">
        <v>5877823.3053643601</v>
      </c>
      <c r="ER10" s="186">
        <v>22878884.469077799</v>
      </c>
      <c r="ES10" s="186">
        <v>86683.181059505703</v>
      </c>
      <c r="ET10" s="186">
        <v>0</v>
      </c>
      <c r="EU10" s="186">
        <v>0</v>
      </c>
      <c r="EV10" s="186">
        <v>12421.785714285699</v>
      </c>
      <c r="EW10" s="186">
        <v>0</v>
      </c>
      <c r="EX10" s="186">
        <v>0</v>
      </c>
      <c r="EY10" s="186">
        <v>0</v>
      </c>
      <c r="EZ10" s="186">
        <v>399826.20711313502</v>
      </c>
      <c r="FA10" s="186">
        <v>0</v>
      </c>
      <c r="FB10" s="186">
        <v>10643518.179184901</v>
      </c>
      <c r="FC10" s="186">
        <v>0</v>
      </c>
      <c r="FD10" s="186">
        <v>269620.761228533</v>
      </c>
      <c r="FE10" s="186">
        <v>3313494.3489315598</v>
      </c>
      <c r="FF10" s="186">
        <v>0</v>
      </c>
      <c r="FG10" s="186">
        <v>12094117.8319856</v>
      </c>
      <c r="FH10" s="186">
        <v>11263924.1279928</v>
      </c>
      <c r="FI10" s="186">
        <v>589995.06154353404</v>
      </c>
      <c r="FJ10" s="186">
        <v>2574845.3806839702</v>
      </c>
      <c r="FK10" s="186">
        <v>3192991.9441612302</v>
      </c>
      <c r="FL10" s="186">
        <v>21920134.531456701</v>
      </c>
      <c r="FM10" s="186">
        <v>6287.4</v>
      </c>
      <c r="FN10" s="186">
        <v>0</v>
      </c>
      <c r="FO10" s="186">
        <v>0</v>
      </c>
      <c r="FP10" s="186">
        <v>0</v>
      </c>
      <c r="FQ10" s="186">
        <v>0</v>
      </c>
      <c r="FR10" s="186">
        <v>0</v>
      </c>
      <c r="FS10" s="186">
        <v>0</v>
      </c>
      <c r="FT10" s="186">
        <v>341634.24019179097</v>
      </c>
      <c r="FU10" s="186">
        <v>0</v>
      </c>
      <c r="FV10" s="186">
        <v>9248519.5653552692</v>
      </c>
      <c r="FW10" s="186">
        <v>0</v>
      </c>
      <c r="FX10" s="186">
        <v>0</v>
      </c>
      <c r="FY10" s="186">
        <v>452960.55590396799</v>
      </c>
      <c r="FZ10" s="186">
        <v>0</v>
      </c>
      <c r="GA10" s="186">
        <v>15780728.152497999</v>
      </c>
      <c r="GB10" s="186">
        <v>21407712.631437901</v>
      </c>
      <c r="GC10" s="186">
        <v>31697.8848484849</v>
      </c>
      <c r="GD10" s="186">
        <v>4530451.2463053102</v>
      </c>
      <c r="GE10" s="186">
        <v>4032530.7533668098</v>
      </c>
      <c r="GF10" s="186">
        <v>23613276.528715901</v>
      </c>
      <c r="GG10" s="186">
        <v>59155.8</v>
      </c>
      <c r="GH10" s="186">
        <v>0</v>
      </c>
      <c r="GI10" s="186">
        <v>0</v>
      </c>
      <c r="GJ10" s="186">
        <v>0</v>
      </c>
      <c r="GK10" s="186">
        <v>0</v>
      </c>
      <c r="GL10" s="186">
        <v>0</v>
      </c>
      <c r="GM10" s="186">
        <v>0</v>
      </c>
      <c r="GN10" s="186">
        <v>273022.95414932101</v>
      </c>
      <c r="GO10" s="186">
        <v>0</v>
      </c>
      <c r="GP10" s="186">
        <v>4209674.2689789403</v>
      </c>
      <c r="GQ10" s="186">
        <v>0</v>
      </c>
      <c r="GR10" s="186">
        <v>0</v>
      </c>
      <c r="GS10" s="186">
        <v>5850.8771929824597</v>
      </c>
      <c r="GT10" s="186">
        <v>0</v>
      </c>
      <c r="GU10" s="186">
        <v>0</v>
      </c>
      <c r="GV10" s="186">
        <v>0</v>
      </c>
      <c r="GW10" s="186">
        <v>0</v>
      </c>
      <c r="GX10" s="186">
        <v>0</v>
      </c>
      <c r="GY10" s="186">
        <v>0</v>
      </c>
      <c r="GZ10" s="186">
        <v>0</v>
      </c>
      <c r="HA10" s="186">
        <v>0</v>
      </c>
      <c r="HB10" s="186">
        <f>7870992.91594376+417151.247234144</f>
        <v>8288144.1631779047</v>
      </c>
      <c r="HC10" s="186">
        <v>0</v>
      </c>
      <c r="HD10" s="186">
        <v>0</v>
      </c>
      <c r="HE10" s="186">
        <v>0</v>
      </c>
      <c r="HF10" s="186">
        <v>0</v>
      </c>
      <c r="HG10" s="186">
        <v>0</v>
      </c>
      <c r="HH10" s="186">
        <v>0</v>
      </c>
      <c r="HI10" s="186">
        <v>0</v>
      </c>
      <c r="HJ10" s="186">
        <v>0</v>
      </c>
      <c r="HK10" s="186">
        <v>0</v>
      </c>
      <c r="HL10" s="186">
        <v>0</v>
      </c>
      <c r="HM10" s="186">
        <v>0</v>
      </c>
      <c r="HN10" s="186">
        <v>0</v>
      </c>
      <c r="HP10" s="187" t="s">
        <v>143</v>
      </c>
      <c r="HQ10" s="185">
        <f>'Relative Weights'!$H$1</f>
        <v>2020</v>
      </c>
      <c r="HR10" s="186">
        <v>1467994.6939939708</v>
      </c>
      <c r="HS10" s="186">
        <v>802927.49261465285</v>
      </c>
      <c r="HT10" s="186">
        <v>51513.008324768372</v>
      </c>
      <c r="HU10" s="186">
        <v>132205.35667278458</v>
      </c>
      <c r="HV10" s="186">
        <v>301451.32589560666</v>
      </c>
      <c r="HW10" s="186">
        <v>932957.60646795388</v>
      </c>
      <c r="HX10" s="186">
        <v>5900</v>
      </c>
      <c r="HY10" s="186">
        <v>0</v>
      </c>
      <c r="HZ10" s="186">
        <v>0</v>
      </c>
      <c r="IA10" s="186">
        <v>3</v>
      </c>
      <c r="IB10" s="186">
        <v>0</v>
      </c>
      <c r="IC10" s="186">
        <v>0</v>
      </c>
      <c r="ID10" s="186">
        <v>517499.86153939267</v>
      </c>
      <c r="IE10" s="186">
        <v>1100</v>
      </c>
      <c r="IF10" s="186">
        <v>0</v>
      </c>
      <c r="IG10" s="186">
        <v>463495.59709806746</v>
      </c>
      <c r="IH10" s="186">
        <v>0</v>
      </c>
      <c r="II10" s="186">
        <v>70</v>
      </c>
      <c r="IJ10" s="186">
        <v>89944.9492848589</v>
      </c>
      <c r="IK10" s="186">
        <v>0</v>
      </c>
      <c r="IL10" s="186">
        <v>1787256.0708427178</v>
      </c>
      <c r="IM10" s="186">
        <v>1427151.9580298869</v>
      </c>
      <c r="IN10" s="186">
        <v>38101.422202876973</v>
      </c>
      <c r="IO10" s="186">
        <v>234757.70434785509</v>
      </c>
      <c r="IP10" s="186">
        <v>1304102.359337026</v>
      </c>
      <c r="IQ10" s="186">
        <v>2448716.6137161707</v>
      </c>
      <c r="IR10" s="186">
        <v>8600</v>
      </c>
      <c r="IS10" s="186">
        <v>0</v>
      </c>
      <c r="IT10" s="186">
        <v>0</v>
      </c>
      <c r="IU10" s="186">
        <v>45</v>
      </c>
      <c r="IV10" s="186">
        <v>0</v>
      </c>
      <c r="IW10" s="186">
        <v>0</v>
      </c>
      <c r="IX10" s="186">
        <v>0</v>
      </c>
      <c r="IY10" s="186">
        <v>1000</v>
      </c>
      <c r="IZ10" s="186">
        <v>0</v>
      </c>
      <c r="JA10" s="186">
        <v>3158196.0630240305</v>
      </c>
      <c r="JB10" s="186">
        <v>0</v>
      </c>
      <c r="JC10" s="186">
        <v>400</v>
      </c>
      <c r="JD10" s="186">
        <v>289387.49127131171</v>
      </c>
      <c r="JE10" s="186">
        <v>0</v>
      </c>
      <c r="JF10" s="186">
        <v>1365759.2625090247</v>
      </c>
      <c r="JG10" s="186">
        <v>763337.8281222533</v>
      </c>
      <c r="JH10" s="186">
        <v>21667.220867712847</v>
      </c>
      <c r="JI10" s="186">
        <v>492877.8410313623</v>
      </c>
      <c r="JJ10" s="186">
        <v>708423.52881287516</v>
      </c>
      <c r="JK10" s="186">
        <v>2346102.0433324967</v>
      </c>
      <c r="JL10" s="186">
        <v>1</v>
      </c>
      <c r="JM10" s="186">
        <v>0</v>
      </c>
      <c r="JN10" s="186">
        <v>0</v>
      </c>
      <c r="JO10" s="186">
        <v>0</v>
      </c>
      <c r="JP10" s="186">
        <v>0</v>
      </c>
      <c r="JQ10" s="186">
        <v>0</v>
      </c>
      <c r="JR10" s="186">
        <v>0</v>
      </c>
      <c r="JS10" s="186">
        <v>9</v>
      </c>
      <c r="JT10" s="186">
        <v>0</v>
      </c>
      <c r="JU10" s="186">
        <v>2744265.3442569287</v>
      </c>
      <c r="JV10" s="186">
        <v>0</v>
      </c>
      <c r="JW10" s="186">
        <v>0</v>
      </c>
      <c r="JX10" s="186">
        <v>39559.783453433469</v>
      </c>
      <c r="JY10" s="186">
        <v>0</v>
      </c>
      <c r="JZ10" s="186">
        <v>1782084.2327787566</v>
      </c>
      <c r="KA10" s="186">
        <v>1450765.8858013914</v>
      </c>
      <c r="KB10" s="186">
        <v>1164.0861370172224</v>
      </c>
      <c r="KC10" s="186">
        <v>867220.62844163994</v>
      </c>
      <c r="KD10" s="186">
        <v>894690.53361391951</v>
      </c>
      <c r="KE10" s="186">
        <v>2527318.2623169837</v>
      </c>
      <c r="KF10" s="186">
        <v>4</v>
      </c>
      <c r="KG10" s="186">
        <v>0</v>
      </c>
      <c r="KH10" s="186">
        <v>0</v>
      </c>
      <c r="KI10" s="186">
        <v>0</v>
      </c>
      <c r="KJ10" s="186">
        <v>0</v>
      </c>
      <c r="KK10" s="186">
        <v>0</v>
      </c>
      <c r="KL10" s="186">
        <v>0</v>
      </c>
      <c r="KM10" s="186">
        <v>4</v>
      </c>
      <c r="KN10" s="186">
        <v>0</v>
      </c>
      <c r="KO10" s="186">
        <v>1249114.8583654703</v>
      </c>
      <c r="KP10" s="186">
        <v>0</v>
      </c>
      <c r="KQ10" s="186">
        <v>0</v>
      </c>
      <c r="KR10" s="186">
        <v>510.99247329626292</v>
      </c>
      <c r="KS10" s="186">
        <v>0</v>
      </c>
      <c r="KT10" s="186">
        <v>0</v>
      </c>
      <c r="KU10" s="186">
        <v>0</v>
      </c>
      <c r="KV10" s="186">
        <v>0</v>
      </c>
      <c r="KW10" s="186">
        <v>0</v>
      </c>
      <c r="KX10" s="186">
        <v>0</v>
      </c>
      <c r="KY10" s="186">
        <v>0</v>
      </c>
      <c r="KZ10" s="186">
        <v>0</v>
      </c>
      <c r="LA10" s="186">
        <v>1889353.07633172</v>
      </c>
      <c r="LB10" s="186">
        <v>0</v>
      </c>
      <c r="LC10" s="186">
        <v>0</v>
      </c>
      <c r="LD10" s="186">
        <v>21660759.080399998</v>
      </c>
      <c r="LE10" s="186">
        <v>0</v>
      </c>
      <c r="LF10" s="186">
        <v>0</v>
      </c>
      <c r="LG10" s="186">
        <v>0</v>
      </c>
      <c r="LH10" s="186">
        <v>0</v>
      </c>
      <c r="LI10" s="186">
        <v>0</v>
      </c>
      <c r="LJ10" s="186">
        <v>0</v>
      </c>
      <c r="LK10" s="186">
        <v>0</v>
      </c>
      <c r="LL10" s="186">
        <v>0</v>
      </c>
      <c r="LM10" s="186">
        <v>0</v>
      </c>
      <c r="LN10" s="186">
        <v>179030.21187300378</v>
      </c>
      <c r="LO10" s="186">
        <v>138003.67633570704</v>
      </c>
      <c r="LP10" s="186">
        <v>235290.03925557458</v>
      </c>
      <c r="LQ10" s="186">
        <v>7967.7691949387354</v>
      </c>
      <c r="LR10" s="186">
        <v>20823.579384481458</v>
      </c>
      <c r="LS10" s="186">
        <v>347170.62054412934</v>
      </c>
      <c r="LT10" s="186">
        <v>54900.741351057768</v>
      </c>
      <c r="LU10" s="186">
        <v>0</v>
      </c>
      <c r="LV10" s="186">
        <v>0</v>
      </c>
      <c r="LW10" s="186">
        <v>3928.4823136971959</v>
      </c>
      <c r="LX10" s="186">
        <v>0</v>
      </c>
      <c r="LY10" s="186">
        <v>0</v>
      </c>
      <c r="LZ10" s="186">
        <v>1131924.0767721829</v>
      </c>
      <c r="MA10" s="186">
        <v>275662.22945862589</v>
      </c>
      <c r="MB10" s="186">
        <v>0</v>
      </c>
      <c r="MC10" s="186">
        <v>2466720.8451893344</v>
      </c>
      <c r="MD10" s="186">
        <v>0</v>
      </c>
      <c r="ME10" s="186">
        <v>93564.92615149905</v>
      </c>
      <c r="MF10" s="186">
        <v>1161115.2530468407</v>
      </c>
      <c r="MG10" s="186">
        <v>0</v>
      </c>
      <c r="MH10" s="186">
        <v>250642.29662220529</v>
      </c>
      <c r="MI10" s="186">
        <v>634816.91114425252</v>
      </c>
      <c r="MJ10" s="186">
        <v>470580.07851114916</v>
      </c>
      <c r="MK10" s="186">
        <v>168310.3103391038</v>
      </c>
      <c r="ML10" s="186">
        <v>197824.00415257385</v>
      </c>
      <c r="MM10" s="186">
        <v>879498.90537846112</v>
      </c>
      <c r="MN10" s="186">
        <v>86272.593551662212</v>
      </c>
      <c r="MO10" s="186">
        <v>0</v>
      </c>
      <c r="MP10" s="186">
        <v>0</v>
      </c>
      <c r="MQ10" s="186">
        <v>5892.7234705457931</v>
      </c>
      <c r="MR10" s="186">
        <v>0</v>
      </c>
      <c r="MS10" s="186">
        <v>0</v>
      </c>
      <c r="MT10" s="186">
        <v>0</v>
      </c>
      <c r="MU10" s="186">
        <v>459437.04909770988</v>
      </c>
      <c r="MV10" s="186">
        <v>0</v>
      </c>
      <c r="MW10" s="186">
        <v>2466720.8451893344</v>
      </c>
      <c r="MX10" s="186">
        <v>0</v>
      </c>
      <c r="MY10" s="186">
        <v>140347.38922724855</v>
      </c>
      <c r="MZ10" s="186">
        <v>1935192.088411401</v>
      </c>
      <c r="NA10" s="186">
        <v>0</v>
      </c>
      <c r="NB10" s="186">
        <v>4977039.8900695052</v>
      </c>
      <c r="NC10" s="186">
        <v>11040294.106856564</v>
      </c>
      <c r="ND10" s="186">
        <v>1529385.2551612349</v>
      </c>
      <c r="NE10" s="186">
        <v>370183.96702148992</v>
      </c>
      <c r="NF10" s="186">
        <v>4039774.4005894023</v>
      </c>
      <c r="NG10" s="186">
        <v>19615140.06074331</v>
      </c>
      <c r="NH10" s="186">
        <v>7842.9630501511101</v>
      </c>
      <c r="NI10" s="186">
        <v>0</v>
      </c>
      <c r="NJ10" s="186">
        <v>0</v>
      </c>
      <c r="NK10" s="186">
        <v>0</v>
      </c>
      <c r="NL10" s="186">
        <v>0</v>
      </c>
      <c r="NM10" s="186">
        <v>0</v>
      </c>
      <c r="NN10" s="186">
        <v>0</v>
      </c>
      <c r="NO10" s="186">
        <v>91887.409819541979</v>
      </c>
      <c r="NP10" s="186">
        <v>0</v>
      </c>
      <c r="NQ10" s="186">
        <v>7400162.5355680017</v>
      </c>
      <c r="NR10" s="186">
        <v>0</v>
      </c>
      <c r="NS10" s="186">
        <v>0</v>
      </c>
      <c r="NT10" s="186">
        <v>580557.62652342033</v>
      </c>
      <c r="NU10" s="186">
        <v>0</v>
      </c>
      <c r="NV10" s="186">
        <v>41499203.112162277</v>
      </c>
      <c r="NW10" s="186">
        <v>40090067.975522898</v>
      </c>
      <c r="NX10" s="186">
        <v>117645.01962778729</v>
      </c>
      <c r="NY10" s="186">
        <v>7421307.148383202</v>
      </c>
      <c r="NZ10" s="186">
        <v>8839609.4487123787</v>
      </c>
      <c r="OA10" s="186">
        <v>42447394.538528882</v>
      </c>
      <c r="OB10" s="186">
        <v>7842.9630501511101</v>
      </c>
      <c r="OC10" s="186">
        <v>0</v>
      </c>
      <c r="OD10" s="186">
        <v>0</v>
      </c>
      <c r="OE10" s="186">
        <v>0</v>
      </c>
      <c r="OF10" s="186">
        <v>0</v>
      </c>
      <c r="OG10" s="186">
        <v>0</v>
      </c>
      <c r="OH10" s="186">
        <v>0</v>
      </c>
      <c r="OI10" s="186">
        <v>91887.409819541979</v>
      </c>
      <c r="OJ10" s="186">
        <v>0</v>
      </c>
      <c r="OK10" s="186">
        <v>12333604.22594667</v>
      </c>
      <c r="OL10" s="186">
        <v>0</v>
      </c>
      <c r="OM10" s="186">
        <v>0</v>
      </c>
      <c r="ON10" s="186">
        <v>193519.20884114012</v>
      </c>
      <c r="OO10" s="186">
        <v>0</v>
      </c>
      <c r="OP10" s="186">
        <v>0</v>
      </c>
      <c r="OQ10" s="186">
        <v>0</v>
      </c>
      <c r="OR10" s="186">
        <v>0</v>
      </c>
      <c r="OS10" s="186">
        <v>0</v>
      </c>
      <c r="OT10" s="186">
        <v>0</v>
      </c>
      <c r="OU10" s="186">
        <v>0</v>
      </c>
      <c r="OV10" s="186">
        <v>0</v>
      </c>
      <c r="OW10" s="186">
        <v>7543850.1173082702</v>
      </c>
      <c r="OX10" s="186">
        <v>0</v>
      </c>
      <c r="OY10" s="186">
        <v>0</v>
      </c>
      <c r="OZ10" s="186">
        <v>16055569.922521956</v>
      </c>
      <c r="PA10" s="186">
        <v>0</v>
      </c>
      <c r="PB10" s="186">
        <v>0</v>
      </c>
      <c r="PC10" s="186">
        <v>0</v>
      </c>
      <c r="PD10" s="186">
        <v>0</v>
      </c>
      <c r="PE10" s="186">
        <v>0</v>
      </c>
      <c r="PF10" s="186">
        <v>0</v>
      </c>
      <c r="PG10" s="186">
        <v>0</v>
      </c>
      <c r="PH10" s="186">
        <v>0</v>
      </c>
      <c r="PI10" s="186">
        <v>0</v>
      </c>
      <c r="PJ10" s="186">
        <v>58179221.772916794</v>
      </c>
      <c r="PK10" s="186">
        <v>64377525.572001383</v>
      </c>
      <c r="PL10" s="186">
        <v>2918393.3893535915</v>
      </c>
      <c r="PM10" s="186">
        <v>16245995.142030545</v>
      </c>
      <c r="PN10" s="186">
        <v>9882732.4012414478</v>
      </c>
      <c r="PO10" s="186">
        <v>78500048.502177492</v>
      </c>
      <c r="PP10" s="186">
        <v>194558.61022355783</v>
      </c>
      <c r="PQ10" s="186">
        <v>9356929.2650537118</v>
      </c>
      <c r="PR10" s="186">
        <v>0</v>
      </c>
      <c r="PS10" s="186">
        <v>12181.621511432901</v>
      </c>
      <c r="PT10" s="186">
        <v>19914344.556378108</v>
      </c>
      <c r="PU10" s="186">
        <v>0</v>
      </c>
      <c r="PV10" s="186">
        <v>1403969.2259619699</v>
      </c>
      <c r="PW10" s="186">
        <v>1139715.0947426779</v>
      </c>
      <c r="PX10" s="186">
        <v>0</v>
      </c>
      <c r="PY10" s="186">
        <v>30595693.004078995</v>
      </c>
      <c r="PZ10" s="186">
        <v>0</v>
      </c>
      <c r="QA10" s="186">
        <v>290130.49470752547</v>
      </c>
      <c r="QB10" s="186">
        <v>4800587.237621787</v>
      </c>
      <c r="QC10" s="186">
        <v>0</v>
      </c>
      <c r="QD10" s="281">
        <v>1</v>
      </c>
    </row>
    <row r="11" spans="1:446" x14ac:dyDescent="0.2">
      <c r="A11" s="185" t="s">
        <v>73</v>
      </c>
      <c r="B11" s="185" t="s">
        <v>73</v>
      </c>
      <c r="C11" s="186">
        <f>ROUND(TAMUG!H18,0)-ROUND(TAMUG!H288,0)</f>
        <v>0</v>
      </c>
      <c r="D11" s="294">
        <v>10298</v>
      </c>
      <c r="E11" s="185" t="s">
        <v>694</v>
      </c>
      <c r="F11" s="185">
        <v>2020</v>
      </c>
      <c r="G11" s="186">
        <v>20154122</v>
      </c>
      <c r="H11" s="186">
        <v>7175798</v>
      </c>
      <c r="I11" s="186">
        <v>6837396</v>
      </c>
      <c r="J11" s="186">
        <v>3691437</v>
      </c>
      <c r="K11" s="186">
        <v>6806790</v>
      </c>
      <c r="L11" s="185" t="s">
        <v>741</v>
      </c>
      <c r="M11" s="185" t="s">
        <v>742</v>
      </c>
      <c r="N11" s="185" t="s">
        <v>743</v>
      </c>
      <c r="O11" s="186">
        <v>694</v>
      </c>
      <c r="P11" s="186">
        <v>806</v>
      </c>
      <c r="Q11" s="186">
        <v>113</v>
      </c>
      <c r="R11" s="186">
        <v>31</v>
      </c>
      <c r="S11" s="186">
        <v>0</v>
      </c>
      <c r="T11" s="188" t="s">
        <v>780</v>
      </c>
      <c r="U11" s="188" t="s">
        <v>781</v>
      </c>
      <c r="V11" s="188" t="s">
        <v>782</v>
      </c>
      <c r="W11" s="186">
        <v>16495</v>
      </c>
      <c r="X11" s="186">
        <v>10218</v>
      </c>
      <c r="Y11" s="186">
        <v>1041</v>
      </c>
      <c r="Z11" s="186">
        <v>0</v>
      </c>
      <c r="AA11" s="186">
        <v>83</v>
      </c>
      <c r="AB11" s="186">
        <v>519</v>
      </c>
      <c r="AC11" s="186">
        <v>0</v>
      </c>
      <c r="AD11" s="186">
        <v>0</v>
      </c>
      <c r="AE11" s="186">
        <v>0</v>
      </c>
      <c r="AF11" s="186">
        <v>78</v>
      </c>
      <c r="AG11" s="186">
        <v>0</v>
      </c>
      <c r="AH11" s="186">
        <v>3692</v>
      </c>
      <c r="AI11" s="186">
        <v>188</v>
      </c>
      <c r="AJ11" s="186">
        <v>213</v>
      </c>
      <c r="AK11" s="186">
        <v>0</v>
      </c>
      <c r="AL11" s="186">
        <v>2400</v>
      </c>
      <c r="AM11" s="186">
        <v>0</v>
      </c>
      <c r="AN11" s="186">
        <v>0</v>
      </c>
      <c r="AO11" s="186">
        <v>576</v>
      </c>
      <c r="AP11" s="186">
        <v>0</v>
      </c>
      <c r="AQ11" s="186">
        <v>1035</v>
      </c>
      <c r="AR11" s="186">
        <v>5772</v>
      </c>
      <c r="AS11" s="186">
        <v>0</v>
      </c>
      <c r="AT11" s="186">
        <v>0</v>
      </c>
      <c r="AU11" s="186">
        <v>572</v>
      </c>
      <c r="AV11" s="186">
        <v>797</v>
      </c>
      <c r="AW11" s="186">
        <v>0</v>
      </c>
      <c r="AX11" s="186">
        <v>0</v>
      </c>
      <c r="AY11" s="186">
        <v>0</v>
      </c>
      <c r="AZ11" s="186">
        <v>36</v>
      </c>
      <c r="BA11" s="186">
        <v>0</v>
      </c>
      <c r="BB11" s="186">
        <v>2111</v>
      </c>
      <c r="BC11" s="186">
        <v>0</v>
      </c>
      <c r="BD11" s="186">
        <v>0</v>
      </c>
      <c r="BE11" s="186">
        <v>0</v>
      </c>
      <c r="BF11" s="186">
        <v>5458</v>
      </c>
      <c r="BG11" s="186">
        <v>0</v>
      </c>
      <c r="BH11" s="186">
        <v>0</v>
      </c>
      <c r="BI11" s="186">
        <v>745</v>
      </c>
      <c r="BJ11" s="186">
        <v>0</v>
      </c>
      <c r="BK11" s="186">
        <v>81</v>
      </c>
      <c r="BL11" s="186">
        <v>564</v>
      </c>
      <c r="BM11" s="186">
        <v>0</v>
      </c>
      <c r="BN11" s="186">
        <v>0</v>
      </c>
      <c r="BO11" s="186">
        <v>283</v>
      </c>
      <c r="BP11" s="186">
        <v>159</v>
      </c>
      <c r="BQ11" s="186">
        <v>0</v>
      </c>
      <c r="BR11" s="186">
        <v>0</v>
      </c>
      <c r="BS11" s="186">
        <v>0</v>
      </c>
      <c r="BT11" s="186">
        <v>0</v>
      </c>
      <c r="BU11" s="186">
        <v>0</v>
      </c>
      <c r="BV11" s="186">
        <v>0</v>
      </c>
      <c r="BW11" s="186">
        <v>0</v>
      </c>
      <c r="BX11" s="186">
        <v>0</v>
      </c>
      <c r="BY11" s="186">
        <v>0</v>
      </c>
      <c r="BZ11" s="186">
        <v>1000</v>
      </c>
      <c r="CA11" s="186">
        <v>0</v>
      </c>
      <c r="CB11" s="186">
        <v>0</v>
      </c>
      <c r="CC11" s="186">
        <v>0</v>
      </c>
      <c r="CD11" s="186">
        <v>0</v>
      </c>
      <c r="CE11" s="186">
        <v>0</v>
      </c>
      <c r="CF11" s="186">
        <v>661</v>
      </c>
      <c r="CG11" s="186">
        <v>0</v>
      </c>
      <c r="CH11" s="186">
        <v>0</v>
      </c>
      <c r="CI11" s="186">
        <v>6</v>
      </c>
      <c r="CJ11" s="186">
        <v>12</v>
      </c>
      <c r="CK11" s="186">
        <v>0</v>
      </c>
      <c r="CL11" s="186">
        <v>0</v>
      </c>
      <c r="CM11" s="186">
        <v>0</v>
      </c>
      <c r="CN11" s="186">
        <v>0</v>
      </c>
      <c r="CO11" s="186">
        <v>0</v>
      </c>
      <c r="CP11" s="186">
        <v>0</v>
      </c>
      <c r="CQ11" s="186">
        <v>0</v>
      </c>
      <c r="CR11" s="186">
        <v>0</v>
      </c>
      <c r="CS11" s="186">
        <v>0</v>
      </c>
      <c r="CT11" s="186">
        <v>0</v>
      </c>
      <c r="CU11" s="186">
        <v>0</v>
      </c>
      <c r="CV11" s="186">
        <v>0</v>
      </c>
      <c r="CW11" s="186">
        <v>0</v>
      </c>
      <c r="CX11" s="186">
        <v>0</v>
      </c>
      <c r="CY11" s="186">
        <v>0</v>
      </c>
      <c r="CZ11" s="186">
        <v>0</v>
      </c>
      <c r="DA11" s="186">
        <v>0</v>
      </c>
      <c r="DB11" s="186">
        <v>0</v>
      </c>
      <c r="DC11" s="186">
        <v>0</v>
      </c>
      <c r="DD11" s="186">
        <v>0</v>
      </c>
      <c r="DE11" s="186">
        <v>0</v>
      </c>
      <c r="DF11" s="186">
        <v>0</v>
      </c>
      <c r="DG11" s="186">
        <v>0</v>
      </c>
      <c r="DH11" s="186">
        <v>0</v>
      </c>
      <c r="DI11" s="186">
        <v>0</v>
      </c>
      <c r="DJ11" s="186">
        <v>0</v>
      </c>
      <c r="DK11" s="186">
        <v>0</v>
      </c>
      <c r="DL11" s="186">
        <v>0</v>
      </c>
      <c r="DM11" s="186">
        <v>0</v>
      </c>
      <c r="DN11" s="186">
        <v>0</v>
      </c>
      <c r="DO11" s="186">
        <v>0</v>
      </c>
      <c r="DP11" s="186">
        <v>0</v>
      </c>
      <c r="DQ11" s="186">
        <v>0</v>
      </c>
      <c r="DR11" s="186">
        <v>0</v>
      </c>
      <c r="DS11" s="186">
        <v>1687537.2979222401</v>
      </c>
      <c r="DT11" s="186">
        <v>1025908.6785612</v>
      </c>
      <c r="DU11" s="186">
        <v>58166.5</v>
      </c>
      <c r="DV11" s="186">
        <v>0</v>
      </c>
      <c r="DW11" s="186">
        <v>21100.315942028999</v>
      </c>
      <c r="DX11" s="186">
        <v>127582.629344127</v>
      </c>
      <c r="DY11" s="186">
        <v>0</v>
      </c>
      <c r="DZ11" s="186">
        <v>0</v>
      </c>
      <c r="EA11" s="186">
        <v>0</v>
      </c>
      <c r="EB11" s="186">
        <v>10760.5591397849</v>
      </c>
      <c r="EC11" s="186">
        <v>0</v>
      </c>
      <c r="ED11" s="186">
        <v>607711.645168975</v>
      </c>
      <c r="EE11" s="186">
        <v>40947.128509243201</v>
      </c>
      <c r="EF11" s="186">
        <v>40738.265765765798</v>
      </c>
      <c r="EG11" s="186">
        <v>0</v>
      </c>
      <c r="EH11" s="186">
        <v>240533.38197674201</v>
      </c>
      <c r="EI11" s="186">
        <v>0</v>
      </c>
      <c r="EJ11" s="186">
        <v>0</v>
      </c>
      <c r="EK11" s="186">
        <v>227606.42772882499</v>
      </c>
      <c r="EL11" s="186">
        <v>0</v>
      </c>
      <c r="EM11" s="186">
        <v>261266.37869150599</v>
      </c>
      <c r="EN11" s="186">
        <v>1199146.0111040501</v>
      </c>
      <c r="EO11" s="186">
        <v>0</v>
      </c>
      <c r="EP11" s="186">
        <v>0</v>
      </c>
      <c r="EQ11" s="186">
        <v>193194.31782287799</v>
      </c>
      <c r="ER11" s="186">
        <v>228948.06950495901</v>
      </c>
      <c r="ES11" s="186">
        <v>0</v>
      </c>
      <c r="ET11" s="186">
        <v>0</v>
      </c>
      <c r="EU11" s="186">
        <v>0</v>
      </c>
      <c r="EV11" s="186">
        <v>5009.22580645161</v>
      </c>
      <c r="EW11" s="186">
        <v>0</v>
      </c>
      <c r="EX11" s="186">
        <v>422595.998654222</v>
      </c>
      <c r="EY11" s="186">
        <v>0</v>
      </c>
      <c r="EZ11" s="186">
        <v>0</v>
      </c>
      <c r="FA11" s="186">
        <v>0</v>
      </c>
      <c r="FB11" s="186">
        <v>554992.87400791398</v>
      </c>
      <c r="FC11" s="186">
        <v>0</v>
      </c>
      <c r="FD11" s="186">
        <v>0</v>
      </c>
      <c r="FE11" s="186">
        <v>300292.21078447998</v>
      </c>
      <c r="FF11" s="186">
        <v>0</v>
      </c>
      <c r="FG11" s="186">
        <v>73709.323820995298</v>
      </c>
      <c r="FH11" s="186">
        <v>518498.10769007198</v>
      </c>
      <c r="FI11" s="186">
        <v>0</v>
      </c>
      <c r="FJ11" s="186">
        <v>0</v>
      </c>
      <c r="FK11" s="186">
        <v>243487.361938199</v>
      </c>
      <c r="FL11" s="186">
        <v>103888.39240440899</v>
      </c>
      <c r="FM11" s="186">
        <v>0</v>
      </c>
      <c r="FN11" s="186">
        <v>0</v>
      </c>
      <c r="FO11" s="186">
        <v>0</v>
      </c>
      <c r="FP11" s="186">
        <v>0</v>
      </c>
      <c r="FQ11" s="186">
        <v>0</v>
      </c>
      <c r="FR11" s="186">
        <v>0</v>
      </c>
      <c r="FS11" s="186">
        <v>0</v>
      </c>
      <c r="FT11" s="186">
        <v>0</v>
      </c>
      <c r="FU11" s="186">
        <v>0</v>
      </c>
      <c r="FV11" s="186">
        <v>561583.06553203706</v>
      </c>
      <c r="FW11" s="186">
        <v>0</v>
      </c>
      <c r="FX11" s="186">
        <v>0</v>
      </c>
      <c r="FY11" s="186">
        <v>0</v>
      </c>
      <c r="FZ11" s="186">
        <v>0</v>
      </c>
      <c r="GA11" s="186">
        <v>0</v>
      </c>
      <c r="GB11" s="186">
        <v>621629.70775436796</v>
      </c>
      <c r="GC11" s="186">
        <v>0</v>
      </c>
      <c r="GD11" s="186">
        <v>0</v>
      </c>
      <c r="GE11" s="186">
        <v>1295.2449175824199</v>
      </c>
      <c r="GF11" s="186">
        <v>853.923529411765</v>
      </c>
      <c r="GG11" s="186">
        <v>0</v>
      </c>
      <c r="GH11" s="186">
        <v>0</v>
      </c>
      <c r="GI11" s="186">
        <v>0</v>
      </c>
      <c r="GJ11" s="186">
        <v>0</v>
      </c>
      <c r="GK11" s="186">
        <v>0</v>
      </c>
      <c r="GL11" s="186">
        <v>0</v>
      </c>
      <c r="GM11" s="186">
        <v>0</v>
      </c>
      <c r="GN11" s="186">
        <v>0</v>
      </c>
      <c r="GO11" s="186">
        <v>0</v>
      </c>
      <c r="GP11" s="186">
        <v>0</v>
      </c>
      <c r="GQ11" s="186">
        <v>0</v>
      </c>
      <c r="GR11" s="186">
        <v>0</v>
      </c>
      <c r="GS11" s="186">
        <v>0</v>
      </c>
      <c r="GT11" s="186">
        <v>0</v>
      </c>
      <c r="GU11" s="186">
        <v>0</v>
      </c>
      <c r="GV11" s="186">
        <v>0</v>
      </c>
      <c r="GW11" s="186">
        <v>0</v>
      </c>
      <c r="GX11" s="186">
        <v>0</v>
      </c>
      <c r="GY11" s="186">
        <v>0</v>
      </c>
      <c r="GZ11" s="186">
        <v>0</v>
      </c>
      <c r="HA11" s="186">
        <v>0</v>
      </c>
      <c r="HB11" s="186">
        <v>0</v>
      </c>
      <c r="HC11" s="186">
        <v>0</v>
      </c>
      <c r="HD11" s="186">
        <v>0</v>
      </c>
      <c r="HE11" s="186">
        <v>0</v>
      </c>
      <c r="HF11" s="186">
        <v>0</v>
      </c>
      <c r="HG11" s="186">
        <v>0</v>
      </c>
      <c r="HH11" s="186">
        <v>0</v>
      </c>
      <c r="HI11" s="186">
        <v>0</v>
      </c>
      <c r="HJ11" s="186">
        <v>0</v>
      </c>
      <c r="HK11" s="186">
        <v>0</v>
      </c>
      <c r="HL11" s="186">
        <v>0</v>
      </c>
      <c r="HM11" s="186">
        <v>0</v>
      </c>
      <c r="HN11" s="186">
        <v>0</v>
      </c>
      <c r="HP11" s="187" t="s">
        <v>144</v>
      </c>
      <c r="HQ11" s="185">
        <f>'Relative Weights'!$H$1</f>
        <v>2020</v>
      </c>
      <c r="HR11" s="186">
        <v>206901</v>
      </c>
      <c r="HS11" s="186">
        <v>306044.45123635465</v>
      </c>
      <c r="HT11" s="186">
        <v>100</v>
      </c>
      <c r="HU11" s="186">
        <v>0</v>
      </c>
      <c r="HV11" s="186">
        <v>0</v>
      </c>
      <c r="HW11" s="186">
        <v>57799.925638064859</v>
      </c>
      <c r="HX11" s="186">
        <v>0</v>
      </c>
      <c r="HY11" s="186">
        <v>0</v>
      </c>
      <c r="HZ11" s="186">
        <v>0</v>
      </c>
      <c r="IA11" s="186">
        <v>7</v>
      </c>
      <c r="IB11" s="186">
        <v>0</v>
      </c>
      <c r="IC11" s="186">
        <v>72846.301509286612</v>
      </c>
      <c r="ID11" s="186">
        <v>18</v>
      </c>
      <c r="IE11" s="186">
        <v>21</v>
      </c>
      <c r="IF11" s="186">
        <v>0</v>
      </c>
      <c r="IG11" s="186">
        <v>64454.358546386109</v>
      </c>
      <c r="IH11" s="186">
        <v>0</v>
      </c>
      <c r="II11" s="186">
        <v>0</v>
      </c>
      <c r="IJ11" s="186">
        <v>57</v>
      </c>
      <c r="IK11" s="186">
        <v>0</v>
      </c>
      <c r="IL11" s="186">
        <v>31930.101344264582</v>
      </c>
      <c r="IM11" s="186">
        <v>357723.7157703751</v>
      </c>
      <c r="IN11" s="186">
        <v>0</v>
      </c>
      <c r="IO11" s="186">
        <v>0</v>
      </c>
      <c r="IP11" s="186">
        <v>57</v>
      </c>
      <c r="IQ11" s="186">
        <v>103722.10541360269</v>
      </c>
      <c r="IR11" s="186">
        <v>0</v>
      </c>
      <c r="IS11" s="186">
        <v>0</v>
      </c>
      <c r="IT11" s="186">
        <v>0</v>
      </c>
      <c r="IU11" s="186">
        <v>3</v>
      </c>
      <c r="IV11" s="186">
        <v>0</v>
      </c>
      <c r="IW11" s="186">
        <v>50656.487995330826</v>
      </c>
      <c r="IX11" s="186">
        <v>0</v>
      </c>
      <c r="IY11" s="186">
        <v>0</v>
      </c>
      <c r="IZ11" s="186">
        <v>0</v>
      </c>
      <c r="JA11" s="186">
        <v>148718.54511744526</v>
      </c>
      <c r="JB11" s="186">
        <v>0</v>
      </c>
      <c r="JC11" s="186">
        <v>0</v>
      </c>
      <c r="JD11" s="186">
        <v>74</v>
      </c>
      <c r="JE11" s="186">
        <v>0</v>
      </c>
      <c r="JF11" s="186">
        <v>9018.002334725521</v>
      </c>
      <c r="JG11" s="186">
        <v>154675.93702477257</v>
      </c>
      <c r="JH11" s="186">
        <v>0</v>
      </c>
      <c r="JI11" s="186">
        <v>0</v>
      </c>
      <c r="JJ11" s="186">
        <v>28</v>
      </c>
      <c r="JK11" s="186">
        <v>47065.194224052437</v>
      </c>
      <c r="JL11" s="186">
        <v>0</v>
      </c>
      <c r="JM11" s="186">
        <v>0</v>
      </c>
      <c r="JN11" s="186">
        <v>0</v>
      </c>
      <c r="JO11" s="186">
        <v>0</v>
      </c>
      <c r="JP11" s="186">
        <v>0</v>
      </c>
      <c r="JQ11" s="186">
        <v>0</v>
      </c>
      <c r="JR11" s="186">
        <v>0</v>
      </c>
      <c r="JS11" s="186">
        <v>0</v>
      </c>
      <c r="JT11" s="186">
        <v>0</v>
      </c>
      <c r="JU11" s="186">
        <v>150484.43263733105</v>
      </c>
      <c r="JV11" s="186">
        <v>0</v>
      </c>
      <c r="JW11" s="186">
        <v>0</v>
      </c>
      <c r="JX11" s="186">
        <v>0</v>
      </c>
      <c r="JY11" s="186">
        <v>0</v>
      </c>
      <c r="JZ11" s="186">
        <v>0</v>
      </c>
      <c r="KA11" s="186">
        <v>185441.80061004939</v>
      </c>
      <c r="KB11" s="186">
        <v>0</v>
      </c>
      <c r="KC11" s="186">
        <v>0</v>
      </c>
      <c r="KD11" s="186">
        <v>0</v>
      </c>
      <c r="KE11" s="186">
        <v>386.89430797917737</v>
      </c>
      <c r="KF11" s="186">
        <v>0</v>
      </c>
      <c r="KG11" s="186">
        <v>0</v>
      </c>
      <c r="KH11" s="186">
        <v>0</v>
      </c>
      <c r="KI11" s="186">
        <v>0</v>
      </c>
      <c r="KJ11" s="186">
        <v>0</v>
      </c>
      <c r="KK11" s="186">
        <v>0</v>
      </c>
      <c r="KL11" s="186">
        <v>0</v>
      </c>
      <c r="KM11" s="186">
        <v>0</v>
      </c>
      <c r="KN11" s="186">
        <v>0</v>
      </c>
      <c r="KO11" s="186">
        <v>0</v>
      </c>
      <c r="KP11" s="186">
        <v>0</v>
      </c>
      <c r="KQ11" s="186">
        <v>0</v>
      </c>
      <c r="KR11" s="186">
        <v>0</v>
      </c>
      <c r="KS11" s="186">
        <v>0</v>
      </c>
      <c r="KT11" s="186">
        <v>0</v>
      </c>
      <c r="KU11" s="186">
        <v>0</v>
      </c>
      <c r="KV11" s="186">
        <v>0</v>
      </c>
      <c r="KW11" s="186">
        <v>0</v>
      </c>
      <c r="KX11" s="186">
        <v>0</v>
      </c>
      <c r="KY11" s="186">
        <v>0</v>
      </c>
      <c r="KZ11" s="186">
        <v>0</v>
      </c>
      <c r="LA11" s="186">
        <v>0</v>
      </c>
      <c r="LB11" s="186">
        <v>0</v>
      </c>
      <c r="LC11" s="186">
        <v>0</v>
      </c>
      <c r="LD11" s="186">
        <v>0</v>
      </c>
      <c r="LE11" s="186">
        <v>0</v>
      </c>
      <c r="LF11" s="186">
        <v>0</v>
      </c>
      <c r="LG11" s="186">
        <v>0</v>
      </c>
      <c r="LH11" s="186">
        <v>0</v>
      </c>
      <c r="LI11" s="186">
        <v>0</v>
      </c>
      <c r="LJ11" s="186">
        <v>0</v>
      </c>
      <c r="LK11" s="186">
        <v>0</v>
      </c>
      <c r="LL11" s="186">
        <v>0</v>
      </c>
      <c r="LM11" s="186">
        <v>0</v>
      </c>
      <c r="LN11" s="186">
        <v>143515.96340000021</v>
      </c>
      <c r="LO11" s="186">
        <v>15634.420593854771</v>
      </c>
      <c r="LP11" s="186">
        <v>71757.981700000106</v>
      </c>
      <c r="LQ11" s="186">
        <v>0</v>
      </c>
      <c r="LR11" s="186">
        <v>28703.192680000044</v>
      </c>
      <c r="LS11" s="186">
        <v>43054.789020000062</v>
      </c>
      <c r="LT11" s="186">
        <v>0</v>
      </c>
      <c r="LU11" s="186">
        <v>0</v>
      </c>
      <c r="LV11" s="186">
        <v>0</v>
      </c>
      <c r="LW11" s="186">
        <v>0</v>
      </c>
      <c r="LX11" s="186">
        <v>0</v>
      </c>
      <c r="LY11" s="186">
        <v>287031.92680000042</v>
      </c>
      <c r="LZ11" s="186">
        <v>0</v>
      </c>
      <c r="MA11" s="186">
        <v>0</v>
      </c>
      <c r="MB11" s="186">
        <v>0</v>
      </c>
      <c r="MC11" s="186">
        <v>0</v>
      </c>
      <c r="MD11" s="186">
        <v>0</v>
      </c>
      <c r="ME11" s="186">
        <v>0</v>
      </c>
      <c r="MF11" s="186">
        <v>143515.96340000021</v>
      </c>
      <c r="MG11" s="186">
        <v>0</v>
      </c>
      <c r="MH11" s="186">
        <v>287031.92680000042</v>
      </c>
      <c r="MI11" s="186">
        <v>156344.2059385477</v>
      </c>
      <c r="MJ11" s="186">
        <v>0</v>
      </c>
      <c r="MK11" s="186">
        <v>0</v>
      </c>
      <c r="ML11" s="186">
        <v>200922.34876000028</v>
      </c>
      <c r="MM11" s="186">
        <v>43054.789020000062</v>
      </c>
      <c r="MN11" s="186">
        <v>0</v>
      </c>
      <c r="MO11" s="186">
        <v>0</v>
      </c>
      <c r="MP11" s="186">
        <v>0</v>
      </c>
      <c r="MQ11" s="186">
        <v>0</v>
      </c>
      <c r="MR11" s="186">
        <v>0</v>
      </c>
      <c r="MS11" s="186">
        <v>430547.89020000066</v>
      </c>
      <c r="MT11" s="186">
        <v>0</v>
      </c>
      <c r="MU11" s="186">
        <v>0</v>
      </c>
      <c r="MV11" s="186">
        <v>0</v>
      </c>
      <c r="MW11" s="186">
        <v>0</v>
      </c>
      <c r="MX11" s="186">
        <v>0</v>
      </c>
      <c r="MY11" s="186">
        <v>0</v>
      </c>
      <c r="MZ11" s="186">
        <v>215273.94510000033</v>
      </c>
      <c r="NA11" s="186">
        <v>0</v>
      </c>
      <c r="NB11" s="186">
        <v>1004611.7438000015</v>
      </c>
      <c r="NC11" s="186">
        <v>1125678.2827575435</v>
      </c>
      <c r="ND11" s="186">
        <v>0</v>
      </c>
      <c r="NE11" s="186">
        <v>0</v>
      </c>
      <c r="NF11" s="186">
        <v>28703.192680000044</v>
      </c>
      <c r="NG11" s="186">
        <v>129164.36706000018</v>
      </c>
      <c r="NH11" s="186">
        <v>0</v>
      </c>
      <c r="NI11" s="186">
        <v>0</v>
      </c>
      <c r="NJ11" s="186">
        <v>0</v>
      </c>
      <c r="NK11" s="186">
        <v>0</v>
      </c>
      <c r="NL11" s="186">
        <v>0</v>
      </c>
      <c r="NM11" s="186">
        <v>0</v>
      </c>
      <c r="NN11" s="186">
        <v>0</v>
      </c>
      <c r="NO11" s="186">
        <v>0</v>
      </c>
      <c r="NP11" s="186">
        <v>0</v>
      </c>
      <c r="NQ11" s="186">
        <v>1076369.7255000016</v>
      </c>
      <c r="NR11" s="186">
        <v>0</v>
      </c>
      <c r="NS11" s="186">
        <v>0</v>
      </c>
      <c r="NT11" s="186">
        <v>0</v>
      </c>
      <c r="NU11" s="186">
        <v>0</v>
      </c>
      <c r="NV11" s="186">
        <v>0</v>
      </c>
      <c r="NW11" s="186">
        <v>1500904.3770100579</v>
      </c>
      <c r="NX11" s="186">
        <v>0</v>
      </c>
      <c r="NY11" s="186">
        <v>0</v>
      </c>
      <c r="NZ11" s="186">
        <v>28703.192680000044</v>
      </c>
      <c r="OA11" s="186">
        <v>215273.9451000003</v>
      </c>
      <c r="OB11" s="186">
        <v>0</v>
      </c>
      <c r="OC11" s="186">
        <v>0</v>
      </c>
      <c r="OD11" s="186">
        <v>0</v>
      </c>
      <c r="OE11" s="186">
        <v>0</v>
      </c>
      <c r="OF11" s="186">
        <v>0</v>
      </c>
      <c r="OG11" s="186">
        <v>0</v>
      </c>
      <c r="OH11" s="186">
        <v>0</v>
      </c>
      <c r="OI11" s="186">
        <v>0</v>
      </c>
      <c r="OJ11" s="186">
        <v>0</v>
      </c>
      <c r="OK11" s="186">
        <v>0</v>
      </c>
      <c r="OL11" s="186">
        <v>0</v>
      </c>
      <c r="OM11" s="186">
        <v>0</v>
      </c>
      <c r="ON11" s="186">
        <v>0</v>
      </c>
      <c r="OO11" s="186">
        <v>0</v>
      </c>
      <c r="OP11" s="186">
        <v>0</v>
      </c>
      <c r="OQ11" s="186">
        <v>0</v>
      </c>
      <c r="OR11" s="186">
        <v>0</v>
      </c>
      <c r="OS11" s="186">
        <v>0</v>
      </c>
      <c r="OT11" s="186">
        <v>0</v>
      </c>
      <c r="OU11" s="186">
        <v>0</v>
      </c>
      <c r="OV11" s="186">
        <v>0</v>
      </c>
      <c r="OW11" s="186">
        <v>0</v>
      </c>
      <c r="OX11" s="186">
        <v>0</v>
      </c>
      <c r="OY11" s="186">
        <v>0</v>
      </c>
      <c r="OZ11" s="186">
        <v>0</v>
      </c>
      <c r="PA11" s="186">
        <v>0</v>
      </c>
      <c r="PB11" s="186">
        <v>0</v>
      </c>
      <c r="PC11" s="186">
        <v>0</v>
      </c>
      <c r="PD11" s="186">
        <v>0</v>
      </c>
      <c r="PE11" s="186">
        <v>0</v>
      </c>
      <c r="PF11" s="186">
        <v>0</v>
      </c>
      <c r="PG11" s="186">
        <v>0</v>
      </c>
      <c r="PH11" s="186">
        <v>0</v>
      </c>
      <c r="PI11" s="186">
        <v>0</v>
      </c>
      <c r="PJ11" s="186">
        <v>1765380.9800000021</v>
      </c>
      <c r="PK11" s="186">
        <v>3442492.911000004</v>
      </c>
      <c r="PL11" s="186">
        <v>88269.049000000101</v>
      </c>
      <c r="PM11" s="186">
        <v>353076.1960000004</v>
      </c>
      <c r="PN11" s="186">
        <v>0</v>
      </c>
      <c r="PO11" s="186">
        <v>529614.29400000058</v>
      </c>
      <c r="PP11" s="186">
        <v>0</v>
      </c>
      <c r="PQ11" s="186">
        <v>0</v>
      </c>
      <c r="PR11" s="186">
        <v>0</v>
      </c>
      <c r="PS11" s="186">
        <v>0</v>
      </c>
      <c r="PT11" s="186">
        <v>0</v>
      </c>
      <c r="PU11" s="186">
        <v>882690.49000000104</v>
      </c>
      <c r="PV11" s="186">
        <v>0</v>
      </c>
      <c r="PW11" s="186">
        <v>0</v>
      </c>
      <c r="PX11" s="186">
        <v>0</v>
      </c>
      <c r="PY11" s="186">
        <v>1324035.7350000015</v>
      </c>
      <c r="PZ11" s="186">
        <v>0</v>
      </c>
      <c r="QA11" s="186">
        <v>0</v>
      </c>
      <c r="QB11" s="186">
        <v>441345.24500000052</v>
      </c>
      <c r="QC11" s="186">
        <v>0</v>
      </c>
      <c r="QD11" s="281">
        <v>1</v>
      </c>
    </row>
    <row r="12" spans="1:446" x14ac:dyDescent="0.2">
      <c r="A12" s="185" t="s">
        <v>103</v>
      </c>
      <c r="B12" s="185" t="s">
        <v>103</v>
      </c>
      <c r="C12" s="186">
        <f>ROUND(PVAMU!H18,0)-ROUND(PVAMU!H288,0)</f>
        <v>0</v>
      </c>
      <c r="D12" s="294">
        <v>3630</v>
      </c>
      <c r="E12" s="185" t="s">
        <v>690</v>
      </c>
      <c r="F12" s="185">
        <v>2020</v>
      </c>
      <c r="G12" s="186">
        <v>50981167</v>
      </c>
      <c r="H12" s="186">
        <v>19156323</v>
      </c>
      <c r="I12" s="186">
        <v>26134700</v>
      </c>
      <c r="J12" s="186">
        <v>24625796</v>
      </c>
      <c r="K12" s="186">
        <v>23066549</v>
      </c>
      <c r="L12" s="185" t="s">
        <v>741</v>
      </c>
      <c r="M12" s="185" t="s">
        <v>742</v>
      </c>
      <c r="N12" s="185" t="s">
        <v>743</v>
      </c>
      <c r="O12" s="186">
        <v>4381</v>
      </c>
      <c r="P12" s="186">
        <v>3732</v>
      </c>
      <c r="Q12" s="186">
        <v>691</v>
      </c>
      <c r="R12" s="186">
        <v>136</v>
      </c>
      <c r="S12" s="186">
        <v>0</v>
      </c>
      <c r="T12" s="188" t="s">
        <v>783</v>
      </c>
      <c r="U12" s="188" t="s">
        <v>784</v>
      </c>
      <c r="V12" s="188" t="s">
        <v>785</v>
      </c>
      <c r="W12" s="186">
        <v>82412</v>
      </c>
      <c r="X12" s="186">
        <v>28115</v>
      </c>
      <c r="Y12" s="186">
        <v>9146</v>
      </c>
      <c r="Z12" s="186">
        <v>3670</v>
      </c>
      <c r="AA12" s="186">
        <v>2487</v>
      </c>
      <c r="AB12" s="186">
        <v>9486</v>
      </c>
      <c r="AC12" s="186">
        <v>5974</v>
      </c>
      <c r="AD12" s="186">
        <v>0</v>
      </c>
      <c r="AE12" s="186">
        <v>1098</v>
      </c>
      <c r="AF12" s="186">
        <v>0</v>
      </c>
      <c r="AG12" s="186">
        <v>0</v>
      </c>
      <c r="AH12" s="186">
        <v>1932</v>
      </c>
      <c r="AI12" s="186">
        <v>1887</v>
      </c>
      <c r="AJ12" s="186">
        <v>3237</v>
      </c>
      <c r="AK12" s="186">
        <v>0</v>
      </c>
      <c r="AL12" s="186">
        <v>13050</v>
      </c>
      <c r="AM12" s="186">
        <v>0</v>
      </c>
      <c r="AN12" s="186">
        <v>0</v>
      </c>
      <c r="AO12" s="186">
        <v>1554</v>
      </c>
      <c r="AP12" s="186">
        <v>424</v>
      </c>
      <c r="AQ12" s="186">
        <v>11200</v>
      </c>
      <c r="AR12" s="186">
        <v>8398</v>
      </c>
      <c r="AS12" s="186">
        <v>998</v>
      </c>
      <c r="AT12" s="186">
        <v>7210</v>
      </c>
      <c r="AU12" s="186">
        <v>923</v>
      </c>
      <c r="AV12" s="186">
        <v>10338</v>
      </c>
      <c r="AW12" s="186">
        <v>966</v>
      </c>
      <c r="AX12" s="186">
        <v>0</v>
      </c>
      <c r="AY12" s="186">
        <v>1614</v>
      </c>
      <c r="AZ12" s="186">
        <v>0</v>
      </c>
      <c r="BA12" s="186">
        <v>0</v>
      </c>
      <c r="BB12" s="186">
        <v>0</v>
      </c>
      <c r="BC12" s="186">
        <v>0</v>
      </c>
      <c r="BD12" s="186">
        <v>2343</v>
      </c>
      <c r="BE12" s="186">
        <v>0</v>
      </c>
      <c r="BF12" s="186">
        <v>8130</v>
      </c>
      <c r="BG12" s="186">
        <v>0</v>
      </c>
      <c r="BH12" s="186">
        <v>222</v>
      </c>
      <c r="BI12" s="186">
        <v>1431</v>
      </c>
      <c r="BJ12" s="186">
        <v>9500</v>
      </c>
      <c r="BK12" s="186">
        <v>1626</v>
      </c>
      <c r="BL12" s="186">
        <v>501</v>
      </c>
      <c r="BM12" s="186">
        <v>0</v>
      </c>
      <c r="BN12" s="186">
        <v>1770</v>
      </c>
      <c r="BO12" s="186">
        <v>0</v>
      </c>
      <c r="BP12" s="186">
        <v>3511</v>
      </c>
      <c r="BQ12" s="186">
        <v>582</v>
      </c>
      <c r="BR12" s="186">
        <v>0</v>
      </c>
      <c r="BS12" s="186">
        <v>0</v>
      </c>
      <c r="BT12" s="186">
        <v>0</v>
      </c>
      <c r="BU12" s="186">
        <v>0</v>
      </c>
      <c r="BV12" s="186">
        <v>0</v>
      </c>
      <c r="BW12" s="186">
        <v>0</v>
      </c>
      <c r="BX12" s="186">
        <v>153</v>
      </c>
      <c r="BY12" s="186">
        <v>0</v>
      </c>
      <c r="BZ12" s="186">
        <v>2313</v>
      </c>
      <c r="CA12" s="186">
        <v>0</v>
      </c>
      <c r="CB12" s="186">
        <v>0</v>
      </c>
      <c r="CC12" s="186">
        <v>6</v>
      </c>
      <c r="CD12" s="186">
        <v>1069</v>
      </c>
      <c r="CE12" s="186">
        <v>411</v>
      </c>
      <c r="CF12" s="186">
        <v>0</v>
      </c>
      <c r="CG12" s="186">
        <v>0</v>
      </c>
      <c r="CH12" s="186">
        <v>431</v>
      </c>
      <c r="CI12" s="186">
        <v>0</v>
      </c>
      <c r="CJ12" s="186">
        <v>355</v>
      </c>
      <c r="CK12" s="186">
        <v>0</v>
      </c>
      <c r="CL12" s="186">
        <v>0</v>
      </c>
      <c r="CM12" s="186">
        <v>0</v>
      </c>
      <c r="CN12" s="186">
        <v>0</v>
      </c>
      <c r="CO12" s="186">
        <v>0</v>
      </c>
      <c r="CP12" s="186">
        <v>0</v>
      </c>
      <c r="CQ12" s="186">
        <v>0</v>
      </c>
      <c r="CR12" s="186">
        <v>0</v>
      </c>
      <c r="CS12" s="186">
        <v>0</v>
      </c>
      <c r="CT12" s="186">
        <v>0</v>
      </c>
      <c r="CU12" s="186">
        <v>0</v>
      </c>
      <c r="CV12" s="186">
        <v>0</v>
      </c>
      <c r="CW12" s="186">
        <v>0</v>
      </c>
      <c r="CX12" s="186">
        <v>330</v>
      </c>
      <c r="CY12" s="186">
        <v>0</v>
      </c>
      <c r="CZ12" s="186">
        <v>0</v>
      </c>
      <c r="DA12" s="186">
        <v>0</v>
      </c>
      <c r="DB12" s="186">
        <v>0</v>
      </c>
      <c r="DC12" s="186">
        <v>0</v>
      </c>
      <c r="DD12" s="186">
        <v>0</v>
      </c>
      <c r="DE12" s="186">
        <v>0</v>
      </c>
      <c r="DF12" s="186">
        <v>0</v>
      </c>
      <c r="DG12" s="186">
        <v>0</v>
      </c>
      <c r="DH12" s="186">
        <v>0</v>
      </c>
      <c r="DI12" s="186">
        <v>0</v>
      </c>
      <c r="DJ12" s="186">
        <v>0</v>
      </c>
      <c r="DK12" s="186">
        <v>0</v>
      </c>
      <c r="DL12" s="186">
        <v>0</v>
      </c>
      <c r="DM12" s="186">
        <v>0</v>
      </c>
      <c r="DN12" s="186">
        <v>0</v>
      </c>
      <c r="DO12" s="186">
        <v>0</v>
      </c>
      <c r="DP12" s="186">
        <v>0</v>
      </c>
      <c r="DQ12" s="186">
        <v>0</v>
      </c>
      <c r="DR12" s="186">
        <v>0</v>
      </c>
      <c r="DS12" s="186">
        <v>5906768.44946911</v>
      </c>
      <c r="DT12" s="186">
        <v>2098016.6076275199</v>
      </c>
      <c r="DU12" s="186">
        <v>1055138.91616173</v>
      </c>
      <c r="DV12" s="186">
        <v>210533.32639874201</v>
      </c>
      <c r="DW12" s="186">
        <v>296415.12133199099</v>
      </c>
      <c r="DX12" s="186">
        <v>1757559.1654526601</v>
      </c>
      <c r="DY12" s="186">
        <v>383483.24846258701</v>
      </c>
      <c r="DZ12" s="186">
        <v>0</v>
      </c>
      <c r="EA12" s="186">
        <v>133585.612625771</v>
      </c>
      <c r="EB12" s="186">
        <v>0</v>
      </c>
      <c r="EC12" s="186">
        <v>0</v>
      </c>
      <c r="ED12" s="186">
        <v>182487.58666666699</v>
      </c>
      <c r="EE12" s="186">
        <v>125205.755729055</v>
      </c>
      <c r="EF12" s="186">
        <v>113911.105374024</v>
      </c>
      <c r="EG12" s="186">
        <v>0</v>
      </c>
      <c r="EH12" s="186">
        <v>911832.46913835895</v>
      </c>
      <c r="EI12" s="186">
        <v>0</v>
      </c>
      <c r="EJ12" s="186">
        <v>0</v>
      </c>
      <c r="EK12" s="186">
        <v>191086.356895673</v>
      </c>
      <c r="EL12" s="186">
        <v>71683.451353656405</v>
      </c>
      <c r="EM12" s="186">
        <v>1261187.9838714499</v>
      </c>
      <c r="EN12" s="186">
        <v>991698.35285074101</v>
      </c>
      <c r="EO12" s="186">
        <v>287855.27331337699</v>
      </c>
      <c r="EP12" s="186">
        <v>525780.84001618403</v>
      </c>
      <c r="EQ12" s="186">
        <v>158186.50811982201</v>
      </c>
      <c r="ER12" s="186">
        <v>2920975.3744175299</v>
      </c>
      <c r="ES12" s="186">
        <v>133046.62807048799</v>
      </c>
      <c r="ET12" s="186">
        <v>0</v>
      </c>
      <c r="EU12" s="186">
        <v>227877.792136134</v>
      </c>
      <c r="EV12" s="186">
        <v>0</v>
      </c>
      <c r="EW12" s="186">
        <v>0</v>
      </c>
      <c r="EX12" s="186">
        <v>0</v>
      </c>
      <c r="EY12" s="186">
        <v>0</v>
      </c>
      <c r="EZ12" s="186">
        <v>207228.871371074</v>
      </c>
      <c r="FA12" s="186">
        <v>0</v>
      </c>
      <c r="FB12" s="186">
        <v>1321512.1095899499</v>
      </c>
      <c r="FC12" s="186">
        <v>0</v>
      </c>
      <c r="FD12" s="186">
        <v>48016.868571428597</v>
      </c>
      <c r="FE12" s="186">
        <v>239744.78935432699</v>
      </c>
      <c r="FF12" s="186">
        <v>2250364.9209336</v>
      </c>
      <c r="FG12" s="186">
        <v>396080.77234223799</v>
      </c>
      <c r="FH12" s="186">
        <v>242858.38144366801</v>
      </c>
      <c r="FI12" s="186">
        <v>0</v>
      </c>
      <c r="FJ12" s="186">
        <v>813187.38131579</v>
      </c>
      <c r="FK12" s="186">
        <v>0</v>
      </c>
      <c r="FL12" s="186">
        <v>2009109.8056874999</v>
      </c>
      <c r="FM12" s="186">
        <v>198392.54</v>
      </c>
      <c r="FN12" s="186">
        <v>0</v>
      </c>
      <c r="FO12" s="186">
        <v>0</v>
      </c>
      <c r="FP12" s="186">
        <v>0</v>
      </c>
      <c r="FQ12" s="186">
        <v>0</v>
      </c>
      <c r="FR12" s="186">
        <v>0</v>
      </c>
      <c r="FS12" s="186">
        <v>0</v>
      </c>
      <c r="FT12" s="186">
        <v>83403.022028985506</v>
      </c>
      <c r="FU12" s="186">
        <v>0</v>
      </c>
      <c r="FV12" s="186">
        <v>467569.83291098301</v>
      </c>
      <c r="FW12" s="186">
        <v>0</v>
      </c>
      <c r="FX12" s="186">
        <v>0</v>
      </c>
      <c r="FY12" s="186">
        <v>11202.4</v>
      </c>
      <c r="FZ12" s="186">
        <v>386605.20299999998</v>
      </c>
      <c r="GA12" s="186">
        <v>366381.151348488</v>
      </c>
      <c r="GB12" s="186">
        <v>0</v>
      </c>
      <c r="GC12" s="186">
        <v>0</v>
      </c>
      <c r="GD12" s="186">
        <v>607346.87307692296</v>
      </c>
      <c r="GE12" s="186">
        <v>0</v>
      </c>
      <c r="GF12" s="186">
        <v>285216.27724301798</v>
      </c>
      <c r="GG12" s="186">
        <v>0</v>
      </c>
      <c r="GH12" s="186">
        <v>0</v>
      </c>
      <c r="GI12" s="186">
        <v>0</v>
      </c>
      <c r="GJ12" s="186">
        <v>0</v>
      </c>
      <c r="GK12" s="186">
        <v>0</v>
      </c>
      <c r="GL12" s="186">
        <v>0</v>
      </c>
      <c r="GM12" s="186">
        <v>0</v>
      </c>
      <c r="GN12" s="186">
        <v>0</v>
      </c>
      <c r="GO12" s="186">
        <v>0</v>
      </c>
      <c r="GP12" s="186">
        <v>0</v>
      </c>
      <c r="GQ12" s="186">
        <v>0</v>
      </c>
      <c r="GR12" s="186">
        <v>0</v>
      </c>
      <c r="GS12" s="186">
        <v>0</v>
      </c>
      <c r="GT12" s="186">
        <v>218511.16833333299</v>
      </c>
      <c r="GU12" s="186">
        <v>0</v>
      </c>
      <c r="GV12" s="186">
        <v>0</v>
      </c>
      <c r="GW12" s="186">
        <v>0</v>
      </c>
      <c r="GX12" s="186">
        <v>0</v>
      </c>
      <c r="GY12" s="186">
        <v>0</v>
      </c>
      <c r="GZ12" s="186">
        <v>0</v>
      </c>
      <c r="HA12" s="186">
        <v>0</v>
      </c>
      <c r="HB12" s="186">
        <v>0</v>
      </c>
      <c r="HC12" s="186">
        <v>0</v>
      </c>
      <c r="HD12" s="186">
        <v>0</v>
      </c>
      <c r="HE12" s="186">
        <v>0</v>
      </c>
      <c r="HF12" s="186">
        <v>0</v>
      </c>
      <c r="HG12" s="186">
        <v>0</v>
      </c>
      <c r="HH12" s="186">
        <v>0</v>
      </c>
      <c r="HI12" s="186">
        <v>0</v>
      </c>
      <c r="HJ12" s="186">
        <v>0</v>
      </c>
      <c r="HK12" s="186">
        <v>0</v>
      </c>
      <c r="HL12" s="186">
        <v>0</v>
      </c>
      <c r="HM12" s="186">
        <v>0</v>
      </c>
      <c r="HN12" s="186">
        <v>0</v>
      </c>
      <c r="HP12" s="187" t="s">
        <v>145</v>
      </c>
      <c r="HQ12" s="185">
        <f>'Relative Weights'!$H$1</f>
        <v>2020</v>
      </c>
      <c r="HR12" s="186">
        <v>99160</v>
      </c>
      <c r="HS12" s="186">
        <v>0</v>
      </c>
      <c r="HT12" s="186">
        <v>0</v>
      </c>
      <c r="HU12" s="186">
        <v>0</v>
      </c>
      <c r="HV12" s="186">
        <v>21150</v>
      </c>
      <c r="HW12" s="186">
        <v>4750</v>
      </c>
      <c r="HX12" s="186">
        <v>0</v>
      </c>
      <c r="HY12" s="186">
        <v>0</v>
      </c>
      <c r="HZ12" s="186">
        <v>0</v>
      </c>
      <c r="IA12" s="186">
        <v>0</v>
      </c>
      <c r="IB12" s="186">
        <v>0</v>
      </c>
      <c r="IC12" s="186">
        <v>0</v>
      </c>
      <c r="ID12" s="186">
        <v>0</v>
      </c>
      <c r="IE12" s="186">
        <v>0</v>
      </c>
      <c r="IF12" s="186">
        <v>0</v>
      </c>
      <c r="IG12" s="186">
        <v>0</v>
      </c>
      <c r="IH12" s="186">
        <v>0</v>
      </c>
      <c r="II12" s="186">
        <v>0</v>
      </c>
      <c r="IJ12" s="186">
        <v>0</v>
      </c>
      <c r="IK12" s="186">
        <v>0</v>
      </c>
      <c r="IL12" s="186">
        <v>21440</v>
      </c>
      <c r="IM12" s="186">
        <v>0</v>
      </c>
      <c r="IN12" s="186">
        <v>0</v>
      </c>
      <c r="IO12" s="186">
        <v>0</v>
      </c>
      <c r="IP12" s="186">
        <v>11389</v>
      </c>
      <c r="IQ12" s="186">
        <v>7980</v>
      </c>
      <c r="IR12" s="186">
        <v>0</v>
      </c>
      <c r="IS12" s="186">
        <v>0</v>
      </c>
      <c r="IT12" s="186">
        <v>0</v>
      </c>
      <c r="IU12" s="186">
        <v>0</v>
      </c>
      <c r="IV12" s="186">
        <v>0</v>
      </c>
      <c r="IW12" s="186">
        <v>0</v>
      </c>
      <c r="IX12" s="186">
        <v>0</v>
      </c>
      <c r="IY12" s="186">
        <v>0</v>
      </c>
      <c r="IZ12" s="186">
        <v>0</v>
      </c>
      <c r="JA12" s="186">
        <v>0</v>
      </c>
      <c r="JB12" s="186">
        <v>0</v>
      </c>
      <c r="JC12" s="186">
        <v>0</v>
      </c>
      <c r="JD12" s="186">
        <v>0</v>
      </c>
      <c r="JE12" s="186">
        <v>0</v>
      </c>
      <c r="JF12" s="186">
        <v>6700</v>
      </c>
      <c r="JG12" s="186">
        <v>0</v>
      </c>
      <c r="JH12" s="186">
        <v>0</v>
      </c>
      <c r="JI12" s="186">
        <v>0</v>
      </c>
      <c r="JJ12" s="186">
        <v>0</v>
      </c>
      <c r="JK12" s="186">
        <v>5510</v>
      </c>
      <c r="JL12" s="186">
        <v>0</v>
      </c>
      <c r="JM12" s="186">
        <v>0</v>
      </c>
      <c r="JN12" s="186">
        <v>0</v>
      </c>
      <c r="JO12" s="186">
        <v>0</v>
      </c>
      <c r="JP12" s="186">
        <v>0</v>
      </c>
      <c r="JQ12" s="186">
        <v>0</v>
      </c>
      <c r="JR12" s="186">
        <v>0</v>
      </c>
      <c r="JS12" s="186">
        <v>0</v>
      </c>
      <c r="JT12" s="186">
        <v>0</v>
      </c>
      <c r="JU12" s="186">
        <v>0</v>
      </c>
      <c r="JV12" s="186">
        <v>0</v>
      </c>
      <c r="JW12" s="186">
        <v>0</v>
      </c>
      <c r="JX12" s="186">
        <v>0</v>
      </c>
      <c r="JY12" s="186">
        <v>0</v>
      </c>
      <c r="JZ12" s="186">
        <v>6700</v>
      </c>
      <c r="KA12" s="186">
        <v>0</v>
      </c>
      <c r="KB12" s="186">
        <v>0</v>
      </c>
      <c r="KC12" s="186">
        <v>0</v>
      </c>
      <c r="KD12" s="186">
        <v>0</v>
      </c>
      <c r="KE12" s="186">
        <v>760</v>
      </c>
      <c r="KF12" s="186">
        <v>0</v>
      </c>
      <c r="KG12" s="186">
        <v>0</v>
      </c>
      <c r="KH12" s="186">
        <v>0</v>
      </c>
      <c r="KI12" s="186">
        <v>0</v>
      </c>
      <c r="KJ12" s="186">
        <v>0</v>
      </c>
      <c r="KK12" s="186">
        <v>0</v>
      </c>
      <c r="KL12" s="186">
        <v>0</v>
      </c>
      <c r="KM12" s="186">
        <v>0</v>
      </c>
      <c r="KN12" s="186">
        <v>0</v>
      </c>
      <c r="KO12" s="186">
        <v>0</v>
      </c>
      <c r="KP12" s="186">
        <v>0</v>
      </c>
      <c r="KQ12" s="186">
        <v>0</v>
      </c>
      <c r="KR12" s="186">
        <v>0</v>
      </c>
      <c r="KS12" s="186">
        <v>0</v>
      </c>
      <c r="KT12" s="186">
        <v>0</v>
      </c>
      <c r="KU12" s="186">
        <v>0</v>
      </c>
      <c r="KV12" s="186">
        <v>0</v>
      </c>
      <c r="KW12" s="186">
        <v>0</v>
      </c>
      <c r="KX12" s="186">
        <v>0</v>
      </c>
      <c r="KY12" s="186">
        <v>0</v>
      </c>
      <c r="KZ12" s="186">
        <v>0</v>
      </c>
      <c r="LA12" s="186">
        <v>0</v>
      </c>
      <c r="LB12" s="186">
        <v>0</v>
      </c>
      <c r="LC12" s="186">
        <v>0</v>
      </c>
      <c r="LD12" s="186">
        <v>0</v>
      </c>
      <c r="LE12" s="186">
        <v>0</v>
      </c>
      <c r="LF12" s="186">
        <v>0</v>
      </c>
      <c r="LG12" s="186">
        <v>0</v>
      </c>
      <c r="LH12" s="186">
        <v>0</v>
      </c>
      <c r="LI12" s="186">
        <v>0</v>
      </c>
      <c r="LJ12" s="186">
        <v>0</v>
      </c>
      <c r="LK12" s="186">
        <v>0</v>
      </c>
      <c r="LL12" s="186">
        <v>0</v>
      </c>
      <c r="LM12" s="186">
        <v>0</v>
      </c>
      <c r="LN12" s="186">
        <v>1414514</v>
      </c>
      <c r="LO12" s="186">
        <v>0</v>
      </c>
      <c r="LP12" s="186">
        <v>0</v>
      </c>
      <c r="LQ12" s="186">
        <v>0</v>
      </c>
      <c r="LR12" s="186">
        <v>0</v>
      </c>
      <c r="LS12" s="186">
        <v>0</v>
      </c>
      <c r="LT12" s="186">
        <v>0</v>
      </c>
      <c r="LU12" s="186">
        <v>0</v>
      </c>
      <c r="LV12" s="186">
        <v>0</v>
      </c>
      <c r="LW12" s="186">
        <v>0</v>
      </c>
      <c r="LX12" s="186">
        <v>0</v>
      </c>
      <c r="LY12" s="186">
        <v>0</v>
      </c>
      <c r="LZ12" s="186">
        <v>0</v>
      </c>
      <c r="MA12" s="186">
        <v>0</v>
      </c>
      <c r="MB12" s="186">
        <v>0</v>
      </c>
      <c r="MC12" s="186">
        <v>0</v>
      </c>
      <c r="MD12" s="186">
        <v>0</v>
      </c>
      <c r="ME12" s="186">
        <v>0</v>
      </c>
      <c r="MF12" s="186">
        <v>0</v>
      </c>
      <c r="MG12" s="186">
        <v>0</v>
      </c>
      <c r="MH12" s="186">
        <v>310503</v>
      </c>
      <c r="MI12" s="186">
        <v>0</v>
      </c>
      <c r="MJ12" s="186">
        <v>0</v>
      </c>
      <c r="MK12" s="186">
        <v>0</v>
      </c>
      <c r="ML12" s="186">
        <v>0</v>
      </c>
      <c r="MM12" s="186">
        <v>0</v>
      </c>
      <c r="MN12" s="186">
        <v>0</v>
      </c>
      <c r="MO12" s="186">
        <v>0</v>
      </c>
      <c r="MP12" s="186">
        <v>0</v>
      </c>
      <c r="MQ12" s="186">
        <v>0</v>
      </c>
      <c r="MR12" s="186">
        <v>0</v>
      </c>
      <c r="MS12" s="186">
        <v>0</v>
      </c>
      <c r="MT12" s="186">
        <v>0</v>
      </c>
      <c r="MU12" s="186">
        <v>0</v>
      </c>
      <c r="MV12" s="186">
        <v>0</v>
      </c>
      <c r="MW12" s="186">
        <v>0</v>
      </c>
      <c r="MX12" s="186">
        <v>0</v>
      </c>
      <c r="MY12" s="186">
        <v>0</v>
      </c>
      <c r="MZ12" s="186">
        <v>0</v>
      </c>
      <c r="NA12" s="186">
        <v>0</v>
      </c>
      <c r="NB12" s="186">
        <v>49605</v>
      </c>
      <c r="NC12" s="186">
        <v>0</v>
      </c>
      <c r="ND12" s="186">
        <v>0</v>
      </c>
      <c r="NE12" s="186">
        <v>111729</v>
      </c>
      <c r="NF12" s="186">
        <v>0</v>
      </c>
      <c r="NG12" s="186">
        <v>97210</v>
      </c>
      <c r="NH12" s="186">
        <v>0</v>
      </c>
      <c r="NI12" s="186">
        <v>0</v>
      </c>
      <c r="NJ12" s="186">
        <v>0</v>
      </c>
      <c r="NK12" s="186">
        <v>0</v>
      </c>
      <c r="NL12" s="186">
        <v>0</v>
      </c>
      <c r="NM12" s="186">
        <v>0</v>
      </c>
      <c r="NN12" s="186">
        <v>0</v>
      </c>
      <c r="NO12" s="186">
        <v>0</v>
      </c>
      <c r="NP12" s="186">
        <v>0</v>
      </c>
      <c r="NQ12" s="186">
        <v>128838</v>
      </c>
      <c r="NR12" s="186">
        <v>0</v>
      </c>
      <c r="NS12" s="186">
        <v>0</v>
      </c>
      <c r="NT12" s="186">
        <v>0</v>
      </c>
      <c r="NU12" s="186">
        <v>171023</v>
      </c>
      <c r="NV12" s="186">
        <v>45790</v>
      </c>
      <c r="NW12" s="186">
        <v>0</v>
      </c>
      <c r="NX12" s="186">
        <v>0</v>
      </c>
      <c r="NY12" s="186">
        <v>84287</v>
      </c>
      <c r="NZ12" s="186">
        <v>0</v>
      </c>
      <c r="OA12" s="186">
        <v>13256</v>
      </c>
      <c r="OB12" s="186">
        <v>0</v>
      </c>
      <c r="OC12" s="186">
        <v>0</v>
      </c>
      <c r="OD12" s="186">
        <v>0</v>
      </c>
      <c r="OE12" s="186">
        <v>0</v>
      </c>
      <c r="OF12" s="186">
        <v>0</v>
      </c>
      <c r="OG12" s="186">
        <v>0</v>
      </c>
      <c r="OH12" s="186">
        <v>0</v>
      </c>
      <c r="OI12" s="186">
        <v>0</v>
      </c>
      <c r="OJ12" s="186">
        <v>0</v>
      </c>
      <c r="OK12" s="186">
        <v>0</v>
      </c>
      <c r="OL12" s="186">
        <v>0</v>
      </c>
      <c r="OM12" s="186">
        <v>0</v>
      </c>
      <c r="ON12" s="186">
        <v>0</v>
      </c>
      <c r="OO12" s="186">
        <v>96200</v>
      </c>
      <c r="OP12" s="186">
        <v>0</v>
      </c>
      <c r="OQ12" s="186">
        <v>0</v>
      </c>
      <c r="OR12" s="186">
        <v>0</v>
      </c>
      <c r="OS12" s="186">
        <v>0</v>
      </c>
      <c r="OT12" s="186">
        <v>0</v>
      </c>
      <c r="OU12" s="186">
        <v>0</v>
      </c>
      <c r="OV12" s="186">
        <v>0</v>
      </c>
      <c r="OW12" s="186">
        <v>0</v>
      </c>
      <c r="OX12" s="186">
        <v>0</v>
      </c>
      <c r="OY12" s="186">
        <v>0</v>
      </c>
      <c r="OZ12" s="186">
        <v>0</v>
      </c>
      <c r="PA12" s="186">
        <v>0</v>
      </c>
      <c r="PB12" s="186">
        <v>0</v>
      </c>
      <c r="PC12" s="186">
        <v>0</v>
      </c>
      <c r="PD12" s="186">
        <v>0</v>
      </c>
      <c r="PE12" s="186">
        <v>0</v>
      </c>
      <c r="PF12" s="186">
        <v>0</v>
      </c>
      <c r="PG12" s="186">
        <v>0</v>
      </c>
      <c r="PH12" s="186">
        <v>0</v>
      </c>
      <c r="PI12" s="186">
        <v>0</v>
      </c>
      <c r="PJ12" s="186">
        <v>5845484</v>
      </c>
      <c r="PK12" s="186">
        <v>2242103</v>
      </c>
      <c r="PL12" s="186">
        <v>1556900</v>
      </c>
      <c r="PM12" s="186">
        <v>12803601</v>
      </c>
      <c r="PN12" s="186">
        <v>1527001</v>
      </c>
      <c r="PO12" s="186">
        <v>7688872</v>
      </c>
      <c r="PP12" s="186">
        <v>0</v>
      </c>
      <c r="PQ12" s="186">
        <v>0</v>
      </c>
      <c r="PR12" s="186">
        <v>224919</v>
      </c>
      <c r="PS12" s="186">
        <v>0</v>
      </c>
      <c r="PT12" s="186">
        <v>0</v>
      </c>
      <c r="PU12" s="186">
        <v>0</v>
      </c>
      <c r="PV12" s="186">
        <v>228655</v>
      </c>
      <c r="PW12" s="186">
        <v>0</v>
      </c>
      <c r="PX12" s="186">
        <v>0</v>
      </c>
      <c r="PY12" s="186">
        <v>1956232</v>
      </c>
      <c r="PZ12" s="186">
        <v>0</v>
      </c>
      <c r="QA12" s="186">
        <v>341314</v>
      </c>
      <c r="QB12" s="186">
        <v>90758</v>
      </c>
      <c r="QC12" s="186">
        <v>2826109</v>
      </c>
      <c r="QD12" s="281">
        <v>1</v>
      </c>
    </row>
    <row r="13" spans="1:446" x14ac:dyDescent="0.2">
      <c r="A13" s="185" t="s">
        <v>175</v>
      </c>
      <c r="B13" s="185" t="s">
        <v>105</v>
      </c>
      <c r="C13" s="186">
        <f>ROUND(TAR!H18,0)-ROUND(TAR!H288,0)</f>
        <v>0</v>
      </c>
      <c r="D13" s="294">
        <v>3631</v>
      </c>
      <c r="E13" s="185" t="s">
        <v>693</v>
      </c>
      <c r="F13" s="185">
        <v>2020</v>
      </c>
      <c r="G13" s="186">
        <v>53924298</v>
      </c>
      <c r="H13" s="186">
        <v>13158184</v>
      </c>
      <c r="I13" s="186">
        <v>19055408</v>
      </c>
      <c r="J13" s="186">
        <v>14215690</v>
      </c>
      <c r="K13" s="186">
        <v>15909078</v>
      </c>
      <c r="L13" s="185" t="s">
        <v>741</v>
      </c>
      <c r="M13" s="185" t="s">
        <v>742</v>
      </c>
      <c r="N13" s="185" t="s">
        <v>743</v>
      </c>
      <c r="O13" s="186">
        <v>4524</v>
      </c>
      <c r="P13" s="186">
        <v>6827</v>
      </c>
      <c r="Q13" s="186">
        <v>1675</v>
      </c>
      <c r="R13" s="186">
        <v>151</v>
      </c>
      <c r="S13" s="186">
        <v>0</v>
      </c>
      <c r="T13" s="188" t="s">
        <v>921</v>
      </c>
      <c r="U13" s="188" t="s">
        <v>786</v>
      </c>
      <c r="V13" s="280" t="s">
        <v>922</v>
      </c>
      <c r="W13" s="186">
        <v>67034</v>
      </c>
      <c r="X13" s="186">
        <v>32811</v>
      </c>
      <c r="Y13" s="186">
        <v>7767</v>
      </c>
      <c r="Z13" s="186">
        <v>4708</v>
      </c>
      <c r="AA13" s="186">
        <v>10193</v>
      </c>
      <c r="AB13" s="186">
        <v>4888</v>
      </c>
      <c r="AC13" s="186">
        <v>1527</v>
      </c>
      <c r="AD13" s="186">
        <v>0</v>
      </c>
      <c r="AE13" s="186">
        <v>811</v>
      </c>
      <c r="AF13" s="186">
        <v>0</v>
      </c>
      <c r="AG13" s="186">
        <v>0</v>
      </c>
      <c r="AH13" s="186">
        <v>0</v>
      </c>
      <c r="AI13" s="186">
        <v>1666</v>
      </c>
      <c r="AJ13" s="186">
        <v>3724</v>
      </c>
      <c r="AK13" s="186">
        <v>0</v>
      </c>
      <c r="AL13" s="186">
        <v>13335</v>
      </c>
      <c r="AM13" s="186">
        <v>0</v>
      </c>
      <c r="AN13" s="186">
        <v>0</v>
      </c>
      <c r="AO13" s="186">
        <v>2337</v>
      </c>
      <c r="AP13" s="186">
        <v>1713</v>
      </c>
      <c r="AQ13" s="186">
        <v>31428</v>
      </c>
      <c r="AR13" s="186">
        <v>12743</v>
      </c>
      <c r="AS13" s="186">
        <v>2054</v>
      </c>
      <c r="AT13" s="186">
        <v>14577</v>
      </c>
      <c r="AU13" s="186">
        <v>12230</v>
      </c>
      <c r="AV13" s="186">
        <v>6864</v>
      </c>
      <c r="AW13" s="186">
        <v>2028</v>
      </c>
      <c r="AX13" s="186">
        <v>0</v>
      </c>
      <c r="AY13" s="186">
        <v>3847</v>
      </c>
      <c r="AZ13" s="186">
        <v>0</v>
      </c>
      <c r="BA13" s="186">
        <v>0</v>
      </c>
      <c r="BB13" s="186">
        <v>0</v>
      </c>
      <c r="BC13" s="186">
        <v>0</v>
      </c>
      <c r="BD13" s="186">
        <v>2052</v>
      </c>
      <c r="BE13" s="186">
        <v>0</v>
      </c>
      <c r="BF13" s="186">
        <v>28454</v>
      </c>
      <c r="BG13" s="186">
        <v>0</v>
      </c>
      <c r="BH13" s="186">
        <v>1032</v>
      </c>
      <c r="BI13" s="186">
        <v>5791</v>
      </c>
      <c r="BJ13" s="186">
        <v>10540</v>
      </c>
      <c r="BK13" s="186">
        <v>6392</v>
      </c>
      <c r="BL13" s="186">
        <v>1913</v>
      </c>
      <c r="BM13" s="186">
        <v>407</v>
      </c>
      <c r="BN13" s="186">
        <v>5668</v>
      </c>
      <c r="BO13" s="186">
        <v>1846</v>
      </c>
      <c r="BP13" s="186">
        <v>1059</v>
      </c>
      <c r="BQ13" s="186">
        <v>65</v>
      </c>
      <c r="BR13" s="186">
        <v>0</v>
      </c>
      <c r="BS13" s="186">
        <v>2157</v>
      </c>
      <c r="BT13" s="186">
        <v>0</v>
      </c>
      <c r="BU13" s="186">
        <v>0</v>
      </c>
      <c r="BV13" s="186">
        <v>0</v>
      </c>
      <c r="BW13" s="186">
        <v>0</v>
      </c>
      <c r="BX13" s="186">
        <v>708</v>
      </c>
      <c r="BY13" s="186">
        <v>0</v>
      </c>
      <c r="BZ13" s="186">
        <v>7562</v>
      </c>
      <c r="CA13" s="186">
        <v>0</v>
      </c>
      <c r="CB13" s="186">
        <v>0</v>
      </c>
      <c r="CC13" s="186">
        <v>624</v>
      </c>
      <c r="CD13" s="186">
        <v>279</v>
      </c>
      <c r="CE13" s="186">
        <v>150</v>
      </c>
      <c r="CF13" s="186">
        <v>0</v>
      </c>
      <c r="CG13" s="186">
        <v>0</v>
      </c>
      <c r="CH13" s="186">
        <v>2298</v>
      </c>
      <c r="CI13" s="186">
        <v>0</v>
      </c>
      <c r="CJ13" s="186">
        <v>0</v>
      </c>
      <c r="CK13" s="186">
        <v>0</v>
      </c>
      <c r="CL13" s="186">
        <v>0</v>
      </c>
      <c r="CM13" s="186">
        <v>0</v>
      </c>
      <c r="CN13" s="186">
        <v>0</v>
      </c>
      <c r="CO13" s="186">
        <v>0</v>
      </c>
      <c r="CP13" s="186">
        <v>0</v>
      </c>
      <c r="CQ13" s="186">
        <v>0</v>
      </c>
      <c r="CR13" s="186">
        <v>0</v>
      </c>
      <c r="CS13" s="186">
        <v>0</v>
      </c>
      <c r="CT13" s="186">
        <v>0</v>
      </c>
      <c r="CU13" s="186">
        <v>0</v>
      </c>
      <c r="CV13" s="186">
        <v>0</v>
      </c>
      <c r="CW13" s="186">
        <v>0</v>
      </c>
      <c r="CX13" s="186">
        <v>0</v>
      </c>
      <c r="CY13" s="186">
        <v>0</v>
      </c>
      <c r="CZ13" s="186">
        <v>0</v>
      </c>
      <c r="DA13" s="186">
        <v>0</v>
      </c>
      <c r="DB13" s="186">
        <v>0</v>
      </c>
      <c r="DC13" s="186">
        <v>0</v>
      </c>
      <c r="DD13" s="186">
        <v>0</v>
      </c>
      <c r="DE13" s="186">
        <v>0</v>
      </c>
      <c r="DF13" s="186">
        <v>0</v>
      </c>
      <c r="DG13" s="186">
        <v>0</v>
      </c>
      <c r="DH13" s="186">
        <v>0</v>
      </c>
      <c r="DI13" s="186">
        <v>0</v>
      </c>
      <c r="DJ13" s="186">
        <v>0</v>
      </c>
      <c r="DK13" s="186">
        <v>0</v>
      </c>
      <c r="DL13" s="186">
        <v>0</v>
      </c>
      <c r="DM13" s="186">
        <v>0</v>
      </c>
      <c r="DN13" s="186">
        <v>0</v>
      </c>
      <c r="DO13" s="186">
        <v>0</v>
      </c>
      <c r="DP13" s="186">
        <v>0</v>
      </c>
      <c r="DQ13" s="186">
        <v>0</v>
      </c>
      <c r="DR13" s="186">
        <v>0</v>
      </c>
      <c r="DS13" s="186">
        <v>4112080.0887961499</v>
      </c>
      <c r="DT13" s="186">
        <v>1396079.44746804</v>
      </c>
      <c r="DU13" s="186">
        <v>771612.62739904202</v>
      </c>
      <c r="DV13" s="186">
        <v>362517.31087255402</v>
      </c>
      <c r="DW13" s="186">
        <v>408491.72937665199</v>
      </c>
      <c r="DX13" s="186">
        <v>535663.44660011295</v>
      </c>
      <c r="DY13" s="186">
        <v>62557.957543817</v>
      </c>
      <c r="DZ13" s="186">
        <v>0</v>
      </c>
      <c r="EA13" s="186">
        <v>53875.324072763702</v>
      </c>
      <c r="EB13" s="186">
        <v>0</v>
      </c>
      <c r="EC13" s="186">
        <v>0</v>
      </c>
      <c r="ED13" s="186">
        <v>0</v>
      </c>
      <c r="EE13" s="186">
        <v>84191.242536199396</v>
      </c>
      <c r="EF13" s="186">
        <v>285746.23637031898</v>
      </c>
      <c r="EG13" s="186">
        <v>0</v>
      </c>
      <c r="EH13" s="186">
        <v>1014114.82231691</v>
      </c>
      <c r="EI13" s="186">
        <v>0</v>
      </c>
      <c r="EJ13" s="186">
        <v>0</v>
      </c>
      <c r="EK13" s="186">
        <v>250333.31942235099</v>
      </c>
      <c r="EL13" s="186">
        <v>76409.056671234503</v>
      </c>
      <c r="EM13" s="186">
        <v>2779016.5475420398</v>
      </c>
      <c r="EN13" s="186">
        <v>1562539.14538625</v>
      </c>
      <c r="EO13" s="186">
        <v>504219.33643765299</v>
      </c>
      <c r="EP13" s="186">
        <v>1385926.08225442</v>
      </c>
      <c r="EQ13" s="186">
        <v>1282065.4833013599</v>
      </c>
      <c r="ER13" s="186">
        <v>799289.05606504902</v>
      </c>
      <c r="ES13" s="186">
        <v>121266.570142458</v>
      </c>
      <c r="ET13" s="186">
        <v>0</v>
      </c>
      <c r="EU13" s="186">
        <v>418744.07024958101</v>
      </c>
      <c r="EV13" s="186">
        <v>0</v>
      </c>
      <c r="EW13" s="186">
        <v>0</v>
      </c>
      <c r="EX13" s="186">
        <v>0</v>
      </c>
      <c r="EY13" s="186">
        <v>0</v>
      </c>
      <c r="EZ13" s="186">
        <v>174443.86609464101</v>
      </c>
      <c r="FA13" s="186">
        <v>0</v>
      </c>
      <c r="FB13" s="186">
        <v>2548549.9427263699</v>
      </c>
      <c r="FC13" s="186">
        <v>0</v>
      </c>
      <c r="FD13" s="186">
        <v>61963.044467787098</v>
      </c>
      <c r="FE13" s="186">
        <v>703160.84772050602</v>
      </c>
      <c r="FF13" s="186">
        <v>1044407.843388</v>
      </c>
      <c r="FG13" s="186">
        <v>1296950.75388066</v>
      </c>
      <c r="FH13" s="186">
        <v>740443.65890704899</v>
      </c>
      <c r="FI13" s="186">
        <v>123834.271515152</v>
      </c>
      <c r="FJ13" s="186">
        <v>937651.33038065606</v>
      </c>
      <c r="FK13" s="186">
        <v>574140.680803422</v>
      </c>
      <c r="FL13" s="186">
        <v>251304.086031746</v>
      </c>
      <c r="FM13" s="186">
        <v>17542.2</v>
      </c>
      <c r="FN13" s="186">
        <v>0</v>
      </c>
      <c r="FO13" s="186">
        <v>391278.05897435901</v>
      </c>
      <c r="FP13" s="186">
        <v>0</v>
      </c>
      <c r="FQ13" s="186">
        <v>0</v>
      </c>
      <c r="FR13" s="186">
        <v>0</v>
      </c>
      <c r="FS13" s="186">
        <v>0</v>
      </c>
      <c r="FT13" s="186">
        <v>105020.77070779</v>
      </c>
      <c r="FU13" s="186">
        <v>0</v>
      </c>
      <c r="FV13" s="186">
        <v>1521983.1976694199</v>
      </c>
      <c r="FW13" s="186">
        <v>0</v>
      </c>
      <c r="FX13" s="186">
        <v>0</v>
      </c>
      <c r="FY13" s="186">
        <v>154694.42857142899</v>
      </c>
      <c r="FZ13" s="186">
        <v>199405.982797904</v>
      </c>
      <c r="GA13" s="186">
        <v>34283.6191666667</v>
      </c>
      <c r="GB13" s="186">
        <v>0</v>
      </c>
      <c r="GC13" s="186">
        <v>0</v>
      </c>
      <c r="GD13" s="186">
        <v>477514.98087912099</v>
      </c>
      <c r="GE13" s="186">
        <v>0</v>
      </c>
      <c r="GF13" s="186">
        <v>0</v>
      </c>
      <c r="GG13" s="186">
        <v>0</v>
      </c>
      <c r="GH13" s="186">
        <v>0</v>
      </c>
      <c r="GI13" s="186">
        <v>0</v>
      </c>
      <c r="GJ13" s="186">
        <v>0</v>
      </c>
      <c r="GK13" s="186">
        <v>0</v>
      </c>
      <c r="GL13" s="186">
        <v>0</v>
      </c>
      <c r="GM13" s="186">
        <v>0</v>
      </c>
      <c r="GN13" s="186">
        <v>0</v>
      </c>
      <c r="GO13" s="186">
        <v>0</v>
      </c>
      <c r="GP13" s="186">
        <v>0</v>
      </c>
      <c r="GQ13" s="186">
        <v>0</v>
      </c>
      <c r="GR13" s="186">
        <v>0</v>
      </c>
      <c r="GS13" s="186">
        <v>0</v>
      </c>
      <c r="GT13" s="186">
        <v>0</v>
      </c>
      <c r="GU13" s="186">
        <v>0</v>
      </c>
      <c r="GV13" s="186">
        <v>0</v>
      </c>
      <c r="GW13" s="186">
        <v>0</v>
      </c>
      <c r="GX13" s="186">
        <v>0</v>
      </c>
      <c r="GY13" s="186">
        <v>0</v>
      </c>
      <c r="GZ13" s="186">
        <v>0</v>
      </c>
      <c r="HA13" s="186">
        <v>0</v>
      </c>
      <c r="HB13" s="186">
        <v>0</v>
      </c>
      <c r="HC13" s="186">
        <v>0</v>
      </c>
      <c r="HD13" s="186">
        <v>0</v>
      </c>
      <c r="HE13" s="186">
        <v>0</v>
      </c>
      <c r="HF13" s="186">
        <v>0</v>
      </c>
      <c r="HG13" s="186">
        <v>0</v>
      </c>
      <c r="HH13" s="186">
        <v>0</v>
      </c>
      <c r="HI13" s="186">
        <v>0</v>
      </c>
      <c r="HJ13" s="186">
        <v>0</v>
      </c>
      <c r="HK13" s="186">
        <v>0</v>
      </c>
      <c r="HL13" s="186">
        <v>0</v>
      </c>
      <c r="HM13" s="186">
        <v>0</v>
      </c>
      <c r="HN13" s="186">
        <v>0</v>
      </c>
      <c r="HP13" s="187" t="s">
        <v>146</v>
      </c>
      <c r="HQ13" s="185">
        <f>'Relative Weights'!$H$1</f>
        <v>2020</v>
      </c>
      <c r="HR13" s="186">
        <v>0</v>
      </c>
      <c r="HS13" s="186">
        <v>0</v>
      </c>
      <c r="HT13" s="186">
        <v>0</v>
      </c>
      <c r="HU13" s="186">
        <v>0</v>
      </c>
      <c r="HV13" s="186">
        <v>0</v>
      </c>
      <c r="HW13" s="186">
        <v>0</v>
      </c>
      <c r="HX13" s="186">
        <v>0</v>
      </c>
      <c r="HY13" s="186">
        <v>0</v>
      </c>
      <c r="HZ13" s="186">
        <v>0</v>
      </c>
      <c r="IA13" s="186">
        <v>0</v>
      </c>
      <c r="IB13" s="186">
        <v>0</v>
      </c>
      <c r="IC13" s="186">
        <v>0</v>
      </c>
      <c r="ID13" s="186">
        <v>0</v>
      </c>
      <c r="IE13" s="186">
        <v>0</v>
      </c>
      <c r="IF13" s="186">
        <v>0</v>
      </c>
      <c r="IG13" s="186">
        <v>0</v>
      </c>
      <c r="IH13" s="186">
        <v>0</v>
      </c>
      <c r="II13" s="186">
        <v>0</v>
      </c>
      <c r="IJ13" s="186">
        <v>0</v>
      </c>
      <c r="IK13" s="186">
        <v>0</v>
      </c>
      <c r="IL13" s="186">
        <v>0</v>
      </c>
      <c r="IM13" s="186">
        <v>0</v>
      </c>
      <c r="IN13" s="186">
        <v>0</v>
      </c>
      <c r="IO13" s="186">
        <v>0</v>
      </c>
      <c r="IP13" s="186">
        <v>0</v>
      </c>
      <c r="IQ13" s="186">
        <v>0</v>
      </c>
      <c r="IR13" s="186">
        <v>0</v>
      </c>
      <c r="IS13" s="186">
        <v>0</v>
      </c>
      <c r="IT13" s="186">
        <v>0</v>
      </c>
      <c r="IU13" s="186">
        <v>0</v>
      </c>
      <c r="IV13" s="186">
        <v>0</v>
      </c>
      <c r="IW13" s="186">
        <v>0</v>
      </c>
      <c r="IX13" s="186">
        <v>0</v>
      </c>
      <c r="IY13" s="186">
        <v>0</v>
      </c>
      <c r="IZ13" s="186">
        <v>0</v>
      </c>
      <c r="JA13" s="186">
        <v>0</v>
      </c>
      <c r="JB13" s="186">
        <v>0</v>
      </c>
      <c r="JC13" s="186">
        <v>0</v>
      </c>
      <c r="JD13" s="186">
        <v>0</v>
      </c>
      <c r="JE13" s="186">
        <v>0</v>
      </c>
      <c r="JF13" s="186">
        <v>0</v>
      </c>
      <c r="JG13" s="186">
        <v>0</v>
      </c>
      <c r="JH13" s="186">
        <v>0</v>
      </c>
      <c r="JI13" s="186">
        <v>0</v>
      </c>
      <c r="JJ13" s="186">
        <v>0</v>
      </c>
      <c r="JK13" s="186">
        <v>0</v>
      </c>
      <c r="JL13" s="186">
        <v>0</v>
      </c>
      <c r="JM13" s="186">
        <v>0</v>
      </c>
      <c r="JN13" s="186">
        <v>0</v>
      </c>
      <c r="JO13" s="186">
        <v>0</v>
      </c>
      <c r="JP13" s="186">
        <v>0</v>
      </c>
      <c r="JQ13" s="186">
        <v>0</v>
      </c>
      <c r="JR13" s="186">
        <v>0</v>
      </c>
      <c r="JS13" s="186">
        <v>0</v>
      </c>
      <c r="JT13" s="186">
        <v>0</v>
      </c>
      <c r="JU13" s="186">
        <v>0</v>
      </c>
      <c r="JV13" s="186">
        <v>0</v>
      </c>
      <c r="JW13" s="186">
        <v>0</v>
      </c>
      <c r="JX13" s="186">
        <v>0</v>
      </c>
      <c r="JY13" s="186">
        <v>0</v>
      </c>
      <c r="JZ13" s="186">
        <v>0</v>
      </c>
      <c r="KA13" s="186">
        <v>0</v>
      </c>
      <c r="KB13" s="186">
        <v>0</v>
      </c>
      <c r="KC13" s="186">
        <v>0</v>
      </c>
      <c r="KD13" s="186">
        <v>0</v>
      </c>
      <c r="KE13" s="186">
        <v>0</v>
      </c>
      <c r="KF13" s="186">
        <v>0</v>
      </c>
      <c r="KG13" s="186">
        <v>0</v>
      </c>
      <c r="KH13" s="186">
        <v>0</v>
      </c>
      <c r="KI13" s="186">
        <v>0</v>
      </c>
      <c r="KJ13" s="186">
        <v>0</v>
      </c>
      <c r="KK13" s="186">
        <v>0</v>
      </c>
      <c r="KL13" s="186">
        <v>0</v>
      </c>
      <c r="KM13" s="186">
        <v>0</v>
      </c>
      <c r="KN13" s="186">
        <v>0</v>
      </c>
      <c r="KO13" s="186">
        <v>0</v>
      </c>
      <c r="KP13" s="186">
        <v>0</v>
      </c>
      <c r="KQ13" s="186">
        <v>0</v>
      </c>
      <c r="KR13" s="186">
        <v>0</v>
      </c>
      <c r="KS13" s="186">
        <v>0</v>
      </c>
      <c r="KT13" s="186">
        <v>0</v>
      </c>
      <c r="KU13" s="186">
        <v>0</v>
      </c>
      <c r="KV13" s="186">
        <v>0</v>
      </c>
      <c r="KW13" s="186">
        <v>0</v>
      </c>
      <c r="KX13" s="186">
        <v>0</v>
      </c>
      <c r="KY13" s="186">
        <v>0</v>
      </c>
      <c r="KZ13" s="186">
        <v>0</v>
      </c>
      <c r="LA13" s="186">
        <v>0</v>
      </c>
      <c r="LB13" s="186">
        <v>0</v>
      </c>
      <c r="LC13" s="186">
        <v>0</v>
      </c>
      <c r="LD13" s="186">
        <v>0</v>
      </c>
      <c r="LE13" s="186">
        <v>0</v>
      </c>
      <c r="LF13" s="186">
        <v>0</v>
      </c>
      <c r="LG13" s="186">
        <v>0</v>
      </c>
      <c r="LH13" s="186">
        <v>0</v>
      </c>
      <c r="LI13" s="186">
        <v>0</v>
      </c>
      <c r="LJ13" s="186">
        <v>0</v>
      </c>
      <c r="LK13" s="186">
        <v>0</v>
      </c>
      <c r="LL13" s="186">
        <v>0</v>
      </c>
      <c r="LM13" s="186">
        <v>0</v>
      </c>
      <c r="LN13" s="186">
        <v>4112080.0887961499</v>
      </c>
      <c r="LO13" s="186">
        <v>1396079.44746804</v>
      </c>
      <c r="LP13" s="186">
        <v>771612.62739904202</v>
      </c>
      <c r="LQ13" s="186">
        <v>362517.31087255402</v>
      </c>
      <c r="LR13" s="186">
        <v>408491.72937665199</v>
      </c>
      <c r="LS13" s="186">
        <v>535663.44660011295</v>
      </c>
      <c r="LT13" s="186">
        <v>62557.957543817</v>
      </c>
      <c r="LU13" s="186">
        <v>0</v>
      </c>
      <c r="LV13" s="186">
        <v>53875.324072763702</v>
      </c>
      <c r="LW13" s="186">
        <v>0</v>
      </c>
      <c r="LX13" s="186">
        <v>0</v>
      </c>
      <c r="LY13" s="186">
        <v>0</v>
      </c>
      <c r="LZ13" s="186">
        <v>84191.242536199396</v>
      </c>
      <c r="MA13" s="186">
        <v>285746.23637031898</v>
      </c>
      <c r="MB13" s="186">
        <v>0</v>
      </c>
      <c r="MC13" s="186">
        <v>1014114.82231691</v>
      </c>
      <c r="MD13" s="186">
        <v>0</v>
      </c>
      <c r="ME13" s="186">
        <v>0</v>
      </c>
      <c r="MF13" s="186">
        <v>250333.31942235099</v>
      </c>
      <c r="MG13" s="186">
        <v>76409.056671234503</v>
      </c>
      <c r="MH13" s="186">
        <v>2779016.5475420398</v>
      </c>
      <c r="MI13" s="186">
        <v>1562539.14538625</v>
      </c>
      <c r="MJ13" s="186">
        <v>504219.33643765299</v>
      </c>
      <c r="MK13" s="186">
        <v>1385926.08225442</v>
      </c>
      <c r="ML13" s="186">
        <v>1282065.4833013599</v>
      </c>
      <c r="MM13" s="186">
        <v>799289.05606504902</v>
      </c>
      <c r="MN13" s="186">
        <v>121266.570142458</v>
      </c>
      <c r="MO13" s="186">
        <v>0</v>
      </c>
      <c r="MP13" s="186">
        <v>418744.07024958101</v>
      </c>
      <c r="MQ13" s="186">
        <v>0</v>
      </c>
      <c r="MR13" s="186">
        <v>0</v>
      </c>
      <c r="MS13" s="186">
        <v>0</v>
      </c>
      <c r="MT13" s="186">
        <v>0</v>
      </c>
      <c r="MU13" s="186">
        <v>174443.86609464101</v>
      </c>
      <c r="MV13" s="186">
        <v>0</v>
      </c>
      <c r="MW13" s="186">
        <v>2548549.9427263699</v>
      </c>
      <c r="MX13" s="186">
        <v>0</v>
      </c>
      <c r="MY13" s="186">
        <v>61963.044467787098</v>
      </c>
      <c r="MZ13" s="186">
        <v>703160.84772050602</v>
      </c>
      <c r="NA13" s="186">
        <v>1044407.843388</v>
      </c>
      <c r="NB13" s="186">
        <v>1296950.75388066</v>
      </c>
      <c r="NC13" s="186">
        <v>740443.65890704899</v>
      </c>
      <c r="ND13" s="186">
        <v>123834.271515152</v>
      </c>
      <c r="NE13" s="186">
        <v>937651.33038065606</v>
      </c>
      <c r="NF13" s="186">
        <v>574140.680803422</v>
      </c>
      <c r="NG13" s="186">
        <v>251304.086031746</v>
      </c>
      <c r="NH13" s="186">
        <v>17542.2</v>
      </c>
      <c r="NI13" s="186">
        <v>0</v>
      </c>
      <c r="NJ13" s="186">
        <v>391278.05897435901</v>
      </c>
      <c r="NK13" s="186">
        <v>0</v>
      </c>
      <c r="NL13" s="186">
        <v>0</v>
      </c>
      <c r="NM13" s="186">
        <v>0</v>
      </c>
      <c r="NN13" s="186">
        <v>0</v>
      </c>
      <c r="NO13" s="186">
        <v>105020.77070779</v>
      </c>
      <c r="NP13" s="186">
        <v>0</v>
      </c>
      <c r="NQ13" s="186">
        <v>1521983.1976694199</v>
      </c>
      <c r="NR13" s="186">
        <v>0</v>
      </c>
      <c r="NS13" s="186">
        <v>0</v>
      </c>
      <c r="NT13" s="186">
        <v>154694.42857142899</v>
      </c>
      <c r="NU13" s="186">
        <v>199405.982797904</v>
      </c>
      <c r="NV13" s="186">
        <v>34283.6191666667</v>
      </c>
      <c r="NW13" s="186">
        <v>0</v>
      </c>
      <c r="NX13" s="186">
        <v>0</v>
      </c>
      <c r="NY13" s="186">
        <v>477514.98087912099</v>
      </c>
      <c r="NZ13" s="186">
        <v>0</v>
      </c>
      <c r="OA13" s="186">
        <v>0</v>
      </c>
      <c r="OB13" s="186">
        <v>0</v>
      </c>
      <c r="OC13" s="186">
        <v>0</v>
      </c>
      <c r="OD13" s="186">
        <v>0</v>
      </c>
      <c r="OE13" s="186">
        <v>0</v>
      </c>
      <c r="OF13" s="186">
        <v>0</v>
      </c>
      <c r="OG13" s="186">
        <v>0</v>
      </c>
      <c r="OH13" s="186">
        <v>0</v>
      </c>
      <c r="OI13" s="186">
        <v>0</v>
      </c>
      <c r="OJ13" s="186">
        <v>0</v>
      </c>
      <c r="OK13" s="186">
        <v>0</v>
      </c>
      <c r="OL13" s="186">
        <v>0</v>
      </c>
      <c r="OM13" s="186">
        <v>0</v>
      </c>
      <c r="ON13" s="186">
        <v>0</v>
      </c>
      <c r="OO13" s="186">
        <v>0</v>
      </c>
      <c r="OP13" s="186">
        <v>0</v>
      </c>
      <c r="OQ13" s="186">
        <v>0</v>
      </c>
      <c r="OR13" s="186">
        <v>0</v>
      </c>
      <c r="OS13" s="186">
        <v>0</v>
      </c>
      <c r="OT13" s="186">
        <v>0</v>
      </c>
      <c r="OU13" s="186">
        <v>0</v>
      </c>
      <c r="OV13" s="186">
        <v>0</v>
      </c>
      <c r="OW13" s="186">
        <v>0</v>
      </c>
      <c r="OX13" s="186">
        <v>0</v>
      </c>
      <c r="OY13" s="186">
        <v>0</v>
      </c>
      <c r="OZ13" s="186">
        <v>0</v>
      </c>
      <c r="PA13" s="186">
        <v>0</v>
      </c>
      <c r="PB13" s="186">
        <v>0</v>
      </c>
      <c r="PC13" s="186">
        <v>0</v>
      </c>
      <c r="PD13" s="186">
        <v>0</v>
      </c>
      <c r="PE13" s="186">
        <v>0</v>
      </c>
      <c r="PF13" s="186">
        <v>0</v>
      </c>
      <c r="PG13" s="186">
        <v>0</v>
      </c>
      <c r="PH13" s="186">
        <v>0</v>
      </c>
      <c r="PI13" s="186">
        <v>0</v>
      </c>
      <c r="PJ13" s="186">
        <v>2173685.8071746547</v>
      </c>
      <c r="PK13" s="186">
        <v>977897.76491983433</v>
      </c>
      <c r="PL13" s="186">
        <v>370020.93774782994</v>
      </c>
      <c r="PM13" s="186">
        <v>598703.90318509261</v>
      </c>
      <c r="PN13" s="186">
        <v>836343.55099739612</v>
      </c>
      <c r="PO13" s="186">
        <v>419348.65300994931</v>
      </c>
      <c r="PP13" s="186">
        <v>53234.052181702558</v>
      </c>
      <c r="PQ13" s="186">
        <v>0</v>
      </c>
      <c r="PR13" s="186">
        <v>228383.12285675199</v>
      </c>
      <c r="PS13" s="186">
        <v>0</v>
      </c>
      <c r="PT13" s="186">
        <v>0</v>
      </c>
      <c r="PU13" s="186">
        <v>0</v>
      </c>
      <c r="PV13" s="186">
        <v>22257.107963719933</v>
      </c>
      <c r="PW13" s="186">
        <v>149421.23488752826</v>
      </c>
      <c r="PX13" s="186">
        <v>0</v>
      </c>
      <c r="PY13" s="186">
        <v>1344196.3232095791</v>
      </c>
      <c r="PZ13" s="186">
        <v>0</v>
      </c>
      <c r="QA13" s="186">
        <v>16380.779389107391</v>
      </c>
      <c r="QB13" s="186">
        <v>292964.83192264196</v>
      </c>
      <c r="QC13" s="186">
        <v>349018.99953894404</v>
      </c>
      <c r="QD13" s="281">
        <v>0.79091166881222086</v>
      </c>
    </row>
    <row r="14" spans="1:446" x14ac:dyDescent="0.2">
      <c r="A14" s="185" t="s">
        <v>681</v>
      </c>
      <c r="B14" s="185" t="s">
        <v>681</v>
      </c>
      <c r="C14" s="186">
        <f>ROUND(TAMUCT!H18,0)-ROUND(TAMUCT!H288,0)</f>
        <v>0</v>
      </c>
      <c r="D14" s="295">
        <v>42295</v>
      </c>
      <c r="E14" s="185" t="s">
        <v>700</v>
      </c>
      <c r="F14" s="185">
        <v>2020</v>
      </c>
      <c r="G14" s="186">
        <v>10756016</v>
      </c>
      <c r="H14" s="186">
        <v>956902</v>
      </c>
      <c r="I14" s="186">
        <v>5785377</v>
      </c>
      <c r="J14" s="186">
        <v>5806810</v>
      </c>
      <c r="K14" s="186">
        <v>4207840</v>
      </c>
      <c r="L14" s="185" t="s">
        <v>741</v>
      </c>
      <c r="M14" s="185" t="s">
        <v>742</v>
      </c>
      <c r="N14" s="185" t="s">
        <v>743</v>
      </c>
      <c r="O14" s="186">
        <v>301</v>
      </c>
      <c r="P14" s="186">
        <v>1690</v>
      </c>
      <c r="Q14" s="186">
        <v>449</v>
      </c>
      <c r="R14" s="186">
        <v>0</v>
      </c>
      <c r="S14" s="186">
        <v>0</v>
      </c>
      <c r="T14" s="188" t="s">
        <v>858</v>
      </c>
      <c r="U14" s="188" t="s">
        <v>859</v>
      </c>
      <c r="V14" s="280" t="s">
        <v>860</v>
      </c>
      <c r="W14" s="186">
        <v>1605</v>
      </c>
      <c r="X14" s="186">
        <v>347</v>
      </c>
      <c r="Y14" s="186">
        <v>58</v>
      </c>
      <c r="Z14" s="186">
        <v>39</v>
      </c>
      <c r="AA14" s="186">
        <v>0</v>
      </c>
      <c r="AB14" s="186">
        <v>112</v>
      </c>
      <c r="AC14" s="186">
        <v>0</v>
      </c>
      <c r="AD14" s="186">
        <v>0</v>
      </c>
      <c r="AE14" s="186">
        <v>285</v>
      </c>
      <c r="AF14" s="186">
        <v>0</v>
      </c>
      <c r="AG14" s="186">
        <v>0</v>
      </c>
      <c r="AH14" s="186">
        <v>0</v>
      </c>
      <c r="AI14" s="186">
        <v>0</v>
      </c>
      <c r="AJ14" s="186">
        <v>0</v>
      </c>
      <c r="AK14" s="186">
        <v>0</v>
      </c>
      <c r="AL14" s="186">
        <v>1509</v>
      </c>
      <c r="AM14" s="186">
        <v>0</v>
      </c>
      <c r="AN14" s="186">
        <v>0</v>
      </c>
      <c r="AO14" s="186">
        <v>294</v>
      </c>
      <c r="AP14" s="186">
        <v>16</v>
      </c>
      <c r="AQ14" s="186">
        <v>11822</v>
      </c>
      <c r="AR14" s="186">
        <v>3624</v>
      </c>
      <c r="AS14" s="186">
        <v>574</v>
      </c>
      <c r="AT14" s="186">
        <v>1080</v>
      </c>
      <c r="AU14" s="186">
        <v>0</v>
      </c>
      <c r="AV14" s="186">
        <v>1927</v>
      </c>
      <c r="AW14" s="186">
        <v>0</v>
      </c>
      <c r="AX14" s="186">
        <v>0</v>
      </c>
      <c r="AY14" s="186">
        <v>2346</v>
      </c>
      <c r="AZ14" s="186">
        <v>0</v>
      </c>
      <c r="BA14" s="186">
        <v>0</v>
      </c>
      <c r="BB14" s="186">
        <v>0</v>
      </c>
      <c r="BC14" s="186">
        <v>0</v>
      </c>
      <c r="BD14" s="186">
        <v>0</v>
      </c>
      <c r="BE14" s="186">
        <v>0</v>
      </c>
      <c r="BF14" s="186">
        <v>11112</v>
      </c>
      <c r="BG14" s="186">
        <v>0</v>
      </c>
      <c r="BH14" s="186">
        <v>126</v>
      </c>
      <c r="BI14" s="186">
        <v>799</v>
      </c>
      <c r="BJ14" s="186">
        <v>1177</v>
      </c>
      <c r="BK14" s="186">
        <v>2838</v>
      </c>
      <c r="BL14" s="186">
        <v>186</v>
      </c>
      <c r="BM14" s="186">
        <v>18</v>
      </c>
      <c r="BN14" s="186">
        <v>1177</v>
      </c>
      <c r="BO14" s="186">
        <v>0</v>
      </c>
      <c r="BP14" s="186">
        <v>540</v>
      </c>
      <c r="BQ14" s="186">
        <v>435</v>
      </c>
      <c r="BR14" s="186">
        <v>0</v>
      </c>
      <c r="BS14" s="186">
        <v>0</v>
      </c>
      <c r="BT14" s="186">
        <v>0</v>
      </c>
      <c r="BU14" s="186">
        <v>0</v>
      </c>
      <c r="BV14" s="186">
        <v>0</v>
      </c>
      <c r="BW14" s="186">
        <v>0</v>
      </c>
      <c r="BX14" s="186">
        <v>171</v>
      </c>
      <c r="BY14" s="186">
        <v>0</v>
      </c>
      <c r="BZ14" s="186">
        <v>2154</v>
      </c>
      <c r="CA14" s="186">
        <v>0</v>
      </c>
      <c r="CB14" s="186">
        <v>0</v>
      </c>
      <c r="CC14" s="186">
        <v>102</v>
      </c>
      <c r="CD14" s="186">
        <v>0</v>
      </c>
      <c r="CE14" s="186">
        <v>0</v>
      </c>
      <c r="CF14" s="186">
        <v>0</v>
      </c>
      <c r="CG14" s="186">
        <v>0</v>
      </c>
      <c r="CH14" s="186">
        <v>0</v>
      </c>
      <c r="CI14" s="186">
        <v>0</v>
      </c>
      <c r="CJ14" s="186">
        <v>0</v>
      </c>
      <c r="CK14" s="186">
        <v>0</v>
      </c>
      <c r="CL14" s="186">
        <v>0</v>
      </c>
      <c r="CM14" s="186">
        <v>0</v>
      </c>
      <c r="CN14" s="186">
        <v>0</v>
      </c>
      <c r="CO14" s="186">
        <v>0</v>
      </c>
      <c r="CP14" s="186">
        <v>0</v>
      </c>
      <c r="CQ14" s="186">
        <v>0</v>
      </c>
      <c r="CR14" s="186">
        <v>0</v>
      </c>
      <c r="CS14" s="186">
        <v>0</v>
      </c>
      <c r="CT14" s="186">
        <v>0</v>
      </c>
      <c r="CU14" s="186">
        <v>0</v>
      </c>
      <c r="CV14" s="186">
        <v>0</v>
      </c>
      <c r="CW14" s="186">
        <v>0</v>
      </c>
      <c r="CX14" s="186">
        <v>0</v>
      </c>
      <c r="CY14" s="186">
        <v>0</v>
      </c>
      <c r="CZ14" s="186">
        <v>0</v>
      </c>
      <c r="DA14" s="186">
        <v>0</v>
      </c>
      <c r="DB14" s="186">
        <v>0</v>
      </c>
      <c r="DC14" s="186">
        <v>0</v>
      </c>
      <c r="DD14" s="186">
        <v>0</v>
      </c>
      <c r="DE14" s="186">
        <v>0</v>
      </c>
      <c r="DF14" s="186">
        <v>0</v>
      </c>
      <c r="DG14" s="186">
        <v>0</v>
      </c>
      <c r="DH14" s="186">
        <v>0</v>
      </c>
      <c r="DI14" s="186">
        <v>0</v>
      </c>
      <c r="DJ14" s="186">
        <v>0</v>
      </c>
      <c r="DK14" s="186">
        <v>0</v>
      </c>
      <c r="DL14" s="186">
        <v>0</v>
      </c>
      <c r="DM14" s="186">
        <v>0</v>
      </c>
      <c r="DN14" s="186">
        <v>0</v>
      </c>
      <c r="DO14" s="186">
        <v>0</v>
      </c>
      <c r="DP14" s="186">
        <v>0</v>
      </c>
      <c r="DQ14" s="186">
        <v>0</v>
      </c>
      <c r="DR14" s="186">
        <v>0</v>
      </c>
      <c r="DS14" s="186">
        <v>143956.92579168401</v>
      </c>
      <c r="DT14" s="186">
        <v>33891.353951101599</v>
      </c>
      <c r="DU14" s="186">
        <v>7264.3079208527297</v>
      </c>
      <c r="DV14" s="186">
        <v>4721.2120246676604</v>
      </c>
      <c r="DW14" s="186">
        <v>0</v>
      </c>
      <c r="DX14" s="186">
        <v>18180.9604035472</v>
      </c>
      <c r="DY14" s="186">
        <v>0</v>
      </c>
      <c r="DZ14" s="186">
        <v>0</v>
      </c>
      <c r="EA14" s="186">
        <v>27983.103343180101</v>
      </c>
      <c r="EB14" s="186">
        <v>0</v>
      </c>
      <c r="EC14" s="186">
        <v>0</v>
      </c>
      <c r="ED14" s="186">
        <v>0</v>
      </c>
      <c r="EE14" s="186">
        <v>0</v>
      </c>
      <c r="EF14" s="186">
        <v>0</v>
      </c>
      <c r="EG14" s="186">
        <v>0</v>
      </c>
      <c r="EH14" s="186">
        <v>138286.02594269399</v>
      </c>
      <c r="EI14" s="186">
        <v>0</v>
      </c>
      <c r="EJ14" s="186">
        <v>0</v>
      </c>
      <c r="EK14" s="186">
        <v>38328.836867604303</v>
      </c>
      <c r="EL14" s="186">
        <v>5736.5185456852496</v>
      </c>
      <c r="EM14" s="186">
        <v>1100821.2172185499</v>
      </c>
      <c r="EN14" s="186">
        <v>527571.87974973605</v>
      </c>
      <c r="EO14" s="186">
        <v>78491.468461659097</v>
      </c>
      <c r="EP14" s="186">
        <v>192570.069576426</v>
      </c>
      <c r="EQ14" s="186">
        <v>0</v>
      </c>
      <c r="ER14" s="186">
        <v>261385.095608262</v>
      </c>
      <c r="ES14" s="186">
        <v>0</v>
      </c>
      <c r="ET14" s="186">
        <v>0</v>
      </c>
      <c r="EU14" s="186">
        <v>335756.89665682003</v>
      </c>
      <c r="EV14" s="186">
        <v>0</v>
      </c>
      <c r="EW14" s="186">
        <v>0</v>
      </c>
      <c r="EX14" s="186">
        <v>0</v>
      </c>
      <c r="EY14" s="186">
        <v>0</v>
      </c>
      <c r="EZ14" s="186">
        <v>0</v>
      </c>
      <c r="FA14" s="186">
        <v>0</v>
      </c>
      <c r="FB14" s="186">
        <v>1556158.12279327</v>
      </c>
      <c r="FC14" s="186">
        <v>0</v>
      </c>
      <c r="FD14" s="186">
        <v>19000</v>
      </c>
      <c r="FE14" s="186">
        <v>123201.87430618799</v>
      </c>
      <c r="FF14" s="186">
        <v>215425.98145431501</v>
      </c>
      <c r="FG14" s="186">
        <v>944058.34239146998</v>
      </c>
      <c r="FH14" s="186">
        <v>80478.937085503203</v>
      </c>
      <c r="FI14" s="186">
        <v>12879.029475982499</v>
      </c>
      <c r="FJ14" s="186">
        <v>362986.31245703303</v>
      </c>
      <c r="FK14" s="186">
        <v>0</v>
      </c>
      <c r="FL14" s="186">
        <v>200851.565929648</v>
      </c>
      <c r="FM14" s="186">
        <v>146165.28</v>
      </c>
      <c r="FN14" s="186">
        <v>0</v>
      </c>
      <c r="FO14" s="186">
        <v>0</v>
      </c>
      <c r="FP14" s="186">
        <v>0</v>
      </c>
      <c r="FQ14" s="186">
        <v>0</v>
      </c>
      <c r="FR14" s="186">
        <v>0</v>
      </c>
      <c r="FS14" s="186">
        <v>0</v>
      </c>
      <c r="FT14" s="186">
        <v>54040.5</v>
      </c>
      <c r="FU14" s="186">
        <v>0</v>
      </c>
      <c r="FV14" s="186">
        <v>767423.55444039498</v>
      </c>
      <c r="FW14" s="186">
        <v>0</v>
      </c>
      <c r="FX14" s="186">
        <v>0</v>
      </c>
      <c r="FY14" s="186">
        <v>30944.116448943001</v>
      </c>
      <c r="FZ14" s="186">
        <v>0</v>
      </c>
      <c r="GA14" s="186">
        <v>0</v>
      </c>
      <c r="GB14" s="186">
        <v>0</v>
      </c>
      <c r="GC14" s="186">
        <v>0</v>
      </c>
      <c r="GD14" s="186">
        <v>0</v>
      </c>
      <c r="GE14" s="186">
        <v>0</v>
      </c>
      <c r="GF14" s="186">
        <v>0</v>
      </c>
      <c r="GG14" s="186">
        <v>0</v>
      </c>
      <c r="GH14" s="186">
        <v>0</v>
      </c>
      <c r="GI14" s="186">
        <v>0</v>
      </c>
      <c r="GJ14" s="186">
        <v>0</v>
      </c>
      <c r="GK14" s="186">
        <v>0</v>
      </c>
      <c r="GL14" s="186">
        <v>0</v>
      </c>
      <c r="GM14" s="186">
        <v>0</v>
      </c>
      <c r="GN14" s="186">
        <v>0</v>
      </c>
      <c r="GO14" s="186">
        <v>0</v>
      </c>
      <c r="GP14" s="186">
        <v>0</v>
      </c>
      <c r="GQ14" s="186">
        <v>0</v>
      </c>
      <c r="GR14" s="186">
        <v>0</v>
      </c>
      <c r="GS14" s="186">
        <v>0</v>
      </c>
      <c r="GT14" s="186">
        <v>0</v>
      </c>
      <c r="GU14" s="186">
        <v>0</v>
      </c>
      <c r="GV14" s="186">
        <v>0</v>
      </c>
      <c r="GW14" s="186">
        <v>0</v>
      </c>
      <c r="GX14" s="186">
        <v>0</v>
      </c>
      <c r="GY14" s="186">
        <v>0</v>
      </c>
      <c r="GZ14" s="186">
        <v>0</v>
      </c>
      <c r="HA14" s="186">
        <v>0</v>
      </c>
      <c r="HB14" s="186">
        <v>0</v>
      </c>
      <c r="HC14" s="186">
        <v>0</v>
      </c>
      <c r="HD14" s="186">
        <v>0</v>
      </c>
      <c r="HE14" s="186">
        <v>0</v>
      </c>
      <c r="HF14" s="186">
        <v>0</v>
      </c>
      <c r="HG14" s="186">
        <v>0</v>
      </c>
      <c r="HH14" s="186">
        <v>0</v>
      </c>
      <c r="HI14" s="186">
        <v>0</v>
      </c>
      <c r="HJ14" s="186">
        <v>0</v>
      </c>
      <c r="HK14" s="186">
        <v>0</v>
      </c>
      <c r="HL14" s="186">
        <v>0</v>
      </c>
      <c r="HM14" s="186">
        <v>0</v>
      </c>
      <c r="HN14" s="186">
        <v>0</v>
      </c>
      <c r="HP14" s="189" t="s">
        <v>729</v>
      </c>
      <c r="HQ14" s="185">
        <f>'Relative Weights'!$H$1</f>
        <v>2020</v>
      </c>
      <c r="HR14" s="186">
        <v>0</v>
      </c>
      <c r="HS14" s="186">
        <v>0</v>
      </c>
      <c r="HT14" s="186">
        <v>0</v>
      </c>
      <c r="HU14" s="186">
        <v>0</v>
      </c>
      <c r="HV14" s="186">
        <v>0</v>
      </c>
      <c r="HW14" s="186">
        <v>0</v>
      </c>
      <c r="HX14" s="186">
        <v>0</v>
      </c>
      <c r="HY14" s="186">
        <v>0</v>
      </c>
      <c r="HZ14" s="186">
        <v>0</v>
      </c>
      <c r="IA14" s="186">
        <v>0</v>
      </c>
      <c r="IB14" s="186">
        <v>0</v>
      </c>
      <c r="IC14" s="186">
        <v>0</v>
      </c>
      <c r="ID14" s="186">
        <v>0</v>
      </c>
      <c r="IE14" s="186">
        <v>0</v>
      </c>
      <c r="IF14" s="186">
        <v>0</v>
      </c>
      <c r="IG14" s="186">
        <v>0</v>
      </c>
      <c r="IH14" s="186">
        <v>0</v>
      </c>
      <c r="II14" s="186">
        <v>0</v>
      </c>
      <c r="IJ14" s="186">
        <v>0</v>
      </c>
      <c r="IK14" s="186">
        <v>0</v>
      </c>
      <c r="IL14" s="186">
        <v>0</v>
      </c>
      <c r="IM14" s="186">
        <v>0</v>
      </c>
      <c r="IN14" s="186">
        <v>0</v>
      </c>
      <c r="IO14" s="186">
        <v>0</v>
      </c>
      <c r="IP14" s="186">
        <v>0</v>
      </c>
      <c r="IQ14" s="186">
        <v>0</v>
      </c>
      <c r="IR14" s="186">
        <v>0</v>
      </c>
      <c r="IS14" s="186">
        <v>0</v>
      </c>
      <c r="IT14" s="186">
        <v>0</v>
      </c>
      <c r="IU14" s="186">
        <v>0</v>
      </c>
      <c r="IV14" s="186">
        <v>0</v>
      </c>
      <c r="IW14" s="186">
        <v>0</v>
      </c>
      <c r="IX14" s="186">
        <v>0</v>
      </c>
      <c r="IY14" s="186">
        <v>0</v>
      </c>
      <c r="IZ14" s="186">
        <v>0</v>
      </c>
      <c r="JA14" s="186">
        <v>0</v>
      </c>
      <c r="JB14" s="186">
        <v>0</v>
      </c>
      <c r="JC14" s="186">
        <v>0</v>
      </c>
      <c r="JD14" s="186">
        <v>0</v>
      </c>
      <c r="JE14" s="186">
        <v>0</v>
      </c>
      <c r="JF14" s="186">
        <v>0</v>
      </c>
      <c r="JG14" s="186">
        <v>0</v>
      </c>
      <c r="JH14" s="186">
        <v>0</v>
      </c>
      <c r="JI14" s="186">
        <v>0</v>
      </c>
      <c r="JJ14" s="186">
        <v>0</v>
      </c>
      <c r="JK14" s="186">
        <v>0</v>
      </c>
      <c r="JL14" s="186">
        <v>0</v>
      </c>
      <c r="JM14" s="186">
        <v>0</v>
      </c>
      <c r="JN14" s="186">
        <v>0</v>
      </c>
      <c r="JO14" s="186">
        <v>0</v>
      </c>
      <c r="JP14" s="186">
        <v>0</v>
      </c>
      <c r="JQ14" s="186">
        <v>0</v>
      </c>
      <c r="JR14" s="186">
        <v>0</v>
      </c>
      <c r="JS14" s="186">
        <v>0</v>
      </c>
      <c r="JT14" s="186">
        <v>0</v>
      </c>
      <c r="JU14" s="186">
        <v>0</v>
      </c>
      <c r="JV14" s="186">
        <v>0</v>
      </c>
      <c r="JW14" s="186">
        <v>0</v>
      </c>
      <c r="JX14" s="186">
        <v>0</v>
      </c>
      <c r="JY14" s="186">
        <v>0</v>
      </c>
      <c r="JZ14" s="186">
        <v>0</v>
      </c>
      <c r="KA14" s="186">
        <v>0</v>
      </c>
      <c r="KB14" s="186">
        <v>0</v>
      </c>
      <c r="KC14" s="186">
        <v>0</v>
      </c>
      <c r="KD14" s="186">
        <v>0</v>
      </c>
      <c r="KE14" s="186">
        <v>0</v>
      </c>
      <c r="KF14" s="186">
        <v>0</v>
      </c>
      <c r="KG14" s="186">
        <v>0</v>
      </c>
      <c r="KH14" s="186">
        <v>0</v>
      </c>
      <c r="KI14" s="186">
        <v>0</v>
      </c>
      <c r="KJ14" s="186">
        <v>0</v>
      </c>
      <c r="KK14" s="186">
        <v>0</v>
      </c>
      <c r="KL14" s="186">
        <v>0</v>
      </c>
      <c r="KM14" s="186">
        <v>0</v>
      </c>
      <c r="KN14" s="186">
        <v>0</v>
      </c>
      <c r="KO14" s="186">
        <v>0</v>
      </c>
      <c r="KP14" s="186">
        <v>0</v>
      </c>
      <c r="KQ14" s="186">
        <v>0</v>
      </c>
      <c r="KR14" s="186">
        <v>0</v>
      </c>
      <c r="KS14" s="186">
        <v>0</v>
      </c>
      <c r="KT14" s="186">
        <v>0</v>
      </c>
      <c r="KU14" s="186">
        <v>0</v>
      </c>
      <c r="KV14" s="186">
        <v>0</v>
      </c>
      <c r="KW14" s="186">
        <v>0</v>
      </c>
      <c r="KX14" s="186">
        <v>0</v>
      </c>
      <c r="KY14" s="186">
        <v>0</v>
      </c>
      <c r="KZ14" s="186">
        <v>0</v>
      </c>
      <c r="LA14" s="186">
        <v>0</v>
      </c>
      <c r="LB14" s="186">
        <v>0</v>
      </c>
      <c r="LC14" s="186">
        <v>0</v>
      </c>
      <c r="LD14" s="186">
        <v>0</v>
      </c>
      <c r="LE14" s="186">
        <v>0</v>
      </c>
      <c r="LF14" s="186">
        <v>0</v>
      </c>
      <c r="LG14" s="186">
        <v>0</v>
      </c>
      <c r="LH14" s="186">
        <v>0</v>
      </c>
      <c r="LI14" s="186">
        <v>0</v>
      </c>
      <c r="LJ14" s="186">
        <v>0</v>
      </c>
      <c r="LK14" s="186">
        <v>0</v>
      </c>
      <c r="LL14" s="186">
        <v>0</v>
      </c>
      <c r="LM14" s="186">
        <v>0</v>
      </c>
      <c r="LN14" s="186">
        <v>0</v>
      </c>
      <c r="LO14" s="186">
        <v>0</v>
      </c>
      <c r="LP14" s="186">
        <v>0</v>
      </c>
      <c r="LQ14" s="186">
        <v>0</v>
      </c>
      <c r="LR14" s="186">
        <v>0</v>
      </c>
      <c r="LS14" s="186">
        <v>0</v>
      </c>
      <c r="LT14" s="186">
        <v>0</v>
      </c>
      <c r="LU14" s="186">
        <v>0</v>
      </c>
      <c r="LV14" s="186">
        <v>0</v>
      </c>
      <c r="LW14" s="186">
        <v>0</v>
      </c>
      <c r="LX14" s="186">
        <v>0</v>
      </c>
      <c r="LY14" s="186">
        <v>0</v>
      </c>
      <c r="LZ14" s="186">
        <v>0</v>
      </c>
      <c r="MA14" s="186">
        <v>0</v>
      </c>
      <c r="MB14" s="186">
        <v>0</v>
      </c>
      <c r="MC14" s="186">
        <v>0</v>
      </c>
      <c r="MD14" s="186">
        <v>0</v>
      </c>
      <c r="ME14" s="186">
        <v>0</v>
      </c>
      <c r="MF14" s="186">
        <v>0</v>
      </c>
      <c r="MG14" s="186">
        <v>0</v>
      </c>
      <c r="MH14" s="186">
        <v>0</v>
      </c>
      <c r="MI14" s="186">
        <v>0</v>
      </c>
      <c r="MJ14" s="186">
        <v>0</v>
      </c>
      <c r="MK14" s="186">
        <v>0</v>
      </c>
      <c r="ML14" s="186">
        <v>0</v>
      </c>
      <c r="MM14" s="186">
        <v>0</v>
      </c>
      <c r="MN14" s="186">
        <v>0</v>
      </c>
      <c r="MO14" s="186">
        <v>0</v>
      </c>
      <c r="MP14" s="186">
        <v>0</v>
      </c>
      <c r="MQ14" s="186">
        <v>0</v>
      </c>
      <c r="MR14" s="186">
        <v>0</v>
      </c>
      <c r="MS14" s="186">
        <v>0</v>
      </c>
      <c r="MT14" s="186">
        <v>0</v>
      </c>
      <c r="MU14" s="186">
        <v>0</v>
      </c>
      <c r="MV14" s="186">
        <v>0</v>
      </c>
      <c r="MW14" s="186">
        <v>0</v>
      </c>
      <c r="MX14" s="186">
        <v>0</v>
      </c>
      <c r="MY14" s="186">
        <v>0</v>
      </c>
      <c r="MZ14" s="186">
        <v>0</v>
      </c>
      <c r="NA14" s="186">
        <v>0</v>
      </c>
      <c r="NB14" s="186">
        <v>0</v>
      </c>
      <c r="NC14" s="186">
        <v>0</v>
      </c>
      <c r="ND14" s="186">
        <v>0</v>
      </c>
      <c r="NE14" s="186">
        <v>0</v>
      </c>
      <c r="NF14" s="186">
        <v>0</v>
      </c>
      <c r="NG14" s="186">
        <v>0</v>
      </c>
      <c r="NH14" s="186">
        <v>0</v>
      </c>
      <c r="NI14" s="186">
        <v>0</v>
      </c>
      <c r="NJ14" s="186">
        <v>0</v>
      </c>
      <c r="NK14" s="186">
        <v>0</v>
      </c>
      <c r="NL14" s="186">
        <v>0</v>
      </c>
      <c r="NM14" s="186">
        <v>0</v>
      </c>
      <c r="NN14" s="186">
        <v>0</v>
      </c>
      <c r="NO14" s="186">
        <v>0</v>
      </c>
      <c r="NP14" s="186">
        <v>0</v>
      </c>
      <c r="NQ14" s="186">
        <v>0</v>
      </c>
      <c r="NR14" s="186">
        <v>0</v>
      </c>
      <c r="NS14" s="186">
        <v>0</v>
      </c>
      <c r="NT14" s="186">
        <v>0</v>
      </c>
      <c r="NU14" s="186">
        <v>0</v>
      </c>
      <c r="NV14" s="186">
        <v>0</v>
      </c>
      <c r="NW14" s="186">
        <v>0</v>
      </c>
      <c r="NX14" s="186">
        <v>0</v>
      </c>
      <c r="NY14" s="186">
        <v>0</v>
      </c>
      <c r="NZ14" s="186">
        <v>0</v>
      </c>
      <c r="OA14" s="186">
        <v>0</v>
      </c>
      <c r="OB14" s="186">
        <v>0</v>
      </c>
      <c r="OC14" s="186">
        <v>0</v>
      </c>
      <c r="OD14" s="186">
        <v>0</v>
      </c>
      <c r="OE14" s="186">
        <v>0</v>
      </c>
      <c r="OF14" s="186">
        <v>0</v>
      </c>
      <c r="OG14" s="186">
        <v>0</v>
      </c>
      <c r="OH14" s="186">
        <v>0</v>
      </c>
      <c r="OI14" s="186">
        <v>0</v>
      </c>
      <c r="OJ14" s="186">
        <v>0</v>
      </c>
      <c r="OK14" s="186">
        <v>0</v>
      </c>
      <c r="OL14" s="186">
        <v>0</v>
      </c>
      <c r="OM14" s="186">
        <v>0</v>
      </c>
      <c r="ON14" s="186">
        <v>0</v>
      </c>
      <c r="OO14" s="186">
        <v>0</v>
      </c>
      <c r="OP14" s="186">
        <v>0</v>
      </c>
      <c r="OQ14" s="186">
        <v>0</v>
      </c>
      <c r="OR14" s="186">
        <v>0</v>
      </c>
      <c r="OS14" s="186">
        <v>0</v>
      </c>
      <c r="OT14" s="186">
        <v>0</v>
      </c>
      <c r="OU14" s="186">
        <v>0</v>
      </c>
      <c r="OV14" s="186">
        <v>0</v>
      </c>
      <c r="OW14" s="186">
        <v>0</v>
      </c>
      <c r="OX14" s="186">
        <v>0</v>
      </c>
      <c r="OY14" s="186">
        <v>0</v>
      </c>
      <c r="OZ14" s="186">
        <v>0</v>
      </c>
      <c r="PA14" s="186">
        <v>0</v>
      </c>
      <c r="PB14" s="186">
        <v>0</v>
      </c>
      <c r="PC14" s="186">
        <v>0</v>
      </c>
      <c r="PD14" s="186">
        <v>0</v>
      </c>
      <c r="PE14" s="186">
        <v>0</v>
      </c>
      <c r="PF14" s="186">
        <v>0</v>
      </c>
      <c r="PG14" s="186">
        <v>0</v>
      </c>
      <c r="PH14" s="186">
        <v>0</v>
      </c>
      <c r="PI14" s="186">
        <v>0</v>
      </c>
      <c r="PJ14" s="186">
        <v>1262392</v>
      </c>
      <c r="PK14" s="186">
        <v>370235</v>
      </c>
      <c r="PL14" s="186">
        <v>56887</v>
      </c>
      <c r="PM14" s="186">
        <v>0</v>
      </c>
      <c r="PN14" s="186">
        <v>323136</v>
      </c>
      <c r="PO14" s="186">
        <v>277077</v>
      </c>
      <c r="PP14" s="186">
        <v>84299</v>
      </c>
      <c r="PQ14" s="186">
        <v>0</v>
      </c>
      <c r="PR14" s="186">
        <v>209784</v>
      </c>
      <c r="PS14" s="186">
        <v>0</v>
      </c>
      <c r="PT14" s="186">
        <v>0</v>
      </c>
      <c r="PU14" s="186">
        <v>0</v>
      </c>
      <c r="PV14" s="186">
        <v>0</v>
      </c>
      <c r="PW14" s="186">
        <v>31168</v>
      </c>
      <c r="PX14" s="186">
        <v>0</v>
      </c>
      <c r="PY14" s="186">
        <v>1419861</v>
      </c>
      <c r="PZ14" s="186">
        <v>0</v>
      </c>
      <c r="QA14" s="186">
        <v>10958</v>
      </c>
      <c r="QB14" s="186">
        <v>111008</v>
      </c>
      <c r="QC14" s="186">
        <v>127554</v>
      </c>
      <c r="QD14" s="281">
        <v>1</v>
      </c>
    </row>
    <row r="15" spans="1:446" x14ac:dyDescent="0.2">
      <c r="A15" s="185" t="s">
        <v>75</v>
      </c>
      <c r="B15" s="185" t="s">
        <v>75</v>
      </c>
      <c r="C15" s="186">
        <f>ROUND(TAMUCC!H18,0)-ROUND(TAMUCC!H288,0)</f>
        <v>0</v>
      </c>
      <c r="D15" s="294">
        <v>11161</v>
      </c>
      <c r="E15" s="185" t="s">
        <v>696</v>
      </c>
      <c r="F15" s="185">
        <v>2020</v>
      </c>
      <c r="G15" s="186">
        <v>63249555</v>
      </c>
      <c r="H15" s="186">
        <v>27933050</v>
      </c>
      <c r="I15" s="186">
        <v>30604310</v>
      </c>
      <c r="J15" s="186">
        <v>13210029</v>
      </c>
      <c r="K15" s="186">
        <v>15741272</v>
      </c>
      <c r="L15" s="185" t="s">
        <v>741</v>
      </c>
      <c r="M15" s="185" t="s">
        <v>742</v>
      </c>
      <c r="N15" s="185" t="s">
        <v>743</v>
      </c>
      <c r="O15" s="186">
        <v>4323</v>
      </c>
      <c r="P15" s="186">
        <v>5000</v>
      </c>
      <c r="Q15" s="186">
        <v>1882</v>
      </c>
      <c r="R15" s="186">
        <v>247</v>
      </c>
      <c r="S15" s="186">
        <v>0</v>
      </c>
      <c r="T15" s="188" t="s">
        <v>897</v>
      </c>
      <c r="U15" s="188" t="s">
        <v>898</v>
      </c>
      <c r="V15" s="188" t="s">
        <v>899</v>
      </c>
      <c r="W15" s="186">
        <v>73986</v>
      </c>
      <c r="X15" s="186">
        <v>34374</v>
      </c>
      <c r="Y15" s="186">
        <v>11246</v>
      </c>
      <c r="Z15" s="186">
        <v>1074</v>
      </c>
      <c r="AA15" s="186">
        <v>3</v>
      </c>
      <c r="AB15" s="186">
        <v>5661</v>
      </c>
      <c r="AC15" s="186">
        <v>81</v>
      </c>
      <c r="AD15" s="186">
        <v>0</v>
      </c>
      <c r="AE15" s="186">
        <v>33</v>
      </c>
      <c r="AF15" s="186">
        <v>0</v>
      </c>
      <c r="AG15" s="186">
        <v>0</v>
      </c>
      <c r="AH15" s="186">
        <v>0</v>
      </c>
      <c r="AI15" s="186">
        <v>275</v>
      </c>
      <c r="AJ15" s="186">
        <v>1097</v>
      </c>
      <c r="AK15" s="186">
        <v>0</v>
      </c>
      <c r="AL15" s="186">
        <v>5550</v>
      </c>
      <c r="AM15" s="186">
        <v>0</v>
      </c>
      <c r="AN15" s="186">
        <v>0</v>
      </c>
      <c r="AO15" s="186">
        <v>158</v>
      </c>
      <c r="AP15" s="186">
        <v>193</v>
      </c>
      <c r="AQ15" s="186">
        <v>22139</v>
      </c>
      <c r="AR15" s="186">
        <v>22597</v>
      </c>
      <c r="AS15" s="186">
        <v>3713</v>
      </c>
      <c r="AT15" s="186">
        <v>7131</v>
      </c>
      <c r="AU15" s="186">
        <v>219</v>
      </c>
      <c r="AV15" s="186">
        <v>8060</v>
      </c>
      <c r="AW15" s="186">
        <v>282</v>
      </c>
      <c r="AX15" s="186">
        <v>0</v>
      </c>
      <c r="AY15" s="186">
        <v>276</v>
      </c>
      <c r="AZ15" s="186">
        <v>0</v>
      </c>
      <c r="BA15" s="186">
        <v>0</v>
      </c>
      <c r="BB15" s="186">
        <v>0</v>
      </c>
      <c r="BC15" s="186">
        <v>0</v>
      </c>
      <c r="BD15" s="186">
        <v>4527</v>
      </c>
      <c r="BE15" s="186">
        <v>0</v>
      </c>
      <c r="BF15" s="186">
        <v>16242</v>
      </c>
      <c r="BG15" s="186">
        <v>0</v>
      </c>
      <c r="BH15" s="186">
        <v>441</v>
      </c>
      <c r="BI15" s="186">
        <v>824</v>
      </c>
      <c r="BJ15" s="186">
        <v>13850</v>
      </c>
      <c r="BK15" s="186">
        <v>6347</v>
      </c>
      <c r="BL15" s="186">
        <v>3173</v>
      </c>
      <c r="BM15" s="186">
        <v>189</v>
      </c>
      <c r="BN15" s="186">
        <v>3076</v>
      </c>
      <c r="BO15" s="186">
        <v>154</v>
      </c>
      <c r="BP15" s="186">
        <v>3810</v>
      </c>
      <c r="BQ15" s="186">
        <v>0</v>
      </c>
      <c r="BR15" s="186">
        <v>0</v>
      </c>
      <c r="BS15" s="186">
        <v>0</v>
      </c>
      <c r="BT15" s="186">
        <v>0</v>
      </c>
      <c r="BU15" s="186">
        <v>0</v>
      </c>
      <c r="BV15" s="186">
        <v>0</v>
      </c>
      <c r="BW15" s="186">
        <v>0</v>
      </c>
      <c r="BX15" s="186">
        <v>1356</v>
      </c>
      <c r="BY15" s="186">
        <v>0</v>
      </c>
      <c r="BZ15" s="186">
        <v>15114</v>
      </c>
      <c r="CA15" s="186">
        <v>0</v>
      </c>
      <c r="CB15" s="186">
        <v>0</v>
      </c>
      <c r="CC15" s="186">
        <v>174</v>
      </c>
      <c r="CD15" s="186">
        <v>3252</v>
      </c>
      <c r="CE15" s="186">
        <v>541</v>
      </c>
      <c r="CF15" s="186">
        <v>1184</v>
      </c>
      <c r="CG15" s="186">
        <v>0</v>
      </c>
      <c r="CH15" s="186">
        <v>1851</v>
      </c>
      <c r="CI15" s="186">
        <v>0</v>
      </c>
      <c r="CJ15" s="186">
        <v>292</v>
      </c>
      <c r="CK15" s="186">
        <v>0</v>
      </c>
      <c r="CL15" s="186">
        <v>0</v>
      </c>
      <c r="CM15" s="186">
        <v>0</v>
      </c>
      <c r="CN15" s="186">
        <v>0</v>
      </c>
      <c r="CO15" s="186">
        <v>0</v>
      </c>
      <c r="CP15" s="186">
        <v>0</v>
      </c>
      <c r="CQ15" s="186">
        <v>0</v>
      </c>
      <c r="CR15" s="186">
        <v>3</v>
      </c>
      <c r="CS15" s="186">
        <v>0</v>
      </c>
      <c r="CT15" s="186">
        <v>0</v>
      </c>
      <c r="CU15" s="186">
        <v>0</v>
      </c>
      <c r="CV15" s="186">
        <v>0</v>
      </c>
      <c r="CW15" s="186">
        <v>0</v>
      </c>
      <c r="CX15" s="186">
        <v>438</v>
      </c>
      <c r="CY15" s="186">
        <v>0</v>
      </c>
      <c r="CZ15" s="186">
        <v>0</v>
      </c>
      <c r="DA15" s="186">
        <v>0</v>
      </c>
      <c r="DB15" s="186">
        <v>0</v>
      </c>
      <c r="DC15" s="186">
        <v>0</v>
      </c>
      <c r="DD15" s="186">
        <v>0</v>
      </c>
      <c r="DE15" s="186">
        <v>0</v>
      </c>
      <c r="DF15" s="186">
        <v>0</v>
      </c>
      <c r="DG15" s="186">
        <v>0</v>
      </c>
      <c r="DH15" s="186">
        <v>0</v>
      </c>
      <c r="DI15" s="186">
        <v>0</v>
      </c>
      <c r="DJ15" s="186">
        <v>0</v>
      </c>
      <c r="DK15" s="186">
        <v>0</v>
      </c>
      <c r="DL15" s="186">
        <v>0</v>
      </c>
      <c r="DM15" s="186">
        <v>0</v>
      </c>
      <c r="DN15" s="186">
        <v>0</v>
      </c>
      <c r="DO15" s="186">
        <v>0</v>
      </c>
      <c r="DP15" s="186">
        <v>0</v>
      </c>
      <c r="DQ15" s="186">
        <v>0</v>
      </c>
      <c r="DR15" s="186">
        <v>0</v>
      </c>
      <c r="DS15" s="186">
        <v>4588021.9991026996</v>
      </c>
      <c r="DT15" s="186">
        <v>1688913.8916636501</v>
      </c>
      <c r="DU15" s="186">
        <v>1540800.76184177</v>
      </c>
      <c r="DV15" s="186">
        <v>115291.618969837</v>
      </c>
      <c r="DW15" s="186">
        <v>115.319132087425</v>
      </c>
      <c r="DX15" s="186">
        <v>557985.13212535903</v>
      </c>
      <c r="DY15" s="186">
        <v>3669.6236829836798</v>
      </c>
      <c r="DZ15" s="186">
        <v>0</v>
      </c>
      <c r="EA15" s="186">
        <v>3561.80321202095</v>
      </c>
      <c r="EB15" s="186">
        <v>0</v>
      </c>
      <c r="EC15" s="186">
        <v>0</v>
      </c>
      <c r="ED15" s="186">
        <v>0</v>
      </c>
      <c r="EE15" s="186">
        <v>11000.6948775699</v>
      </c>
      <c r="EF15" s="186">
        <v>70626.587135957307</v>
      </c>
      <c r="EG15" s="186">
        <v>0</v>
      </c>
      <c r="EH15" s="186">
        <v>575112.359514029</v>
      </c>
      <c r="EI15" s="186">
        <v>0</v>
      </c>
      <c r="EJ15" s="186">
        <v>0</v>
      </c>
      <c r="EK15" s="186">
        <v>22610.738371937699</v>
      </c>
      <c r="EL15" s="186">
        <v>10783.877458880201</v>
      </c>
      <c r="EM15" s="186">
        <v>2574835.29534298</v>
      </c>
      <c r="EN15" s="186">
        <v>2572837.4064243101</v>
      </c>
      <c r="EO15" s="186">
        <v>759555.57482679095</v>
      </c>
      <c r="EP15" s="186">
        <v>803330.11220748397</v>
      </c>
      <c r="EQ15" s="186">
        <v>13672.451773835901</v>
      </c>
      <c r="ER15" s="186">
        <v>1288435.86829724</v>
      </c>
      <c r="ES15" s="186">
        <v>28676.709650349701</v>
      </c>
      <c r="ET15" s="186">
        <v>0</v>
      </c>
      <c r="EU15" s="186">
        <v>26553.196787979101</v>
      </c>
      <c r="EV15" s="186">
        <v>0</v>
      </c>
      <c r="EW15" s="186">
        <v>0</v>
      </c>
      <c r="EX15" s="186">
        <v>0</v>
      </c>
      <c r="EY15" s="186">
        <v>0</v>
      </c>
      <c r="EZ15" s="186">
        <v>355298.46702751197</v>
      </c>
      <c r="FA15" s="186">
        <v>0</v>
      </c>
      <c r="FB15" s="186">
        <v>2455659.3515672102</v>
      </c>
      <c r="FC15" s="186">
        <v>0</v>
      </c>
      <c r="FD15" s="186">
        <v>63610.736766675502</v>
      </c>
      <c r="FE15" s="186">
        <v>219499.170500323</v>
      </c>
      <c r="FF15" s="186">
        <v>2221144.9883617102</v>
      </c>
      <c r="FG15" s="186">
        <v>1088890.46834163</v>
      </c>
      <c r="FH15" s="186">
        <v>845041.89751480205</v>
      </c>
      <c r="FI15" s="186">
        <v>176631.261741453</v>
      </c>
      <c r="FJ15" s="186">
        <v>572082.21849715896</v>
      </c>
      <c r="FK15" s="186">
        <v>66998.963963963994</v>
      </c>
      <c r="FL15" s="186">
        <v>330724.83389530302</v>
      </c>
      <c r="FM15" s="186">
        <v>0</v>
      </c>
      <c r="FN15" s="186">
        <v>0</v>
      </c>
      <c r="FO15" s="186">
        <v>0</v>
      </c>
      <c r="FP15" s="186">
        <v>0</v>
      </c>
      <c r="FQ15" s="186">
        <v>0</v>
      </c>
      <c r="FR15" s="186">
        <v>0</v>
      </c>
      <c r="FS15" s="186">
        <v>0</v>
      </c>
      <c r="FT15" s="186">
        <v>76516.039396527805</v>
      </c>
      <c r="FU15" s="186">
        <v>0</v>
      </c>
      <c r="FV15" s="186">
        <v>874006.955688747</v>
      </c>
      <c r="FW15" s="186">
        <v>0</v>
      </c>
      <c r="FX15" s="186">
        <v>0</v>
      </c>
      <c r="FY15" s="186">
        <v>10718.3125</v>
      </c>
      <c r="FZ15" s="186">
        <v>851976.82091982395</v>
      </c>
      <c r="GA15" s="186">
        <v>175868</v>
      </c>
      <c r="GB15" s="186">
        <v>140724.386883717</v>
      </c>
      <c r="GC15" s="186">
        <v>0</v>
      </c>
      <c r="GD15" s="186">
        <v>798086.61514094297</v>
      </c>
      <c r="GE15" s="186">
        <v>0</v>
      </c>
      <c r="GF15" s="186">
        <v>86865.114597846303</v>
      </c>
      <c r="GG15" s="186">
        <v>0</v>
      </c>
      <c r="GH15" s="186">
        <v>0</v>
      </c>
      <c r="GI15" s="186">
        <v>0</v>
      </c>
      <c r="GJ15" s="186">
        <v>0</v>
      </c>
      <c r="GK15" s="186">
        <v>0</v>
      </c>
      <c r="GL15" s="186">
        <v>0</v>
      </c>
      <c r="GM15" s="186">
        <v>0</v>
      </c>
      <c r="GN15" s="186">
        <v>0</v>
      </c>
      <c r="GO15" s="186">
        <v>0</v>
      </c>
      <c r="GP15" s="186">
        <v>0</v>
      </c>
      <c r="GQ15" s="186">
        <v>0</v>
      </c>
      <c r="GR15" s="186">
        <v>0</v>
      </c>
      <c r="GS15" s="186">
        <v>0</v>
      </c>
      <c r="GT15" s="186">
        <v>141138.360292609</v>
      </c>
      <c r="GU15" s="186">
        <v>0</v>
      </c>
      <c r="GV15" s="186">
        <v>0</v>
      </c>
      <c r="GW15" s="186">
        <v>0</v>
      </c>
      <c r="GX15" s="186">
        <v>0</v>
      </c>
      <c r="GY15" s="186">
        <v>0</v>
      </c>
      <c r="GZ15" s="186">
        <v>0</v>
      </c>
      <c r="HA15" s="186">
        <v>0</v>
      </c>
      <c r="HB15" s="186">
        <v>0</v>
      </c>
      <c r="HC15" s="186">
        <v>0</v>
      </c>
      <c r="HD15" s="186">
        <v>0</v>
      </c>
      <c r="HE15" s="186">
        <v>0</v>
      </c>
      <c r="HF15" s="186">
        <v>0</v>
      </c>
      <c r="HG15" s="186">
        <v>0</v>
      </c>
      <c r="HH15" s="186">
        <v>0</v>
      </c>
      <c r="HI15" s="186">
        <v>0</v>
      </c>
      <c r="HJ15" s="186">
        <v>0</v>
      </c>
      <c r="HK15" s="186">
        <v>0</v>
      </c>
      <c r="HL15" s="186">
        <v>0</v>
      </c>
      <c r="HM15" s="186">
        <v>0</v>
      </c>
      <c r="HN15" s="186">
        <v>0</v>
      </c>
      <c r="HP15" s="187" t="s">
        <v>147</v>
      </c>
      <c r="HQ15" s="185">
        <f>'Relative Weights'!$H$1</f>
        <v>2020</v>
      </c>
      <c r="HR15" s="186">
        <v>756556</v>
      </c>
      <c r="HS15" s="186">
        <v>836732</v>
      </c>
      <c r="HT15" s="186">
        <v>254074</v>
      </c>
      <c r="HU15" s="186">
        <v>125894</v>
      </c>
      <c r="HV15" s="186">
        <v>3</v>
      </c>
      <c r="HW15" s="186">
        <v>276440</v>
      </c>
      <c r="HX15" s="186">
        <v>71</v>
      </c>
      <c r="HY15" s="186">
        <v>0</v>
      </c>
      <c r="HZ15" s="186">
        <v>69</v>
      </c>
      <c r="IA15" s="186">
        <v>0</v>
      </c>
      <c r="IB15" s="186">
        <v>0</v>
      </c>
      <c r="IC15" s="186">
        <v>0</v>
      </c>
      <c r="ID15" s="186">
        <v>214</v>
      </c>
      <c r="IE15" s="186">
        <v>1374</v>
      </c>
      <c r="IF15" s="186">
        <v>0</v>
      </c>
      <c r="IG15" s="186">
        <v>490108</v>
      </c>
      <c r="IH15" s="186">
        <v>0</v>
      </c>
      <c r="II15" s="186">
        <v>0</v>
      </c>
      <c r="IJ15" s="186">
        <v>437</v>
      </c>
      <c r="IK15" s="186">
        <v>8402</v>
      </c>
      <c r="IL15" s="186">
        <v>424584</v>
      </c>
      <c r="IM15" s="186">
        <v>1274651</v>
      </c>
      <c r="IN15" s="186">
        <v>125249</v>
      </c>
      <c r="IO15" s="186">
        <v>877205</v>
      </c>
      <c r="IP15" s="186">
        <v>264</v>
      </c>
      <c r="IQ15" s="186">
        <v>638325</v>
      </c>
      <c r="IR15" s="186">
        <v>558</v>
      </c>
      <c r="IS15" s="186">
        <v>0</v>
      </c>
      <c r="IT15" s="186">
        <v>516</v>
      </c>
      <c r="IU15" s="186">
        <v>0</v>
      </c>
      <c r="IV15" s="186">
        <v>0</v>
      </c>
      <c r="IW15" s="186">
        <v>0</v>
      </c>
      <c r="IX15" s="186">
        <v>0</v>
      </c>
      <c r="IY15" s="186">
        <v>6910</v>
      </c>
      <c r="IZ15" s="186">
        <v>0</v>
      </c>
      <c r="JA15" s="186">
        <v>2092700</v>
      </c>
      <c r="JB15" s="186">
        <v>0</v>
      </c>
      <c r="JC15" s="186">
        <v>1237</v>
      </c>
      <c r="JD15" s="186">
        <v>4270</v>
      </c>
      <c r="JE15" s="186">
        <v>1730617</v>
      </c>
      <c r="JF15" s="186">
        <v>179555</v>
      </c>
      <c r="JG15" s="186">
        <v>418656</v>
      </c>
      <c r="JH15" s="186">
        <v>29126</v>
      </c>
      <c r="JI15" s="186">
        <v>624692</v>
      </c>
      <c r="JJ15" s="186">
        <v>1303</v>
      </c>
      <c r="JK15" s="186">
        <v>163850</v>
      </c>
      <c r="JL15" s="186">
        <v>0</v>
      </c>
      <c r="JM15" s="186">
        <v>0</v>
      </c>
      <c r="JN15" s="186">
        <v>0</v>
      </c>
      <c r="JO15" s="186">
        <v>0</v>
      </c>
      <c r="JP15" s="186">
        <v>0</v>
      </c>
      <c r="JQ15" s="186">
        <v>0</v>
      </c>
      <c r="JR15" s="186">
        <v>0</v>
      </c>
      <c r="JS15" s="186">
        <v>1488</v>
      </c>
      <c r="JT15" s="186">
        <v>0</v>
      </c>
      <c r="JU15" s="186">
        <v>744824</v>
      </c>
      <c r="JV15" s="186">
        <v>0</v>
      </c>
      <c r="JW15" s="186">
        <v>0</v>
      </c>
      <c r="JX15" s="186">
        <v>208</v>
      </c>
      <c r="JY15" s="186">
        <v>663822</v>
      </c>
      <c r="JZ15" s="186">
        <v>29000</v>
      </c>
      <c r="KA15" s="186">
        <v>69719</v>
      </c>
      <c r="KB15" s="186">
        <v>0</v>
      </c>
      <c r="KC15" s="186">
        <v>871480</v>
      </c>
      <c r="KD15" s="186">
        <v>0</v>
      </c>
      <c r="KE15" s="186">
        <v>43035</v>
      </c>
      <c r="KF15" s="186">
        <v>0</v>
      </c>
      <c r="KG15" s="186">
        <v>0</v>
      </c>
      <c r="KH15" s="186">
        <v>0</v>
      </c>
      <c r="KI15" s="186">
        <v>0</v>
      </c>
      <c r="KJ15" s="186">
        <v>0</v>
      </c>
      <c r="KK15" s="186">
        <v>0</v>
      </c>
      <c r="KL15" s="186">
        <v>0</v>
      </c>
      <c r="KM15" s="186">
        <v>0</v>
      </c>
      <c r="KN15" s="186">
        <v>0</v>
      </c>
      <c r="KO15" s="186">
        <v>0</v>
      </c>
      <c r="KP15" s="186">
        <v>0</v>
      </c>
      <c r="KQ15" s="186">
        <v>0</v>
      </c>
      <c r="KR15" s="186">
        <v>0</v>
      </c>
      <c r="KS15" s="186">
        <v>109969</v>
      </c>
      <c r="KT15" s="186">
        <v>0</v>
      </c>
      <c r="KU15" s="186">
        <v>0</v>
      </c>
      <c r="KV15" s="186">
        <v>0</v>
      </c>
      <c r="KW15" s="186">
        <v>0</v>
      </c>
      <c r="KX15" s="186">
        <v>0</v>
      </c>
      <c r="KY15" s="186">
        <v>0</v>
      </c>
      <c r="KZ15" s="186">
        <v>0</v>
      </c>
      <c r="LA15" s="186">
        <v>0</v>
      </c>
      <c r="LB15" s="186">
        <v>0</v>
      </c>
      <c r="LC15" s="186">
        <v>0</v>
      </c>
      <c r="LD15" s="186">
        <v>0</v>
      </c>
      <c r="LE15" s="186">
        <v>0</v>
      </c>
      <c r="LF15" s="186">
        <v>0</v>
      </c>
      <c r="LG15" s="186">
        <v>0</v>
      </c>
      <c r="LH15" s="186">
        <v>0</v>
      </c>
      <c r="LI15" s="186">
        <v>0</v>
      </c>
      <c r="LJ15" s="186">
        <v>0</v>
      </c>
      <c r="LK15" s="186">
        <v>0</v>
      </c>
      <c r="LL15" s="186">
        <v>0</v>
      </c>
      <c r="LM15" s="186">
        <v>0</v>
      </c>
      <c r="LN15" s="186">
        <v>0</v>
      </c>
      <c r="LO15" s="186">
        <v>0</v>
      </c>
      <c r="LP15" s="186">
        <v>0</v>
      </c>
      <c r="LQ15" s="186">
        <v>0</v>
      </c>
      <c r="LR15" s="186">
        <v>0</v>
      </c>
      <c r="LS15" s="186">
        <v>0</v>
      </c>
      <c r="LT15" s="186">
        <v>0</v>
      </c>
      <c r="LU15" s="186">
        <v>0</v>
      </c>
      <c r="LV15" s="186">
        <v>0</v>
      </c>
      <c r="LW15" s="186">
        <v>0</v>
      </c>
      <c r="LX15" s="186">
        <v>0</v>
      </c>
      <c r="LY15" s="186">
        <v>0</v>
      </c>
      <c r="LZ15" s="186">
        <v>0</v>
      </c>
      <c r="MA15" s="186">
        <v>0</v>
      </c>
      <c r="MB15" s="186">
        <v>0</v>
      </c>
      <c r="MC15" s="186">
        <v>0</v>
      </c>
      <c r="MD15" s="186">
        <v>0</v>
      </c>
      <c r="ME15" s="186">
        <v>0</v>
      </c>
      <c r="MF15" s="186">
        <v>0</v>
      </c>
      <c r="MG15" s="186">
        <v>0</v>
      </c>
      <c r="MH15" s="186">
        <v>0</v>
      </c>
      <c r="MI15" s="186">
        <v>0</v>
      </c>
      <c r="MJ15" s="186">
        <v>0</v>
      </c>
      <c r="MK15" s="186">
        <v>0</v>
      </c>
      <c r="ML15" s="186">
        <v>0</v>
      </c>
      <c r="MM15" s="186">
        <v>0</v>
      </c>
      <c r="MN15" s="186">
        <v>0</v>
      </c>
      <c r="MO15" s="186">
        <v>0</v>
      </c>
      <c r="MP15" s="186">
        <v>0</v>
      </c>
      <c r="MQ15" s="186">
        <v>0</v>
      </c>
      <c r="MR15" s="186">
        <v>0</v>
      </c>
      <c r="MS15" s="186">
        <v>0</v>
      </c>
      <c r="MT15" s="186">
        <v>0</v>
      </c>
      <c r="MU15" s="186">
        <v>0</v>
      </c>
      <c r="MV15" s="186">
        <v>0</v>
      </c>
      <c r="MW15" s="186">
        <v>0</v>
      </c>
      <c r="MX15" s="186">
        <v>0</v>
      </c>
      <c r="MY15" s="186">
        <v>0</v>
      </c>
      <c r="MZ15" s="186">
        <v>0</v>
      </c>
      <c r="NA15" s="186">
        <v>0</v>
      </c>
      <c r="NB15" s="186">
        <v>0</v>
      </c>
      <c r="NC15" s="186">
        <v>0</v>
      </c>
      <c r="ND15" s="186">
        <v>0</v>
      </c>
      <c r="NE15" s="186">
        <v>0</v>
      </c>
      <c r="NF15" s="186">
        <v>0</v>
      </c>
      <c r="NG15" s="186">
        <v>0</v>
      </c>
      <c r="NH15" s="186">
        <v>0</v>
      </c>
      <c r="NI15" s="186">
        <v>0</v>
      </c>
      <c r="NJ15" s="186">
        <v>0</v>
      </c>
      <c r="NK15" s="186">
        <v>0</v>
      </c>
      <c r="NL15" s="186">
        <v>0</v>
      </c>
      <c r="NM15" s="186">
        <v>0</v>
      </c>
      <c r="NN15" s="186">
        <v>0</v>
      </c>
      <c r="NO15" s="186">
        <v>0</v>
      </c>
      <c r="NP15" s="186">
        <v>0</v>
      </c>
      <c r="NQ15" s="186">
        <v>0</v>
      </c>
      <c r="NR15" s="186">
        <v>0</v>
      </c>
      <c r="NS15" s="186">
        <v>0</v>
      </c>
      <c r="NT15" s="186">
        <v>0</v>
      </c>
      <c r="NU15" s="186">
        <v>0</v>
      </c>
      <c r="NV15" s="186">
        <v>0</v>
      </c>
      <c r="NW15" s="186">
        <v>0</v>
      </c>
      <c r="NX15" s="186">
        <v>0</v>
      </c>
      <c r="NY15" s="186">
        <v>0</v>
      </c>
      <c r="NZ15" s="186">
        <v>0</v>
      </c>
      <c r="OA15" s="186">
        <v>0</v>
      </c>
      <c r="OB15" s="186">
        <v>0</v>
      </c>
      <c r="OC15" s="186">
        <v>0</v>
      </c>
      <c r="OD15" s="186">
        <v>0</v>
      </c>
      <c r="OE15" s="186">
        <v>0</v>
      </c>
      <c r="OF15" s="186">
        <v>0</v>
      </c>
      <c r="OG15" s="186">
        <v>0</v>
      </c>
      <c r="OH15" s="186">
        <v>0</v>
      </c>
      <c r="OI15" s="186">
        <v>0</v>
      </c>
      <c r="OJ15" s="186">
        <v>0</v>
      </c>
      <c r="OK15" s="186">
        <v>0</v>
      </c>
      <c r="OL15" s="186">
        <v>0</v>
      </c>
      <c r="OM15" s="186">
        <v>0</v>
      </c>
      <c r="ON15" s="186">
        <v>0</v>
      </c>
      <c r="OO15" s="186">
        <v>0</v>
      </c>
      <c r="OP15" s="186">
        <v>0</v>
      </c>
      <c r="OQ15" s="186">
        <v>0</v>
      </c>
      <c r="OR15" s="186">
        <v>0</v>
      </c>
      <c r="OS15" s="186">
        <v>0</v>
      </c>
      <c r="OT15" s="186">
        <v>0</v>
      </c>
      <c r="OU15" s="186">
        <v>0</v>
      </c>
      <c r="OV15" s="186">
        <v>0</v>
      </c>
      <c r="OW15" s="186">
        <v>0</v>
      </c>
      <c r="OX15" s="186">
        <v>0</v>
      </c>
      <c r="OY15" s="186">
        <v>0</v>
      </c>
      <c r="OZ15" s="186">
        <v>0</v>
      </c>
      <c r="PA15" s="186">
        <v>0</v>
      </c>
      <c r="PB15" s="186">
        <v>0</v>
      </c>
      <c r="PC15" s="186">
        <v>0</v>
      </c>
      <c r="PD15" s="186">
        <v>0</v>
      </c>
      <c r="PE15" s="186">
        <v>0</v>
      </c>
      <c r="PF15" s="186">
        <v>0</v>
      </c>
      <c r="PG15" s="186">
        <v>0</v>
      </c>
      <c r="PH15" s="186">
        <v>0</v>
      </c>
      <c r="PI15" s="186">
        <v>0</v>
      </c>
      <c r="PJ15" s="186">
        <v>9610069</v>
      </c>
      <c r="PK15" s="186">
        <v>24258268</v>
      </c>
      <c r="PL15" s="186">
        <v>1305462</v>
      </c>
      <c r="PM15" s="186">
        <v>32846</v>
      </c>
      <c r="PN15" s="186">
        <v>2348464</v>
      </c>
      <c r="PO15" s="186">
        <v>2686717</v>
      </c>
      <c r="PP15" s="186">
        <v>30664</v>
      </c>
      <c r="PQ15" s="186">
        <v>0</v>
      </c>
      <c r="PR15" s="186">
        <v>26162</v>
      </c>
      <c r="PS15" s="186">
        <v>0</v>
      </c>
      <c r="PT15" s="186">
        <v>0</v>
      </c>
      <c r="PU15" s="186">
        <v>0</v>
      </c>
      <c r="PV15" s="186">
        <v>22920</v>
      </c>
      <c r="PW15" s="186">
        <v>587130</v>
      </c>
      <c r="PX15" s="186">
        <v>0</v>
      </c>
      <c r="PY15" s="186">
        <v>4302068</v>
      </c>
      <c r="PZ15" s="186">
        <v>0</v>
      </c>
      <c r="QA15" s="186">
        <v>37810</v>
      </c>
      <c r="QB15" s="186">
        <v>101088</v>
      </c>
      <c r="QC15" s="186">
        <v>3146876</v>
      </c>
      <c r="QD15" s="281">
        <v>1</v>
      </c>
    </row>
    <row r="16" spans="1:446" x14ac:dyDescent="0.2">
      <c r="A16" s="185" t="s">
        <v>109</v>
      </c>
      <c r="B16" s="185" t="s">
        <v>109</v>
      </c>
      <c r="C16" s="186">
        <f>ROUND(TAMUK!H18,0)-ROUND(TAMUK!H288,0)</f>
        <v>0</v>
      </c>
      <c r="D16" s="294">
        <v>3639</v>
      </c>
      <c r="E16" s="185" t="s">
        <v>697</v>
      </c>
      <c r="F16" s="185">
        <v>2020</v>
      </c>
      <c r="G16" s="186">
        <v>43032869</v>
      </c>
      <c r="H16" s="186">
        <v>19018500</v>
      </c>
      <c r="I16" s="186">
        <v>14284877</v>
      </c>
      <c r="J16" s="186">
        <v>12330924</v>
      </c>
      <c r="K16" s="186">
        <v>11768230</v>
      </c>
      <c r="L16" s="185" t="s">
        <v>741</v>
      </c>
      <c r="M16" s="185" t="s">
        <v>742</v>
      </c>
      <c r="N16" s="185" t="s">
        <v>743</v>
      </c>
      <c r="O16" s="186">
        <v>3088</v>
      </c>
      <c r="P16" s="186">
        <v>3086</v>
      </c>
      <c r="Q16" s="186">
        <v>1119</v>
      </c>
      <c r="R16" s="186">
        <v>186</v>
      </c>
      <c r="S16" s="186">
        <v>0</v>
      </c>
      <c r="T16" s="188" t="s">
        <v>787</v>
      </c>
      <c r="U16" s="188" t="s">
        <v>788</v>
      </c>
      <c r="V16" s="188" t="s">
        <v>789</v>
      </c>
      <c r="W16" s="186">
        <v>49145</v>
      </c>
      <c r="X16" s="186">
        <v>16986</v>
      </c>
      <c r="Y16" s="186">
        <v>7033</v>
      </c>
      <c r="Z16" s="186">
        <v>558</v>
      </c>
      <c r="AA16" s="186">
        <v>3018</v>
      </c>
      <c r="AB16" s="186">
        <v>4234</v>
      </c>
      <c r="AC16" s="186">
        <v>479</v>
      </c>
      <c r="AD16" s="186">
        <v>0</v>
      </c>
      <c r="AE16" s="186">
        <v>96</v>
      </c>
      <c r="AF16" s="186">
        <v>38</v>
      </c>
      <c r="AG16" s="186">
        <v>0</v>
      </c>
      <c r="AH16" s="186">
        <v>3</v>
      </c>
      <c r="AI16" s="186">
        <v>412</v>
      </c>
      <c r="AJ16" s="186">
        <v>1747</v>
      </c>
      <c r="AK16" s="186">
        <v>0</v>
      </c>
      <c r="AL16" s="186">
        <v>3430</v>
      </c>
      <c r="AM16" s="186">
        <v>0</v>
      </c>
      <c r="AN16" s="186">
        <v>3</v>
      </c>
      <c r="AO16" s="186">
        <v>996</v>
      </c>
      <c r="AP16" s="186">
        <v>0</v>
      </c>
      <c r="AQ16" s="186">
        <v>11807</v>
      </c>
      <c r="AR16" s="186">
        <v>11203</v>
      </c>
      <c r="AS16" s="186">
        <v>2137</v>
      </c>
      <c r="AT16" s="186">
        <v>6247</v>
      </c>
      <c r="AU16" s="186">
        <v>4426</v>
      </c>
      <c r="AV16" s="186">
        <v>12777</v>
      </c>
      <c r="AW16" s="186">
        <v>846</v>
      </c>
      <c r="AX16" s="186">
        <v>0</v>
      </c>
      <c r="AY16" s="186">
        <v>1047</v>
      </c>
      <c r="AZ16" s="186">
        <v>0</v>
      </c>
      <c r="BA16" s="186">
        <v>0</v>
      </c>
      <c r="BB16" s="186">
        <v>75</v>
      </c>
      <c r="BC16" s="186">
        <v>0</v>
      </c>
      <c r="BD16" s="186">
        <v>1530</v>
      </c>
      <c r="BE16" s="186">
        <v>0</v>
      </c>
      <c r="BF16" s="186">
        <v>5514</v>
      </c>
      <c r="BG16" s="186">
        <v>0</v>
      </c>
      <c r="BH16" s="186">
        <v>948</v>
      </c>
      <c r="BI16" s="186">
        <v>1362</v>
      </c>
      <c r="BJ16" s="186">
        <v>0</v>
      </c>
      <c r="BK16" s="186">
        <v>2155</v>
      </c>
      <c r="BL16" s="186">
        <v>1027</v>
      </c>
      <c r="BM16" s="186">
        <v>281</v>
      </c>
      <c r="BN16" s="186">
        <v>3425</v>
      </c>
      <c r="BO16" s="186">
        <v>1465</v>
      </c>
      <c r="BP16" s="186">
        <v>8117</v>
      </c>
      <c r="BQ16" s="186">
        <v>133</v>
      </c>
      <c r="BR16" s="186">
        <v>0</v>
      </c>
      <c r="BS16" s="186">
        <v>1013</v>
      </c>
      <c r="BT16" s="186">
        <v>0</v>
      </c>
      <c r="BU16" s="186">
        <v>0</v>
      </c>
      <c r="BV16" s="186">
        <v>0</v>
      </c>
      <c r="BW16" s="186">
        <v>0</v>
      </c>
      <c r="BX16" s="186">
        <v>1977</v>
      </c>
      <c r="BY16" s="186">
        <v>0</v>
      </c>
      <c r="BZ16" s="186">
        <v>2025</v>
      </c>
      <c r="CA16" s="186">
        <v>0</v>
      </c>
      <c r="CB16" s="186">
        <v>0</v>
      </c>
      <c r="CC16" s="186">
        <v>303</v>
      </c>
      <c r="CD16" s="186">
        <v>0</v>
      </c>
      <c r="CE16" s="186">
        <v>150</v>
      </c>
      <c r="CF16" s="186">
        <v>0</v>
      </c>
      <c r="CG16" s="186">
        <v>0</v>
      </c>
      <c r="CH16" s="186">
        <v>1701</v>
      </c>
      <c r="CI16" s="186">
        <v>225</v>
      </c>
      <c r="CJ16" s="186">
        <v>459</v>
      </c>
      <c r="CK16" s="186">
        <v>0</v>
      </c>
      <c r="CL16" s="186">
        <v>0</v>
      </c>
      <c r="CM16" s="186">
        <v>0</v>
      </c>
      <c r="CN16" s="186">
        <v>0</v>
      </c>
      <c r="CO16" s="186">
        <v>0</v>
      </c>
      <c r="CP16" s="186">
        <v>0</v>
      </c>
      <c r="CQ16" s="186">
        <v>0</v>
      </c>
      <c r="CR16" s="186">
        <v>0</v>
      </c>
      <c r="CS16" s="186">
        <v>0</v>
      </c>
      <c r="CT16" s="186">
        <v>0</v>
      </c>
      <c r="CU16" s="186">
        <v>0</v>
      </c>
      <c r="CV16" s="186">
        <v>0</v>
      </c>
      <c r="CW16" s="186">
        <v>0</v>
      </c>
      <c r="CX16" s="186">
        <v>0</v>
      </c>
      <c r="CY16" s="186">
        <v>0</v>
      </c>
      <c r="CZ16" s="186">
        <v>0</v>
      </c>
      <c r="DA16" s="186">
        <v>0</v>
      </c>
      <c r="DB16" s="186">
        <v>0</v>
      </c>
      <c r="DC16" s="186">
        <v>0</v>
      </c>
      <c r="DD16" s="186">
        <v>0</v>
      </c>
      <c r="DE16" s="186">
        <v>0</v>
      </c>
      <c r="DF16" s="186">
        <v>0</v>
      </c>
      <c r="DG16" s="186">
        <v>0</v>
      </c>
      <c r="DH16" s="186">
        <v>0</v>
      </c>
      <c r="DI16" s="186">
        <v>0</v>
      </c>
      <c r="DJ16" s="186">
        <v>0</v>
      </c>
      <c r="DK16" s="186">
        <v>0</v>
      </c>
      <c r="DL16" s="186">
        <v>0</v>
      </c>
      <c r="DM16" s="186">
        <v>0</v>
      </c>
      <c r="DN16" s="186">
        <v>0</v>
      </c>
      <c r="DO16" s="186">
        <v>0</v>
      </c>
      <c r="DP16" s="186">
        <v>0</v>
      </c>
      <c r="DQ16" s="186">
        <v>0</v>
      </c>
      <c r="DR16" s="186">
        <v>0</v>
      </c>
      <c r="DS16" s="186">
        <v>3999123.85129005</v>
      </c>
      <c r="DT16" s="186">
        <v>1483255.39428285</v>
      </c>
      <c r="DU16" s="186">
        <v>1190294.3682927401</v>
      </c>
      <c r="DV16" s="186">
        <v>87300.753074869906</v>
      </c>
      <c r="DW16" s="186">
        <v>244786.55415798401</v>
      </c>
      <c r="DX16" s="186">
        <v>828567.97360977798</v>
      </c>
      <c r="DY16" s="186">
        <v>56293.877325155503</v>
      </c>
      <c r="DZ16" s="186">
        <v>0</v>
      </c>
      <c r="EA16" s="186">
        <v>20003.333333333299</v>
      </c>
      <c r="EB16" s="186">
        <v>7790.7</v>
      </c>
      <c r="EC16" s="186">
        <v>0</v>
      </c>
      <c r="ED16" s="186">
        <v>624.91935483870998</v>
      </c>
      <c r="EE16" s="186">
        <v>57209.9278947368</v>
      </c>
      <c r="EF16" s="186">
        <v>205192.98533772901</v>
      </c>
      <c r="EG16" s="186">
        <v>0</v>
      </c>
      <c r="EH16" s="186">
        <v>362775.20440946601</v>
      </c>
      <c r="EI16" s="186">
        <v>0</v>
      </c>
      <c r="EJ16" s="186">
        <v>877.85416666666697</v>
      </c>
      <c r="EK16" s="186">
        <v>112409.379149812</v>
      </c>
      <c r="EL16" s="186">
        <v>0</v>
      </c>
      <c r="EM16" s="186">
        <v>1161076.5985566101</v>
      </c>
      <c r="EN16" s="186">
        <v>1496500.3913246</v>
      </c>
      <c r="EO16" s="186">
        <v>856279.49901123496</v>
      </c>
      <c r="EP16" s="186">
        <v>776831.13888208405</v>
      </c>
      <c r="EQ16" s="186">
        <v>373939.91829422303</v>
      </c>
      <c r="ER16" s="186">
        <v>2461264.3004275099</v>
      </c>
      <c r="ES16" s="186">
        <v>103680.375363017</v>
      </c>
      <c r="ET16" s="186">
        <v>0</v>
      </c>
      <c r="EU16" s="186">
        <v>95004.666666666701</v>
      </c>
      <c r="EV16" s="186">
        <v>0</v>
      </c>
      <c r="EW16" s="186">
        <v>0</v>
      </c>
      <c r="EX16" s="186">
        <v>15622.983870967701</v>
      </c>
      <c r="EY16" s="186">
        <v>0</v>
      </c>
      <c r="EZ16" s="186">
        <v>176380.032389915</v>
      </c>
      <c r="FA16" s="186">
        <v>0</v>
      </c>
      <c r="FB16" s="186">
        <v>1077450.35298402</v>
      </c>
      <c r="FC16" s="186">
        <v>0</v>
      </c>
      <c r="FD16" s="186">
        <v>122232.035248404</v>
      </c>
      <c r="FE16" s="186">
        <v>172889.009909738</v>
      </c>
      <c r="FF16" s="186">
        <v>0</v>
      </c>
      <c r="FG16" s="186">
        <v>554623.04918099195</v>
      </c>
      <c r="FH16" s="186">
        <v>452452.85930284997</v>
      </c>
      <c r="FI16" s="186">
        <v>46965.276068376101</v>
      </c>
      <c r="FJ16" s="186">
        <v>659038.33897718496</v>
      </c>
      <c r="FK16" s="186">
        <v>581021.81858015398</v>
      </c>
      <c r="FL16" s="186">
        <v>2937235.3390823598</v>
      </c>
      <c r="FM16" s="186">
        <v>68104.75</v>
      </c>
      <c r="FN16" s="186">
        <v>0</v>
      </c>
      <c r="FO16" s="186">
        <v>0</v>
      </c>
      <c r="FP16" s="186">
        <v>0</v>
      </c>
      <c r="FQ16" s="186">
        <v>0</v>
      </c>
      <c r="FR16" s="186">
        <v>0</v>
      </c>
      <c r="FS16" s="186">
        <v>0</v>
      </c>
      <c r="FT16" s="186">
        <v>382377.7</v>
      </c>
      <c r="FU16" s="186">
        <v>0</v>
      </c>
      <c r="FV16" s="186">
        <v>270633.33333333302</v>
      </c>
      <c r="FW16" s="186">
        <v>0</v>
      </c>
      <c r="FX16" s="186">
        <v>0</v>
      </c>
      <c r="FY16" s="186">
        <v>56683</v>
      </c>
      <c r="FZ16" s="186">
        <v>0</v>
      </c>
      <c r="GA16" s="186">
        <v>51772.649107142897</v>
      </c>
      <c r="GB16" s="186">
        <v>0</v>
      </c>
      <c r="GC16" s="186">
        <v>0</v>
      </c>
      <c r="GD16" s="186">
        <v>522448.97424242401</v>
      </c>
      <c r="GE16" s="186">
        <v>59363.638888888898</v>
      </c>
      <c r="GF16" s="186">
        <v>205938.48707216201</v>
      </c>
      <c r="GG16" s="186">
        <v>0</v>
      </c>
      <c r="GH16" s="186">
        <v>0</v>
      </c>
      <c r="GI16" s="186">
        <v>0</v>
      </c>
      <c r="GJ16" s="186">
        <v>0</v>
      </c>
      <c r="GK16" s="186">
        <v>0</v>
      </c>
      <c r="GL16" s="186">
        <v>0</v>
      </c>
      <c r="GM16" s="186">
        <v>0</v>
      </c>
      <c r="GN16" s="186">
        <v>0</v>
      </c>
      <c r="GO16" s="186">
        <v>0</v>
      </c>
      <c r="GP16" s="186">
        <v>0</v>
      </c>
      <c r="GQ16" s="186">
        <v>0</v>
      </c>
      <c r="GR16" s="186">
        <v>0</v>
      </c>
      <c r="GS16" s="186">
        <v>0</v>
      </c>
      <c r="GT16" s="186">
        <v>0</v>
      </c>
      <c r="GU16" s="186">
        <v>0</v>
      </c>
      <c r="GV16" s="186">
        <v>0</v>
      </c>
      <c r="GW16" s="186">
        <v>0</v>
      </c>
      <c r="GX16" s="186">
        <v>0</v>
      </c>
      <c r="GY16" s="186">
        <v>0</v>
      </c>
      <c r="GZ16" s="186">
        <v>0</v>
      </c>
      <c r="HA16" s="186">
        <v>0</v>
      </c>
      <c r="HB16" s="186">
        <v>0</v>
      </c>
      <c r="HC16" s="186">
        <v>0</v>
      </c>
      <c r="HD16" s="186">
        <v>0</v>
      </c>
      <c r="HE16" s="186">
        <v>0</v>
      </c>
      <c r="HF16" s="186">
        <v>0</v>
      </c>
      <c r="HG16" s="186">
        <v>0</v>
      </c>
      <c r="HH16" s="186">
        <v>0</v>
      </c>
      <c r="HI16" s="186">
        <v>0</v>
      </c>
      <c r="HJ16" s="186">
        <v>0</v>
      </c>
      <c r="HK16" s="186">
        <v>0</v>
      </c>
      <c r="HL16" s="186">
        <v>0</v>
      </c>
      <c r="HM16" s="186">
        <v>0</v>
      </c>
      <c r="HN16" s="186">
        <v>0</v>
      </c>
      <c r="HP16" s="187" t="s">
        <v>148</v>
      </c>
      <c r="HQ16" s="185">
        <f>'Relative Weights'!$H$1</f>
        <v>2020</v>
      </c>
      <c r="HR16" s="186">
        <v>210627.37908787446</v>
      </c>
      <c r="HS16" s="186">
        <v>72799.199535794804</v>
      </c>
      <c r="HT16" s="186">
        <v>30142.2801327708</v>
      </c>
      <c r="HU16" s="186">
        <v>2391.4961345209877</v>
      </c>
      <c r="HV16" s="186">
        <v>12934.651136172653</v>
      </c>
      <c r="HW16" s="186">
        <v>18146.226941867139</v>
      </c>
      <c r="HX16" s="186">
        <v>2052.9151405655075</v>
      </c>
      <c r="HY16" s="186">
        <v>0</v>
      </c>
      <c r="HZ16" s="186">
        <v>411.44019518640647</v>
      </c>
      <c r="IA16" s="186">
        <v>162.86174392795257</v>
      </c>
      <c r="IB16" s="186">
        <v>0</v>
      </c>
      <c r="IC16" s="186">
        <v>12.857506099575202</v>
      </c>
      <c r="ID16" s="186">
        <v>1765.7641710083278</v>
      </c>
      <c r="IE16" s="186">
        <v>7487.3543853192932</v>
      </c>
      <c r="IF16" s="186">
        <v>0</v>
      </c>
      <c r="IG16" s="186">
        <v>14700.415307180983</v>
      </c>
      <c r="IH16" s="186">
        <v>0</v>
      </c>
      <c r="II16" s="186">
        <v>12.857506099575202</v>
      </c>
      <c r="IJ16" s="186">
        <v>4268.6920250589674</v>
      </c>
      <c r="IK16" s="186">
        <v>0</v>
      </c>
      <c r="IL16" s="186">
        <v>50602.858172561479</v>
      </c>
      <c r="IM16" s="186">
        <v>48014.213611180327</v>
      </c>
      <c r="IN16" s="186">
        <v>9158.8301782640701</v>
      </c>
      <c r="IO16" s="186">
        <v>26773.613534682096</v>
      </c>
      <c r="IP16" s="186">
        <v>18969.10733223995</v>
      </c>
      <c r="IQ16" s="186">
        <v>54760.118478090786</v>
      </c>
      <c r="IR16" s="186">
        <v>3625.8167200802068</v>
      </c>
      <c r="IS16" s="186">
        <v>0</v>
      </c>
      <c r="IT16" s="186">
        <v>4487.2696287517456</v>
      </c>
      <c r="IU16" s="186">
        <v>0</v>
      </c>
      <c r="IV16" s="186">
        <v>0</v>
      </c>
      <c r="IW16" s="186">
        <v>321.43765248938007</v>
      </c>
      <c r="IX16" s="186">
        <v>0</v>
      </c>
      <c r="IY16" s="186">
        <v>6557.3281107833536</v>
      </c>
      <c r="IZ16" s="186">
        <v>0</v>
      </c>
      <c r="JA16" s="186">
        <v>23632.096211019223</v>
      </c>
      <c r="JB16" s="186">
        <v>0</v>
      </c>
      <c r="JC16" s="186">
        <v>4062.9719274657641</v>
      </c>
      <c r="JD16" s="186">
        <v>5837.307769207142</v>
      </c>
      <c r="JE16" s="186">
        <v>0</v>
      </c>
      <c r="JF16" s="186">
        <v>9235.9752148615207</v>
      </c>
      <c r="JG16" s="186">
        <v>4401.5529214212447</v>
      </c>
      <c r="JH16" s="186">
        <v>1204.3197379935441</v>
      </c>
      <c r="JI16" s="186">
        <v>14678.986130348356</v>
      </c>
      <c r="JJ16" s="186">
        <v>6278.7488119592235</v>
      </c>
      <c r="JK16" s="186">
        <v>34788.125670083973</v>
      </c>
      <c r="JL16" s="186">
        <v>570.01610374783399</v>
      </c>
      <c r="JM16" s="186">
        <v>0</v>
      </c>
      <c r="JN16" s="186">
        <v>4341.5512262898928</v>
      </c>
      <c r="JO16" s="186">
        <v>0</v>
      </c>
      <c r="JP16" s="186">
        <v>0</v>
      </c>
      <c r="JQ16" s="186">
        <v>0</v>
      </c>
      <c r="JR16" s="186">
        <v>0</v>
      </c>
      <c r="JS16" s="186">
        <v>8473.0965196200577</v>
      </c>
      <c r="JT16" s="186">
        <v>0</v>
      </c>
      <c r="JU16" s="186">
        <v>8678.8166172132624</v>
      </c>
      <c r="JV16" s="186">
        <v>0</v>
      </c>
      <c r="JW16" s="186">
        <v>0</v>
      </c>
      <c r="JX16" s="186">
        <v>1298.6081160570955</v>
      </c>
      <c r="JY16" s="186">
        <v>0</v>
      </c>
      <c r="JZ16" s="186">
        <v>642.87530497876014</v>
      </c>
      <c r="KA16" s="186">
        <v>0</v>
      </c>
      <c r="KB16" s="186">
        <v>0</v>
      </c>
      <c r="KC16" s="186">
        <v>7290.2059584591398</v>
      </c>
      <c r="KD16" s="186">
        <v>964.31295746814021</v>
      </c>
      <c r="KE16" s="186">
        <v>1967.1984332350062</v>
      </c>
      <c r="KF16" s="186">
        <v>0</v>
      </c>
      <c r="KG16" s="186">
        <v>0</v>
      </c>
      <c r="KH16" s="186">
        <v>0</v>
      </c>
      <c r="KI16" s="186">
        <v>0</v>
      </c>
      <c r="KJ16" s="186">
        <v>0</v>
      </c>
      <c r="KK16" s="186">
        <v>0</v>
      </c>
      <c r="KL16" s="186">
        <v>0</v>
      </c>
      <c r="KM16" s="186">
        <v>0</v>
      </c>
      <c r="KN16" s="186">
        <v>0</v>
      </c>
      <c r="KO16" s="186">
        <v>0</v>
      </c>
      <c r="KP16" s="186">
        <v>0</v>
      </c>
      <c r="KQ16" s="186">
        <v>0</v>
      </c>
      <c r="KR16" s="186">
        <v>0</v>
      </c>
      <c r="KS16" s="186">
        <v>0</v>
      </c>
      <c r="KT16" s="186">
        <v>0</v>
      </c>
      <c r="KU16" s="186">
        <v>0</v>
      </c>
      <c r="KV16" s="186">
        <v>0</v>
      </c>
      <c r="KW16" s="186">
        <v>0</v>
      </c>
      <c r="KX16" s="186">
        <v>0</v>
      </c>
      <c r="KY16" s="186">
        <v>0</v>
      </c>
      <c r="KZ16" s="186">
        <v>0</v>
      </c>
      <c r="LA16" s="186">
        <v>0</v>
      </c>
      <c r="LB16" s="186">
        <v>0</v>
      </c>
      <c r="LC16" s="186">
        <v>0</v>
      </c>
      <c r="LD16" s="186">
        <v>0</v>
      </c>
      <c r="LE16" s="186">
        <v>0</v>
      </c>
      <c r="LF16" s="186">
        <v>0</v>
      </c>
      <c r="LG16" s="186">
        <v>0</v>
      </c>
      <c r="LH16" s="186">
        <v>0</v>
      </c>
      <c r="LI16" s="186">
        <v>0</v>
      </c>
      <c r="LJ16" s="186">
        <v>0</v>
      </c>
      <c r="LK16" s="186">
        <v>0</v>
      </c>
      <c r="LL16" s="186">
        <v>0</v>
      </c>
      <c r="LM16" s="186">
        <v>0</v>
      </c>
      <c r="LN16" s="186">
        <v>6059479.3557836926</v>
      </c>
      <c r="LO16" s="186">
        <v>2339396.6134286439</v>
      </c>
      <c r="LP16" s="186">
        <v>596913.20217531663</v>
      </c>
      <c r="LQ16" s="186">
        <v>79595.319251878449</v>
      </c>
      <c r="LR16" s="186">
        <v>3448457.3587665381</v>
      </c>
      <c r="LS16" s="186">
        <v>1182625.8138727804</v>
      </c>
      <c r="LT16" s="186">
        <v>22056.478279618823</v>
      </c>
      <c r="LU16" s="186">
        <v>0</v>
      </c>
      <c r="LV16" s="186">
        <v>6205.738855451913</v>
      </c>
      <c r="LW16" s="186">
        <v>2514.0971674389075</v>
      </c>
      <c r="LX16" s="186">
        <v>0</v>
      </c>
      <c r="LY16" s="186">
        <v>3255.0337081686635</v>
      </c>
      <c r="LZ16" s="186">
        <v>62052.862626382645</v>
      </c>
      <c r="MA16" s="186">
        <v>256965.01170764244</v>
      </c>
      <c r="MB16" s="186">
        <v>0</v>
      </c>
      <c r="MC16" s="186">
        <v>500916.00377337867</v>
      </c>
      <c r="MD16" s="186">
        <v>0</v>
      </c>
      <c r="ME16" s="186">
        <v>242.88903968007298</v>
      </c>
      <c r="MF16" s="186">
        <v>472800.46568327653</v>
      </c>
      <c r="MG16" s="186">
        <v>0</v>
      </c>
      <c r="MH16" s="186">
        <v>1727864.3339653651</v>
      </c>
      <c r="MI16" s="186">
        <v>3587863.8039854402</v>
      </c>
      <c r="MJ16" s="186">
        <v>20615.308187086484</v>
      </c>
      <c r="MK16" s="186">
        <v>981934.28810750565</v>
      </c>
      <c r="ML16" s="186">
        <v>5050507.3183323238</v>
      </c>
      <c r="MM16" s="186">
        <v>3551645.8314489191</v>
      </c>
      <c r="MN16" s="186">
        <v>92036.423681499873</v>
      </c>
      <c r="MO16" s="186">
        <v>0</v>
      </c>
      <c r="MP16" s="186">
        <v>123469.63736488108</v>
      </c>
      <c r="MQ16" s="186">
        <v>0</v>
      </c>
      <c r="MR16" s="186">
        <v>0</v>
      </c>
      <c r="MS16" s="186">
        <v>81375.842704216629</v>
      </c>
      <c r="MT16" s="186">
        <v>0</v>
      </c>
      <c r="MU16" s="186">
        <v>208942.78146961247</v>
      </c>
      <c r="MV16" s="186">
        <v>0</v>
      </c>
      <c r="MW16" s="186">
        <v>642662.36778796022</v>
      </c>
      <c r="MX16" s="186">
        <v>0</v>
      </c>
      <c r="MY16" s="186">
        <v>176019.460799255</v>
      </c>
      <c r="MZ16" s="186">
        <v>546296.29405277048</v>
      </c>
      <c r="NA16" s="186">
        <v>0</v>
      </c>
      <c r="NB16" s="186">
        <v>232514.79531126376</v>
      </c>
      <c r="NC16" s="186">
        <v>51389.217302358244</v>
      </c>
      <c r="ND16" s="186">
        <v>23413.081425374519</v>
      </c>
      <c r="NE16" s="186">
        <v>432753.49595601379</v>
      </c>
      <c r="NF16" s="186">
        <v>1464583.8783202574</v>
      </c>
      <c r="NG16" s="186">
        <v>1639045.8260250618</v>
      </c>
      <c r="NH16" s="186">
        <v>24390.432157355404</v>
      </c>
      <c r="NI16" s="186">
        <v>0</v>
      </c>
      <c r="NJ16" s="186">
        <v>161098.40034999145</v>
      </c>
      <c r="NK16" s="186">
        <v>0</v>
      </c>
      <c r="NL16" s="186">
        <v>0</v>
      </c>
      <c r="NM16" s="186">
        <v>0</v>
      </c>
      <c r="NN16" s="186">
        <v>0</v>
      </c>
      <c r="NO16" s="186">
        <v>151326.42832905619</v>
      </c>
      <c r="NP16" s="186">
        <v>0</v>
      </c>
      <c r="NQ16" s="186">
        <v>381180.09252549981</v>
      </c>
      <c r="NR16" s="186">
        <v>0</v>
      </c>
      <c r="NS16" s="186">
        <v>0</v>
      </c>
      <c r="NT16" s="186">
        <v>35499.667865067917</v>
      </c>
      <c r="NU16" s="186">
        <v>0</v>
      </c>
      <c r="NV16" s="186">
        <v>52038.476179671074</v>
      </c>
      <c r="NW16" s="186">
        <v>0</v>
      </c>
      <c r="NX16" s="186">
        <v>0</v>
      </c>
      <c r="NY16" s="186">
        <v>129140.36802857206</v>
      </c>
      <c r="NZ16" s="186">
        <v>238467.60536726704</v>
      </c>
      <c r="OA16" s="186">
        <v>75966.346405598073</v>
      </c>
      <c r="OB16" s="186">
        <v>0</v>
      </c>
      <c r="OC16" s="186">
        <v>0</v>
      </c>
      <c r="OD16" s="186">
        <v>0</v>
      </c>
      <c r="OE16" s="186">
        <v>0</v>
      </c>
      <c r="OF16" s="186">
        <v>0</v>
      </c>
      <c r="OG16" s="186">
        <v>0</v>
      </c>
      <c r="OH16" s="186">
        <v>0</v>
      </c>
      <c r="OI16" s="186">
        <v>0</v>
      </c>
      <c r="OJ16" s="186">
        <v>0</v>
      </c>
      <c r="OK16" s="186">
        <v>0</v>
      </c>
      <c r="OL16" s="186">
        <v>0</v>
      </c>
      <c r="OM16" s="186">
        <v>0</v>
      </c>
      <c r="ON16" s="186">
        <v>0</v>
      </c>
      <c r="OO16" s="186">
        <v>0</v>
      </c>
      <c r="OP16" s="186">
        <v>0</v>
      </c>
      <c r="OQ16" s="186">
        <v>0</v>
      </c>
      <c r="OR16" s="186">
        <v>0</v>
      </c>
      <c r="OS16" s="186">
        <v>0</v>
      </c>
      <c r="OT16" s="186">
        <v>0</v>
      </c>
      <c r="OU16" s="186">
        <v>0</v>
      </c>
      <c r="OV16" s="186">
        <v>0</v>
      </c>
      <c r="OW16" s="186">
        <v>0</v>
      </c>
      <c r="OX16" s="186">
        <v>0</v>
      </c>
      <c r="OY16" s="186">
        <v>0</v>
      </c>
      <c r="OZ16" s="186">
        <v>0</v>
      </c>
      <c r="PA16" s="186">
        <v>0</v>
      </c>
      <c r="PB16" s="186">
        <v>0</v>
      </c>
      <c r="PC16" s="186">
        <v>0</v>
      </c>
      <c r="PD16" s="186">
        <v>0</v>
      </c>
      <c r="PE16" s="186">
        <v>0</v>
      </c>
      <c r="PF16" s="186">
        <v>0</v>
      </c>
      <c r="PG16" s="186">
        <v>0</v>
      </c>
      <c r="PH16" s="186">
        <v>0</v>
      </c>
      <c r="PI16" s="186">
        <v>0</v>
      </c>
      <c r="PJ16" s="186">
        <v>0</v>
      </c>
      <c r="PK16" s="186">
        <v>0</v>
      </c>
      <c r="PL16" s="186">
        <v>0</v>
      </c>
      <c r="PM16" s="186">
        <v>0</v>
      </c>
      <c r="PN16" s="186">
        <v>0</v>
      </c>
      <c r="PO16" s="186">
        <v>0</v>
      </c>
      <c r="PP16" s="186">
        <v>0</v>
      </c>
      <c r="PQ16" s="186">
        <v>0</v>
      </c>
      <c r="PR16" s="186">
        <v>0</v>
      </c>
      <c r="PS16" s="186">
        <v>0</v>
      </c>
      <c r="PT16" s="186">
        <v>0</v>
      </c>
      <c r="PU16" s="186">
        <v>0</v>
      </c>
      <c r="PV16" s="186">
        <v>0</v>
      </c>
      <c r="PW16" s="186">
        <v>0</v>
      </c>
      <c r="PX16" s="186">
        <v>0</v>
      </c>
      <c r="PY16" s="186">
        <v>0</v>
      </c>
      <c r="PZ16" s="186">
        <v>0</v>
      </c>
      <c r="QA16" s="186">
        <v>0</v>
      </c>
      <c r="QB16" s="186">
        <v>0</v>
      </c>
      <c r="QC16" s="186">
        <v>0</v>
      </c>
      <c r="QD16" s="281">
        <v>1</v>
      </c>
    </row>
    <row r="17" spans="1:446" x14ac:dyDescent="0.2">
      <c r="A17" s="185" t="s">
        <v>680</v>
      </c>
      <c r="B17" s="185" t="s">
        <v>680</v>
      </c>
      <c r="C17" s="186">
        <f>ROUND(TAMUSA!H18,0)-ROUND(TAMUSA!H288,0)</f>
        <v>0</v>
      </c>
      <c r="D17" s="295">
        <v>42485</v>
      </c>
      <c r="E17" s="185" t="s">
        <v>698</v>
      </c>
      <c r="F17" s="185">
        <v>2020</v>
      </c>
      <c r="G17" s="186">
        <v>27867783</v>
      </c>
      <c r="H17" s="186">
        <v>526755</v>
      </c>
      <c r="I17" s="186">
        <v>7901819</v>
      </c>
      <c r="J17" s="186">
        <v>17608860</v>
      </c>
      <c r="K17" s="186">
        <v>10588460</v>
      </c>
      <c r="L17" s="185" t="s">
        <v>741</v>
      </c>
      <c r="M17" s="185" t="s">
        <v>742</v>
      </c>
      <c r="N17" s="185" t="s">
        <v>743</v>
      </c>
      <c r="O17" s="186">
        <v>1732</v>
      </c>
      <c r="P17" s="186">
        <v>4272</v>
      </c>
      <c r="Q17" s="186">
        <v>710</v>
      </c>
      <c r="R17" s="186">
        <v>0</v>
      </c>
      <c r="S17" s="186">
        <v>0</v>
      </c>
      <c r="T17" s="188" t="s">
        <v>883</v>
      </c>
      <c r="U17" s="188" t="s">
        <v>884</v>
      </c>
      <c r="V17" s="280" t="s">
        <v>885</v>
      </c>
      <c r="W17" s="186">
        <v>31387</v>
      </c>
      <c r="X17" s="186">
        <v>10951</v>
      </c>
      <c r="Y17" s="186">
        <v>2292</v>
      </c>
      <c r="Z17" s="186">
        <v>2092</v>
      </c>
      <c r="AA17" s="186">
        <v>0</v>
      </c>
      <c r="AB17" s="186">
        <v>2845</v>
      </c>
      <c r="AC17" s="186">
        <v>0</v>
      </c>
      <c r="AD17" s="186">
        <v>0</v>
      </c>
      <c r="AE17" s="186">
        <v>0</v>
      </c>
      <c r="AF17" s="186">
        <v>0</v>
      </c>
      <c r="AG17" s="186">
        <v>0</v>
      </c>
      <c r="AH17" s="186">
        <v>0</v>
      </c>
      <c r="AI17" s="186">
        <v>142</v>
      </c>
      <c r="AJ17" s="186">
        <v>651</v>
      </c>
      <c r="AK17" s="186">
        <v>0</v>
      </c>
      <c r="AL17" s="186">
        <v>6213</v>
      </c>
      <c r="AM17" s="186">
        <v>0</v>
      </c>
      <c r="AN17" s="186">
        <v>1</v>
      </c>
      <c r="AO17" s="186">
        <v>545</v>
      </c>
      <c r="AP17" s="186">
        <v>0</v>
      </c>
      <c r="AQ17" s="186">
        <v>23554</v>
      </c>
      <c r="AR17" s="186">
        <v>5063</v>
      </c>
      <c r="AS17" s="186">
        <v>156</v>
      </c>
      <c r="AT17" s="186">
        <v>19451</v>
      </c>
      <c r="AU17" s="186">
        <v>0</v>
      </c>
      <c r="AV17" s="186">
        <v>2919</v>
      </c>
      <c r="AW17" s="186">
        <v>0</v>
      </c>
      <c r="AX17" s="186">
        <v>0</v>
      </c>
      <c r="AY17" s="186">
        <v>0</v>
      </c>
      <c r="AZ17" s="186">
        <v>0</v>
      </c>
      <c r="BA17" s="186">
        <v>0</v>
      </c>
      <c r="BB17" s="186">
        <v>0</v>
      </c>
      <c r="BC17" s="186">
        <v>0</v>
      </c>
      <c r="BD17" s="186">
        <v>351</v>
      </c>
      <c r="BE17" s="186">
        <v>0</v>
      </c>
      <c r="BF17" s="186">
        <v>22543</v>
      </c>
      <c r="BG17" s="186">
        <v>0</v>
      </c>
      <c r="BH17" s="186">
        <v>1699</v>
      </c>
      <c r="BI17" s="186">
        <v>1847</v>
      </c>
      <c r="BJ17" s="186">
        <v>0</v>
      </c>
      <c r="BK17" s="186">
        <v>1131</v>
      </c>
      <c r="BL17" s="186">
        <v>558</v>
      </c>
      <c r="BM17" s="186">
        <v>0</v>
      </c>
      <c r="BN17" s="186">
        <v>4128</v>
      </c>
      <c r="BO17" s="186">
        <v>0</v>
      </c>
      <c r="BP17" s="186">
        <v>33</v>
      </c>
      <c r="BQ17" s="186">
        <v>126</v>
      </c>
      <c r="BR17" s="186">
        <v>0</v>
      </c>
      <c r="BS17" s="186">
        <v>0</v>
      </c>
      <c r="BT17" s="186">
        <v>0</v>
      </c>
      <c r="BU17" s="186">
        <v>0</v>
      </c>
      <c r="BV17" s="186">
        <v>0</v>
      </c>
      <c r="BW17" s="186">
        <v>0</v>
      </c>
      <c r="BX17" s="186">
        <v>0</v>
      </c>
      <c r="BY17" s="186">
        <v>0</v>
      </c>
      <c r="BZ17" s="186">
        <v>4749</v>
      </c>
      <c r="CA17" s="186">
        <v>0</v>
      </c>
      <c r="CB17" s="186">
        <v>0</v>
      </c>
      <c r="CC17" s="186">
        <v>0</v>
      </c>
      <c r="CD17" s="186">
        <v>0</v>
      </c>
      <c r="CE17" s="186">
        <v>0</v>
      </c>
      <c r="CF17" s="186">
        <v>0</v>
      </c>
      <c r="CG17" s="186">
        <v>0</v>
      </c>
      <c r="CH17" s="186">
        <v>0</v>
      </c>
      <c r="CI17" s="186">
        <v>0</v>
      </c>
      <c r="CJ17" s="186">
        <v>0</v>
      </c>
      <c r="CK17" s="186">
        <v>0</v>
      </c>
      <c r="CL17" s="186">
        <v>0</v>
      </c>
      <c r="CM17" s="186">
        <v>0</v>
      </c>
      <c r="CN17" s="186">
        <v>0</v>
      </c>
      <c r="CO17" s="186">
        <v>0</v>
      </c>
      <c r="CP17" s="186">
        <v>0</v>
      </c>
      <c r="CQ17" s="186">
        <v>0</v>
      </c>
      <c r="CR17" s="186">
        <v>0</v>
      </c>
      <c r="CS17" s="186">
        <v>0</v>
      </c>
      <c r="CT17" s="186">
        <v>0</v>
      </c>
      <c r="CU17" s="186">
        <v>0</v>
      </c>
      <c r="CV17" s="186">
        <v>0</v>
      </c>
      <c r="CW17" s="186">
        <v>0</v>
      </c>
      <c r="CX17" s="186">
        <v>0</v>
      </c>
      <c r="CY17" s="186">
        <v>0</v>
      </c>
      <c r="CZ17" s="186">
        <v>0</v>
      </c>
      <c r="DA17" s="186">
        <v>0</v>
      </c>
      <c r="DB17" s="186">
        <v>0</v>
      </c>
      <c r="DC17" s="186">
        <v>0</v>
      </c>
      <c r="DD17" s="186">
        <v>0</v>
      </c>
      <c r="DE17" s="186">
        <v>0</v>
      </c>
      <c r="DF17" s="186">
        <v>0</v>
      </c>
      <c r="DG17" s="186">
        <v>0</v>
      </c>
      <c r="DH17" s="186">
        <v>0</v>
      </c>
      <c r="DI17" s="186">
        <v>0</v>
      </c>
      <c r="DJ17" s="186">
        <v>0</v>
      </c>
      <c r="DK17" s="186">
        <v>0</v>
      </c>
      <c r="DL17" s="186">
        <v>0</v>
      </c>
      <c r="DM17" s="186">
        <v>0</v>
      </c>
      <c r="DN17" s="186">
        <v>0</v>
      </c>
      <c r="DO17" s="186">
        <v>0</v>
      </c>
      <c r="DP17" s="186">
        <v>0</v>
      </c>
      <c r="DQ17" s="186">
        <v>0</v>
      </c>
      <c r="DR17" s="186">
        <v>0</v>
      </c>
      <c r="DS17" s="186">
        <v>2274758.9652568498</v>
      </c>
      <c r="DT17" s="186">
        <v>786735.84004994505</v>
      </c>
      <c r="DU17" s="186">
        <v>138813.59809809801</v>
      </c>
      <c r="DV17" s="186">
        <v>169863.76845362</v>
      </c>
      <c r="DW17" s="186">
        <v>0</v>
      </c>
      <c r="DX17" s="186">
        <v>278631.64415606897</v>
      </c>
      <c r="DY17" s="186">
        <v>0</v>
      </c>
      <c r="DZ17" s="186">
        <v>0</v>
      </c>
      <c r="EA17" s="186">
        <v>0</v>
      </c>
      <c r="EB17" s="186">
        <v>0</v>
      </c>
      <c r="EC17" s="186">
        <v>0</v>
      </c>
      <c r="ED17" s="186">
        <v>0</v>
      </c>
      <c r="EE17" s="186">
        <v>10934.4170100473</v>
      </c>
      <c r="EF17" s="186">
        <v>34478.143145369999</v>
      </c>
      <c r="EG17" s="186">
        <v>0</v>
      </c>
      <c r="EH17" s="186">
        <v>420128.02608782798</v>
      </c>
      <c r="EI17" s="186">
        <v>0</v>
      </c>
      <c r="EJ17" s="186">
        <v>34.273553141477699</v>
      </c>
      <c r="EK17" s="186">
        <v>20201.743603046601</v>
      </c>
      <c r="EL17" s="186">
        <v>0</v>
      </c>
      <c r="EM17" s="186">
        <v>2348308.7680191901</v>
      </c>
      <c r="EN17" s="186">
        <v>746111.04986703896</v>
      </c>
      <c r="EO17" s="186">
        <v>22988.613613613601</v>
      </c>
      <c r="EP17" s="186">
        <v>1866732.84573577</v>
      </c>
      <c r="EQ17" s="186">
        <v>0</v>
      </c>
      <c r="ER17" s="186">
        <v>420199.96570020099</v>
      </c>
      <c r="ES17" s="186">
        <v>0</v>
      </c>
      <c r="ET17" s="186">
        <v>0</v>
      </c>
      <c r="EU17" s="186">
        <v>0</v>
      </c>
      <c r="EV17" s="186">
        <v>0</v>
      </c>
      <c r="EW17" s="186">
        <v>0</v>
      </c>
      <c r="EX17" s="186">
        <v>0</v>
      </c>
      <c r="EY17" s="186">
        <v>0</v>
      </c>
      <c r="EZ17" s="186">
        <v>28998.3597080236</v>
      </c>
      <c r="FA17" s="186">
        <v>0</v>
      </c>
      <c r="FB17" s="186">
        <v>2394265.4940566798</v>
      </c>
      <c r="FC17" s="186">
        <v>0</v>
      </c>
      <c r="FD17" s="186">
        <v>289935.44897222897</v>
      </c>
      <c r="FE17" s="186">
        <v>115668.256396953</v>
      </c>
      <c r="FF17" s="186">
        <v>0</v>
      </c>
      <c r="FG17" s="186">
        <v>332278.79448119999</v>
      </c>
      <c r="FH17" s="186">
        <v>134467.49060080701</v>
      </c>
      <c r="FI17" s="186">
        <v>0</v>
      </c>
      <c r="FJ17" s="186">
        <v>1126709.71984127</v>
      </c>
      <c r="FK17" s="186">
        <v>0</v>
      </c>
      <c r="FL17" s="186">
        <v>70257.860134496994</v>
      </c>
      <c r="FM17" s="186">
        <v>18000</v>
      </c>
      <c r="FN17" s="186">
        <v>0</v>
      </c>
      <c r="FO17" s="186">
        <v>0</v>
      </c>
      <c r="FP17" s="186">
        <v>0</v>
      </c>
      <c r="FQ17" s="186">
        <v>0</v>
      </c>
      <c r="FR17" s="186">
        <v>0</v>
      </c>
      <c r="FS17" s="186">
        <v>0</v>
      </c>
      <c r="FT17" s="186">
        <v>0</v>
      </c>
      <c r="FU17" s="186">
        <v>0</v>
      </c>
      <c r="FV17" s="186">
        <v>749939.000662426</v>
      </c>
      <c r="FW17" s="186">
        <v>0</v>
      </c>
      <c r="FX17" s="186">
        <v>0</v>
      </c>
      <c r="FY17" s="186">
        <v>0</v>
      </c>
      <c r="FZ17" s="186">
        <v>0</v>
      </c>
      <c r="GA17" s="186">
        <v>0</v>
      </c>
      <c r="GB17" s="186">
        <v>0</v>
      </c>
      <c r="GC17" s="186">
        <v>0</v>
      </c>
      <c r="GD17" s="186">
        <v>0</v>
      </c>
      <c r="GE17" s="186">
        <v>0</v>
      </c>
      <c r="GF17" s="186">
        <v>0</v>
      </c>
      <c r="GG17" s="186">
        <v>0</v>
      </c>
      <c r="GH17" s="186">
        <v>0</v>
      </c>
      <c r="GI17" s="186">
        <v>0</v>
      </c>
      <c r="GJ17" s="186">
        <v>0</v>
      </c>
      <c r="GK17" s="186">
        <v>0</v>
      </c>
      <c r="GL17" s="186">
        <v>0</v>
      </c>
      <c r="GM17" s="186">
        <v>0</v>
      </c>
      <c r="GN17" s="186">
        <v>0</v>
      </c>
      <c r="GO17" s="186">
        <v>0</v>
      </c>
      <c r="GP17" s="186">
        <v>0</v>
      </c>
      <c r="GQ17" s="186">
        <v>0</v>
      </c>
      <c r="GR17" s="186">
        <v>0</v>
      </c>
      <c r="GS17" s="186">
        <v>0</v>
      </c>
      <c r="GT17" s="186">
        <v>0</v>
      </c>
      <c r="GU17" s="186">
        <v>0</v>
      </c>
      <c r="GV17" s="186">
        <v>0</v>
      </c>
      <c r="GW17" s="186">
        <v>0</v>
      </c>
      <c r="GX17" s="186">
        <v>0</v>
      </c>
      <c r="GY17" s="186">
        <v>0</v>
      </c>
      <c r="GZ17" s="186">
        <v>0</v>
      </c>
      <c r="HA17" s="186">
        <v>0</v>
      </c>
      <c r="HB17" s="186">
        <v>0</v>
      </c>
      <c r="HC17" s="186">
        <v>0</v>
      </c>
      <c r="HD17" s="186">
        <v>0</v>
      </c>
      <c r="HE17" s="186">
        <v>0</v>
      </c>
      <c r="HF17" s="186">
        <v>0</v>
      </c>
      <c r="HG17" s="186">
        <v>0</v>
      </c>
      <c r="HH17" s="186">
        <v>0</v>
      </c>
      <c r="HI17" s="186">
        <v>0</v>
      </c>
      <c r="HJ17" s="186">
        <v>0</v>
      </c>
      <c r="HK17" s="186">
        <v>0</v>
      </c>
      <c r="HL17" s="186">
        <v>0</v>
      </c>
      <c r="HM17" s="186">
        <v>0</v>
      </c>
      <c r="HN17" s="186">
        <v>0</v>
      </c>
      <c r="HP17" s="187" t="s">
        <v>835</v>
      </c>
      <c r="HQ17" s="185">
        <f>'Relative Weights'!$H$1</f>
        <v>2020</v>
      </c>
      <c r="HR17" s="298">
        <v>0</v>
      </c>
      <c r="HS17" s="298">
        <v>0</v>
      </c>
      <c r="HT17" s="298">
        <v>0</v>
      </c>
      <c r="HU17" s="298">
        <v>0</v>
      </c>
      <c r="HV17" s="298">
        <v>0</v>
      </c>
      <c r="HW17" s="298">
        <v>0</v>
      </c>
      <c r="HX17" s="298">
        <v>0</v>
      </c>
      <c r="HY17" s="298">
        <v>0</v>
      </c>
      <c r="HZ17" s="298">
        <v>0</v>
      </c>
      <c r="IA17" s="298">
        <v>0</v>
      </c>
      <c r="IB17" s="298">
        <v>0</v>
      </c>
      <c r="IC17" s="298">
        <v>0</v>
      </c>
      <c r="ID17" s="298">
        <v>0</v>
      </c>
      <c r="IE17" s="298">
        <v>0</v>
      </c>
      <c r="IF17" s="298">
        <v>0</v>
      </c>
      <c r="IG17" s="298">
        <v>0</v>
      </c>
      <c r="IH17" s="298">
        <v>0</v>
      </c>
      <c r="II17" s="298">
        <v>0</v>
      </c>
      <c r="IJ17" s="298">
        <v>0</v>
      </c>
      <c r="IK17" s="298">
        <v>0</v>
      </c>
      <c r="IL17" s="298">
        <v>0</v>
      </c>
      <c r="IM17" s="298">
        <v>0</v>
      </c>
      <c r="IN17" s="298">
        <v>0</v>
      </c>
      <c r="IO17" s="298">
        <v>0</v>
      </c>
      <c r="IP17" s="298">
        <v>0</v>
      </c>
      <c r="IQ17" s="298">
        <v>0</v>
      </c>
      <c r="IR17" s="298">
        <v>0</v>
      </c>
      <c r="IS17" s="298">
        <v>0</v>
      </c>
      <c r="IT17" s="298">
        <v>0</v>
      </c>
      <c r="IU17" s="298">
        <v>0</v>
      </c>
      <c r="IV17" s="298">
        <v>0</v>
      </c>
      <c r="IW17" s="298">
        <v>0</v>
      </c>
      <c r="IX17" s="298">
        <v>0</v>
      </c>
      <c r="IY17" s="298">
        <v>0</v>
      </c>
      <c r="IZ17" s="298">
        <v>0</v>
      </c>
      <c r="JA17" s="298">
        <v>0</v>
      </c>
      <c r="JB17" s="298">
        <v>0</v>
      </c>
      <c r="JC17" s="298">
        <v>0</v>
      </c>
      <c r="JD17" s="298">
        <v>0</v>
      </c>
      <c r="JE17" s="298">
        <v>0</v>
      </c>
      <c r="JF17" s="298">
        <v>0</v>
      </c>
      <c r="JG17" s="298">
        <v>0</v>
      </c>
      <c r="JH17" s="298">
        <v>0</v>
      </c>
      <c r="JI17" s="298">
        <v>0</v>
      </c>
      <c r="JJ17" s="298">
        <v>0</v>
      </c>
      <c r="JK17" s="298">
        <v>0</v>
      </c>
      <c r="JL17" s="298">
        <v>0</v>
      </c>
      <c r="JM17" s="298">
        <v>0</v>
      </c>
      <c r="JN17" s="298">
        <v>0</v>
      </c>
      <c r="JO17" s="298">
        <v>0</v>
      </c>
      <c r="JP17" s="298">
        <v>0</v>
      </c>
      <c r="JQ17" s="298">
        <v>0</v>
      </c>
      <c r="JR17" s="298">
        <v>0</v>
      </c>
      <c r="JS17" s="298">
        <v>0</v>
      </c>
      <c r="JT17" s="298">
        <v>0</v>
      </c>
      <c r="JU17" s="298">
        <v>0</v>
      </c>
      <c r="JV17" s="298">
        <v>0</v>
      </c>
      <c r="JW17" s="298">
        <v>0</v>
      </c>
      <c r="JX17" s="298">
        <v>0</v>
      </c>
      <c r="JY17" s="298">
        <v>0</v>
      </c>
      <c r="JZ17" s="298">
        <v>0</v>
      </c>
      <c r="KA17" s="298">
        <v>0</v>
      </c>
      <c r="KB17" s="298">
        <v>0</v>
      </c>
      <c r="KC17" s="298">
        <v>0</v>
      </c>
      <c r="KD17" s="298">
        <v>0</v>
      </c>
      <c r="KE17" s="298">
        <v>0</v>
      </c>
      <c r="KF17" s="298">
        <v>0</v>
      </c>
      <c r="KG17" s="298">
        <v>0</v>
      </c>
      <c r="KH17" s="298">
        <v>0</v>
      </c>
      <c r="KI17" s="298">
        <v>0</v>
      </c>
      <c r="KJ17" s="298">
        <v>0</v>
      </c>
      <c r="KK17" s="298">
        <v>0</v>
      </c>
      <c r="KL17" s="298">
        <v>0</v>
      </c>
      <c r="KM17" s="298">
        <v>0</v>
      </c>
      <c r="KN17" s="298">
        <v>0</v>
      </c>
      <c r="KO17" s="298">
        <v>0</v>
      </c>
      <c r="KP17" s="298">
        <v>0</v>
      </c>
      <c r="KQ17" s="298">
        <v>0</v>
      </c>
      <c r="KR17" s="298">
        <v>0</v>
      </c>
      <c r="KS17" s="298">
        <v>0</v>
      </c>
      <c r="KT17" s="298">
        <v>0</v>
      </c>
      <c r="KU17" s="298">
        <v>0</v>
      </c>
      <c r="KV17" s="298">
        <v>0</v>
      </c>
      <c r="KW17" s="298">
        <v>0</v>
      </c>
      <c r="KX17" s="298">
        <v>0</v>
      </c>
      <c r="KY17" s="298">
        <v>0</v>
      </c>
      <c r="KZ17" s="298">
        <v>0</v>
      </c>
      <c r="LA17" s="298">
        <v>0</v>
      </c>
      <c r="LB17" s="298">
        <v>0</v>
      </c>
      <c r="LC17" s="298">
        <v>0</v>
      </c>
      <c r="LD17" s="298">
        <v>0</v>
      </c>
      <c r="LE17" s="298">
        <v>0</v>
      </c>
      <c r="LF17" s="298">
        <v>0</v>
      </c>
      <c r="LG17" s="298">
        <v>0</v>
      </c>
      <c r="LH17" s="298">
        <v>0</v>
      </c>
      <c r="LI17" s="298">
        <v>0</v>
      </c>
      <c r="LJ17" s="298">
        <v>0</v>
      </c>
      <c r="LK17" s="298">
        <v>0</v>
      </c>
      <c r="LL17" s="298">
        <v>0</v>
      </c>
      <c r="LM17" s="298">
        <v>0</v>
      </c>
      <c r="LN17" s="298">
        <v>0</v>
      </c>
      <c r="LO17" s="298">
        <v>0</v>
      </c>
      <c r="LP17" s="298">
        <v>0</v>
      </c>
      <c r="LQ17" s="298">
        <v>0</v>
      </c>
      <c r="LR17" s="298">
        <v>0</v>
      </c>
      <c r="LS17" s="298">
        <v>0</v>
      </c>
      <c r="LT17" s="298">
        <v>0</v>
      </c>
      <c r="LU17" s="298">
        <v>0</v>
      </c>
      <c r="LV17" s="298">
        <v>0</v>
      </c>
      <c r="LW17" s="298">
        <v>0</v>
      </c>
      <c r="LX17" s="298">
        <v>0</v>
      </c>
      <c r="LY17" s="298">
        <v>0</v>
      </c>
      <c r="LZ17" s="298">
        <v>0</v>
      </c>
      <c r="MA17" s="298">
        <v>0</v>
      </c>
      <c r="MB17" s="298">
        <v>0</v>
      </c>
      <c r="MC17" s="298">
        <v>0</v>
      </c>
      <c r="MD17" s="298">
        <v>0</v>
      </c>
      <c r="ME17" s="298">
        <v>0</v>
      </c>
      <c r="MF17" s="298">
        <v>0</v>
      </c>
      <c r="MG17" s="298">
        <v>0</v>
      </c>
      <c r="MH17" s="298">
        <v>0</v>
      </c>
      <c r="MI17" s="298">
        <v>0</v>
      </c>
      <c r="MJ17" s="298">
        <v>0</v>
      </c>
      <c r="MK17" s="298">
        <v>0</v>
      </c>
      <c r="ML17" s="298">
        <v>0</v>
      </c>
      <c r="MM17" s="298">
        <v>0</v>
      </c>
      <c r="MN17" s="298">
        <v>0</v>
      </c>
      <c r="MO17" s="298">
        <v>0</v>
      </c>
      <c r="MP17" s="298">
        <v>0</v>
      </c>
      <c r="MQ17" s="298">
        <v>0</v>
      </c>
      <c r="MR17" s="298">
        <v>0</v>
      </c>
      <c r="MS17" s="298">
        <v>0</v>
      </c>
      <c r="MT17" s="298">
        <v>0</v>
      </c>
      <c r="MU17" s="298">
        <v>0</v>
      </c>
      <c r="MV17" s="298">
        <v>0</v>
      </c>
      <c r="MW17" s="298">
        <v>0</v>
      </c>
      <c r="MX17" s="298">
        <v>0</v>
      </c>
      <c r="MY17" s="298">
        <v>0</v>
      </c>
      <c r="MZ17" s="298">
        <v>0</v>
      </c>
      <c r="NA17" s="298">
        <v>0</v>
      </c>
      <c r="NB17" s="298">
        <v>0</v>
      </c>
      <c r="NC17" s="298">
        <v>0</v>
      </c>
      <c r="ND17" s="298">
        <v>0</v>
      </c>
      <c r="NE17" s="298">
        <v>0</v>
      </c>
      <c r="NF17" s="298">
        <v>0</v>
      </c>
      <c r="NG17" s="298">
        <v>0</v>
      </c>
      <c r="NH17" s="298">
        <v>0</v>
      </c>
      <c r="NI17" s="298">
        <v>0</v>
      </c>
      <c r="NJ17" s="298">
        <v>0</v>
      </c>
      <c r="NK17" s="298">
        <v>0</v>
      </c>
      <c r="NL17" s="298">
        <v>0</v>
      </c>
      <c r="NM17" s="298">
        <v>0</v>
      </c>
      <c r="NN17" s="298">
        <v>0</v>
      </c>
      <c r="NO17" s="298">
        <v>0</v>
      </c>
      <c r="NP17" s="298">
        <v>0</v>
      </c>
      <c r="NQ17" s="298">
        <v>0</v>
      </c>
      <c r="NR17" s="298">
        <v>0</v>
      </c>
      <c r="NS17" s="298">
        <v>0</v>
      </c>
      <c r="NT17" s="298">
        <v>0</v>
      </c>
      <c r="NU17" s="298">
        <v>0</v>
      </c>
      <c r="NV17" s="298">
        <v>0</v>
      </c>
      <c r="NW17" s="298">
        <v>0</v>
      </c>
      <c r="NX17" s="298">
        <v>0</v>
      </c>
      <c r="NY17" s="298">
        <v>0</v>
      </c>
      <c r="NZ17" s="298">
        <v>0</v>
      </c>
      <c r="OA17" s="298">
        <v>0</v>
      </c>
      <c r="OB17" s="298">
        <v>0</v>
      </c>
      <c r="OC17" s="298">
        <v>0</v>
      </c>
      <c r="OD17" s="298">
        <v>0</v>
      </c>
      <c r="OE17" s="298">
        <v>0</v>
      </c>
      <c r="OF17" s="298">
        <v>0</v>
      </c>
      <c r="OG17" s="298">
        <v>0</v>
      </c>
      <c r="OH17" s="298">
        <v>0</v>
      </c>
      <c r="OI17" s="298">
        <v>0</v>
      </c>
      <c r="OJ17" s="298">
        <v>0</v>
      </c>
      <c r="OK17" s="298">
        <v>0</v>
      </c>
      <c r="OL17" s="298">
        <v>0</v>
      </c>
      <c r="OM17" s="298">
        <v>0</v>
      </c>
      <c r="ON17" s="298">
        <v>0</v>
      </c>
      <c r="OO17" s="298">
        <v>0</v>
      </c>
      <c r="OP17" s="298">
        <v>0</v>
      </c>
      <c r="OQ17" s="298">
        <v>0</v>
      </c>
      <c r="OR17" s="298">
        <v>0</v>
      </c>
      <c r="OS17" s="298">
        <v>0</v>
      </c>
      <c r="OT17" s="298">
        <v>0</v>
      </c>
      <c r="OU17" s="298">
        <v>0</v>
      </c>
      <c r="OV17" s="298">
        <v>0</v>
      </c>
      <c r="OW17" s="298">
        <v>0</v>
      </c>
      <c r="OX17" s="298">
        <v>0</v>
      </c>
      <c r="OY17" s="298">
        <v>0</v>
      </c>
      <c r="OZ17" s="298">
        <v>0</v>
      </c>
      <c r="PA17" s="298">
        <v>0</v>
      </c>
      <c r="PB17" s="298">
        <v>0</v>
      </c>
      <c r="PC17" s="298">
        <v>0</v>
      </c>
      <c r="PD17" s="298">
        <v>0</v>
      </c>
      <c r="PE17" s="298">
        <v>0</v>
      </c>
      <c r="PF17" s="298">
        <v>0</v>
      </c>
      <c r="PG17" s="298">
        <v>0</v>
      </c>
      <c r="PH17" s="298">
        <v>0</v>
      </c>
      <c r="PI17" s="298">
        <v>0</v>
      </c>
      <c r="PJ17" s="298">
        <v>4552091</v>
      </c>
      <c r="PK17" s="298">
        <v>1531632</v>
      </c>
      <c r="PL17" s="298">
        <v>148635</v>
      </c>
      <c r="PM17" s="298">
        <v>0</v>
      </c>
      <c r="PN17" s="298">
        <v>2905883</v>
      </c>
      <c r="PO17" s="298">
        <v>706503</v>
      </c>
      <c r="PP17" s="298">
        <v>16535</v>
      </c>
      <c r="PQ17" s="298">
        <v>0</v>
      </c>
      <c r="PR17" s="298">
        <v>0</v>
      </c>
      <c r="PS17" s="298">
        <v>0</v>
      </c>
      <c r="PT17" s="298">
        <v>0</v>
      </c>
      <c r="PU17" s="298">
        <v>0</v>
      </c>
      <c r="PV17" s="298">
        <v>10045</v>
      </c>
      <c r="PW17" s="298">
        <v>58311</v>
      </c>
      <c r="PX17" s="298">
        <v>0</v>
      </c>
      <c r="PY17" s="298">
        <v>3274275</v>
      </c>
      <c r="PZ17" s="298">
        <v>0</v>
      </c>
      <c r="QA17" s="298">
        <v>266373</v>
      </c>
      <c r="QB17" s="298">
        <v>124813</v>
      </c>
      <c r="QC17" s="298">
        <v>0</v>
      </c>
      <c r="QD17" s="281">
        <v>1</v>
      </c>
    </row>
    <row r="18" spans="1:446" x14ac:dyDescent="0.2">
      <c r="A18" s="185" t="s">
        <v>127</v>
      </c>
      <c r="B18" s="185" t="s">
        <v>127</v>
      </c>
      <c r="C18" s="186">
        <f>ROUND(TAMIU!H18,0)-ROUND(TAMIU!H288,0)</f>
        <v>0</v>
      </c>
      <c r="D18" s="294">
        <v>9651</v>
      </c>
      <c r="E18" s="185" t="s">
        <v>713</v>
      </c>
      <c r="F18" s="185">
        <v>2020</v>
      </c>
      <c r="G18" s="186">
        <v>32408444</v>
      </c>
      <c r="H18" s="186">
        <v>2653424</v>
      </c>
      <c r="I18" s="186">
        <v>19437948</v>
      </c>
      <c r="J18" s="186">
        <v>8273633</v>
      </c>
      <c r="K18" s="186">
        <v>8077914</v>
      </c>
      <c r="L18" s="185" t="s">
        <v>741</v>
      </c>
      <c r="M18" s="185" t="s">
        <v>742</v>
      </c>
      <c r="N18" s="185" t="s">
        <v>743</v>
      </c>
      <c r="O18" s="186">
        <v>3277</v>
      </c>
      <c r="P18" s="186">
        <v>3943</v>
      </c>
      <c r="Q18" s="186">
        <v>1072</v>
      </c>
      <c r="R18" s="186">
        <v>13</v>
      </c>
      <c r="S18" s="186">
        <v>0</v>
      </c>
      <c r="T18" s="188" t="s">
        <v>790</v>
      </c>
      <c r="U18" s="188" t="s">
        <v>791</v>
      </c>
      <c r="V18" s="188" t="s">
        <v>792</v>
      </c>
      <c r="W18" s="186">
        <v>68108</v>
      </c>
      <c r="X18" s="186">
        <v>21499</v>
      </c>
      <c r="Y18" s="186">
        <v>6102</v>
      </c>
      <c r="Z18" s="186">
        <v>1083</v>
      </c>
      <c r="AA18" s="186">
        <v>0</v>
      </c>
      <c r="AB18" s="186">
        <v>1685</v>
      </c>
      <c r="AC18" s="186">
        <v>30</v>
      </c>
      <c r="AD18" s="186">
        <v>0</v>
      </c>
      <c r="AE18" s="186">
        <v>0</v>
      </c>
      <c r="AF18" s="186">
        <v>0</v>
      </c>
      <c r="AG18" s="186">
        <v>0</v>
      </c>
      <c r="AH18" s="186">
        <v>0</v>
      </c>
      <c r="AI18" s="186">
        <v>389</v>
      </c>
      <c r="AJ18" s="186">
        <v>826</v>
      </c>
      <c r="AK18" s="186">
        <v>0</v>
      </c>
      <c r="AL18" s="186">
        <v>3420</v>
      </c>
      <c r="AM18" s="186">
        <v>0</v>
      </c>
      <c r="AN18" s="186">
        <v>9</v>
      </c>
      <c r="AO18" s="186">
        <v>192</v>
      </c>
      <c r="AP18" s="186">
        <v>1772</v>
      </c>
      <c r="AQ18" s="186">
        <v>31776</v>
      </c>
      <c r="AR18" s="186">
        <v>9030</v>
      </c>
      <c r="AS18" s="186">
        <v>2084</v>
      </c>
      <c r="AT18" s="186">
        <v>4286</v>
      </c>
      <c r="AU18" s="186">
        <v>0</v>
      </c>
      <c r="AV18" s="186">
        <v>1749</v>
      </c>
      <c r="AW18" s="186">
        <v>726</v>
      </c>
      <c r="AX18" s="186">
        <v>0</v>
      </c>
      <c r="AY18" s="186">
        <v>78</v>
      </c>
      <c r="AZ18" s="186">
        <v>0</v>
      </c>
      <c r="BA18" s="186">
        <v>0</v>
      </c>
      <c r="BB18" s="186">
        <v>0</v>
      </c>
      <c r="BC18" s="186">
        <v>78</v>
      </c>
      <c r="BD18" s="186">
        <v>3583</v>
      </c>
      <c r="BE18" s="186">
        <v>0</v>
      </c>
      <c r="BF18" s="186">
        <v>15110</v>
      </c>
      <c r="BG18" s="186">
        <v>0</v>
      </c>
      <c r="BH18" s="186">
        <v>1629</v>
      </c>
      <c r="BI18" s="186">
        <v>0</v>
      </c>
      <c r="BJ18" s="186">
        <v>6407</v>
      </c>
      <c r="BK18" s="186">
        <v>5974</v>
      </c>
      <c r="BL18" s="186">
        <v>435</v>
      </c>
      <c r="BM18" s="186">
        <v>0</v>
      </c>
      <c r="BN18" s="186">
        <v>6153</v>
      </c>
      <c r="BO18" s="186">
        <v>0</v>
      </c>
      <c r="BP18" s="186">
        <v>33</v>
      </c>
      <c r="BQ18" s="186">
        <v>0</v>
      </c>
      <c r="BR18" s="186">
        <v>0</v>
      </c>
      <c r="BS18" s="186">
        <v>0</v>
      </c>
      <c r="BT18" s="186">
        <v>0</v>
      </c>
      <c r="BU18" s="186">
        <v>0</v>
      </c>
      <c r="BV18" s="186">
        <v>0</v>
      </c>
      <c r="BW18" s="186">
        <v>0</v>
      </c>
      <c r="BX18" s="186">
        <v>0</v>
      </c>
      <c r="BY18" s="186">
        <v>0</v>
      </c>
      <c r="BZ18" s="186">
        <v>5857</v>
      </c>
      <c r="CA18" s="186">
        <v>0</v>
      </c>
      <c r="CB18" s="186">
        <v>0</v>
      </c>
      <c r="CC18" s="186">
        <v>0</v>
      </c>
      <c r="CD18" s="186">
        <v>1329</v>
      </c>
      <c r="CE18" s="186">
        <v>0</v>
      </c>
      <c r="CF18" s="186">
        <v>0</v>
      </c>
      <c r="CG18" s="186">
        <v>0</v>
      </c>
      <c r="CH18" s="186">
        <v>0</v>
      </c>
      <c r="CI18" s="186">
        <v>0</v>
      </c>
      <c r="CJ18" s="186">
        <v>0</v>
      </c>
      <c r="CK18" s="186">
        <v>0</v>
      </c>
      <c r="CL18" s="186">
        <v>0</v>
      </c>
      <c r="CM18" s="186">
        <v>0</v>
      </c>
      <c r="CN18" s="186">
        <v>0</v>
      </c>
      <c r="CO18" s="186">
        <v>0</v>
      </c>
      <c r="CP18" s="186">
        <v>0</v>
      </c>
      <c r="CQ18" s="186">
        <v>0</v>
      </c>
      <c r="CR18" s="186">
        <v>0</v>
      </c>
      <c r="CS18" s="186">
        <v>0</v>
      </c>
      <c r="CT18" s="186">
        <v>150</v>
      </c>
      <c r="CU18" s="186">
        <v>0</v>
      </c>
      <c r="CV18" s="186">
        <v>0</v>
      </c>
      <c r="CW18" s="186">
        <v>0</v>
      </c>
      <c r="CX18" s="186">
        <v>0</v>
      </c>
      <c r="CY18" s="186">
        <v>0</v>
      </c>
      <c r="CZ18" s="186">
        <v>0</v>
      </c>
      <c r="DA18" s="186">
        <v>0</v>
      </c>
      <c r="DB18" s="186">
        <v>0</v>
      </c>
      <c r="DC18" s="186">
        <v>0</v>
      </c>
      <c r="DD18" s="186">
        <v>0</v>
      </c>
      <c r="DE18" s="186">
        <v>0</v>
      </c>
      <c r="DF18" s="186">
        <v>0</v>
      </c>
      <c r="DG18" s="186">
        <v>0</v>
      </c>
      <c r="DH18" s="186">
        <v>0</v>
      </c>
      <c r="DI18" s="186">
        <v>0</v>
      </c>
      <c r="DJ18" s="186">
        <v>0</v>
      </c>
      <c r="DK18" s="186">
        <v>0</v>
      </c>
      <c r="DL18" s="186">
        <v>0</v>
      </c>
      <c r="DM18" s="186">
        <v>0</v>
      </c>
      <c r="DN18" s="186">
        <v>0</v>
      </c>
      <c r="DO18" s="186">
        <v>0</v>
      </c>
      <c r="DP18" s="186">
        <v>0</v>
      </c>
      <c r="DQ18" s="186">
        <v>0</v>
      </c>
      <c r="DR18" s="186">
        <v>0</v>
      </c>
      <c r="DS18" s="186">
        <v>2848131.9735248098</v>
      </c>
      <c r="DT18" s="186">
        <v>1037268.6473529</v>
      </c>
      <c r="DU18" s="186">
        <v>702816.374938717</v>
      </c>
      <c r="DV18" s="186">
        <v>109314.01939524</v>
      </c>
      <c r="DW18" s="186">
        <v>0</v>
      </c>
      <c r="DX18" s="186">
        <v>212339.77783613501</v>
      </c>
      <c r="DY18" s="186">
        <v>1758.16836227572</v>
      </c>
      <c r="DZ18" s="186">
        <v>0</v>
      </c>
      <c r="EA18" s="186">
        <v>0</v>
      </c>
      <c r="EB18" s="186">
        <v>0</v>
      </c>
      <c r="EC18" s="186">
        <v>0</v>
      </c>
      <c r="ED18" s="186">
        <v>0</v>
      </c>
      <c r="EE18" s="186">
        <v>29251.307486631002</v>
      </c>
      <c r="EF18" s="186">
        <v>120094.653305913</v>
      </c>
      <c r="EG18" s="186">
        <v>0</v>
      </c>
      <c r="EH18" s="186">
        <v>313430.53028613201</v>
      </c>
      <c r="EI18" s="186">
        <v>0</v>
      </c>
      <c r="EJ18" s="186">
        <v>714.83928571428601</v>
      </c>
      <c r="EK18" s="186">
        <v>16264.222222222201</v>
      </c>
      <c r="EL18" s="186">
        <v>161431.70756138599</v>
      </c>
      <c r="EM18" s="186">
        <v>1973243.7082132101</v>
      </c>
      <c r="EN18" s="186">
        <v>766429.226689982</v>
      </c>
      <c r="EO18" s="186">
        <v>515984.76845955098</v>
      </c>
      <c r="EP18" s="186">
        <v>416240.94840279501</v>
      </c>
      <c r="EQ18" s="186">
        <v>0</v>
      </c>
      <c r="ER18" s="186">
        <v>318325.56944444502</v>
      </c>
      <c r="ES18" s="186">
        <v>39705.331637724303</v>
      </c>
      <c r="ET18" s="186">
        <v>0</v>
      </c>
      <c r="EU18" s="186">
        <v>4800</v>
      </c>
      <c r="EV18" s="186">
        <v>0</v>
      </c>
      <c r="EW18" s="186">
        <v>0</v>
      </c>
      <c r="EX18" s="186">
        <v>0</v>
      </c>
      <c r="EY18" s="186">
        <v>3000</v>
      </c>
      <c r="EZ18" s="186">
        <v>387297.88766522403</v>
      </c>
      <c r="FA18" s="186">
        <v>0</v>
      </c>
      <c r="FB18" s="186">
        <v>1239183.05660254</v>
      </c>
      <c r="FC18" s="186">
        <v>0</v>
      </c>
      <c r="FD18" s="186">
        <v>121345.827380952</v>
      </c>
      <c r="FE18" s="186">
        <v>0</v>
      </c>
      <c r="FF18" s="186">
        <v>986050.88043360098</v>
      </c>
      <c r="FG18" s="186">
        <v>836227.92373598705</v>
      </c>
      <c r="FH18" s="186">
        <v>174352.100868726</v>
      </c>
      <c r="FI18" s="186">
        <v>0</v>
      </c>
      <c r="FJ18" s="186">
        <v>629069.66818181798</v>
      </c>
      <c r="FK18" s="186">
        <v>0</v>
      </c>
      <c r="FL18" s="186">
        <v>30875</v>
      </c>
      <c r="FM18" s="186">
        <v>0</v>
      </c>
      <c r="FN18" s="186">
        <v>0</v>
      </c>
      <c r="FO18" s="186">
        <v>0</v>
      </c>
      <c r="FP18" s="186">
        <v>0</v>
      </c>
      <c r="FQ18" s="186">
        <v>0</v>
      </c>
      <c r="FR18" s="186">
        <v>0</v>
      </c>
      <c r="FS18" s="186">
        <v>0</v>
      </c>
      <c r="FT18" s="186">
        <v>0</v>
      </c>
      <c r="FU18" s="186">
        <v>0</v>
      </c>
      <c r="FV18" s="186">
        <v>460851.05622804799</v>
      </c>
      <c r="FW18" s="186">
        <v>0</v>
      </c>
      <c r="FX18" s="186">
        <v>0</v>
      </c>
      <c r="FY18" s="186">
        <v>0</v>
      </c>
      <c r="FZ18" s="186">
        <v>239898.80200501301</v>
      </c>
      <c r="GA18" s="186">
        <v>0</v>
      </c>
      <c r="GB18" s="186">
        <v>0</v>
      </c>
      <c r="GC18" s="186">
        <v>0</v>
      </c>
      <c r="GD18" s="186">
        <v>0</v>
      </c>
      <c r="GE18" s="186">
        <v>0</v>
      </c>
      <c r="GF18" s="186">
        <v>0</v>
      </c>
      <c r="GG18" s="186">
        <v>0</v>
      </c>
      <c r="GH18" s="186">
        <v>0</v>
      </c>
      <c r="GI18" s="186">
        <v>0</v>
      </c>
      <c r="GJ18" s="186">
        <v>0</v>
      </c>
      <c r="GK18" s="186">
        <v>0</v>
      </c>
      <c r="GL18" s="186">
        <v>0</v>
      </c>
      <c r="GM18" s="186">
        <v>0</v>
      </c>
      <c r="GN18" s="186">
        <v>0</v>
      </c>
      <c r="GO18" s="186">
        <v>0</v>
      </c>
      <c r="GP18" s="186">
        <v>233543.70238095199</v>
      </c>
      <c r="GQ18" s="186">
        <v>0</v>
      </c>
      <c r="GR18" s="186">
        <v>0</v>
      </c>
      <c r="GS18" s="186">
        <v>0</v>
      </c>
      <c r="GT18" s="186">
        <v>0</v>
      </c>
      <c r="GU18" s="186">
        <v>0</v>
      </c>
      <c r="GV18" s="186">
        <v>0</v>
      </c>
      <c r="GW18" s="186">
        <v>0</v>
      </c>
      <c r="GX18" s="186">
        <v>0</v>
      </c>
      <c r="GY18" s="186">
        <v>0</v>
      </c>
      <c r="GZ18" s="186">
        <v>0</v>
      </c>
      <c r="HA18" s="186">
        <v>0</v>
      </c>
      <c r="HB18" s="186">
        <v>0</v>
      </c>
      <c r="HC18" s="186">
        <v>0</v>
      </c>
      <c r="HD18" s="186">
        <v>0</v>
      </c>
      <c r="HE18" s="186">
        <v>0</v>
      </c>
      <c r="HF18" s="186">
        <v>0</v>
      </c>
      <c r="HG18" s="186">
        <v>0</v>
      </c>
      <c r="HH18" s="186">
        <v>0</v>
      </c>
      <c r="HI18" s="186">
        <v>0</v>
      </c>
      <c r="HJ18" s="186">
        <v>0</v>
      </c>
      <c r="HK18" s="186">
        <v>0</v>
      </c>
      <c r="HL18" s="186">
        <v>0</v>
      </c>
      <c r="HM18" s="186">
        <v>0</v>
      </c>
      <c r="HN18" s="186">
        <v>0</v>
      </c>
      <c r="HP18" s="187" t="s">
        <v>149</v>
      </c>
      <c r="HQ18" s="185">
        <f>'Relative Weights'!$H$1</f>
        <v>2020</v>
      </c>
      <c r="HR18" s="186">
        <v>154153</v>
      </c>
      <c r="HS18" s="186">
        <v>41675</v>
      </c>
      <c r="HT18" s="186">
        <v>0</v>
      </c>
      <c r="HU18" s="186">
        <v>0</v>
      </c>
      <c r="HV18" s="186">
        <v>0</v>
      </c>
      <c r="HW18" s="186">
        <v>0</v>
      </c>
      <c r="HX18" s="186">
        <v>0</v>
      </c>
      <c r="HY18" s="186">
        <v>0</v>
      </c>
      <c r="HZ18" s="186">
        <v>0</v>
      </c>
      <c r="IA18" s="186">
        <v>0</v>
      </c>
      <c r="IB18" s="186">
        <v>0</v>
      </c>
      <c r="IC18" s="186">
        <v>0</v>
      </c>
      <c r="ID18" s="186">
        <v>0</v>
      </c>
      <c r="IE18" s="186">
        <v>0</v>
      </c>
      <c r="IF18" s="186">
        <v>0</v>
      </c>
      <c r="IG18" s="186">
        <v>6003</v>
      </c>
      <c r="IH18" s="186">
        <v>0</v>
      </c>
      <c r="II18" s="186">
        <v>0</v>
      </c>
      <c r="IJ18" s="186">
        <v>0</v>
      </c>
      <c r="IK18" s="186">
        <v>0</v>
      </c>
      <c r="IL18" s="186">
        <v>0</v>
      </c>
      <c r="IM18" s="186">
        <v>0</v>
      </c>
      <c r="IN18" s="186">
        <v>0</v>
      </c>
      <c r="IO18" s="186">
        <v>0</v>
      </c>
      <c r="IP18" s="186">
        <v>0</v>
      </c>
      <c r="IQ18" s="186">
        <v>0</v>
      </c>
      <c r="IR18" s="186">
        <v>0</v>
      </c>
      <c r="IS18" s="186">
        <v>0</v>
      </c>
      <c r="IT18" s="186">
        <v>0</v>
      </c>
      <c r="IU18" s="186">
        <v>0</v>
      </c>
      <c r="IV18" s="186">
        <v>0</v>
      </c>
      <c r="IW18" s="186">
        <v>0</v>
      </c>
      <c r="IX18" s="186">
        <v>0</v>
      </c>
      <c r="IY18" s="186">
        <v>0</v>
      </c>
      <c r="IZ18" s="186">
        <v>0</v>
      </c>
      <c r="JA18" s="186">
        <v>22200</v>
      </c>
      <c r="JB18" s="186">
        <v>0</v>
      </c>
      <c r="JC18" s="186">
        <v>0</v>
      </c>
      <c r="JD18" s="186">
        <v>0</v>
      </c>
      <c r="JE18" s="186">
        <v>0</v>
      </c>
      <c r="JF18" s="186">
        <v>0</v>
      </c>
      <c r="JG18" s="186">
        <v>0</v>
      </c>
      <c r="JH18" s="186">
        <v>0</v>
      </c>
      <c r="JI18" s="186">
        <v>0</v>
      </c>
      <c r="JJ18" s="186">
        <v>0</v>
      </c>
      <c r="JK18" s="186">
        <v>0</v>
      </c>
      <c r="JL18" s="186">
        <v>0</v>
      </c>
      <c r="JM18" s="186">
        <v>0</v>
      </c>
      <c r="JN18" s="186">
        <v>0</v>
      </c>
      <c r="JO18" s="186">
        <v>0</v>
      </c>
      <c r="JP18" s="186">
        <v>0</v>
      </c>
      <c r="JQ18" s="186">
        <v>0</v>
      </c>
      <c r="JR18" s="186">
        <v>0</v>
      </c>
      <c r="JS18" s="186">
        <v>0</v>
      </c>
      <c r="JT18" s="186">
        <v>0</v>
      </c>
      <c r="JU18" s="186">
        <v>0</v>
      </c>
      <c r="JV18" s="186">
        <v>0</v>
      </c>
      <c r="JW18" s="186">
        <v>0</v>
      </c>
      <c r="JX18" s="186">
        <v>0</v>
      </c>
      <c r="JY18" s="186">
        <v>0</v>
      </c>
      <c r="JZ18" s="186">
        <v>0</v>
      </c>
      <c r="KA18" s="186">
        <v>0</v>
      </c>
      <c r="KB18" s="186">
        <v>0</v>
      </c>
      <c r="KC18" s="186">
        <v>0</v>
      </c>
      <c r="KD18" s="186">
        <v>0</v>
      </c>
      <c r="KE18" s="186">
        <v>0</v>
      </c>
      <c r="KF18" s="186">
        <v>0</v>
      </c>
      <c r="KG18" s="186">
        <v>0</v>
      </c>
      <c r="KH18" s="186">
        <v>0</v>
      </c>
      <c r="KI18" s="186">
        <v>0</v>
      </c>
      <c r="KJ18" s="186">
        <v>0</v>
      </c>
      <c r="KK18" s="186">
        <v>0</v>
      </c>
      <c r="KL18" s="186">
        <v>0</v>
      </c>
      <c r="KM18" s="186">
        <v>0</v>
      </c>
      <c r="KN18" s="186">
        <v>0</v>
      </c>
      <c r="KO18" s="186">
        <v>0</v>
      </c>
      <c r="KP18" s="186">
        <v>0</v>
      </c>
      <c r="KQ18" s="186">
        <v>0</v>
      </c>
      <c r="KR18" s="186">
        <v>0</v>
      </c>
      <c r="KS18" s="186">
        <v>0</v>
      </c>
      <c r="KT18" s="186">
        <v>0</v>
      </c>
      <c r="KU18" s="186">
        <v>0</v>
      </c>
      <c r="KV18" s="186">
        <v>0</v>
      </c>
      <c r="KW18" s="186">
        <v>0</v>
      </c>
      <c r="KX18" s="186">
        <v>0</v>
      </c>
      <c r="KY18" s="186">
        <v>0</v>
      </c>
      <c r="KZ18" s="186">
        <v>0</v>
      </c>
      <c r="LA18" s="186">
        <v>0</v>
      </c>
      <c r="LB18" s="186">
        <v>0</v>
      </c>
      <c r="LC18" s="186">
        <v>0</v>
      </c>
      <c r="LD18" s="186">
        <v>0</v>
      </c>
      <c r="LE18" s="186">
        <v>0</v>
      </c>
      <c r="LF18" s="186">
        <v>0</v>
      </c>
      <c r="LG18" s="186">
        <v>0</v>
      </c>
      <c r="LH18" s="186">
        <v>0</v>
      </c>
      <c r="LI18" s="186">
        <v>0</v>
      </c>
      <c r="LJ18" s="186">
        <v>0</v>
      </c>
      <c r="LK18" s="186">
        <v>0</v>
      </c>
      <c r="LL18" s="186">
        <v>0</v>
      </c>
      <c r="LM18" s="186">
        <v>0</v>
      </c>
      <c r="LN18" s="186">
        <v>3944446.7189258379</v>
      </c>
      <c r="LO18" s="186">
        <v>1417532.2306380426</v>
      </c>
      <c r="LP18" s="186">
        <v>923370.61916076601</v>
      </c>
      <c r="LQ18" s="186">
        <v>143618.38649638195</v>
      </c>
      <c r="LR18" s="186">
        <v>0</v>
      </c>
      <c r="LS18" s="186">
        <v>278975.16211130953</v>
      </c>
      <c r="LT18" s="186">
        <v>2309.9077755622297</v>
      </c>
      <c r="LU18" s="186">
        <v>0</v>
      </c>
      <c r="LV18" s="186">
        <v>0</v>
      </c>
      <c r="LW18" s="186">
        <v>0</v>
      </c>
      <c r="LX18" s="186">
        <v>0</v>
      </c>
      <c r="LY18" s="186">
        <v>0</v>
      </c>
      <c r="LZ18" s="186">
        <v>38430.803362468003</v>
      </c>
      <c r="MA18" s="186">
        <v>157782.14386460159</v>
      </c>
      <c r="MB18" s="186">
        <v>0</v>
      </c>
      <c r="MC18" s="186">
        <v>419676.52883263293</v>
      </c>
      <c r="MD18" s="186">
        <v>0</v>
      </c>
      <c r="ME18" s="186">
        <v>939.16649837305647</v>
      </c>
      <c r="MF18" s="186">
        <v>21368.177349042431</v>
      </c>
      <c r="MG18" s="186">
        <v>212091.38130302427</v>
      </c>
      <c r="MH18" s="186">
        <v>2592476.9677809407</v>
      </c>
      <c r="MI18" s="186">
        <v>1006946.1310621063</v>
      </c>
      <c r="MJ18" s="186">
        <v>677908.47242505464</v>
      </c>
      <c r="MK18" s="186">
        <v>546863.55633114942</v>
      </c>
      <c r="ML18" s="186">
        <v>0</v>
      </c>
      <c r="MM18" s="186">
        <v>418220.87337997847</v>
      </c>
      <c r="MN18" s="186">
        <v>52165.455964946603</v>
      </c>
      <c r="MO18" s="186">
        <v>0</v>
      </c>
      <c r="MP18" s="186">
        <v>6306.3114776717421</v>
      </c>
      <c r="MQ18" s="186">
        <v>0</v>
      </c>
      <c r="MR18" s="186">
        <v>0</v>
      </c>
      <c r="MS18" s="186">
        <v>0</v>
      </c>
      <c r="MT18" s="186">
        <v>3941.4446735448387</v>
      </c>
      <c r="MU18" s="186">
        <v>508837.73213775479</v>
      </c>
      <c r="MV18" s="186">
        <v>0</v>
      </c>
      <c r="MW18" s="186">
        <v>1657223.8432485959</v>
      </c>
      <c r="MX18" s="186">
        <v>0</v>
      </c>
      <c r="MY18" s="186">
        <v>159425.95499584821</v>
      </c>
      <c r="MZ18" s="186">
        <v>0</v>
      </c>
      <c r="NA18" s="186">
        <v>1295488.3301764051</v>
      </c>
      <c r="NB18" s="186">
        <v>1098648.6986262219</v>
      </c>
      <c r="NC18" s="186">
        <v>229066.38643013083</v>
      </c>
      <c r="ND18" s="186">
        <v>0</v>
      </c>
      <c r="NE18" s="186">
        <v>826481.09764794842</v>
      </c>
      <c r="NF18" s="186">
        <v>0</v>
      </c>
      <c r="NG18" s="186">
        <v>40564.034765232289</v>
      </c>
      <c r="NH18" s="186">
        <v>0</v>
      </c>
      <c r="NI18" s="186">
        <v>0</v>
      </c>
      <c r="NJ18" s="186">
        <v>0</v>
      </c>
      <c r="NK18" s="186">
        <v>0</v>
      </c>
      <c r="NL18" s="186">
        <v>0</v>
      </c>
      <c r="NM18" s="186">
        <v>0</v>
      </c>
      <c r="NN18" s="186">
        <v>0</v>
      </c>
      <c r="NO18" s="186">
        <v>0</v>
      </c>
      <c r="NP18" s="186">
        <v>0</v>
      </c>
      <c r="NQ18" s="186">
        <v>605472.98028918414</v>
      </c>
      <c r="NR18" s="186">
        <v>0</v>
      </c>
      <c r="NS18" s="186">
        <v>0</v>
      </c>
      <c r="NT18" s="186">
        <v>0</v>
      </c>
      <c r="NU18" s="186">
        <v>315182.6184508155</v>
      </c>
      <c r="NV18" s="186">
        <v>0</v>
      </c>
      <c r="NW18" s="186">
        <v>0</v>
      </c>
      <c r="NX18" s="186">
        <v>0</v>
      </c>
      <c r="NY18" s="186">
        <v>0</v>
      </c>
      <c r="NZ18" s="186">
        <v>0</v>
      </c>
      <c r="OA18" s="186">
        <v>0</v>
      </c>
      <c r="OB18" s="186">
        <v>0</v>
      </c>
      <c r="OC18" s="186">
        <v>0</v>
      </c>
      <c r="OD18" s="186">
        <v>0</v>
      </c>
      <c r="OE18" s="186">
        <v>0</v>
      </c>
      <c r="OF18" s="186">
        <v>0</v>
      </c>
      <c r="OG18" s="186">
        <v>0</v>
      </c>
      <c r="OH18" s="186">
        <v>0</v>
      </c>
      <c r="OI18" s="186">
        <v>0</v>
      </c>
      <c r="OJ18" s="186">
        <v>0</v>
      </c>
      <c r="OK18" s="186">
        <v>306833.19392978138</v>
      </c>
      <c r="OL18" s="186">
        <v>0</v>
      </c>
      <c r="OM18" s="186">
        <v>0</v>
      </c>
      <c r="ON18" s="186">
        <v>0</v>
      </c>
      <c r="OO18" s="186">
        <v>0</v>
      </c>
      <c r="OP18" s="186">
        <v>0</v>
      </c>
      <c r="OQ18" s="186">
        <v>0</v>
      </c>
      <c r="OR18" s="186">
        <v>0</v>
      </c>
      <c r="OS18" s="186">
        <v>0</v>
      </c>
      <c r="OT18" s="186">
        <v>0</v>
      </c>
      <c r="OU18" s="186">
        <v>0</v>
      </c>
      <c r="OV18" s="186">
        <v>0</v>
      </c>
      <c r="OW18" s="186">
        <v>0</v>
      </c>
      <c r="OX18" s="186">
        <v>0</v>
      </c>
      <c r="OY18" s="186">
        <v>0</v>
      </c>
      <c r="OZ18" s="186">
        <v>0</v>
      </c>
      <c r="PA18" s="186">
        <v>0</v>
      </c>
      <c r="PB18" s="186">
        <v>0</v>
      </c>
      <c r="PC18" s="186">
        <v>0</v>
      </c>
      <c r="PD18" s="186">
        <v>0</v>
      </c>
      <c r="PE18" s="186">
        <v>0</v>
      </c>
      <c r="PF18" s="186">
        <v>0</v>
      </c>
      <c r="PG18" s="186">
        <v>0</v>
      </c>
      <c r="PH18" s="186">
        <v>0</v>
      </c>
      <c r="PI18" s="186">
        <v>0</v>
      </c>
      <c r="PJ18" s="186">
        <v>0</v>
      </c>
      <c r="PK18" s="186">
        <v>0</v>
      </c>
      <c r="PL18" s="186">
        <v>0</v>
      </c>
      <c r="PM18" s="186">
        <v>0</v>
      </c>
      <c r="PN18" s="186">
        <v>0</v>
      </c>
      <c r="PO18" s="186">
        <v>0</v>
      </c>
      <c r="PP18" s="186">
        <v>0</v>
      </c>
      <c r="PQ18" s="186">
        <v>0</v>
      </c>
      <c r="PR18" s="186">
        <v>0</v>
      </c>
      <c r="PS18" s="186">
        <v>0</v>
      </c>
      <c r="PT18" s="186">
        <v>0</v>
      </c>
      <c r="PU18" s="186">
        <v>0</v>
      </c>
      <c r="PV18" s="186">
        <v>0</v>
      </c>
      <c r="PW18" s="186">
        <v>0</v>
      </c>
      <c r="PX18" s="186">
        <v>0</v>
      </c>
      <c r="PY18" s="186">
        <v>0</v>
      </c>
      <c r="PZ18" s="186">
        <v>0</v>
      </c>
      <c r="QA18" s="186">
        <v>0</v>
      </c>
      <c r="QB18" s="186">
        <v>0</v>
      </c>
      <c r="QC18" s="186">
        <v>0</v>
      </c>
      <c r="QD18" s="281">
        <v>1</v>
      </c>
    </row>
    <row r="19" spans="1:446" x14ac:dyDescent="0.2">
      <c r="A19" s="185" t="s">
        <v>125</v>
      </c>
      <c r="B19" s="185" t="s">
        <v>125</v>
      </c>
      <c r="C19" s="186">
        <f>ROUND(WTAMU!H18,0)-ROUND(WTAMU!H288,0)</f>
        <v>0</v>
      </c>
      <c r="D19" s="294">
        <v>3665</v>
      </c>
      <c r="E19" s="185" t="s">
        <v>125</v>
      </c>
      <c r="F19" s="185">
        <v>2020</v>
      </c>
      <c r="G19" s="186">
        <v>42864640</v>
      </c>
      <c r="H19" s="186">
        <v>5430411</v>
      </c>
      <c r="I19" s="186">
        <v>16635074</v>
      </c>
      <c r="J19" s="186">
        <v>11460752</v>
      </c>
      <c r="K19" s="186">
        <v>13346299</v>
      </c>
      <c r="L19" s="185" t="s">
        <v>741</v>
      </c>
      <c r="M19" s="185" t="s">
        <v>742</v>
      </c>
      <c r="N19" s="185" t="s">
        <v>743</v>
      </c>
      <c r="O19" s="186">
        <v>2713</v>
      </c>
      <c r="P19" s="186">
        <v>4803</v>
      </c>
      <c r="Q19" s="186">
        <v>2425</v>
      </c>
      <c r="R19" s="186">
        <v>29</v>
      </c>
      <c r="S19" s="186">
        <v>0</v>
      </c>
      <c r="T19" s="188" t="s">
        <v>924</v>
      </c>
      <c r="U19" s="188" t="s">
        <v>793</v>
      </c>
      <c r="V19" s="280" t="s">
        <v>925</v>
      </c>
      <c r="W19" s="186">
        <v>47649</v>
      </c>
      <c r="X19" s="186">
        <v>20869</v>
      </c>
      <c r="Y19" s="186">
        <v>9986</v>
      </c>
      <c r="Z19" s="186">
        <v>2046</v>
      </c>
      <c r="AA19" s="186">
        <v>7233</v>
      </c>
      <c r="AB19" s="186">
        <v>2634</v>
      </c>
      <c r="AC19" s="186">
        <v>0</v>
      </c>
      <c r="AD19" s="186">
        <v>0</v>
      </c>
      <c r="AE19" s="186">
        <v>309</v>
      </c>
      <c r="AF19" s="186">
        <v>0</v>
      </c>
      <c r="AG19" s="186">
        <v>0</v>
      </c>
      <c r="AH19" s="186">
        <v>0</v>
      </c>
      <c r="AI19" s="186">
        <v>149</v>
      </c>
      <c r="AJ19" s="186">
        <v>981</v>
      </c>
      <c r="AK19" s="186">
        <v>0</v>
      </c>
      <c r="AL19" s="186">
        <v>6453</v>
      </c>
      <c r="AM19" s="186">
        <v>0</v>
      </c>
      <c r="AN19" s="186">
        <v>21</v>
      </c>
      <c r="AO19" s="186">
        <v>2154</v>
      </c>
      <c r="AP19" s="186">
        <v>588</v>
      </c>
      <c r="AQ19" s="186">
        <v>19153</v>
      </c>
      <c r="AR19" s="186">
        <v>9839</v>
      </c>
      <c r="AS19" s="186">
        <v>4324</v>
      </c>
      <c r="AT19" s="186">
        <v>7186</v>
      </c>
      <c r="AU19" s="186">
        <v>5759</v>
      </c>
      <c r="AV19" s="186">
        <v>3279</v>
      </c>
      <c r="AW19" s="186">
        <v>0</v>
      </c>
      <c r="AX19" s="186">
        <v>0</v>
      </c>
      <c r="AY19" s="186">
        <v>2151</v>
      </c>
      <c r="AZ19" s="186">
        <v>3</v>
      </c>
      <c r="BA19" s="186">
        <v>0</v>
      </c>
      <c r="BB19" s="186">
        <v>84</v>
      </c>
      <c r="BC19" s="186">
        <v>219</v>
      </c>
      <c r="BD19" s="186">
        <v>2676</v>
      </c>
      <c r="BE19" s="186">
        <v>0</v>
      </c>
      <c r="BF19" s="186">
        <v>20857</v>
      </c>
      <c r="BG19" s="186">
        <v>0</v>
      </c>
      <c r="BH19" s="186">
        <v>1608</v>
      </c>
      <c r="BI19" s="186">
        <v>2409</v>
      </c>
      <c r="BJ19" s="186">
        <v>7023</v>
      </c>
      <c r="BK19" s="186">
        <v>6609</v>
      </c>
      <c r="BL19" s="186">
        <v>1158</v>
      </c>
      <c r="BM19" s="186">
        <v>547</v>
      </c>
      <c r="BN19" s="186">
        <v>5185</v>
      </c>
      <c r="BO19" s="186">
        <v>601</v>
      </c>
      <c r="BP19" s="186">
        <v>1548</v>
      </c>
      <c r="BQ19" s="186">
        <v>105</v>
      </c>
      <c r="BR19" s="186">
        <v>0</v>
      </c>
      <c r="BS19" s="186">
        <v>704</v>
      </c>
      <c r="BT19" s="186">
        <v>0</v>
      </c>
      <c r="BU19" s="186">
        <v>0</v>
      </c>
      <c r="BV19" s="186">
        <v>0</v>
      </c>
      <c r="BW19" s="186">
        <v>0</v>
      </c>
      <c r="BX19" s="186">
        <v>1371</v>
      </c>
      <c r="BY19" s="186">
        <v>0</v>
      </c>
      <c r="BZ19" s="186">
        <v>17102</v>
      </c>
      <c r="CA19" s="186">
        <v>0</v>
      </c>
      <c r="CB19" s="186">
        <v>0</v>
      </c>
      <c r="CC19" s="186">
        <v>204</v>
      </c>
      <c r="CD19" s="186">
        <v>2005</v>
      </c>
      <c r="CE19" s="186">
        <v>0</v>
      </c>
      <c r="CF19" s="186">
        <v>0</v>
      </c>
      <c r="CG19" s="186">
        <v>0</v>
      </c>
      <c r="CH19" s="186">
        <v>597</v>
      </c>
      <c r="CI19" s="186">
        <v>86</v>
      </c>
      <c r="CJ19" s="186">
        <v>0</v>
      </c>
      <c r="CK19" s="186">
        <v>0</v>
      </c>
      <c r="CL19" s="186">
        <v>0</v>
      </c>
      <c r="CM19" s="186">
        <v>0</v>
      </c>
      <c r="CN19" s="186">
        <v>0</v>
      </c>
      <c r="CO19" s="186">
        <v>0</v>
      </c>
      <c r="CP19" s="186">
        <v>0</v>
      </c>
      <c r="CQ19" s="186">
        <v>0</v>
      </c>
      <c r="CR19" s="186">
        <v>0</v>
      </c>
      <c r="CS19" s="186">
        <v>0</v>
      </c>
      <c r="CT19" s="186">
        <v>0</v>
      </c>
      <c r="CU19" s="186">
        <v>0</v>
      </c>
      <c r="CV19" s="186">
        <v>0</v>
      </c>
      <c r="CW19" s="186">
        <v>0</v>
      </c>
      <c r="CX19" s="186">
        <v>0</v>
      </c>
      <c r="CY19" s="186">
        <v>0</v>
      </c>
      <c r="CZ19" s="186">
        <v>0</v>
      </c>
      <c r="DA19" s="186">
        <v>0</v>
      </c>
      <c r="DB19" s="186">
        <v>0</v>
      </c>
      <c r="DC19" s="186">
        <v>0</v>
      </c>
      <c r="DD19" s="186">
        <v>0</v>
      </c>
      <c r="DE19" s="186">
        <v>0</v>
      </c>
      <c r="DF19" s="186">
        <v>0</v>
      </c>
      <c r="DG19" s="186">
        <v>0</v>
      </c>
      <c r="DH19" s="186">
        <v>0</v>
      </c>
      <c r="DI19" s="186">
        <v>0</v>
      </c>
      <c r="DJ19" s="186">
        <v>0</v>
      </c>
      <c r="DK19" s="186">
        <v>0</v>
      </c>
      <c r="DL19" s="186">
        <v>0</v>
      </c>
      <c r="DM19" s="186">
        <v>0</v>
      </c>
      <c r="DN19" s="186">
        <v>0</v>
      </c>
      <c r="DO19" s="186">
        <v>0</v>
      </c>
      <c r="DP19" s="186">
        <v>0</v>
      </c>
      <c r="DQ19" s="186">
        <v>0</v>
      </c>
      <c r="DR19" s="186">
        <v>0</v>
      </c>
      <c r="DS19" s="186">
        <v>3323647.44718807</v>
      </c>
      <c r="DT19" s="186">
        <v>1375161.3521338999</v>
      </c>
      <c r="DU19" s="186">
        <v>1790069.51077453</v>
      </c>
      <c r="DV19" s="186">
        <v>127548.550883206</v>
      </c>
      <c r="DW19" s="186">
        <v>625901.30504548398</v>
      </c>
      <c r="DX19" s="186">
        <v>414147.10132940701</v>
      </c>
      <c r="DY19" s="186">
        <v>0</v>
      </c>
      <c r="DZ19" s="186">
        <v>0</v>
      </c>
      <c r="EA19" s="186">
        <v>11055.429760995199</v>
      </c>
      <c r="EB19" s="186">
        <v>0</v>
      </c>
      <c r="EC19" s="186">
        <v>0</v>
      </c>
      <c r="ED19" s="186">
        <v>0</v>
      </c>
      <c r="EE19" s="186">
        <v>38313.326365045301</v>
      </c>
      <c r="EF19" s="186">
        <v>215180.25286393199</v>
      </c>
      <c r="EG19" s="186">
        <v>0</v>
      </c>
      <c r="EH19" s="186">
        <v>481028.37772392499</v>
      </c>
      <c r="EI19" s="186">
        <v>0</v>
      </c>
      <c r="EJ19" s="186">
        <v>1555.5999475974299</v>
      </c>
      <c r="EK19" s="186">
        <v>240109.553386229</v>
      </c>
      <c r="EL19" s="186">
        <v>44810.441525182301</v>
      </c>
      <c r="EM19" s="186">
        <v>2329830.31226179</v>
      </c>
      <c r="EN19" s="186">
        <v>1090886.5410336801</v>
      </c>
      <c r="EO19" s="186">
        <v>1175889.55464401</v>
      </c>
      <c r="EP19" s="186">
        <v>685846.21060347802</v>
      </c>
      <c r="EQ19" s="186">
        <v>832061.59989955404</v>
      </c>
      <c r="ER19" s="186">
        <v>880543.87035747105</v>
      </c>
      <c r="ES19" s="186">
        <v>0</v>
      </c>
      <c r="ET19" s="186">
        <v>0</v>
      </c>
      <c r="EU19" s="186">
        <v>118833.537515132</v>
      </c>
      <c r="EV19" s="186">
        <v>10944.1463414634</v>
      </c>
      <c r="EW19" s="186">
        <v>0</v>
      </c>
      <c r="EX19" s="186">
        <v>37981.012658227897</v>
      </c>
      <c r="EY19" s="186">
        <v>18884.0871611517</v>
      </c>
      <c r="EZ19" s="186">
        <v>300699.77986710699</v>
      </c>
      <c r="FA19" s="186">
        <v>0</v>
      </c>
      <c r="FB19" s="186">
        <v>2222118.4163637902</v>
      </c>
      <c r="FC19" s="186">
        <v>0</v>
      </c>
      <c r="FD19" s="186">
        <v>83034.382994544896</v>
      </c>
      <c r="FE19" s="186">
        <v>381377.35305954301</v>
      </c>
      <c r="FF19" s="186">
        <v>974411.76679552696</v>
      </c>
      <c r="FG19" s="186">
        <v>1458721.01094264</v>
      </c>
      <c r="FH19" s="186">
        <v>489571.69133373903</v>
      </c>
      <c r="FI19" s="186">
        <v>297712.74550650897</v>
      </c>
      <c r="FJ19" s="186">
        <v>662360.81487094902</v>
      </c>
      <c r="FK19" s="186">
        <v>617535.36470213498</v>
      </c>
      <c r="FL19" s="186">
        <v>427568.05297130701</v>
      </c>
      <c r="FM19" s="186">
        <v>6830.4</v>
      </c>
      <c r="FN19" s="186">
        <v>0</v>
      </c>
      <c r="FO19" s="186">
        <v>177644.12671610201</v>
      </c>
      <c r="FP19" s="186">
        <v>0</v>
      </c>
      <c r="FQ19" s="186">
        <v>0</v>
      </c>
      <c r="FR19" s="186">
        <v>0</v>
      </c>
      <c r="FS19" s="186">
        <v>0</v>
      </c>
      <c r="FT19" s="186">
        <v>483402.73817665601</v>
      </c>
      <c r="FU19" s="186">
        <v>0</v>
      </c>
      <c r="FV19" s="186">
        <v>2294249.6979830698</v>
      </c>
      <c r="FW19" s="186">
        <v>0</v>
      </c>
      <c r="FX19" s="186">
        <v>0</v>
      </c>
      <c r="FY19" s="186">
        <v>67463.794496856004</v>
      </c>
      <c r="FZ19" s="186">
        <v>421287.65314433101</v>
      </c>
      <c r="GA19" s="186">
        <v>0</v>
      </c>
      <c r="GB19" s="186">
        <v>0</v>
      </c>
      <c r="GC19" s="186">
        <v>0</v>
      </c>
      <c r="GD19" s="186">
        <v>233838.242109635</v>
      </c>
      <c r="GE19" s="186">
        <v>95984.876039130002</v>
      </c>
      <c r="GF19" s="186">
        <v>0</v>
      </c>
      <c r="GG19" s="186">
        <v>0</v>
      </c>
      <c r="GH19" s="186">
        <v>0</v>
      </c>
      <c r="GI19" s="186">
        <v>0</v>
      </c>
      <c r="GJ19" s="186">
        <v>0</v>
      </c>
      <c r="GK19" s="186">
        <v>0</v>
      </c>
      <c r="GL19" s="186">
        <v>0</v>
      </c>
      <c r="GM19" s="186">
        <v>0</v>
      </c>
      <c r="GN19" s="186">
        <v>0</v>
      </c>
      <c r="GO19" s="186">
        <v>0</v>
      </c>
      <c r="GP19" s="186">
        <v>0</v>
      </c>
      <c r="GQ19" s="186">
        <v>0</v>
      </c>
      <c r="GR19" s="186">
        <v>0</v>
      </c>
      <c r="GS19" s="186">
        <v>0</v>
      </c>
      <c r="GT19" s="186">
        <v>0</v>
      </c>
      <c r="GU19" s="186">
        <v>0</v>
      </c>
      <c r="GV19" s="186">
        <v>0</v>
      </c>
      <c r="GW19" s="186">
        <v>0</v>
      </c>
      <c r="GX19" s="186">
        <v>0</v>
      </c>
      <c r="GY19" s="186">
        <v>0</v>
      </c>
      <c r="GZ19" s="186">
        <v>0</v>
      </c>
      <c r="HA19" s="186">
        <v>0</v>
      </c>
      <c r="HB19" s="186">
        <v>0</v>
      </c>
      <c r="HC19" s="186">
        <v>0</v>
      </c>
      <c r="HD19" s="186">
        <v>0</v>
      </c>
      <c r="HE19" s="186">
        <v>0</v>
      </c>
      <c r="HF19" s="186">
        <v>0</v>
      </c>
      <c r="HG19" s="186">
        <v>0</v>
      </c>
      <c r="HH19" s="186">
        <v>0</v>
      </c>
      <c r="HI19" s="186">
        <v>0</v>
      </c>
      <c r="HJ19" s="186">
        <v>0</v>
      </c>
      <c r="HK19" s="186">
        <v>0</v>
      </c>
      <c r="HL19" s="186">
        <v>0</v>
      </c>
      <c r="HM19" s="186">
        <v>0</v>
      </c>
      <c r="HN19" s="186">
        <v>0</v>
      </c>
      <c r="HP19" s="187" t="s">
        <v>150</v>
      </c>
      <c r="HQ19" s="185">
        <f>'Relative Weights'!$H$1</f>
        <v>2020</v>
      </c>
      <c r="HR19" s="186">
        <v>0</v>
      </c>
      <c r="HS19" s="186">
        <v>0</v>
      </c>
      <c r="HT19" s="186">
        <v>0</v>
      </c>
      <c r="HU19" s="186">
        <v>0</v>
      </c>
      <c r="HV19" s="186">
        <v>0</v>
      </c>
      <c r="HW19" s="186">
        <v>0</v>
      </c>
      <c r="HX19" s="186">
        <v>0</v>
      </c>
      <c r="HY19" s="186">
        <v>0</v>
      </c>
      <c r="HZ19" s="186">
        <v>0</v>
      </c>
      <c r="IA19" s="186">
        <v>0</v>
      </c>
      <c r="IB19" s="186">
        <v>0</v>
      </c>
      <c r="IC19" s="186">
        <v>0</v>
      </c>
      <c r="ID19" s="186">
        <v>0</v>
      </c>
      <c r="IE19" s="186">
        <v>0</v>
      </c>
      <c r="IF19" s="186">
        <v>0</v>
      </c>
      <c r="IG19" s="186">
        <v>0</v>
      </c>
      <c r="IH19" s="186">
        <v>0</v>
      </c>
      <c r="II19" s="186">
        <v>0</v>
      </c>
      <c r="IJ19" s="186">
        <v>0</v>
      </c>
      <c r="IK19" s="186">
        <v>0</v>
      </c>
      <c r="IL19" s="186">
        <v>0</v>
      </c>
      <c r="IM19" s="186">
        <v>0</v>
      </c>
      <c r="IN19" s="186">
        <v>0</v>
      </c>
      <c r="IO19" s="186">
        <v>0</v>
      </c>
      <c r="IP19" s="186">
        <v>0</v>
      </c>
      <c r="IQ19" s="186">
        <v>33450</v>
      </c>
      <c r="IR19" s="186">
        <v>0</v>
      </c>
      <c r="IS19" s="186">
        <v>0</v>
      </c>
      <c r="IT19" s="186">
        <v>0</v>
      </c>
      <c r="IU19" s="186">
        <v>0</v>
      </c>
      <c r="IV19" s="186">
        <v>0</v>
      </c>
      <c r="IW19" s="186">
        <v>0</v>
      </c>
      <c r="IX19" s="186">
        <v>0</v>
      </c>
      <c r="IY19" s="186">
        <v>0</v>
      </c>
      <c r="IZ19" s="186">
        <v>0</v>
      </c>
      <c r="JA19" s="186">
        <v>0</v>
      </c>
      <c r="JB19" s="186">
        <v>0</v>
      </c>
      <c r="JC19" s="186">
        <v>0</v>
      </c>
      <c r="JD19" s="186">
        <v>0</v>
      </c>
      <c r="JE19" s="186">
        <v>0</v>
      </c>
      <c r="JF19" s="186">
        <v>0</v>
      </c>
      <c r="JG19" s="186">
        <v>0</v>
      </c>
      <c r="JH19" s="186">
        <v>0</v>
      </c>
      <c r="JI19" s="186">
        <v>34425</v>
      </c>
      <c r="JJ19" s="186">
        <v>0</v>
      </c>
      <c r="JK19" s="186">
        <v>33450</v>
      </c>
      <c r="JL19" s="186">
        <v>0</v>
      </c>
      <c r="JM19" s="186">
        <v>0</v>
      </c>
      <c r="JN19" s="186">
        <v>0</v>
      </c>
      <c r="JO19" s="186">
        <v>0</v>
      </c>
      <c r="JP19" s="186">
        <v>0</v>
      </c>
      <c r="JQ19" s="186">
        <v>0</v>
      </c>
      <c r="JR19" s="186">
        <v>0</v>
      </c>
      <c r="JS19" s="186">
        <v>0</v>
      </c>
      <c r="JT19" s="186">
        <v>0</v>
      </c>
      <c r="JU19" s="186">
        <v>0</v>
      </c>
      <c r="JV19" s="186">
        <v>0</v>
      </c>
      <c r="JW19" s="186">
        <v>0</v>
      </c>
      <c r="JX19" s="186">
        <v>0</v>
      </c>
      <c r="JY19" s="186">
        <v>0</v>
      </c>
      <c r="JZ19" s="186">
        <v>0</v>
      </c>
      <c r="KA19" s="186">
        <v>0</v>
      </c>
      <c r="KB19" s="186">
        <v>0</v>
      </c>
      <c r="KC19" s="186">
        <v>0</v>
      </c>
      <c r="KD19" s="186">
        <v>0</v>
      </c>
      <c r="KE19" s="186">
        <v>0</v>
      </c>
      <c r="KF19" s="186">
        <v>0</v>
      </c>
      <c r="KG19" s="186">
        <v>0</v>
      </c>
      <c r="KH19" s="186">
        <v>0</v>
      </c>
      <c r="KI19" s="186">
        <v>0</v>
      </c>
      <c r="KJ19" s="186">
        <v>0</v>
      </c>
      <c r="KK19" s="186">
        <v>0</v>
      </c>
      <c r="KL19" s="186">
        <v>0</v>
      </c>
      <c r="KM19" s="186">
        <v>0</v>
      </c>
      <c r="KN19" s="186">
        <v>0</v>
      </c>
      <c r="KO19" s="186">
        <v>0</v>
      </c>
      <c r="KP19" s="186">
        <v>0</v>
      </c>
      <c r="KQ19" s="186">
        <v>0</v>
      </c>
      <c r="KR19" s="186">
        <v>0</v>
      </c>
      <c r="KS19" s="186">
        <v>0</v>
      </c>
      <c r="KT19" s="186">
        <v>0</v>
      </c>
      <c r="KU19" s="186">
        <v>0</v>
      </c>
      <c r="KV19" s="186">
        <v>0</v>
      </c>
      <c r="KW19" s="186">
        <v>0</v>
      </c>
      <c r="KX19" s="186">
        <v>0</v>
      </c>
      <c r="KY19" s="186">
        <v>0</v>
      </c>
      <c r="KZ19" s="186">
        <v>0</v>
      </c>
      <c r="LA19" s="186">
        <v>0</v>
      </c>
      <c r="LB19" s="186">
        <v>0</v>
      </c>
      <c r="LC19" s="186">
        <v>0</v>
      </c>
      <c r="LD19" s="186">
        <v>0</v>
      </c>
      <c r="LE19" s="186">
        <v>0</v>
      </c>
      <c r="LF19" s="186">
        <v>0</v>
      </c>
      <c r="LG19" s="186">
        <v>0</v>
      </c>
      <c r="LH19" s="186">
        <v>0</v>
      </c>
      <c r="LI19" s="186">
        <v>0</v>
      </c>
      <c r="LJ19" s="186">
        <v>0</v>
      </c>
      <c r="LK19" s="186">
        <v>0</v>
      </c>
      <c r="LL19" s="186">
        <v>0</v>
      </c>
      <c r="LM19" s="186">
        <v>0</v>
      </c>
      <c r="LN19" s="186">
        <v>0</v>
      </c>
      <c r="LO19" s="186">
        <v>0</v>
      </c>
      <c r="LP19" s="186">
        <v>0</v>
      </c>
      <c r="LQ19" s="186">
        <v>0</v>
      </c>
      <c r="LR19" s="186">
        <v>0</v>
      </c>
      <c r="LS19" s="186">
        <v>0</v>
      </c>
      <c r="LT19" s="186">
        <v>0</v>
      </c>
      <c r="LU19" s="186">
        <v>0</v>
      </c>
      <c r="LV19" s="186">
        <v>0</v>
      </c>
      <c r="LW19" s="186">
        <v>0</v>
      </c>
      <c r="LX19" s="186">
        <v>0</v>
      </c>
      <c r="LY19" s="186">
        <v>0</v>
      </c>
      <c r="LZ19" s="186">
        <v>0</v>
      </c>
      <c r="MA19" s="186">
        <v>0</v>
      </c>
      <c r="MB19" s="186">
        <v>0</v>
      </c>
      <c r="MC19" s="186">
        <v>0</v>
      </c>
      <c r="MD19" s="186">
        <v>0</v>
      </c>
      <c r="ME19" s="186">
        <v>0</v>
      </c>
      <c r="MF19" s="186">
        <v>0</v>
      </c>
      <c r="MG19" s="186">
        <v>0</v>
      </c>
      <c r="MH19" s="186">
        <v>0</v>
      </c>
      <c r="MI19" s="186">
        <v>0</v>
      </c>
      <c r="MJ19" s="186">
        <v>0</v>
      </c>
      <c r="MK19" s="186">
        <v>0</v>
      </c>
      <c r="ML19" s="186">
        <v>0</v>
      </c>
      <c r="MM19" s="186">
        <v>0</v>
      </c>
      <c r="MN19" s="186">
        <v>0</v>
      </c>
      <c r="MO19" s="186">
        <v>0</v>
      </c>
      <c r="MP19" s="186">
        <v>0</v>
      </c>
      <c r="MQ19" s="186">
        <v>0</v>
      </c>
      <c r="MR19" s="186">
        <v>0</v>
      </c>
      <c r="MS19" s="186">
        <v>0</v>
      </c>
      <c r="MT19" s="186">
        <v>0</v>
      </c>
      <c r="MU19" s="186">
        <v>0</v>
      </c>
      <c r="MV19" s="186">
        <v>0</v>
      </c>
      <c r="MW19" s="186">
        <v>0</v>
      </c>
      <c r="MX19" s="186">
        <v>0</v>
      </c>
      <c r="MY19" s="186">
        <v>0</v>
      </c>
      <c r="MZ19" s="186">
        <v>0</v>
      </c>
      <c r="NA19" s="186">
        <v>0</v>
      </c>
      <c r="NB19" s="186">
        <v>0</v>
      </c>
      <c r="NC19" s="186">
        <v>0</v>
      </c>
      <c r="ND19" s="186">
        <v>0</v>
      </c>
      <c r="NE19" s="186">
        <v>0</v>
      </c>
      <c r="NF19" s="186">
        <v>0</v>
      </c>
      <c r="NG19" s="186">
        <v>0</v>
      </c>
      <c r="NH19" s="186">
        <v>0</v>
      </c>
      <c r="NI19" s="186">
        <v>0</v>
      </c>
      <c r="NJ19" s="186">
        <v>0</v>
      </c>
      <c r="NK19" s="186">
        <v>0</v>
      </c>
      <c r="NL19" s="186">
        <v>0</v>
      </c>
      <c r="NM19" s="186">
        <v>0</v>
      </c>
      <c r="NN19" s="186">
        <v>0</v>
      </c>
      <c r="NO19" s="186">
        <v>0</v>
      </c>
      <c r="NP19" s="186">
        <v>0</v>
      </c>
      <c r="NQ19" s="186">
        <v>0</v>
      </c>
      <c r="NR19" s="186">
        <v>0</v>
      </c>
      <c r="NS19" s="186">
        <v>0</v>
      </c>
      <c r="NT19" s="186">
        <v>0</v>
      </c>
      <c r="NU19" s="186">
        <v>0</v>
      </c>
      <c r="NV19" s="186">
        <v>0</v>
      </c>
      <c r="NW19" s="186">
        <v>0</v>
      </c>
      <c r="NX19" s="186">
        <v>0</v>
      </c>
      <c r="NY19" s="186">
        <v>0</v>
      </c>
      <c r="NZ19" s="186">
        <v>0</v>
      </c>
      <c r="OA19" s="186">
        <v>0</v>
      </c>
      <c r="OB19" s="186">
        <v>0</v>
      </c>
      <c r="OC19" s="186">
        <v>0</v>
      </c>
      <c r="OD19" s="186">
        <v>0</v>
      </c>
      <c r="OE19" s="186">
        <v>0</v>
      </c>
      <c r="OF19" s="186">
        <v>0</v>
      </c>
      <c r="OG19" s="186">
        <v>0</v>
      </c>
      <c r="OH19" s="186">
        <v>0</v>
      </c>
      <c r="OI19" s="186">
        <v>0</v>
      </c>
      <c r="OJ19" s="186">
        <v>0</v>
      </c>
      <c r="OK19" s="186">
        <v>0</v>
      </c>
      <c r="OL19" s="186">
        <v>0</v>
      </c>
      <c r="OM19" s="186">
        <v>0</v>
      </c>
      <c r="ON19" s="186">
        <v>0</v>
      </c>
      <c r="OO19" s="186">
        <v>0</v>
      </c>
      <c r="OP19" s="186">
        <v>0</v>
      </c>
      <c r="OQ19" s="186">
        <v>0</v>
      </c>
      <c r="OR19" s="186">
        <v>0</v>
      </c>
      <c r="OS19" s="186">
        <v>0</v>
      </c>
      <c r="OT19" s="186">
        <v>0</v>
      </c>
      <c r="OU19" s="186">
        <v>0</v>
      </c>
      <c r="OV19" s="186">
        <v>0</v>
      </c>
      <c r="OW19" s="186">
        <v>0</v>
      </c>
      <c r="OX19" s="186">
        <v>0</v>
      </c>
      <c r="OY19" s="186">
        <v>0</v>
      </c>
      <c r="OZ19" s="186">
        <v>0</v>
      </c>
      <c r="PA19" s="186">
        <v>0</v>
      </c>
      <c r="PB19" s="186">
        <v>0</v>
      </c>
      <c r="PC19" s="186">
        <v>0</v>
      </c>
      <c r="PD19" s="186">
        <v>0</v>
      </c>
      <c r="PE19" s="186">
        <v>0</v>
      </c>
      <c r="PF19" s="186">
        <v>0</v>
      </c>
      <c r="PG19" s="186">
        <v>0</v>
      </c>
      <c r="PH19" s="186">
        <v>0</v>
      </c>
      <c r="PI19" s="186">
        <v>0</v>
      </c>
      <c r="PJ19" s="186">
        <v>5194847</v>
      </c>
      <c r="PK19" s="186">
        <v>2158826</v>
      </c>
      <c r="PL19" s="186">
        <v>2383829</v>
      </c>
      <c r="PM19" s="186">
        <v>2079153</v>
      </c>
      <c r="PN19" s="186">
        <v>1248709</v>
      </c>
      <c r="PO19" s="186">
        <v>1257963</v>
      </c>
      <c r="PP19" s="186">
        <v>4989</v>
      </c>
      <c r="PQ19" s="186">
        <v>0</v>
      </c>
      <c r="PR19" s="186">
        <v>224626</v>
      </c>
      <c r="PS19" s="186">
        <v>7994</v>
      </c>
      <c r="PT19" s="186">
        <v>0</v>
      </c>
      <c r="PU19" s="186">
        <v>27741</v>
      </c>
      <c r="PV19" s="186">
        <v>41777</v>
      </c>
      <c r="PW19" s="186">
        <v>729891</v>
      </c>
      <c r="PX19" s="186">
        <v>0</v>
      </c>
      <c r="PY19" s="186">
        <v>3650168</v>
      </c>
      <c r="PZ19" s="186">
        <v>0</v>
      </c>
      <c r="QA19" s="186">
        <v>61785</v>
      </c>
      <c r="QB19" s="186">
        <v>503218</v>
      </c>
      <c r="QC19" s="186">
        <v>1052168</v>
      </c>
      <c r="QD19" s="281">
        <v>1</v>
      </c>
    </row>
    <row r="20" spans="1:446" x14ac:dyDescent="0.2">
      <c r="A20" s="185" t="s">
        <v>89</v>
      </c>
      <c r="B20" s="185" t="s">
        <v>89</v>
      </c>
      <c r="C20" s="186">
        <f>ROUND(TAMUC!H18,0)-ROUND(TAMUC!H288,0)</f>
        <v>0</v>
      </c>
      <c r="D20" s="294">
        <v>3565</v>
      </c>
      <c r="E20" s="185" t="s">
        <v>695</v>
      </c>
      <c r="F20" s="185">
        <v>2020</v>
      </c>
      <c r="G20" s="186">
        <v>60571452</v>
      </c>
      <c r="H20" s="186">
        <v>3433005</v>
      </c>
      <c r="I20" s="186">
        <v>14739108</v>
      </c>
      <c r="J20" s="186">
        <v>12766031</v>
      </c>
      <c r="K20" s="186">
        <v>14033441</v>
      </c>
      <c r="L20" s="185" t="s">
        <v>741</v>
      </c>
      <c r="M20" s="185" t="s">
        <v>742</v>
      </c>
      <c r="N20" s="185" t="s">
        <v>743</v>
      </c>
      <c r="O20" s="186">
        <v>3406</v>
      </c>
      <c r="P20" s="186">
        <v>4918</v>
      </c>
      <c r="Q20" s="186">
        <v>2922</v>
      </c>
      <c r="R20" s="186">
        <v>479</v>
      </c>
      <c r="S20" s="186">
        <v>0</v>
      </c>
      <c r="T20" s="188" t="s">
        <v>794</v>
      </c>
      <c r="U20" s="188" t="s">
        <v>795</v>
      </c>
      <c r="V20" s="280" t="s">
        <v>923</v>
      </c>
      <c r="W20" s="186">
        <v>55571</v>
      </c>
      <c r="X20" s="186">
        <v>19771</v>
      </c>
      <c r="Y20" s="186">
        <v>10230</v>
      </c>
      <c r="Z20" s="186">
        <v>1503</v>
      </c>
      <c r="AA20" s="186">
        <v>3216</v>
      </c>
      <c r="AB20" s="186">
        <v>4406</v>
      </c>
      <c r="AC20" s="186">
        <v>162</v>
      </c>
      <c r="AD20" s="186">
        <v>0</v>
      </c>
      <c r="AE20" s="186">
        <v>696</v>
      </c>
      <c r="AF20" s="186">
        <v>0</v>
      </c>
      <c r="AG20" s="186">
        <v>0</v>
      </c>
      <c r="AH20" s="186">
        <v>0</v>
      </c>
      <c r="AI20" s="186">
        <v>156</v>
      </c>
      <c r="AJ20" s="186">
        <v>5237</v>
      </c>
      <c r="AK20" s="186">
        <v>0</v>
      </c>
      <c r="AL20" s="186">
        <v>5508</v>
      </c>
      <c r="AM20" s="186">
        <v>0</v>
      </c>
      <c r="AN20" s="186">
        <v>0</v>
      </c>
      <c r="AO20" s="186">
        <v>601</v>
      </c>
      <c r="AP20" s="186">
        <v>39</v>
      </c>
      <c r="AQ20" s="186">
        <v>23482</v>
      </c>
      <c r="AR20" s="186">
        <v>8703</v>
      </c>
      <c r="AS20" s="186">
        <v>4802</v>
      </c>
      <c r="AT20" s="186">
        <v>12505</v>
      </c>
      <c r="AU20" s="186">
        <v>4146</v>
      </c>
      <c r="AV20" s="186">
        <v>4458</v>
      </c>
      <c r="AW20" s="186">
        <v>549</v>
      </c>
      <c r="AX20" s="186">
        <v>0</v>
      </c>
      <c r="AY20" s="186">
        <v>2475</v>
      </c>
      <c r="AZ20" s="186">
        <v>0</v>
      </c>
      <c r="BA20" s="186">
        <v>0</v>
      </c>
      <c r="BB20" s="186">
        <v>0</v>
      </c>
      <c r="BC20" s="186">
        <v>0</v>
      </c>
      <c r="BD20" s="186">
        <v>4292</v>
      </c>
      <c r="BE20" s="186">
        <v>0</v>
      </c>
      <c r="BF20" s="186">
        <v>25737</v>
      </c>
      <c r="BG20" s="186">
        <v>0</v>
      </c>
      <c r="BH20" s="186">
        <v>1707</v>
      </c>
      <c r="BI20" s="186">
        <v>2276</v>
      </c>
      <c r="BJ20" s="186">
        <v>2158</v>
      </c>
      <c r="BK20" s="186">
        <v>7376</v>
      </c>
      <c r="BL20" s="186">
        <v>3801</v>
      </c>
      <c r="BM20" s="186">
        <v>1380</v>
      </c>
      <c r="BN20" s="186">
        <v>11838</v>
      </c>
      <c r="BO20" s="186">
        <v>982</v>
      </c>
      <c r="BP20" s="186">
        <v>3129</v>
      </c>
      <c r="BQ20" s="186">
        <v>174</v>
      </c>
      <c r="BR20" s="186">
        <v>0</v>
      </c>
      <c r="BS20" s="186">
        <v>2523</v>
      </c>
      <c r="BT20" s="186">
        <v>1317</v>
      </c>
      <c r="BU20" s="186">
        <v>0</v>
      </c>
      <c r="BV20" s="186">
        <v>0</v>
      </c>
      <c r="BW20" s="186">
        <v>0</v>
      </c>
      <c r="BX20" s="186">
        <v>825</v>
      </c>
      <c r="BY20" s="186">
        <v>0</v>
      </c>
      <c r="BZ20" s="186">
        <v>18572</v>
      </c>
      <c r="CA20" s="186">
        <v>0</v>
      </c>
      <c r="CB20" s="186">
        <v>0</v>
      </c>
      <c r="CC20" s="186">
        <v>858</v>
      </c>
      <c r="CD20" s="186">
        <v>372</v>
      </c>
      <c r="CE20" s="186">
        <v>1028</v>
      </c>
      <c r="CF20" s="186">
        <v>0</v>
      </c>
      <c r="CG20" s="186">
        <v>12</v>
      </c>
      <c r="CH20" s="186">
        <v>4554</v>
      </c>
      <c r="CI20" s="186">
        <v>0</v>
      </c>
      <c r="CJ20" s="186">
        <v>0</v>
      </c>
      <c r="CK20" s="186">
        <v>39</v>
      </c>
      <c r="CL20" s="186">
        <v>0</v>
      </c>
      <c r="CM20" s="186">
        <v>0</v>
      </c>
      <c r="CN20" s="186">
        <v>0</v>
      </c>
      <c r="CO20" s="186">
        <v>0</v>
      </c>
      <c r="CP20" s="186">
        <v>0</v>
      </c>
      <c r="CQ20" s="186">
        <v>0</v>
      </c>
      <c r="CR20" s="186">
        <v>0</v>
      </c>
      <c r="CS20" s="186">
        <v>0</v>
      </c>
      <c r="CT20" s="186">
        <v>0</v>
      </c>
      <c r="CU20" s="186">
        <v>0</v>
      </c>
      <c r="CV20" s="186">
        <v>0</v>
      </c>
      <c r="CW20" s="186">
        <v>0</v>
      </c>
      <c r="CX20" s="186">
        <v>0</v>
      </c>
      <c r="CY20" s="186">
        <v>0</v>
      </c>
      <c r="CZ20" s="186">
        <v>0</v>
      </c>
      <c r="DA20" s="186">
        <v>0</v>
      </c>
      <c r="DB20" s="186">
        <v>0</v>
      </c>
      <c r="DC20" s="186">
        <v>0</v>
      </c>
      <c r="DD20" s="186">
        <v>0</v>
      </c>
      <c r="DE20" s="186">
        <v>0</v>
      </c>
      <c r="DF20" s="186">
        <v>0</v>
      </c>
      <c r="DG20" s="186">
        <v>0</v>
      </c>
      <c r="DH20" s="186">
        <v>0</v>
      </c>
      <c r="DI20" s="186">
        <v>0</v>
      </c>
      <c r="DJ20" s="186">
        <v>0</v>
      </c>
      <c r="DK20" s="186">
        <v>0</v>
      </c>
      <c r="DL20" s="186">
        <v>0</v>
      </c>
      <c r="DM20" s="186">
        <v>0</v>
      </c>
      <c r="DN20" s="186">
        <v>0</v>
      </c>
      <c r="DO20" s="186">
        <v>0</v>
      </c>
      <c r="DP20" s="186">
        <v>0</v>
      </c>
      <c r="DQ20" s="186">
        <v>0</v>
      </c>
      <c r="DR20" s="186">
        <v>0</v>
      </c>
      <c r="DS20" s="186">
        <v>3483212.2565228501</v>
      </c>
      <c r="DT20" s="186">
        <v>1352640.87392241</v>
      </c>
      <c r="DU20" s="186">
        <v>874482.14532823104</v>
      </c>
      <c r="DV20" s="186">
        <v>157413.507394941</v>
      </c>
      <c r="DW20" s="186">
        <v>327993.45591909898</v>
      </c>
      <c r="DX20" s="186">
        <v>514279.27796249901</v>
      </c>
      <c r="DY20" s="186">
        <v>9239.3940257082595</v>
      </c>
      <c r="DZ20" s="186">
        <v>0</v>
      </c>
      <c r="EA20" s="186">
        <v>82876.842684591</v>
      </c>
      <c r="EB20" s="186">
        <v>0</v>
      </c>
      <c r="EC20" s="186">
        <v>0</v>
      </c>
      <c r="ED20" s="186">
        <v>0</v>
      </c>
      <c r="EE20" s="186">
        <v>64056.254330048003</v>
      </c>
      <c r="EF20" s="186">
        <v>353707.24998701399</v>
      </c>
      <c r="EG20" s="186">
        <v>0</v>
      </c>
      <c r="EH20" s="186">
        <v>480237.719395658</v>
      </c>
      <c r="EI20" s="186">
        <v>0</v>
      </c>
      <c r="EJ20" s="186">
        <v>0</v>
      </c>
      <c r="EK20" s="186">
        <v>96644.567608905505</v>
      </c>
      <c r="EL20" s="186">
        <v>7565.4616089619503</v>
      </c>
      <c r="EM20" s="186">
        <v>1976000.40036567</v>
      </c>
      <c r="EN20" s="186">
        <v>867770.16529837495</v>
      </c>
      <c r="EO20" s="186">
        <v>917429.06005533505</v>
      </c>
      <c r="EP20" s="186">
        <v>1345052.5070058301</v>
      </c>
      <c r="EQ20" s="186">
        <v>518165.72063471202</v>
      </c>
      <c r="ER20" s="186">
        <v>849063.64793906303</v>
      </c>
      <c r="ES20" s="186">
        <v>27073.2842706386</v>
      </c>
      <c r="ET20" s="186">
        <v>0</v>
      </c>
      <c r="EU20" s="186">
        <v>315234.11460831697</v>
      </c>
      <c r="EV20" s="186">
        <v>0</v>
      </c>
      <c r="EW20" s="186">
        <v>0</v>
      </c>
      <c r="EX20" s="186">
        <v>0</v>
      </c>
      <c r="EY20" s="186">
        <v>0</v>
      </c>
      <c r="EZ20" s="186">
        <v>307656.48261126102</v>
      </c>
      <c r="FA20" s="186">
        <v>0</v>
      </c>
      <c r="FB20" s="186">
        <v>2193702.8354572798</v>
      </c>
      <c r="FC20" s="186">
        <v>0</v>
      </c>
      <c r="FD20" s="186">
        <v>0</v>
      </c>
      <c r="FE20" s="186">
        <v>301241.107510945</v>
      </c>
      <c r="FF20" s="186">
        <v>390376.91472206399</v>
      </c>
      <c r="FG20" s="186">
        <v>1285683.40962232</v>
      </c>
      <c r="FH20" s="186">
        <v>553025.97342392697</v>
      </c>
      <c r="FI20" s="186">
        <v>569496.57307354396</v>
      </c>
      <c r="FJ20" s="186">
        <v>1590932.07927113</v>
      </c>
      <c r="FK20" s="186">
        <v>137435.84383084599</v>
      </c>
      <c r="FL20" s="186">
        <v>483707.28437527199</v>
      </c>
      <c r="FM20" s="186">
        <v>36095.81593217</v>
      </c>
      <c r="FN20" s="186">
        <v>0</v>
      </c>
      <c r="FO20" s="186">
        <v>251904.24270709199</v>
      </c>
      <c r="FP20" s="186">
        <v>59899</v>
      </c>
      <c r="FQ20" s="186">
        <v>0</v>
      </c>
      <c r="FR20" s="186">
        <v>0</v>
      </c>
      <c r="FS20" s="186">
        <v>0</v>
      </c>
      <c r="FT20" s="186">
        <v>131342.60401479801</v>
      </c>
      <c r="FU20" s="186">
        <v>0</v>
      </c>
      <c r="FV20" s="186">
        <v>2025745.17045448</v>
      </c>
      <c r="FW20" s="186">
        <v>0</v>
      </c>
      <c r="FX20" s="186">
        <v>0</v>
      </c>
      <c r="FY20" s="186">
        <v>176698.06405689701</v>
      </c>
      <c r="FZ20" s="186">
        <v>242192.82366897399</v>
      </c>
      <c r="GA20" s="186">
        <v>177954.650890263</v>
      </c>
      <c r="GB20" s="186">
        <v>0</v>
      </c>
      <c r="GC20" s="186">
        <v>7321.2244897959199</v>
      </c>
      <c r="GD20" s="186">
        <v>449967.517404721</v>
      </c>
      <c r="GE20" s="186">
        <v>0</v>
      </c>
      <c r="GF20" s="186">
        <v>0</v>
      </c>
      <c r="GG20" s="186">
        <v>19678.900423937699</v>
      </c>
      <c r="GH20" s="186">
        <v>0</v>
      </c>
      <c r="GI20" s="186">
        <v>0</v>
      </c>
      <c r="GJ20" s="186">
        <v>0</v>
      </c>
      <c r="GK20" s="186">
        <v>0</v>
      </c>
      <c r="GL20" s="186">
        <v>0</v>
      </c>
      <c r="GM20" s="186">
        <v>0</v>
      </c>
      <c r="GN20" s="186">
        <v>0</v>
      </c>
      <c r="GO20" s="186">
        <v>0</v>
      </c>
      <c r="GP20" s="186">
        <v>0</v>
      </c>
      <c r="GQ20" s="186">
        <v>0</v>
      </c>
      <c r="GR20" s="186">
        <v>0</v>
      </c>
      <c r="GS20" s="186">
        <v>0</v>
      </c>
      <c r="GT20" s="186">
        <v>0</v>
      </c>
      <c r="GU20" s="186">
        <v>0</v>
      </c>
      <c r="GV20" s="186">
        <v>0</v>
      </c>
      <c r="GW20" s="186">
        <v>0</v>
      </c>
      <c r="GX20" s="186">
        <v>0</v>
      </c>
      <c r="GY20" s="186">
        <v>0</v>
      </c>
      <c r="GZ20" s="186">
        <v>0</v>
      </c>
      <c r="HA20" s="186">
        <v>0</v>
      </c>
      <c r="HB20" s="186">
        <v>0</v>
      </c>
      <c r="HC20" s="186">
        <v>0</v>
      </c>
      <c r="HD20" s="186">
        <v>0</v>
      </c>
      <c r="HE20" s="186">
        <v>0</v>
      </c>
      <c r="HF20" s="186">
        <v>0</v>
      </c>
      <c r="HG20" s="186">
        <v>0</v>
      </c>
      <c r="HH20" s="186">
        <v>0</v>
      </c>
      <c r="HI20" s="186">
        <v>0</v>
      </c>
      <c r="HJ20" s="186">
        <v>0</v>
      </c>
      <c r="HK20" s="186">
        <v>0</v>
      </c>
      <c r="HL20" s="186">
        <v>0</v>
      </c>
      <c r="HM20" s="186">
        <v>0</v>
      </c>
      <c r="HN20" s="186">
        <v>0</v>
      </c>
      <c r="HP20" s="187" t="s">
        <v>151</v>
      </c>
      <c r="HQ20" s="185">
        <f>'Relative Weights'!$H$1</f>
        <v>2020</v>
      </c>
      <c r="HR20" s="186">
        <v>243747.4</v>
      </c>
      <c r="HS20" s="186">
        <v>94655</v>
      </c>
      <c r="HT20" s="186">
        <v>61194</v>
      </c>
      <c r="HU20" s="186">
        <v>11015</v>
      </c>
      <c r="HV20" s="186">
        <v>22952</v>
      </c>
      <c r="HW20" s="186">
        <v>35988</v>
      </c>
      <c r="HX20" s="186">
        <v>647</v>
      </c>
      <c r="HY20" s="186">
        <v>0</v>
      </c>
      <c r="HZ20" s="186">
        <v>5800</v>
      </c>
      <c r="IA20" s="186">
        <v>0</v>
      </c>
      <c r="IB20" s="186">
        <v>0</v>
      </c>
      <c r="IC20" s="186">
        <v>0</v>
      </c>
      <c r="ID20" s="186">
        <v>4483</v>
      </c>
      <c r="IE20" s="186">
        <v>24752</v>
      </c>
      <c r="IF20" s="186">
        <v>0</v>
      </c>
      <c r="IG20" s="186">
        <v>33606</v>
      </c>
      <c r="IH20" s="186">
        <v>0</v>
      </c>
      <c r="II20" s="186">
        <v>0</v>
      </c>
      <c r="IJ20" s="186">
        <v>6763</v>
      </c>
      <c r="IK20" s="186">
        <v>529</v>
      </c>
      <c r="IL20" s="186">
        <v>138276</v>
      </c>
      <c r="IM20" s="186">
        <v>60725</v>
      </c>
      <c r="IN20" s="186">
        <v>64200</v>
      </c>
      <c r="IO20" s="186">
        <v>94124</v>
      </c>
      <c r="IP20" s="186">
        <v>36260</v>
      </c>
      <c r="IQ20" s="186">
        <v>59416</v>
      </c>
      <c r="IR20" s="186">
        <v>1895</v>
      </c>
      <c r="IS20" s="186">
        <v>0</v>
      </c>
      <c r="IT20" s="186">
        <v>22059</v>
      </c>
      <c r="IU20" s="186">
        <v>0</v>
      </c>
      <c r="IV20" s="186">
        <v>0</v>
      </c>
      <c r="IW20" s="186">
        <v>0</v>
      </c>
      <c r="IX20" s="186">
        <v>0</v>
      </c>
      <c r="IY20" s="186">
        <v>21529</v>
      </c>
      <c r="IZ20" s="186">
        <v>0</v>
      </c>
      <c r="JA20" s="186">
        <v>153510</v>
      </c>
      <c r="JB20" s="186">
        <v>0</v>
      </c>
      <c r="JC20" s="186">
        <v>0</v>
      </c>
      <c r="JD20" s="186">
        <v>21080</v>
      </c>
      <c r="JE20" s="186">
        <v>27318</v>
      </c>
      <c r="JF20" s="186">
        <v>89969</v>
      </c>
      <c r="JG20" s="186">
        <v>38700</v>
      </c>
      <c r="JH20" s="186">
        <v>39852</v>
      </c>
      <c r="JI20" s="186">
        <v>111330</v>
      </c>
      <c r="JJ20" s="186">
        <v>9617</v>
      </c>
      <c r="JK20" s="186">
        <v>33849</v>
      </c>
      <c r="JL20" s="186">
        <v>2526</v>
      </c>
      <c r="JM20" s="186">
        <v>0</v>
      </c>
      <c r="JN20" s="186">
        <v>17628</v>
      </c>
      <c r="JO20" s="186">
        <v>4192</v>
      </c>
      <c r="JP20" s="186">
        <v>0</v>
      </c>
      <c r="JQ20" s="186">
        <v>0</v>
      </c>
      <c r="JR20" s="186">
        <v>0</v>
      </c>
      <c r="JS20" s="186">
        <v>9191</v>
      </c>
      <c r="JT20" s="186">
        <v>0</v>
      </c>
      <c r="JU20" s="186">
        <v>141757</v>
      </c>
      <c r="JV20" s="186">
        <v>0</v>
      </c>
      <c r="JW20" s="186">
        <v>0</v>
      </c>
      <c r="JX20" s="186">
        <v>12365</v>
      </c>
      <c r="JY20" s="186">
        <v>16948</v>
      </c>
      <c r="JZ20" s="186">
        <v>12453</v>
      </c>
      <c r="KA20" s="186">
        <v>0</v>
      </c>
      <c r="KB20" s="186">
        <v>512</v>
      </c>
      <c r="KC20" s="186">
        <v>31488</v>
      </c>
      <c r="KD20" s="186">
        <v>0</v>
      </c>
      <c r="KE20" s="186">
        <v>0</v>
      </c>
      <c r="KF20" s="186">
        <v>1377</v>
      </c>
      <c r="KG20" s="186">
        <v>0</v>
      </c>
      <c r="KH20" s="186">
        <v>0</v>
      </c>
      <c r="KI20" s="186">
        <v>0</v>
      </c>
      <c r="KJ20" s="186">
        <v>0</v>
      </c>
      <c r="KK20" s="186">
        <v>0</v>
      </c>
      <c r="KL20" s="186">
        <v>0</v>
      </c>
      <c r="KM20" s="186">
        <v>0</v>
      </c>
      <c r="KN20" s="186">
        <v>0</v>
      </c>
      <c r="KO20" s="186">
        <v>0</v>
      </c>
      <c r="KP20" s="186">
        <v>0</v>
      </c>
      <c r="KQ20" s="186">
        <v>0</v>
      </c>
      <c r="KR20" s="186">
        <v>0</v>
      </c>
      <c r="KS20" s="186">
        <v>0</v>
      </c>
      <c r="KT20" s="186">
        <v>0</v>
      </c>
      <c r="KU20" s="186">
        <v>0</v>
      </c>
      <c r="KV20" s="186">
        <v>0</v>
      </c>
      <c r="KW20" s="186">
        <v>0</v>
      </c>
      <c r="KX20" s="186">
        <v>0</v>
      </c>
      <c r="KY20" s="186">
        <v>0</v>
      </c>
      <c r="KZ20" s="186">
        <v>0</v>
      </c>
      <c r="LA20" s="186">
        <v>0</v>
      </c>
      <c r="LB20" s="186">
        <v>0</v>
      </c>
      <c r="LC20" s="186">
        <v>0</v>
      </c>
      <c r="LD20" s="186">
        <v>0</v>
      </c>
      <c r="LE20" s="186">
        <v>0</v>
      </c>
      <c r="LF20" s="186">
        <v>0</v>
      </c>
      <c r="LG20" s="186">
        <v>0</v>
      </c>
      <c r="LH20" s="186">
        <v>0</v>
      </c>
      <c r="LI20" s="186">
        <v>0</v>
      </c>
      <c r="LJ20" s="186">
        <v>0</v>
      </c>
      <c r="LK20" s="186">
        <v>0</v>
      </c>
      <c r="LL20" s="186">
        <v>0</v>
      </c>
      <c r="LM20" s="186">
        <v>0</v>
      </c>
      <c r="LN20" s="186">
        <v>0</v>
      </c>
      <c r="LO20" s="186">
        <v>0</v>
      </c>
      <c r="LP20" s="186">
        <v>0</v>
      </c>
      <c r="LQ20" s="186">
        <v>0</v>
      </c>
      <c r="LR20" s="186">
        <v>0</v>
      </c>
      <c r="LS20" s="186">
        <v>0</v>
      </c>
      <c r="LT20" s="186">
        <v>0</v>
      </c>
      <c r="LU20" s="186">
        <v>0</v>
      </c>
      <c r="LV20" s="186">
        <v>0</v>
      </c>
      <c r="LW20" s="186">
        <v>0</v>
      </c>
      <c r="LX20" s="186">
        <v>0</v>
      </c>
      <c r="LY20" s="186">
        <v>0</v>
      </c>
      <c r="LZ20" s="186">
        <v>0</v>
      </c>
      <c r="MA20" s="186">
        <v>0</v>
      </c>
      <c r="MB20" s="186">
        <v>0</v>
      </c>
      <c r="MC20" s="186">
        <v>0</v>
      </c>
      <c r="MD20" s="186">
        <v>0</v>
      </c>
      <c r="ME20" s="186">
        <v>0</v>
      </c>
      <c r="MF20" s="186">
        <v>0</v>
      </c>
      <c r="MG20" s="186">
        <v>0</v>
      </c>
      <c r="MH20" s="186">
        <v>0</v>
      </c>
      <c r="MI20" s="186">
        <v>260115.4</v>
      </c>
      <c r="MJ20" s="186">
        <v>0</v>
      </c>
      <c r="MK20" s="186">
        <v>3183.4</v>
      </c>
      <c r="ML20" s="186">
        <v>70971</v>
      </c>
      <c r="MM20" s="186">
        <v>20462</v>
      </c>
      <c r="MN20" s="186">
        <v>0</v>
      </c>
      <c r="MO20" s="186">
        <v>0</v>
      </c>
      <c r="MP20" s="186">
        <v>0</v>
      </c>
      <c r="MQ20" s="186">
        <v>0</v>
      </c>
      <c r="MR20" s="186">
        <v>0</v>
      </c>
      <c r="MS20" s="186">
        <v>0</v>
      </c>
      <c r="MT20" s="186">
        <v>0</v>
      </c>
      <c r="MU20" s="186">
        <v>2759</v>
      </c>
      <c r="MV20" s="186">
        <v>0</v>
      </c>
      <c r="MW20" s="186">
        <v>21681</v>
      </c>
      <c r="MX20" s="186">
        <v>0</v>
      </c>
      <c r="MY20" s="186">
        <v>0</v>
      </c>
      <c r="MZ20" s="186">
        <v>0</v>
      </c>
      <c r="NA20" s="186">
        <v>0</v>
      </c>
      <c r="NB20" s="186">
        <v>0</v>
      </c>
      <c r="NC20" s="186">
        <v>50139</v>
      </c>
      <c r="ND20" s="186">
        <v>0</v>
      </c>
      <c r="NE20" s="186">
        <v>0</v>
      </c>
      <c r="NF20" s="186">
        <v>129384</v>
      </c>
      <c r="NG20" s="186">
        <v>6050</v>
      </c>
      <c r="NH20" s="186">
        <v>0</v>
      </c>
      <c r="NI20" s="186">
        <v>0</v>
      </c>
      <c r="NJ20" s="186">
        <v>0</v>
      </c>
      <c r="NK20" s="186">
        <v>0</v>
      </c>
      <c r="NL20" s="186">
        <v>0</v>
      </c>
      <c r="NM20" s="186">
        <v>0</v>
      </c>
      <c r="NN20" s="186">
        <v>0</v>
      </c>
      <c r="NO20" s="186">
        <v>0</v>
      </c>
      <c r="NP20" s="186">
        <v>0</v>
      </c>
      <c r="NQ20" s="186">
        <v>0</v>
      </c>
      <c r="NR20" s="186">
        <v>0</v>
      </c>
      <c r="NS20" s="186">
        <v>0</v>
      </c>
      <c r="NT20" s="186">
        <v>0</v>
      </c>
      <c r="NU20" s="186">
        <v>0</v>
      </c>
      <c r="NV20" s="186">
        <v>0</v>
      </c>
      <c r="NW20" s="186">
        <v>0</v>
      </c>
      <c r="NX20" s="186">
        <v>0</v>
      </c>
      <c r="NY20" s="186">
        <v>0</v>
      </c>
      <c r="NZ20" s="186">
        <v>0</v>
      </c>
      <c r="OA20" s="186">
        <v>0</v>
      </c>
      <c r="OB20" s="186">
        <v>0</v>
      </c>
      <c r="OC20" s="186">
        <v>0</v>
      </c>
      <c r="OD20" s="186">
        <v>0</v>
      </c>
      <c r="OE20" s="186">
        <v>0</v>
      </c>
      <c r="OF20" s="186">
        <v>0</v>
      </c>
      <c r="OG20" s="186">
        <v>0</v>
      </c>
      <c r="OH20" s="186">
        <v>0</v>
      </c>
      <c r="OI20" s="186">
        <v>0</v>
      </c>
      <c r="OJ20" s="186">
        <v>0</v>
      </c>
      <c r="OK20" s="186">
        <v>0</v>
      </c>
      <c r="OL20" s="186">
        <v>0</v>
      </c>
      <c r="OM20" s="186">
        <v>0</v>
      </c>
      <c r="ON20" s="186">
        <v>0</v>
      </c>
      <c r="OO20" s="186">
        <v>0</v>
      </c>
      <c r="OP20" s="186">
        <v>0</v>
      </c>
      <c r="OQ20" s="186">
        <v>0</v>
      </c>
      <c r="OR20" s="186">
        <v>0</v>
      </c>
      <c r="OS20" s="186">
        <v>0</v>
      </c>
      <c r="OT20" s="186">
        <v>0</v>
      </c>
      <c r="OU20" s="186">
        <v>0</v>
      </c>
      <c r="OV20" s="186">
        <v>0</v>
      </c>
      <c r="OW20" s="186">
        <v>0</v>
      </c>
      <c r="OX20" s="186">
        <v>0</v>
      </c>
      <c r="OY20" s="186">
        <v>0</v>
      </c>
      <c r="OZ20" s="186">
        <v>0</v>
      </c>
      <c r="PA20" s="186">
        <v>0</v>
      </c>
      <c r="PB20" s="186">
        <v>0</v>
      </c>
      <c r="PC20" s="186">
        <v>0</v>
      </c>
      <c r="PD20" s="186">
        <v>0</v>
      </c>
      <c r="PE20" s="186">
        <v>0</v>
      </c>
      <c r="PF20" s="186">
        <v>0</v>
      </c>
      <c r="PG20" s="186">
        <v>0</v>
      </c>
      <c r="PH20" s="186">
        <v>0</v>
      </c>
      <c r="PI20" s="186">
        <v>0</v>
      </c>
      <c r="PJ20" s="186">
        <v>9626761</v>
      </c>
      <c r="PK20" s="186">
        <v>3546427</v>
      </c>
      <c r="PL20" s="186">
        <v>3293901</v>
      </c>
      <c r="PM20" s="186">
        <v>1167409</v>
      </c>
      <c r="PN20" s="186">
        <v>4924142</v>
      </c>
      <c r="PO20" s="186">
        <v>2541956</v>
      </c>
      <c r="PP20" s="186">
        <v>128056</v>
      </c>
      <c r="PQ20" s="186">
        <v>0</v>
      </c>
      <c r="PR20" s="186">
        <v>903897</v>
      </c>
      <c r="PS20" s="186">
        <v>83295</v>
      </c>
      <c r="PT20" s="186">
        <v>0</v>
      </c>
      <c r="PU20" s="186">
        <v>0</v>
      </c>
      <c r="PV20" s="186">
        <v>89076</v>
      </c>
      <c r="PW20" s="186">
        <v>1099561</v>
      </c>
      <c r="PX20" s="186">
        <v>0</v>
      </c>
      <c r="PY20" s="186">
        <v>6513597</v>
      </c>
      <c r="PZ20" s="186">
        <v>0</v>
      </c>
      <c r="QA20" s="186">
        <v>0</v>
      </c>
      <c r="QB20" s="186">
        <v>799003</v>
      </c>
      <c r="QC20" s="186">
        <v>890157</v>
      </c>
      <c r="QD20" s="281">
        <v>1</v>
      </c>
    </row>
    <row r="21" spans="1:446" x14ac:dyDescent="0.2">
      <c r="A21" s="185" t="s">
        <v>85</v>
      </c>
      <c r="B21" s="185" t="s">
        <v>85</v>
      </c>
      <c r="C21" s="186">
        <f>ROUND(TAMUT!H18,0)-ROUND(TAMUT!H288,0)</f>
        <v>0</v>
      </c>
      <c r="D21" s="294">
        <v>29269</v>
      </c>
      <c r="E21" s="185" t="s">
        <v>699</v>
      </c>
      <c r="F21" s="185">
        <v>2020</v>
      </c>
      <c r="G21" s="186">
        <v>14573803</v>
      </c>
      <c r="H21" s="186">
        <v>6061</v>
      </c>
      <c r="I21" s="186">
        <v>4497918</v>
      </c>
      <c r="J21" s="186">
        <v>4235186</v>
      </c>
      <c r="K21" s="186">
        <v>5631624</v>
      </c>
      <c r="L21" s="185" t="s">
        <v>741</v>
      </c>
      <c r="M21" s="185" t="s">
        <v>742</v>
      </c>
      <c r="N21" s="185" t="s">
        <v>743</v>
      </c>
      <c r="O21" s="186">
        <v>522</v>
      </c>
      <c r="P21" s="186">
        <v>1189</v>
      </c>
      <c r="Q21" s="186">
        <v>313</v>
      </c>
      <c r="R21" s="186">
        <v>29</v>
      </c>
      <c r="S21" s="186">
        <v>0</v>
      </c>
      <c r="T21" s="188" t="s">
        <v>796</v>
      </c>
      <c r="U21" s="188" t="s">
        <v>797</v>
      </c>
      <c r="V21" s="188" t="s">
        <v>798</v>
      </c>
      <c r="W21" s="186">
        <v>11274</v>
      </c>
      <c r="X21" s="186">
        <v>3912</v>
      </c>
      <c r="Y21" s="186">
        <v>636</v>
      </c>
      <c r="Z21" s="186">
        <v>225</v>
      </c>
      <c r="AA21" s="186">
        <v>0</v>
      </c>
      <c r="AB21" s="186">
        <v>462</v>
      </c>
      <c r="AC21" s="186">
        <v>6</v>
      </c>
      <c r="AD21" s="186">
        <v>0</v>
      </c>
      <c r="AE21" s="186">
        <v>6</v>
      </c>
      <c r="AF21" s="186">
        <v>0</v>
      </c>
      <c r="AG21" s="186">
        <v>0</v>
      </c>
      <c r="AH21" s="186">
        <v>0</v>
      </c>
      <c r="AI21" s="186">
        <v>0</v>
      </c>
      <c r="AJ21" s="186">
        <v>595</v>
      </c>
      <c r="AK21" s="186">
        <v>0</v>
      </c>
      <c r="AL21" s="186">
        <v>1167</v>
      </c>
      <c r="AM21" s="186">
        <v>0</v>
      </c>
      <c r="AN21" s="186">
        <v>0</v>
      </c>
      <c r="AO21" s="186">
        <v>79</v>
      </c>
      <c r="AP21" s="186">
        <v>18</v>
      </c>
      <c r="AQ21" s="186">
        <v>9309</v>
      </c>
      <c r="AR21" s="186">
        <v>2253</v>
      </c>
      <c r="AS21" s="186">
        <v>231</v>
      </c>
      <c r="AT21" s="186">
        <v>2340</v>
      </c>
      <c r="AU21" s="186">
        <v>0</v>
      </c>
      <c r="AV21" s="186">
        <v>1325</v>
      </c>
      <c r="AW21" s="186">
        <v>204</v>
      </c>
      <c r="AX21" s="186">
        <v>0</v>
      </c>
      <c r="AY21" s="186">
        <v>102</v>
      </c>
      <c r="AZ21" s="186">
        <v>0</v>
      </c>
      <c r="BA21" s="186">
        <v>0</v>
      </c>
      <c r="BB21" s="186">
        <v>0</v>
      </c>
      <c r="BC21" s="186">
        <v>0</v>
      </c>
      <c r="BD21" s="186">
        <v>773</v>
      </c>
      <c r="BE21" s="186">
        <v>0</v>
      </c>
      <c r="BF21" s="186">
        <v>6618</v>
      </c>
      <c r="BG21" s="186">
        <v>0</v>
      </c>
      <c r="BH21" s="186">
        <v>168</v>
      </c>
      <c r="BI21" s="186">
        <v>81</v>
      </c>
      <c r="BJ21" s="186">
        <v>1048</v>
      </c>
      <c r="BK21" s="186">
        <v>957</v>
      </c>
      <c r="BL21" s="186">
        <v>21</v>
      </c>
      <c r="BM21" s="186">
        <v>6</v>
      </c>
      <c r="BN21" s="186">
        <v>1841</v>
      </c>
      <c r="BO21" s="186">
        <v>0</v>
      </c>
      <c r="BP21" s="186">
        <v>54</v>
      </c>
      <c r="BQ21" s="186">
        <v>90</v>
      </c>
      <c r="BR21" s="186">
        <v>0</v>
      </c>
      <c r="BS21" s="186">
        <v>0</v>
      </c>
      <c r="BT21" s="186">
        <v>0</v>
      </c>
      <c r="BU21" s="186">
        <v>0</v>
      </c>
      <c r="BV21" s="186">
        <v>0</v>
      </c>
      <c r="BW21" s="186">
        <v>0</v>
      </c>
      <c r="BX21" s="186">
        <v>0</v>
      </c>
      <c r="BY21" s="186">
        <v>0</v>
      </c>
      <c r="BZ21" s="186">
        <v>1653</v>
      </c>
      <c r="CA21" s="186">
        <v>0</v>
      </c>
      <c r="CB21" s="186">
        <v>0</v>
      </c>
      <c r="CC21" s="186">
        <v>0</v>
      </c>
      <c r="CD21" s="186">
        <v>36</v>
      </c>
      <c r="CE21" s="186">
        <v>0</v>
      </c>
      <c r="CF21" s="186">
        <v>0</v>
      </c>
      <c r="CG21" s="186">
        <v>0</v>
      </c>
      <c r="CH21" s="186">
        <v>451</v>
      </c>
      <c r="CI21" s="186">
        <v>0</v>
      </c>
      <c r="CJ21" s="186">
        <v>0</v>
      </c>
      <c r="CK21" s="186">
        <v>0</v>
      </c>
      <c r="CL21" s="186">
        <v>0</v>
      </c>
      <c r="CM21" s="186">
        <v>0</v>
      </c>
      <c r="CN21" s="186">
        <v>0</v>
      </c>
      <c r="CO21" s="186">
        <v>0</v>
      </c>
      <c r="CP21" s="186">
        <v>0</v>
      </c>
      <c r="CQ21" s="186">
        <v>0</v>
      </c>
      <c r="CR21" s="186">
        <v>0</v>
      </c>
      <c r="CS21" s="186">
        <v>0</v>
      </c>
      <c r="CT21" s="186">
        <v>0</v>
      </c>
      <c r="CU21" s="186">
        <v>0</v>
      </c>
      <c r="CV21" s="186">
        <v>0</v>
      </c>
      <c r="CW21" s="186">
        <v>0</v>
      </c>
      <c r="CX21" s="186">
        <v>0</v>
      </c>
      <c r="CY21" s="186">
        <v>0</v>
      </c>
      <c r="CZ21" s="186">
        <v>0</v>
      </c>
      <c r="DA21" s="186">
        <v>0</v>
      </c>
      <c r="DB21" s="186">
        <v>0</v>
      </c>
      <c r="DC21" s="186">
        <v>0</v>
      </c>
      <c r="DD21" s="186">
        <v>0</v>
      </c>
      <c r="DE21" s="186">
        <v>0</v>
      </c>
      <c r="DF21" s="186">
        <v>0</v>
      </c>
      <c r="DG21" s="186">
        <v>0</v>
      </c>
      <c r="DH21" s="186">
        <v>0</v>
      </c>
      <c r="DI21" s="186">
        <v>0</v>
      </c>
      <c r="DJ21" s="186">
        <v>0</v>
      </c>
      <c r="DK21" s="186">
        <v>0</v>
      </c>
      <c r="DL21" s="186">
        <v>0</v>
      </c>
      <c r="DM21" s="186">
        <v>0</v>
      </c>
      <c r="DN21" s="186">
        <v>0</v>
      </c>
      <c r="DO21" s="186">
        <v>0</v>
      </c>
      <c r="DP21" s="186">
        <v>0</v>
      </c>
      <c r="DQ21" s="186">
        <v>0</v>
      </c>
      <c r="DR21" s="186">
        <v>0</v>
      </c>
      <c r="DS21" s="186">
        <v>1202156.1994322001</v>
      </c>
      <c r="DT21" s="186">
        <v>453090.51198510802</v>
      </c>
      <c r="DU21" s="186">
        <v>59081.586956521802</v>
      </c>
      <c r="DV21" s="186">
        <v>24091.186455546798</v>
      </c>
      <c r="DW21" s="186">
        <v>0</v>
      </c>
      <c r="DX21" s="186">
        <v>96392.826789451705</v>
      </c>
      <c r="DY21" s="186">
        <v>1167.86666666667</v>
      </c>
      <c r="DZ21" s="186">
        <v>0</v>
      </c>
      <c r="EA21" s="186">
        <v>1040.67857142857</v>
      </c>
      <c r="EB21" s="186">
        <v>0</v>
      </c>
      <c r="EC21" s="186">
        <v>0</v>
      </c>
      <c r="ED21" s="186">
        <v>0</v>
      </c>
      <c r="EE21" s="186">
        <v>0</v>
      </c>
      <c r="EF21" s="186">
        <v>82410.256636411796</v>
      </c>
      <c r="EG21" s="186">
        <v>0</v>
      </c>
      <c r="EH21" s="186">
        <v>155931.39951201601</v>
      </c>
      <c r="EI21" s="186">
        <v>0</v>
      </c>
      <c r="EJ21" s="186">
        <v>0</v>
      </c>
      <c r="EK21" s="186">
        <v>9965.2328803272194</v>
      </c>
      <c r="EL21" s="186">
        <v>2411.9693934931802</v>
      </c>
      <c r="EM21" s="186">
        <v>1238889.4286164599</v>
      </c>
      <c r="EN21" s="186">
        <v>537367.81293595303</v>
      </c>
      <c r="EO21" s="186">
        <v>11887.5130434783</v>
      </c>
      <c r="EP21" s="186">
        <v>363648.89507045399</v>
      </c>
      <c r="EQ21" s="186">
        <v>0</v>
      </c>
      <c r="ER21" s="186">
        <v>355887.15104387701</v>
      </c>
      <c r="ES21" s="186">
        <v>22676.266666666699</v>
      </c>
      <c r="ET21" s="186">
        <v>0</v>
      </c>
      <c r="EU21" s="186">
        <v>19278.821428571398</v>
      </c>
      <c r="EV21" s="186">
        <v>0</v>
      </c>
      <c r="EW21" s="186">
        <v>0</v>
      </c>
      <c r="EX21" s="186">
        <v>0</v>
      </c>
      <c r="EY21" s="186">
        <v>0</v>
      </c>
      <c r="EZ21" s="186">
        <v>136096.743363588</v>
      </c>
      <c r="FA21" s="186">
        <v>0</v>
      </c>
      <c r="FB21" s="186">
        <v>955931.080880141</v>
      </c>
      <c r="FC21" s="186">
        <v>0</v>
      </c>
      <c r="FD21" s="186">
        <v>69349.035221635699</v>
      </c>
      <c r="FE21" s="186">
        <v>26383.077582794602</v>
      </c>
      <c r="FF21" s="186">
        <v>241131.780606507</v>
      </c>
      <c r="FG21" s="186">
        <v>418481.70495649002</v>
      </c>
      <c r="FH21" s="186">
        <v>38551.8766454172</v>
      </c>
      <c r="FI21" s="186">
        <v>18347.25</v>
      </c>
      <c r="FJ21" s="186">
        <v>433985.05608033499</v>
      </c>
      <c r="FK21" s="186">
        <v>0</v>
      </c>
      <c r="FL21" s="186">
        <v>16562.5</v>
      </c>
      <c r="FM21" s="186">
        <v>14234.25</v>
      </c>
      <c r="FN21" s="186">
        <v>0</v>
      </c>
      <c r="FO21" s="186">
        <v>0</v>
      </c>
      <c r="FP21" s="186">
        <v>0</v>
      </c>
      <c r="FQ21" s="186">
        <v>0</v>
      </c>
      <c r="FR21" s="186">
        <v>0</v>
      </c>
      <c r="FS21" s="186">
        <v>0</v>
      </c>
      <c r="FT21" s="186">
        <v>0</v>
      </c>
      <c r="FU21" s="186">
        <v>0</v>
      </c>
      <c r="FV21" s="186">
        <v>486473.93920226803</v>
      </c>
      <c r="FW21" s="186">
        <v>0</v>
      </c>
      <c r="FX21" s="186">
        <v>0</v>
      </c>
      <c r="FY21" s="186">
        <v>0</v>
      </c>
      <c r="FZ21" s="186">
        <v>48328.25</v>
      </c>
      <c r="GA21" s="186">
        <v>0</v>
      </c>
      <c r="GB21" s="186">
        <v>0</v>
      </c>
      <c r="GC21" s="186">
        <v>0</v>
      </c>
      <c r="GD21" s="186">
        <v>279040.56122820801</v>
      </c>
      <c r="GE21" s="186">
        <v>0</v>
      </c>
      <c r="GF21" s="186">
        <v>0</v>
      </c>
      <c r="GG21" s="186">
        <v>0</v>
      </c>
      <c r="GH21" s="186">
        <v>0</v>
      </c>
      <c r="GI21" s="186">
        <v>0</v>
      </c>
      <c r="GJ21" s="186">
        <v>0</v>
      </c>
      <c r="GK21" s="186">
        <v>0</v>
      </c>
      <c r="GL21" s="186">
        <v>0</v>
      </c>
      <c r="GM21" s="186">
        <v>0</v>
      </c>
      <c r="GN21" s="186">
        <v>0</v>
      </c>
      <c r="GO21" s="186">
        <v>0</v>
      </c>
      <c r="GP21" s="186">
        <v>0</v>
      </c>
      <c r="GQ21" s="186">
        <v>0</v>
      </c>
      <c r="GR21" s="186">
        <v>0</v>
      </c>
      <c r="GS21" s="186">
        <v>0</v>
      </c>
      <c r="GT21" s="186">
        <v>0</v>
      </c>
      <c r="GU21" s="186">
        <v>0</v>
      </c>
      <c r="GV21" s="186">
        <v>0</v>
      </c>
      <c r="GW21" s="186">
        <v>0</v>
      </c>
      <c r="GX21" s="186">
        <v>0</v>
      </c>
      <c r="GY21" s="186">
        <v>0</v>
      </c>
      <c r="GZ21" s="186">
        <v>0</v>
      </c>
      <c r="HA21" s="186">
        <v>0</v>
      </c>
      <c r="HB21" s="186">
        <v>0</v>
      </c>
      <c r="HC21" s="186">
        <v>0</v>
      </c>
      <c r="HD21" s="186">
        <v>0</v>
      </c>
      <c r="HE21" s="186">
        <v>0</v>
      </c>
      <c r="HF21" s="186">
        <v>0</v>
      </c>
      <c r="HG21" s="186">
        <v>0</v>
      </c>
      <c r="HH21" s="186">
        <v>0</v>
      </c>
      <c r="HI21" s="186">
        <v>0</v>
      </c>
      <c r="HJ21" s="186">
        <v>0</v>
      </c>
      <c r="HK21" s="186">
        <v>0</v>
      </c>
      <c r="HL21" s="186">
        <v>0</v>
      </c>
      <c r="HM21" s="186">
        <v>0</v>
      </c>
      <c r="HN21" s="186">
        <v>0</v>
      </c>
      <c r="HP21" s="187" t="s">
        <v>152</v>
      </c>
      <c r="HQ21" s="185">
        <f>'Relative Weights'!$H$1</f>
        <v>2020</v>
      </c>
      <c r="HR21" s="186">
        <v>8200</v>
      </c>
      <c r="HS21" s="186">
        <v>0</v>
      </c>
      <c r="HT21" s="186">
        <v>0</v>
      </c>
      <c r="HU21" s="186">
        <v>0</v>
      </c>
      <c r="HV21" s="186">
        <v>0</v>
      </c>
      <c r="HW21" s="186">
        <v>0</v>
      </c>
      <c r="HX21" s="186">
        <v>0</v>
      </c>
      <c r="HY21" s="186">
        <v>0</v>
      </c>
      <c r="HZ21" s="186">
        <v>0</v>
      </c>
      <c r="IA21" s="186">
        <v>0</v>
      </c>
      <c r="IB21" s="186">
        <v>0</v>
      </c>
      <c r="IC21" s="186">
        <v>0</v>
      </c>
      <c r="ID21" s="186">
        <v>0</v>
      </c>
      <c r="IE21" s="186">
        <v>0</v>
      </c>
      <c r="IF21" s="186">
        <v>0</v>
      </c>
      <c r="IG21" s="186">
        <v>0</v>
      </c>
      <c r="IH21" s="186">
        <v>0</v>
      </c>
      <c r="II21" s="186">
        <v>0</v>
      </c>
      <c r="IJ21" s="186">
        <v>0</v>
      </c>
      <c r="IK21" s="186">
        <v>0</v>
      </c>
      <c r="IL21" s="186">
        <v>0</v>
      </c>
      <c r="IM21" s="186">
        <v>0</v>
      </c>
      <c r="IN21" s="186">
        <v>0</v>
      </c>
      <c r="IO21" s="186">
        <v>0</v>
      </c>
      <c r="IP21" s="186">
        <v>0</v>
      </c>
      <c r="IQ21" s="186">
        <v>0</v>
      </c>
      <c r="IR21" s="186">
        <v>0</v>
      </c>
      <c r="IS21" s="186">
        <v>0</v>
      </c>
      <c r="IT21" s="186">
        <v>0</v>
      </c>
      <c r="IU21" s="186">
        <v>0</v>
      </c>
      <c r="IV21" s="186">
        <v>0</v>
      </c>
      <c r="IW21" s="186">
        <v>0</v>
      </c>
      <c r="IX21" s="186">
        <v>0</v>
      </c>
      <c r="IY21" s="186">
        <v>0</v>
      </c>
      <c r="IZ21" s="186">
        <v>0</v>
      </c>
      <c r="JA21" s="186">
        <v>0</v>
      </c>
      <c r="JB21" s="186">
        <v>0</v>
      </c>
      <c r="JC21" s="186">
        <v>0</v>
      </c>
      <c r="JD21" s="186">
        <v>0</v>
      </c>
      <c r="JE21" s="186">
        <v>0</v>
      </c>
      <c r="JF21" s="186">
        <v>0</v>
      </c>
      <c r="JG21" s="186">
        <v>0</v>
      </c>
      <c r="JH21" s="186">
        <v>0</v>
      </c>
      <c r="JI21" s="186">
        <v>0</v>
      </c>
      <c r="JJ21" s="186">
        <v>0</v>
      </c>
      <c r="JK21" s="186">
        <v>0</v>
      </c>
      <c r="JL21" s="186">
        <v>0</v>
      </c>
      <c r="JM21" s="186">
        <v>0</v>
      </c>
      <c r="JN21" s="186">
        <v>0</v>
      </c>
      <c r="JO21" s="186">
        <v>0</v>
      </c>
      <c r="JP21" s="186">
        <v>0</v>
      </c>
      <c r="JQ21" s="186">
        <v>0</v>
      </c>
      <c r="JR21" s="186">
        <v>0</v>
      </c>
      <c r="JS21" s="186">
        <v>0</v>
      </c>
      <c r="JT21" s="186">
        <v>0</v>
      </c>
      <c r="JU21" s="186">
        <v>0</v>
      </c>
      <c r="JV21" s="186">
        <v>0</v>
      </c>
      <c r="JW21" s="186">
        <v>0</v>
      </c>
      <c r="JX21" s="186">
        <v>0</v>
      </c>
      <c r="JY21" s="186">
        <v>0</v>
      </c>
      <c r="JZ21" s="186">
        <v>0</v>
      </c>
      <c r="KA21" s="186">
        <v>0</v>
      </c>
      <c r="KB21" s="186">
        <v>0</v>
      </c>
      <c r="KC21" s="186">
        <v>0</v>
      </c>
      <c r="KD21" s="186">
        <v>0</v>
      </c>
      <c r="KE21" s="186">
        <v>0</v>
      </c>
      <c r="KF21" s="186">
        <v>0</v>
      </c>
      <c r="KG21" s="186">
        <v>0</v>
      </c>
      <c r="KH21" s="186">
        <v>0</v>
      </c>
      <c r="KI21" s="186">
        <v>0</v>
      </c>
      <c r="KJ21" s="186">
        <v>0</v>
      </c>
      <c r="KK21" s="186">
        <v>0</v>
      </c>
      <c r="KL21" s="186">
        <v>0</v>
      </c>
      <c r="KM21" s="186">
        <v>0</v>
      </c>
      <c r="KN21" s="186">
        <v>0</v>
      </c>
      <c r="KO21" s="186">
        <v>0</v>
      </c>
      <c r="KP21" s="186">
        <v>0</v>
      </c>
      <c r="KQ21" s="186">
        <v>0</v>
      </c>
      <c r="KR21" s="186">
        <v>0</v>
      </c>
      <c r="KS21" s="186">
        <v>0</v>
      </c>
      <c r="KT21" s="186">
        <v>0</v>
      </c>
      <c r="KU21" s="186">
        <v>0</v>
      </c>
      <c r="KV21" s="186">
        <v>0</v>
      </c>
      <c r="KW21" s="186">
        <v>0</v>
      </c>
      <c r="KX21" s="186">
        <v>0</v>
      </c>
      <c r="KY21" s="186">
        <v>0</v>
      </c>
      <c r="KZ21" s="186">
        <v>0</v>
      </c>
      <c r="LA21" s="186">
        <v>0</v>
      </c>
      <c r="LB21" s="186">
        <v>0</v>
      </c>
      <c r="LC21" s="186">
        <v>0</v>
      </c>
      <c r="LD21" s="186">
        <v>0</v>
      </c>
      <c r="LE21" s="186">
        <v>0</v>
      </c>
      <c r="LF21" s="186">
        <v>0</v>
      </c>
      <c r="LG21" s="186">
        <v>0</v>
      </c>
      <c r="LH21" s="186">
        <v>0</v>
      </c>
      <c r="LI21" s="186">
        <v>0</v>
      </c>
      <c r="LJ21" s="186">
        <v>0</v>
      </c>
      <c r="LK21" s="186">
        <v>0</v>
      </c>
      <c r="LL21" s="186">
        <v>0</v>
      </c>
      <c r="LM21" s="186">
        <v>0</v>
      </c>
      <c r="LN21" s="186">
        <v>0</v>
      </c>
      <c r="LO21" s="186">
        <v>0</v>
      </c>
      <c r="LP21" s="186">
        <v>0</v>
      </c>
      <c r="LQ21" s="186">
        <v>0</v>
      </c>
      <c r="LR21" s="186">
        <v>0</v>
      </c>
      <c r="LS21" s="186">
        <v>0</v>
      </c>
      <c r="LT21" s="186">
        <v>0</v>
      </c>
      <c r="LU21" s="186">
        <v>0</v>
      </c>
      <c r="LV21" s="186">
        <v>0</v>
      </c>
      <c r="LW21" s="186">
        <v>0</v>
      </c>
      <c r="LX21" s="186">
        <v>0</v>
      </c>
      <c r="LY21" s="186">
        <v>0</v>
      </c>
      <c r="LZ21" s="186">
        <v>0</v>
      </c>
      <c r="MA21" s="186">
        <v>0</v>
      </c>
      <c r="MB21" s="186">
        <v>0</v>
      </c>
      <c r="MC21" s="186">
        <v>0</v>
      </c>
      <c r="MD21" s="186">
        <v>0</v>
      </c>
      <c r="ME21" s="186">
        <v>0</v>
      </c>
      <c r="MF21" s="186">
        <v>0</v>
      </c>
      <c r="MG21" s="186">
        <v>0</v>
      </c>
      <c r="MH21" s="186">
        <v>0</v>
      </c>
      <c r="MI21" s="186">
        <v>0</v>
      </c>
      <c r="MJ21" s="186">
        <v>0</v>
      </c>
      <c r="MK21" s="186">
        <v>0</v>
      </c>
      <c r="ML21" s="186">
        <v>0</v>
      </c>
      <c r="MM21" s="186">
        <v>0</v>
      </c>
      <c r="MN21" s="186">
        <v>0</v>
      </c>
      <c r="MO21" s="186">
        <v>0</v>
      </c>
      <c r="MP21" s="186">
        <v>0</v>
      </c>
      <c r="MQ21" s="186">
        <v>0</v>
      </c>
      <c r="MR21" s="186">
        <v>0</v>
      </c>
      <c r="MS21" s="186">
        <v>0</v>
      </c>
      <c r="MT21" s="186">
        <v>0</v>
      </c>
      <c r="MU21" s="186">
        <v>0</v>
      </c>
      <c r="MV21" s="186">
        <v>0</v>
      </c>
      <c r="MW21" s="186">
        <v>0</v>
      </c>
      <c r="MX21" s="186">
        <v>0</v>
      </c>
      <c r="MY21" s="186">
        <v>0</v>
      </c>
      <c r="MZ21" s="186">
        <v>0</v>
      </c>
      <c r="NA21" s="186">
        <v>0</v>
      </c>
      <c r="NB21" s="186">
        <v>0</v>
      </c>
      <c r="NC21" s="186">
        <v>0</v>
      </c>
      <c r="ND21" s="186">
        <v>0</v>
      </c>
      <c r="NE21" s="186">
        <v>0</v>
      </c>
      <c r="NF21" s="186">
        <v>0</v>
      </c>
      <c r="NG21" s="186">
        <v>0</v>
      </c>
      <c r="NH21" s="186">
        <v>0</v>
      </c>
      <c r="NI21" s="186">
        <v>0</v>
      </c>
      <c r="NJ21" s="186">
        <v>0</v>
      </c>
      <c r="NK21" s="186">
        <v>0</v>
      </c>
      <c r="NL21" s="186">
        <v>0</v>
      </c>
      <c r="NM21" s="186">
        <v>0</v>
      </c>
      <c r="NN21" s="186">
        <v>0</v>
      </c>
      <c r="NO21" s="186">
        <v>0</v>
      </c>
      <c r="NP21" s="186">
        <v>0</v>
      </c>
      <c r="NQ21" s="186">
        <v>0</v>
      </c>
      <c r="NR21" s="186">
        <v>0</v>
      </c>
      <c r="NS21" s="186">
        <v>0</v>
      </c>
      <c r="NT21" s="186">
        <v>0</v>
      </c>
      <c r="NU21" s="186">
        <v>0</v>
      </c>
      <c r="NV21" s="186">
        <v>0</v>
      </c>
      <c r="NW21" s="186">
        <v>0</v>
      </c>
      <c r="NX21" s="186">
        <v>0</v>
      </c>
      <c r="NY21" s="186">
        <v>0</v>
      </c>
      <c r="NZ21" s="186">
        <v>0</v>
      </c>
      <c r="OA21" s="186">
        <v>0</v>
      </c>
      <c r="OB21" s="186">
        <v>0</v>
      </c>
      <c r="OC21" s="186">
        <v>0</v>
      </c>
      <c r="OD21" s="186">
        <v>0</v>
      </c>
      <c r="OE21" s="186">
        <v>0</v>
      </c>
      <c r="OF21" s="186">
        <v>0</v>
      </c>
      <c r="OG21" s="186">
        <v>0</v>
      </c>
      <c r="OH21" s="186">
        <v>0</v>
      </c>
      <c r="OI21" s="186">
        <v>0</v>
      </c>
      <c r="OJ21" s="186">
        <v>0</v>
      </c>
      <c r="OK21" s="186">
        <v>0</v>
      </c>
      <c r="OL21" s="186">
        <v>0</v>
      </c>
      <c r="OM21" s="186">
        <v>0</v>
      </c>
      <c r="ON21" s="186">
        <v>0</v>
      </c>
      <c r="OO21" s="186">
        <v>0</v>
      </c>
      <c r="OP21" s="186">
        <v>0</v>
      </c>
      <c r="OQ21" s="186">
        <v>0</v>
      </c>
      <c r="OR21" s="186">
        <v>0</v>
      </c>
      <c r="OS21" s="186">
        <v>0</v>
      </c>
      <c r="OT21" s="186">
        <v>0</v>
      </c>
      <c r="OU21" s="186">
        <v>0</v>
      </c>
      <c r="OV21" s="186">
        <v>0</v>
      </c>
      <c r="OW21" s="186">
        <v>0</v>
      </c>
      <c r="OX21" s="186">
        <v>0</v>
      </c>
      <c r="OY21" s="186">
        <v>0</v>
      </c>
      <c r="OZ21" s="186">
        <v>0</v>
      </c>
      <c r="PA21" s="186">
        <v>0</v>
      </c>
      <c r="PB21" s="186">
        <v>0</v>
      </c>
      <c r="PC21" s="186">
        <v>0</v>
      </c>
      <c r="PD21" s="186">
        <v>0</v>
      </c>
      <c r="PE21" s="186">
        <v>0</v>
      </c>
      <c r="PF21" s="186">
        <v>0</v>
      </c>
      <c r="PG21" s="186">
        <v>0</v>
      </c>
      <c r="PH21" s="186">
        <v>0</v>
      </c>
      <c r="PI21" s="186">
        <v>0</v>
      </c>
      <c r="PJ21" s="186">
        <v>2473034</v>
      </c>
      <c r="PK21" s="186">
        <v>887133</v>
      </c>
      <c r="PL21" s="186">
        <v>76966</v>
      </c>
      <c r="PM21" s="186">
        <v>0</v>
      </c>
      <c r="PN21" s="186">
        <v>949246</v>
      </c>
      <c r="PO21" s="186">
        <v>404408</v>
      </c>
      <c r="PP21" s="186">
        <v>33082</v>
      </c>
      <c r="PQ21" s="186">
        <v>0</v>
      </c>
      <c r="PR21" s="186">
        <v>17554</v>
      </c>
      <c r="PS21" s="186">
        <v>0</v>
      </c>
      <c r="PT21" s="186">
        <v>0</v>
      </c>
      <c r="PU21" s="186">
        <v>0</v>
      </c>
      <c r="PV21" s="186">
        <v>0</v>
      </c>
      <c r="PW21" s="186">
        <v>188364</v>
      </c>
      <c r="PX21" s="186">
        <v>0</v>
      </c>
      <c r="PY21" s="186">
        <v>1378634</v>
      </c>
      <c r="PZ21" s="186">
        <v>0</v>
      </c>
      <c r="QA21" s="186">
        <v>60087</v>
      </c>
      <c r="QB21" s="186">
        <v>31056</v>
      </c>
      <c r="QC21" s="186">
        <v>251827</v>
      </c>
      <c r="QD21" s="281">
        <v>1</v>
      </c>
    </row>
    <row r="22" spans="1:446" x14ac:dyDescent="0.2">
      <c r="A22" s="185" t="s">
        <v>117</v>
      </c>
      <c r="B22" s="185" t="s">
        <v>117</v>
      </c>
      <c r="C22" s="186">
        <f>ROUND(UH!H18,0)-ROUND(UH!H288,0)</f>
        <v>0</v>
      </c>
      <c r="D22" s="294">
        <v>3652</v>
      </c>
      <c r="E22" s="185" t="s">
        <v>117</v>
      </c>
      <c r="F22" s="185">
        <v>2020</v>
      </c>
      <c r="G22" s="186">
        <v>260747515</v>
      </c>
      <c r="H22" s="186">
        <v>172378278</v>
      </c>
      <c r="I22" s="186">
        <v>188549926</v>
      </c>
      <c r="J22" s="186">
        <v>32654529</v>
      </c>
      <c r="K22" s="186">
        <v>79988931</v>
      </c>
      <c r="L22" s="185" t="s">
        <v>927</v>
      </c>
      <c r="M22" s="185" t="s">
        <v>744</v>
      </c>
      <c r="N22" s="280" t="s">
        <v>926</v>
      </c>
      <c r="O22" s="186">
        <v>13645</v>
      </c>
      <c r="P22" s="186">
        <v>25085</v>
      </c>
      <c r="Q22" s="186">
        <v>3896</v>
      </c>
      <c r="R22" s="186">
        <v>1898</v>
      </c>
      <c r="S22" s="186">
        <v>1624</v>
      </c>
      <c r="T22" s="188" t="s">
        <v>799</v>
      </c>
      <c r="U22" s="188" t="s">
        <v>800</v>
      </c>
      <c r="V22" s="280" t="s">
        <v>928</v>
      </c>
      <c r="W22" s="186">
        <v>264712</v>
      </c>
      <c r="X22" s="186">
        <v>96898</v>
      </c>
      <c r="Y22" s="186">
        <v>29771</v>
      </c>
      <c r="Z22" s="186">
        <v>3012</v>
      </c>
      <c r="AA22" s="186">
        <v>0</v>
      </c>
      <c r="AB22" s="186">
        <v>31348</v>
      </c>
      <c r="AC22" s="186">
        <v>11834</v>
      </c>
      <c r="AD22" s="186">
        <v>0</v>
      </c>
      <c r="AE22" s="186">
        <v>0</v>
      </c>
      <c r="AF22" s="186">
        <v>0</v>
      </c>
      <c r="AG22" s="186">
        <v>0</v>
      </c>
      <c r="AH22" s="186">
        <v>1461</v>
      </c>
      <c r="AI22" s="186">
        <v>0</v>
      </c>
      <c r="AJ22" s="186">
        <v>23892</v>
      </c>
      <c r="AK22" s="186">
        <v>0</v>
      </c>
      <c r="AL22" s="186">
        <v>52626</v>
      </c>
      <c r="AM22" s="186">
        <v>0</v>
      </c>
      <c r="AN22" s="186">
        <v>276</v>
      </c>
      <c r="AO22" s="186">
        <v>15149</v>
      </c>
      <c r="AP22" s="186">
        <v>37</v>
      </c>
      <c r="AQ22" s="186">
        <v>102551</v>
      </c>
      <c r="AR22" s="186">
        <v>48362</v>
      </c>
      <c r="AS22" s="186">
        <v>14984</v>
      </c>
      <c r="AT22" s="186">
        <v>18117</v>
      </c>
      <c r="AU22" s="186">
        <v>0</v>
      </c>
      <c r="AV22" s="186">
        <v>49646</v>
      </c>
      <c r="AW22" s="186">
        <v>13784</v>
      </c>
      <c r="AX22" s="186">
        <v>0</v>
      </c>
      <c r="AY22" s="186">
        <v>0</v>
      </c>
      <c r="AZ22" s="186">
        <v>0</v>
      </c>
      <c r="BA22" s="186">
        <v>0</v>
      </c>
      <c r="BB22" s="186">
        <v>117</v>
      </c>
      <c r="BC22" s="186">
        <v>0</v>
      </c>
      <c r="BD22" s="186">
        <v>23401</v>
      </c>
      <c r="BE22" s="186">
        <v>0</v>
      </c>
      <c r="BF22" s="186">
        <v>153098</v>
      </c>
      <c r="BG22" s="186">
        <v>0</v>
      </c>
      <c r="BH22" s="186">
        <v>4047</v>
      </c>
      <c r="BI22" s="186">
        <v>26228</v>
      </c>
      <c r="BJ22" s="186">
        <v>5675</v>
      </c>
      <c r="BK22" s="186">
        <v>9375</v>
      </c>
      <c r="BL22" s="186">
        <v>7168</v>
      </c>
      <c r="BM22" s="186">
        <v>3655</v>
      </c>
      <c r="BN22" s="186">
        <v>6312</v>
      </c>
      <c r="BO22" s="186">
        <v>0</v>
      </c>
      <c r="BP22" s="186">
        <v>14555</v>
      </c>
      <c r="BQ22" s="186">
        <v>552</v>
      </c>
      <c r="BR22" s="186">
        <v>0</v>
      </c>
      <c r="BS22" s="186">
        <v>12346</v>
      </c>
      <c r="BT22" s="186">
        <v>0</v>
      </c>
      <c r="BU22" s="186">
        <v>0</v>
      </c>
      <c r="BV22" s="186">
        <v>0</v>
      </c>
      <c r="BW22" s="186">
        <v>0</v>
      </c>
      <c r="BX22" s="186">
        <v>2743</v>
      </c>
      <c r="BY22" s="186">
        <v>704</v>
      </c>
      <c r="BZ22" s="186">
        <v>21163</v>
      </c>
      <c r="CA22" s="186">
        <v>0</v>
      </c>
      <c r="CB22" s="186">
        <v>0</v>
      </c>
      <c r="CC22" s="186">
        <v>925</v>
      </c>
      <c r="CD22" s="186">
        <v>814</v>
      </c>
      <c r="CE22" s="186">
        <v>9500</v>
      </c>
      <c r="CF22" s="186">
        <v>8407</v>
      </c>
      <c r="CG22" s="186">
        <v>624</v>
      </c>
      <c r="CH22" s="186">
        <v>5229</v>
      </c>
      <c r="CI22" s="186">
        <v>0</v>
      </c>
      <c r="CJ22" s="186">
        <v>9680</v>
      </c>
      <c r="CK22" s="186">
        <v>0</v>
      </c>
      <c r="CL22" s="186">
        <v>0</v>
      </c>
      <c r="CM22" s="186">
        <v>364</v>
      </c>
      <c r="CN22" s="186">
        <v>0</v>
      </c>
      <c r="CO22" s="186">
        <v>0</v>
      </c>
      <c r="CP22" s="186">
        <v>0</v>
      </c>
      <c r="CQ22" s="186">
        <v>0</v>
      </c>
      <c r="CR22" s="186">
        <v>429</v>
      </c>
      <c r="CS22" s="186">
        <v>899</v>
      </c>
      <c r="CT22" s="186">
        <v>1056</v>
      </c>
      <c r="CU22" s="186">
        <v>0</v>
      </c>
      <c r="CV22" s="186">
        <v>0</v>
      </c>
      <c r="CW22" s="186">
        <v>33</v>
      </c>
      <c r="CX22" s="186">
        <v>0</v>
      </c>
      <c r="CY22" s="186">
        <v>0</v>
      </c>
      <c r="CZ22" s="186">
        <v>0</v>
      </c>
      <c r="DA22" s="186">
        <v>0</v>
      </c>
      <c r="DB22" s="186">
        <v>0</v>
      </c>
      <c r="DC22" s="186">
        <v>0</v>
      </c>
      <c r="DD22" s="186">
        <v>0</v>
      </c>
      <c r="DE22" s="186">
        <v>0</v>
      </c>
      <c r="DF22" s="186">
        <v>21131</v>
      </c>
      <c r="DG22" s="186">
        <v>0</v>
      </c>
      <c r="DH22" s="186">
        <v>0</v>
      </c>
      <c r="DI22" s="186">
        <v>0</v>
      </c>
      <c r="DJ22" s="186">
        <v>0</v>
      </c>
      <c r="DK22" s="186">
        <v>0</v>
      </c>
      <c r="DL22" s="186">
        <v>0</v>
      </c>
      <c r="DM22" s="186">
        <v>17850</v>
      </c>
      <c r="DN22" s="186">
        <v>0</v>
      </c>
      <c r="DO22" s="186">
        <v>15955</v>
      </c>
      <c r="DP22" s="186">
        <v>0</v>
      </c>
      <c r="DQ22" s="186">
        <v>0</v>
      </c>
      <c r="DR22" s="186">
        <v>0</v>
      </c>
      <c r="DS22" s="186">
        <v>12124735.0055029</v>
      </c>
      <c r="DT22" s="186">
        <v>5647130.7654761104</v>
      </c>
      <c r="DU22" s="186">
        <v>3085392.1164427199</v>
      </c>
      <c r="DV22" s="186">
        <v>258107.96499981501</v>
      </c>
      <c r="DW22" s="186">
        <v>0</v>
      </c>
      <c r="DX22" s="186">
        <v>3126821.5856469502</v>
      </c>
      <c r="DY22" s="186">
        <v>316343.78047231201</v>
      </c>
      <c r="DZ22" s="186">
        <v>0</v>
      </c>
      <c r="EA22" s="186">
        <v>0</v>
      </c>
      <c r="EB22" s="186">
        <v>0</v>
      </c>
      <c r="EC22" s="186">
        <v>0</v>
      </c>
      <c r="ED22" s="186">
        <v>46215</v>
      </c>
      <c r="EE22" s="186">
        <v>0</v>
      </c>
      <c r="EF22" s="186">
        <v>388694.81949118502</v>
      </c>
      <c r="EG22" s="186">
        <v>0</v>
      </c>
      <c r="EH22" s="186">
        <v>1912872.8954533699</v>
      </c>
      <c r="EI22" s="186">
        <v>0</v>
      </c>
      <c r="EJ22" s="186">
        <v>66094.521254481704</v>
      </c>
      <c r="EK22" s="186">
        <v>824301.75145147601</v>
      </c>
      <c r="EL22" s="186">
        <v>11576.3126027983</v>
      </c>
      <c r="EM22" s="186">
        <v>13568418.324437501</v>
      </c>
      <c r="EN22" s="186">
        <v>5118680.0264258003</v>
      </c>
      <c r="EO22" s="186">
        <v>3466401.0418885499</v>
      </c>
      <c r="EP22" s="186">
        <v>1738887.4892124999</v>
      </c>
      <c r="EQ22" s="186">
        <v>0</v>
      </c>
      <c r="ER22" s="186">
        <v>7708320.3698856998</v>
      </c>
      <c r="ES22" s="186">
        <v>698593.66871834104</v>
      </c>
      <c r="ET22" s="186">
        <v>0</v>
      </c>
      <c r="EU22" s="186">
        <v>0</v>
      </c>
      <c r="EV22" s="186">
        <v>0</v>
      </c>
      <c r="EW22" s="186">
        <v>0</v>
      </c>
      <c r="EX22" s="186">
        <v>7785</v>
      </c>
      <c r="EY22" s="186">
        <v>0</v>
      </c>
      <c r="EZ22" s="186">
        <v>1426553.65863977</v>
      </c>
      <c r="FA22" s="186">
        <v>0</v>
      </c>
      <c r="FB22" s="186">
        <v>9735586.3540199492</v>
      </c>
      <c r="FC22" s="186">
        <v>0</v>
      </c>
      <c r="FD22" s="186">
        <v>317440.62369872601</v>
      </c>
      <c r="FE22" s="186">
        <v>2985158.1863812301</v>
      </c>
      <c r="FF22" s="186">
        <v>765617.30227687303</v>
      </c>
      <c r="FG22" s="186">
        <v>7011186.9704276603</v>
      </c>
      <c r="FH22" s="186">
        <v>4960640.7042416101</v>
      </c>
      <c r="FI22" s="186">
        <v>2962988.3418895798</v>
      </c>
      <c r="FJ22" s="186">
        <v>1424493.32700794</v>
      </c>
      <c r="FK22" s="186">
        <v>0</v>
      </c>
      <c r="FL22" s="186">
        <v>9619872.1771709695</v>
      </c>
      <c r="FM22" s="186">
        <v>245962.545984845</v>
      </c>
      <c r="FN22" s="186">
        <v>0</v>
      </c>
      <c r="FO22" s="186">
        <v>1689129.0088725199</v>
      </c>
      <c r="FP22" s="186">
        <v>0</v>
      </c>
      <c r="FQ22" s="186">
        <v>0</v>
      </c>
      <c r="FR22" s="186">
        <v>0</v>
      </c>
      <c r="FS22" s="186">
        <v>0</v>
      </c>
      <c r="FT22" s="186">
        <v>984868.87018864998</v>
      </c>
      <c r="FU22" s="186">
        <v>1534092.82013643</v>
      </c>
      <c r="FV22" s="186">
        <v>8112489.4003392197</v>
      </c>
      <c r="FW22" s="186">
        <v>0</v>
      </c>
      <c r="FX22" s="186">
        <v>0</v>
      </c>
      <c r="FY22" s="186">
        <v>700832.05277553701</v>
      </c>
      <c r="FZ22" s="186">
        <v>595967.38512032805</v>
      </c>
      <c r="GA22" s="186">
        <v>11080187.1583419</v>
      </c>
      <c r="GB22" s="186">
        <v>10643687.496959001</v>
      </c>
      <c r="GC22" s="186">
        <v>757241.16288182605</v>
      </c>
      <c r="GD22" s="186">
        <v>2889979.63177907</v>
      </c>
      <c r="GE22" s="186">
        <v>0</v>
      </c>
      <c r="GF22" s="186">
        <v>12208494.6689365</v>
      </c>
      <c r="GG22" s="186">
        <v>0</v>
      </c>
      <c r="GH22" s="186">
        <v>0</v>
      </c>
      <c r="GI22" s="186">
        <v>876557.27748095104</v>
      </c>
      <c r="GJ22" s="186">
        <v>0</v>
      </c>
      <c r="GK22" s="186">
        <v>0</v>
      </c>
      <c r="GL22" s="186">
        <v>0</v>
      </c>
      <c r="GM22" s="186">
        <v>0</v>
      </c>
      <c r="GN22" s="186">
        <v>517457.78561696399</v>
      </c>
      <c r="GO22" s="186">
        <v>2985639.1414121301</v>
      </c>
      <c r="GP22" s="186">
        <v>3461829.8982199398</v>
      </c>
      <c r="GQ22" s="186">
        <v>0</v>
      </c>
      <c r="GR22" s="186">
        <v>0</v>
      </c>
      <c r="GS22" s="186">
        <v>20160.6178102187</v>
      </c>
      <c r="GT22" s="186">
        <v>0</v>
      </c>
      <c r="GU22" s="186">
        <v>0</v>
      </c>
      <c r="GV22" s="186">
        <v>0</v>
      </c>
      <c r="GW22" s="186">
        <v>0</v>
      </c>
      <c r="GX22" s="186">
        <v>0</v>
      </c>
      <c r="GY22" s="186">
        <v>0</v>
      </c>
      <c r="GZ22" s="186">
        <v>0</v>
      </c>
      <c r="HA22" s="186">
        <v>0</v>
      </c>
      <c r="HB22" s="186">
        <v>8830356.1905838102</v>
      </c>
      <c r="HC22" s="186">
        <v>0</v>
      </c>
      <c r="HD22" s="186">
        <v>0</v>
      </c>
      <c r="HE22" s="186">
        <v>0</v>
      </c>
      <c r="HF22" s="186">
        <v>0</v>
      </c>
      <c r="HG22" s="186">
        <v>0</v>
      </c>
      <c r="HH22" s="186">
        <v>0</v>
      </c>
      <c r="HI22" s="186">
        <v>3423850.9656356201</v>
      </c>
      <c r="HJ22" s="186">
        <v>0</v>
      </c>
      <c r="HK22" s="186">
        <v>5264023.1945929201</v>
      </c>
      <c r="HL22" s="186">
        <v>0</v>
      </c>
      <c r="HM22" s="186">
        <v>0</v>
      </c>
      <c r="HN22" s="186">
        <v>0</v>
      </c>
      <c r="HP22" s="187" t="s">
        <v>153</v>
      </c>
      <c r="HQ22" s="185">
        <f>'Relative Weights'!$H$1</f>
        <v>2020</v>
      </c>
      <c r="HR22" s="186">
        <v>4339439.5199999996</v>
      </c>
      <c r="HS22" s="186">
        <v>1820922.02</v>
      </c>
      <c r="HT22" s="186">
        <v>601110.81999999995</v>
      </c>
      <c r="HU22" s="186">
        <v>44503.57</v>
      </c>
      <c r="HV22" s="186">
        <v>0</v>
      </c>
      <c r="HW22" s="186">
        <v>777991.3</v>
      </c>
      <c r="HX22" s="186">
        <v>103179.64</v>
      </c>
      <c r="HY22" s="186">
        <v>0</v>
      </c>
      <c r="HZ22" s="186">
        <v>0</v>
      </c>
      <c r="IA22" s="186">
        <v>0</v>
      </c>
      <c r="IB22" s="186">
        <v>0</v>
      </c>
      <c r="IC22" s="186">
        <v>7546.33</v>
      </c>
      <c r="ID22" s="186">
        <v>0</v>
      </c>
      <c r="IE22" s="186">
        <v>178233.35</v>
      </c>
      <c r="IF22" s="186">
        <v>0</v>
      </c>
      <c r="IG22" s="186">
        <v>1568579.19</v>
      </c>
      <c r="IH22" s="186">
        <v>0</v>
      </c>
      <c r="II22" s="186">
        <v>2558.5100000000002</v>
      </c>
      <c r="IJ22" s="186">
        <v>278485.56</v>
      </c>
      <c r="IK22" s="186">
        <v>187.93</v>
      </c>
      <c r="IL22" s="186">
        <v>1821594.29</v>
      </c>
      <c r="IM22" s="186">
        <v>733553.26</v>
      </c>
      <c r="IN22" s="186">
        <v>289012.01</v>
      </c>
      <c r="IO22" s="186">
        <v>238978.15</v>
      </c>
      <c r="IP22" s="186">
        <v>0</v>
      </c>
      <c r="IQ22" s="186">
        <v>1633277.53</v>
      </c>
      <c r="IR22" s="186">
        <v>102796.43</v>
      </c>
      <c r="IS22" s="186">
        <v>0</v>
      </c>
      <c r="IT22" s="186">
        <v>0</v>
      </c>
      <c r="IU22" s="186">
        <v>0</v>
      </c>
      <c r="IV22" s="186">
        <v>0</v>
      </c>
      <c r="IW22" s="186">
        <v>604.33000000000004</v>
      </c>
      <c r="IX22" s="186">
        <v>0</v>
      </c>
      <c r="IY22" s="186">
        <v>219141.21</v>
      </c>
      <c r="IZ22" s="186">
        <v>0</v>
      </c>
      <c r="JA22" s="186">
        <v>3898737.08</v>
      </c>
      <c r="JB22" s="186">
        <v>0</v>
      </c>
      <c r="JC22" s="186">
        <v>14606.69</v>
      </c>
      <c r="JD22" s="186">
        <v>521061.21</v>
      </c>
      <c r="JE22" s="186">
        <v>26953.24</v>
      </c>
      <c r="JF22" s="186">
        <v>221598.68</v>
      </c>
      <c r="JG22" s="186">
        <v>204582.48</v>
      </c>
      <c r="JH22" s="186">
        <v>75981.64</v>
      </c>
      <c r="JI22" s="186">
        <v>73102.679999999993</v>
      </c>
      <c r="JJ22" s="186">
        <v>0</v>
      </c>
      <c r="JK22" s="186">
        <v>470784.15</v>
      </c>
      <c r="JL22" s="186">
        <v>3778.96</v>
      </c>
      <c r="JM22" s="186">
        <v>0</v>
      </c>
      <c r="JN22" s="186">
        <v>312426.18</v>
      </c>
      <c r="JO22" s="186">
        <v>0</v>
      </c>
      <c r="JP22" s="186">
        <v>0</v>
      </c>
      <c r="JQ22" s="186">
        <v>0</v>
      </c>
      <c r="JR22" s="186">
        <v>0</v>
      </c>
      <c r="JS22" s="186">
        <v>54107.96</v>
      </c>
      <c r="JT22" s="186">
        <v>1423450.47</v>
      </c>
      <c r="JU22" s="186">
        <v>754486.61</v>
      </c>
      <c r="JV22" s="186">
        <v>0</v>
      </c>
      <c r="JW22" s="186">
        <v>0</v>
      </c>
      <c r="JX22" s="186">
        <v>26312.54</v>
      </c>
      <c r="JY22" s="186">
        <v>3824.29</v>
      </c>
      <c r="JZ22" s="186">
        <v>181967.71</v>
      </c>
      <c r="KA22" s="186">
        <v>214459.87</v>
      </c>
      <c r="KB22" s="186">
        <v>15310.65</v>
      </c>
      <c r="KC22" s="186">
        <v>46757.21</v>
      </c>
      <c r="KD22" s="186">
        <v>0</v>
      </c>
      <c r="KE22" s="186">
        <v>402466.99</v>
      </c>
      <c r="KF22" s="186">
        <v>0</v>
      </c>
      <c r="KG22" s="186">
        <v>0</v>
      </c>
      <c r="KH22" s="186">
        <v>9102.9500000000007</v>
      </c>
      <c r="KI22" s="186">
        <v>0</v>
      </c>
      <c r="KJ22" s="186">
        <v>0</v>
      </c>
      <c r="KK22" s="186">
        <v>0</v>
      </c>
      <c r="KL22" s="186">
        <v>0</v>
      </c>
      <c r="KM22" s="186">
        <v>2126.36</v>
      </c>
      <c r="KN22" s="186">
        <v>1840304.9</v>
      </c>
      <c r="KO22" s="186">
        <v>37223.129999999997</v>
      </c>
      <c r="KP22" s="186">
        <v>0</v>
      </c>
      <c r="KQ22" s="186">
        <v>0</v>
      </c>
      <c r="KR22" s="186">
        <v>929.21</v>
      </c>
      <c r="KS22" s="186">
        <v>0</v>
      </c>
      <c r="KT22" s="186">
        <v>0</v>
      </c>
      <c r="KU22" s="186">
        <v>0</v>
      </c>
      <c r="KV22" s="186">
        <v>0</v>
      </c>
      <c r="KW22" s="186">
        <v>0</v>
      </c>
      <c r="KX22" s="186">
        <v>0</v>
      </c>
      <c r="KY22" s="186">
        <v>0</v>
      </c>
      <c r="KZ22" s="186">
        <v>0</v>
      </c>
      <c r="LA22" s="186">
        <v>961510.6</v>
      </c>
      <c r="LB22" s="186">
        <v>0</v>
      </c>
      <c r="LC22" s="186">
        <v>0</v>
      </c>
      <c r="LD22" s="186">
        <v>0</v>
      </c>
      <c r="LE22" s="186">
        <v>0</v>
      </c>
      <c r="LF22" s="186">
        <v>0</v>
      </c>
      <c r="LG22" s="186">
        <v>0</v>
      </c>
      <c r="LH22" s="186">
        <v>344806.85</v>
      </c>
      <c r="LI22" s="186">
        <v>0</v>
      </c>
      <c r="LJ22" s="186">
        <v>1432108.78</v>
      </c>
      <c r="LK22" s="186">
        <v>0</v>
      </c>
      <c r="LL22" s="186">
        <v>0</v>
      </c>
      <c r="LM22" s="186">
        <v>0</v>
      </c>
      <c r="LN22" s="186">
        <v>8967.76</v>
      </c>
      <c r="LO22" s="186">
        <v>93265.93</v>
      </c>
      <c r="LP22" s="186">
        <v>0</v>
      </c>
      <c r="LQ22" s="186">
        <v>112.57</v>
      </c>
      <c r="LR22" s="186">
        <v>0</v>
      </c>
      <c r="LS22" s="186">
        <v>340278.56</v>
      </c>
      <c r="LT22" s="186">
        <v>1097.28</v>
      </c>
      <c r="LU22" s="186">
        <v>0</v>
      </c>
      <c r="LV22" s="186">
        <v>0</v>
      </c>
      <c r="LW22" s="186">
        <v>0</v>
      </c>
      <c r="LX22" s="186">
        <v>0</v>
      </c>
      <c r="LY22" s="186">
        <v>0</v>
      </c>
      <c r="LZ22" s="186">
        <v>0</v>
      </c>
      <c r="MA22" s="186">
        <v>611.99</v>
      </c>
      <c r="MB22" s="186">
        <v>0</v>
      </c>
      <c r="MC22" s="186">
        <v>314.83999999999997</v>
      </c>
      <c r="MD22" s="186">
        <v>0</v>
      </c>
      <c r="ME22" s="186">
        <v>0</v>
      </c>
      <c r="MF22" s="186">
        <v>8483.16</v>
      </c>
      <c r="MG22" s="186">
        <v>0</v>
      </c>
      <c r="MH22" s="186">
        <v>25959.3</v>
      </c>
      <c r="MI22" s="186">
        <v>169418.84</v>
      </c>
      <c r="MJ22" s="186">
        <v>0</v>
      </c>
      <c r="MK22" s="186">
        <v>125.9</v>
      </c>
      <c r="ML22" s="186">
        <v>0</v>
      </c>
      <c r="MM22" s="186">
        <v>530031.75</v>
      </c>
      <c r="MN22" s="186">
        <v>2084.83</v>
      </c>
      <c r="MO22" s="186">
        <v>0</v>
      </c>
      <c r="MP22" s="186">
        <v>0</v>
      </c>
      <c r="MQ22" s="186">
        <v>0</v>
      </c>
      <c r="MR22" s="186">
        <v>0</v>
      </c>
      <c r="MS22" s="186">
        <v>0</v>
      </c>
      <c r="MT22" s="186">
        <v>0</v>
      </c>
      <c r="MU22" s="186">
        <v>2287.4299999999998</v>
      </c>
      <c r="MV22" s="186">
        <v>0</v>
      </c>
      <c r="MW22" s="186">
        <v>550.97</v>
      </c>
      <c r="MX22" s="186">
        <v>0</v>
      </c>
      <c r="MY22" s="186">
        <v>0</v>
      </c>
      <c r="MZ22" s="186">
        <v>17714.84</v>
      </c>
      <c r="NA22" s="186">
        <v>0</v>
      </c>
      <c r="NB22" s="186">
        <v>145476.97</v>
      </c>
      <c r="NC22" s="186">
        <v>1107639.8500000001</v>
      </c>
      <c r="ND22" s="186">
        <v>0</v>
      </c>
      <c r="NE22" s="186">
        <v>295.99</v>
      </c>
      <c r="NF22" s="186">
        <v>0</v>
      </c>
      <c r="NG22" s="186">
        <v>2256055.9700000002</v>
      </c>
      <c r="NH22" s="186">
        <v>18291.669999999998</v>
      </c>
      <c r="NI22" s="186">
        <v>0</v>
      </c>
      <c r="NJ22" s="186">
        <v>0</v>
      </c>
      <c r="NK22" s="186">
        <v>0</v>
      </c>
      <c r="NL22" s="186">
        <v>0</v>
      </c>
      <c r="NM22" s="186">
        <v>0</v>
      </c>
      <c r="NN22" s="186">
        <v>0</v>
      </c>
      <c r="NO22" s="186">
        <v>13473.77</v>
      </c>
      <c r="NP22" s="186">
        <v>406415.55</v>
      </c>
      <c r="NQ22" s="186">
        <v>3298.88</v>
      </c>
      <c r="NR22" s="186">
        <v>0</v>
      </c>
      <c r="NS22" s="186">
        <v>0</v>
      </c>
      <c r="NT22" s="186">
        <v>117849.41</v>
      </c>
      <c r="NU22" s="186">
        <v>0</v>
      </c>
      <c r="NV22" s="186">
        <v>228808.94</v>
      </c>
      <c r="NW22" s="186">
        <v>2026180.9</v>
      </c>
      <c r="NX22" s="186">
        <v>0</v>
      </c>
      <c r="NY22" s="186">
        <v>725.24</v>
      </c>
      <c r="NZ22" s="186">
        <v>0</v>
      </c>
      <c r="OA22" s="186">
        <v>4304113.26</v>
      </c>
      <c r="OB22" s="186">
        <v>0</v>
      </c>
      <c r="OC22" s="186">
        <v>0</v>
      </c>
      <c r="OD22" s="186">
        <v>0</v>
      </c>
      <c r="OE22" s="186">
        <v>0</v>
      </c>
      <c r="OF22" s="186">
        <v>0</v>
      </c>
      <c r="OG22" s="186">
        <v>0</v>
      </c>
      <c r="OH22" s="186">
        <v>0</v>
      </c>
      <c r="OI22" s="186">
        <v>45277.07</v>
      </c>
      <c r="OJ22" s="186">
        <v>619394.84</v>
      </c>
      <c r="OK22" s="186">
        <v>28391.17</v>
      </c>
      <c r="OL22" s="186">
        <v>0</v>
      </c>
      <c r="OM22" s="186">
        <v>0</v>
      </c>
      <c r="ON22" s="186">
        <v>95061.31</v>
      </c>
      <c r="OO22" s="186">
        <v>0</v>
      </c>
      <c r="OP22" s="186">
        <v>0</v>
      </c>
      <c r="OQ22" s="186">
        <v>0</v>
      </c>
      <c r="OR22" s="186">
        <v>0</v>
      </c>
      <c r="OS22" s="186">
        <v>0</v>
      </c>
      <c r="OT22" s="186">
        <v>0</v>
      </c>
      <c r="OU22" s="186">
        <v>0</v>
      </c>
      <c r="OV22" s="186">
        <v>0</v>
      </c>
      <c r="OW22" s="186">
        <v>0</v>
      </c>
      <c r="OX22" s="186">
        <v>0</v>
      </c>
      <c r="OY22" s="186">
        <v>0</v>
      </c>
      <c r="OZ22" s="186">
        <v>0</v>
      </c>
      <c r="PA22" s="186">
        <v>0</v>
      </c>
      <c r="PB22" s="186">
        <v>0</v>
      </c>
      <c r="PC22" s="186">
        <v>0</v>
      </c>
      <c r="PD22" s="186">
        <v>35795.68</v>
      </c>
      <c r="PE22" s="186">
        <v>0</v>
      </c>
      <c r="PF22" s="186">
        <v>325600.53999999998</v>
      </c>
      <c r="PG22" s="186">
        <v>0</v>
      </c>
      <c r="PH22" s="186">
        <v>0</v>
      </c>
      <c r="PI22" s="186">
        <v>0</v>
      </c>
      <c r="PJ22" s="186">
        <v>31644737.899999999</v>
      </c>
      <c r="PK22" s="186">
        <v>44380714.770000003</v>
      </c>
      <c r="PL22" s="186">
        <v>2604205.34</v>
      </c>
      <c r="PM22" s="186">
        <v>0</v>
      </c>
      <c r="PN22" s="186">
        <v>3625717.46</v>
      </c>
      <c r="PO22" s="186">
        <v>75076831.459999993</v>
      </c>
      <c r="PP22" s="186">
        <v>2150934.13</v>
      </c>
      <c r="PQ22" s="186">
        <v>213592.04</v>
      </c>
      <c r="PR22" s="186">
        <v>901014.48</v>
      </c>
      <c r="PS22" s="186">
        <v>0</v>
      </c>
      <c r="PT22" s="186">
        <v>0</v>
      </c>
      <c r="PU22" s="186">
        <v>98101.3</v>
      </c>
      <c r="PV22" s="186">
        <v>0</v>
      </c>
      <c r="PW22" s="186">
        <v>5515556.9900000002</v>
      </c>
      <c r="PX22" s="186">
        <v>19789374.43</v>
      </c>
      <c r="PY22" s="186">
        <v>12984359.810000001</v>
      </c>
      <c r="PZ22" s="186">
        <v>7754641.5300000003</v>
      </c>
      <c r="QA22" s="186">
        <v>647691.69999999995</v>
      </c>
      <c r="QB22" s="186">
        <v>5308167.16</v>
      </c>
      <c r="QC22" s="186">
        <v>966416.83</v>
      </c>
      <c r="QD22" s="281">
        <v>1</v>
      </c>
    </row>
    <row r="23" spans="1:446" x14ac:dyDescent="0.2">
      <c r="A23" s="185" t="s">
        <v>78</v>
      </c>
      <c r="B23" s="185" t="s">
        <v>78</v>
      </c>
      <c r="C23" s="186">
        <f>ROUND(UHCL!H18,0)-ROUND(UHCL!H288,0)</f>
        <v>0</v>
      </c>
      <c r="D23" s="294">
        <v>11711</v>
      </c>
      <c r="E23" s="185" t="s">
        <v>709</v>
      </c>
      <c r="F23" s="185">
        <v>2020</v>
      </c>
      <c r="G23" s="186">
        <v>45850906</v>
      </c>
      <c r="H23" s="186">
        <v>1383439</v>
      </c>
      <c r="I23" s="186">
        <v>21407855</v>
      </c>
      <c r="J23" s="186">
        <v>6541818</v>
      </c>
      <c r="K23" s="186">
        <v>19074221</v>
      </c>
      <c r="L23" s="185" t="s">
        <v>943</v>
      </c>
      <c r="M23" s="185" t="s">
        <v>840</v>
      </c>
      <c r="N23" s="185" t="s">
        <v>942</v>
      </c>
      <c r="O23" s="186">
        <v>841</v>
      </c>
      <c r="P23" s="186">
        <v>5857</v>
      </c>
      <c r="Q23" s="186">
        <v>2230</v>
      </c>
      <c r="R23" s="186">
        <v>154</v>
      </c>
      <c r="S23" s="186">
        <v>0</v>
      </c>
      <c r="T23" s="188" t="s">
        <v>801</v>
      </c>
      <c r="U23" s="188" t="s">
        <v>802</v>
      </c>
      <c r="V23" s="188" t="s">
        <v>803</v>
      </c>
      <c r="W23" s="186">
        <v>19275</v>
      </c>
      <c r="X23" s="186">
        <v>10241</v>
      </c>
      <c r="Y23" s="186">
        <v>3003</v>
      </c>
      <c r="Z23" s="186">
        <v>1873</v>
      </c>
      <c r="AA23" s="186">
        <v>0</v>
      </c>
      <c r="AB23" s="186">
        <v>4881</v>
      </c>
      <c r="AC23" s="186">
        <v>6</v>
      </c>
      <c r="AD23" s="186">
        <v>0</v>
      </c>
      <c r="AE23" s="186">
        <v>117</v>
      </c>
      <c r="AF23" s="186">
        <v>0</v>
      </c>
      <c r="AG23" s="186">
        <v>0</v>
      </c>
      <c r="AH23" s="186">
        <v>0</v>
      </c>
      <c r="AI23" s="186">
        <v>0</v>
      </c>
      <c r="AJ23" s="186">
        <v>285</v>
      </c>
      <c r="AK23" s="186">
        <v>0</v>
      </c>
      <c r="AL23" s="186">
        <v>2967</v>
      </c>
      <c r="AM23" s="186">
        <v>0</v>
      </c>
      <c r="AN23" s="186">
        <v>0</v>
      </c>
      <c r="AO23" s="186">
        <v>9</v>
      </c>
      <c r="AP23" s="186">
        <v>0</v>
      </c>
      <c r="AQ23" s="186">
        <v>37231</v>
      </c>
      <c r="AR23" s="186">
        <v>17433</v>
      </c>
      <c r="AS23" s="186">
        <v>3374</v>
      </c>
      <c r="AT23" s="186">
        <v>10981</v>
      </c>
      <c r="AU23" s="186">
        <v>0</v>
      </c>
      <c r="AV23" s="186">
        <v>7213</v>
      </c>
      <c r="AW23" s="186">
        <v>648</v>
      </c>
      <c r="AX23" s="186">
        <v>0</v>
      </c>
      <c r="AY23" s="186">
        <v>1269</v>
      </c>
      <c r="AZ23" s="186">
        <v>0</v>
      </c>
      <c r="BA23" s="186">
        <v>0</v>
      </c>
      <c r="BB23" s="186">
        <v>0</v>
      </c>
      <c r="BC23" s="186">
        <v>0</v>
      </c>
      <c r="BD23" s="186">
        <v>3780</v>
      </c>
      <c r="BE23" s="186">
        <v>0</v>
      </c>
      <c r="BF23" s="186">
        <v>23283</v>
      </c>
      <c r="BG23" s="186">
        <v>0</v>
      </c>
      <c r="BH23" s="186">
        <v>690</v>
      </c>
      <c r="BI23" s="186">
        <v>938</v>
      </c>
      <c r="BJ23" s="186">
        <v>507</v>
      </c>
      <c r="BK23" s="186">
        <v>7392</v>
      </c>
      <c r="BL23" s="186">
        <v>4790</v>
      </c>
      <c r="BM23" s="186">
        <v>309</v>
      </c>
      <c r="BN23" s="186">
        <v>3231</v>
      </c>
      <c r="BO23" s="186">
        <v>0</v>
      </c>
      <c r="BP23" s="186">
        <v>5545</v>
      </c>
      <c r="BQ23" s="186">
        <v>18</v>
      </c>
      <c r="BR23" s="186">
        <v>0</v>
      </c>
      <c r="BS23" s="186">
        <v>0</v>
      </c>
      <c r="BT23" s="186">
        <v>768</v>
      </c>
      <c r="BU23" s="186">
        <v>0</v>
      </c>
      <c r="BV23" s="186">
        <v>0</v>
      </c>
      <c r="BW23" s="186">
        <v>0</v>
      </c>
      <c r="BX23" s="186">
        <v>3939</v>
      </c>
      <c r="BY23" s="186">
        <v>0</v>
      </c>
      <c r="BZ23" s="186">
        <v>12619</v>
      </c>
      <c r="CA23" s="186">
        <v>0</v>
      </c>
      <c r="CB23" s="186">
        <v>0</v>
      </c>
      <c r="CC23" s="186">
        <v>512</v>
      </c>
      <c r="CD23" s="186">
        <v>0</v>
      </c>
      <c r="CE23" s="186">
        <v>600</v>
      </c>
      <c r="CF23" s="186">
        <v>99</v>
      </c>
      <c r="CG23" s="186">
        <v>0</v>
      </c>
      <c r="CH23" s="186">
        <v>1737</v>
      </c>
      <c r="CI23" s="186">
        <v>0</v>
      </c>
      <c r="CJ23" s="186">
        <v>0</v>
      </c>
      <c r="CK23" s="186">
        <v>0</v>
      </c>
      <c r="CL23" s="186">
        <v>0</v>
      </c>
      <c r="CM23" s="186">
        <v>0</v>
      </c>
      <c r="CN23" s="186">
        <v>0</v>
      </c>
      <c r="CO23" s="186">
        <v>0</v>
      </c>
      <c r="CP23" s="186">
        <v>0</v>
      </c>
      <c r="CQ23" s="186">
        <v>0</v>
      </c>
      <c r="CR23" s="186">
        <v>0</v>
      </c>
      <c r="CS23" s="186">
        <v>0</v>
      </c>
      <c r="CT23" s="186">
        <v>0</v>
      </c>
      <c r="CU23" s="186">
        <v>0</v>
      </c>
      <c r="CV23" s="186">
        <v>0</v>
      </c>
      <c r="CW23" s="186">
        <v>0</v>
      </c>
      <c r="CX23" s="186">
        <v>0</v>
      </c>
      <c r="CY23" s="186">
        <v>0</v>
      </c>
      <c r="CZ23" s="186">
        <v>0</v>
      </c>
      <c r="DA23" s="186">
        <v>0</v>
      </c>
      <c r="DB23" s="186">
        <v>0</v>
      </c>
      <c r="DC23" s="186">
        <v>0</v>
      </c>
      <c r="DD23" s="186">
        <v>0</v>
      </c>
      <c r="DE23" s="186">
        <v>0</v>
      </c>
      <c r="DF23" s="186">
        <v>0</v>
      </c>
      <c r="DG23" s="186">
        <v>0</v>
      </c>
      <c r="DH23" s="186">
        <v>0</v>
      </c>
      <c r="DI23" s="186">
        <v>0</v>
      </c>
      <c r="DJ23" s="186">
        <v>0</v>
      </c>
      <c r="DK23" s="186">
        <v>0</v>
      </c>
      <c r="DL23" s="186">
        <v>0</v>
      </c>
      <c r="DM23" s="186">
        <v>0</v>
      </c>
      <c r="DN23" s="186">
        <v>0</v>
      </c>
      <c r="DO23" s="186">
        <v>0</v>
      </c>
      <c r="DP23" s="186">
        <v>0</v>
      </c>
      <c r="DQ23" s="186">
        <v>0</v>
      </c>
      <c r="DR23" s="186">
        <v>0</v>
      </c>
      <c r="DS23" s="186">
        <v>1475559.18646754</v>
      </c>
      <c r="DT23" s="186">
        <v>873079.18069708603</v>
      </c>
      <c r="DU23" s="186">
        <v>182716.73254523301</v>
      </c>
      <c r="DV23" s="186">
        <v>237844.58155381499</v>
      </c>
      <c r="DW23" s="186">
        <v>0</v>
      </c>
      <c r="DX23" s="186">
        <v>876283.24843163695</v>
      </c>
      <c r="DY23" s="186">
        <v>660.00063025210102</v>
      </c>
      <c r="DZ23" s="186">
        <v>0</v>
      </c>
      <c r="EA23" s="186">
        <v>9638.3032870038296</v>
      </c>
      <c r="EB23" s="186">
        <v>0</v>
      </c>
      <c r="EC23" s="186">
        <v>0</v>
      </c>
      <c r="ED23" s="186">
        <v>0</v>
      </c>
      <c r="EE23" s="186">
        <v>0</v>
      </c>
      <c r="EF23" s="186">
        <v>31407.327105533401</v>
      </c>
      <c r="EG23" s="186">
        <v>0</v>
      </c>
      <c r="EH23" s="186">
        <v>288139.10273463803</v>
      </c>
      <c r="EI23" s="186">
        <v>0</v>
      </c>
      <c r="EJ23" s="186">
        <v>0</v>
      </c>
      <c r="EK23" s="186">
        <v>1248.3799323867499</v>
      </c>
      <c r="EL23" s="186">
        <v>0</v>
      </c>
      <c r="EM23" s="186">
        <v>3624904.7112652101</v>
      </c>
      <c r="EN23" s="186">
        <v>2535904.3883483098</v>
      </c>
      <c r="EO23" s="186">
        <v>527395.98464194499</v>
      </c>
      <c r="EP23" s="186">
        <v>977249.390383519</v>
      </c>
      <c r="EQ23" s="186">
        <v>0</v>
      </c>
      <c r="ER23" s="186">
        <v>1723893.6000765101</v>
      </c>
      <c r="ES23" s="186">
        <v>87547.727941176505</v>
      </c>
      <c r="ET23" s="186">
        <v>0</v>
      </c>
      <c r="EU23" s="186">
        <v>157714.297733404</v>
      </c>
      <c r="EV23" s="186">
        <v>0</v>
      </c>
      <c r="EW23" s="186">
        <v>0</v>
      </c>
      <c r="EX23" s="186">
        <v>0</v>
      </c>
      <c r="EY23" s="186">
        <v>0</v>
      </c>
      <c r="EZ23" s="186">
        <v>506608.55153818399</v>
      </c>
      <c r="FA23" s="186">
        <v>0</v>
      </c>
      <c r="FB23" s="186">
        <v>3374880.6335545401</v>
      </c>
      <c r="FC23" s="186">
        <v>0</v>
      </c>
      <c r="FD23" s="186">
        <v>0</v>
      </c>
      <c r="FE23" s="186">
        <v>228275.27990501199</v>
      </c>
      <c r="FF23" s="186">
        <v>234090</v>
      </c>
      <c r="FG23" s="186">
        <v>1956353.1032074699</v>
      </c>
      <c r="FH23" s="186">
        <v>1403361.30590609</v>
      </c>
      <c r="FI23" s="186">
        <v>107946.96975469</v>
      </c>
      <c r="FJ23" s="186">
        <v>799507.46719766106</v>
      </c>
      <c r="FK23" s="186">
        <v>0</v>
      </c>
      <c r="FL23" s="186">
        <v>1623317.05116592</v>
      </c>
      <c r="FM23" s="186">
        <v>21016</v>
      </c>
      <c r="FN23" s="186">
        <v>0</v>
      </c>
      <c r="FO23" s="186">
        <v>0</v>
      </c>
      <c r="FP23" s="186">
        <v>149725</v>
      </c>
      <c r="FQ23" s="186">
        <v>0</v>
      </c>
      <c r="FR23" s="186">
        <v>0</v>
      </c>
      <c r="FS23" s="186">
        <v>0</v>
      </c>
      <c r="FT23" s="186">
        <v>464395.48191867699</v>
      </c>
      <c r="FU23" s="186">
        <v>0</v>
      </c>
      <c r="FV23" s="186">
        <v>1852378.62139677</v>
      </c>
      <c r="FW23" s="186">
        <v>0</v>
      </c>
      <c r="FX23" s="186">
        <v>0</v>
      </c>
      <c r="FY23" s="186">
        <v>228758.20682926799</v>
      </c>
      <c r="FZ23" s="186">
        <v>0</v>
      </c>
      <c r="GA23" s="186">
        <v>175606.57761299601</v>
      </c>
      <c r="GB23" s="186">
        <v>35171.976190476198</v>
      </c>
      <c r="GC23" s="186">
        <v>0</v>
      </c>
      <c r="GD23" s="186">
        <v>418282.267233903</v>
      </c>
      <c r="GE23" s="186">
        <v>0</v>
      </c>
      <c r="GF23" s="186">
        <v>0</v>
      </c>
      <c r="GG23" s="186">
        <v>0</v>
      </c>
      <c r="GH23" s="186">
        <v>0</v>
      </c>
      <c r="GI23" s="186">
        <v>0</v>
      </c>
      <c r="GJ23" s="186">
        <v>0</v>
      </c>
      <c r="GK23" s="186">
        <v>0</v>
      </c>
      <c r="GL23" s="186">
        <v>0</v>
      </c>
      <c r="GM23" s="186">
        <v>0</v>
      </c>
      <c r="GN23" s="186">
        <v>0</v>
      </c>
      <c r="GO23" s="186">
        <v>0</v>
      </c>
      <c r="GP23" s="186">
        <v>0</v>
      </c>
      <c r="GQ23" s="186">
        <v>0</v>
      </c>
      <c r="GR23" s="186">
        <v>0</v>
      </c>
      <c r="GS23" s="186">
        <v>0</v>
      </c>
      <c r="GT23" s="186">
        <v>0</v>
      </c>
      <c r="GU23" s="186">
        <v>0</v>
      </c>
      <c r="GV23" s="186">
        <v>0</v>
      </c>
      <c r="GW23" s="186">
        <v>0</v>
      </c>
      <c r="GX23" s="186">
        <v>0</v>
      </c>
      <c r="GY23" s="186">
        <v>0</v>
      </c>
      <c r="GZ23" s="186">
        <v>0</v>
      </c>
      <c r="HA23" s="186">
        <v>0</v>
      </c>
      <c r="HB23" s="186">
        <v>0</v>
      </c>
      <c r="HC23" s="186">
        <v>0</v>
      </c>
      <c r="HD23" s="186">
        <v>0</v>
      </c>
      <c r="HE23" s="186">
        <v>0</v>
      </c>
      <c r="HF23" s="186">
        <v>0</v>
      </c>
      <c r="HG23" s="186">
        <v>0</v>
      </c>
      <c r="HH23" s="186">
        <v>0</v>
      </c>
      <c r="HI23" s="186">
        <v>0</v>
      </c>
      <c r="HJ23" s="186">
        <v>0</v>
      </c>
      <c r="HK23" s="186">
        <v>0</v>
      </c>
      <c r="HL23" s="186">
        <v>0</v>
      </c>
      <c r="HM23" s="186">
        <v>0</v>
      </c>
      <c r="HN23" s="186">
        <v>0</v>
      </c>
      <c r="HP23" s="187" t="s">
        <v>69</v>
      </c>
      <c r="HQ23" s="185">
        <f>'Relative Weights'!$H$1</f>
        <v>2020</v>
      </c>
      <c r="HR23" s="186">
        <v>174810.5</v>
      </c>
      <c r="HS23" s="186">
        <v>320148.5</v>
      </c>
      <c r="HT23" s="186">
        <v>0</v>
      </c>
      <c r="HU23" s="186">
        <v>38006.5</v>
      </c>
      <c r="HV23" s="186">
        <v>0</v>
      </c>
      <c r="HW23" s="186">
        <v>28074</v>
      </c>
      <c r="HX23" s="186">
        <v>0</v>
      </c>
      <c r="HY23" s="186">
        <v>0</v>
      </c>
      <c r="HZ23" s="186">
        <v>0</v>
      </c>
      <c r="IA23" s="186">
        <v>0</v>
      </c>
      <c r="IB23" s="186">
        <v>0</v>
      </c>
      <c r="IC23" s="186">
        <v>0</v>
      </c>
      <c r="ID23" s="186">
        <v>0</v>
      </c>
      <c r="IE23" s="186">
        <v>4607</v>
      </c>
      <c r="IF23" s="186">
        <v>0</v>
      </c>
      <c r="IG23" s="186">
        <v>37532</v>
      </c>
      <c r="IH23" s="186">
        <v>0</v>
      </c>
      <c r="II23" s="186">
        <v>0</v>
      </c>
      <c r="IJ23" s="186">
        <v>0</v>
      </c>
      <c r="IK23" s="186">
        <v>0</v>
      </c>
      <c r="IL23" s="186">
        <v>337660</v>
      </c>
      <c r="IM23" s="186">
        <v>544981</v>
      </c>
      <c r="IN23" s="186">
        <v>0</v>
      </c>
      <c r="IO23" s="186">
        <v>222827</v>
      </c>
      <c r="IP23" s="186">
        <v>0</v>
      </c>
      <c r="IQ23" s="186">
        <v>41488</v>
      </c>
      <c r="IR23" s="186">
        <v>0</v>
      </c>
      <c r="IS23" s="186">
        <v>0</v>
      </c>
      <c r="IT23" s="186">
        <v>0</v>
      </c>
      <c r="IU23" s="186">
        <v>0</v>
      </c>
      <c r="IV23" s="186">
        <v>0</v>
      </c>
      <c r="IW23" s="186">
        <v>0</v>
      </c>
      <c r="IX23" s="186">
        <v>0</v>
      </c>
      <c r="IY23" s="186">
        <v>6809</v>
      </c>
      <c r="IZ23" s="186">
        <v>0</v>
      </c>
      <c r="JA23" s="186">
        <v>294523</v>
      </c>
      <c r="JB23" s="186">
        <v>0</v>
      </c>
      <c r="JC23" s="186">
        <v>0</v>
      </c>
      <c r="JD23" s="186">
        <v>0</v>
      </c>
      <c r="JE23" s="186">
        <v>0</v>
      </c>
      <c r="JF23" s="186">
        <v>67040</v>
      </c>
      <c r="JG23" s="186">
        <v>149742</v>
      </c>
      <c r="JH23" s="186">
        <v>0</v>
      </c>
      <c r="JI23" s="186">
        <v>65564</v>
      </c>
      <c r="JJ23" s="186">
        <v>0</v>
      </c>
      <c r="JK23" s="186">
        <v>31893</v>
      </c>
      <c r="JL23" s="186">
        <v>0</v>
      </c>
      <c r="JM23" s="186">
        <v>0</v>
      </c>
      <c r="JN23" s="186">
        <v>0</v>
      </c>
      <c r="JO23" s="186">
        <v>0</v>
      </c>
      <c r="JP23" s="186">
        <v>0</v>
      </c>
      <c r="JQ23" s="186">
        <v>0</v>
      </c>
      <c r="JR23" s="186">
        <v>0</v>
      </c>
      <c r="JS23" s="186">
        <v>5234</v>
      </c>
      <c r="JT23" s="186">
        <v>0</v>
      </c>
      <c r="JU23" s="186">
        <v>159627</v>
      </c>
      <c r="JV23" s="186">
        <v>0</v>
      </c>
      <c r="JW23" s="186">
        <v>0</v>
      </c>
      <c r="JX23" s="186">
        <v>0</v>
      </c>
      <c r="JY23" s="186">
        <v>0</v>
      </c>
      <c r="JZ23" s="186">
        <v>5442</v>
      </c>
      <c r="KA23" s="186">
        <v>3095</v>
      </c>
      <c r="KB23" s="186">
        <v>0</v>
      </c>
      <c r="KC23" s="186">
        <v>35247</v>
      </c>
      <c r="KD23" s="186">
        <v>0</v>
      </c>
      <c r="KE23" s="186">
        <v>0</v>
      </c>
      <c r="KF23" s="186">
        <v>0</v>
      </c>
      <c r="KG23" s="186">
        <v>0</v>
      </c>
      <c r="KH23" s="186">
        <v>0</v>
      </c>
      <c r="KI23" s="186">
        <v>0</v>
      </c>
      <c r="KJ23" s="186">
        <v>0</v>
      </c>
      <c r="KK23" s="186">
        <v>0</v>
      </c>
      <c r="KL23" s="186">
        <v>0</v>
      </c>
      <c r="KM23" s="186">
        <v>0</v>
      </c>
      <c r="KN23" s="186">
        <v>0</v>
      </c>
      <c r="KO23" s="186">
        <v>0</v>
      </c>
      <c r="KP23" s="186">
        <v>0</v>
      </c>
      <c r="KQ23" s="186">
        <v>0</v>
      </c>
      <c r="KR23" s="186">
        <v>0</v>
      </c>
      <c r="KS23" s="186">
        <v>0</v>
      </c>
      <c r="KT23" s="186">
        <v>0</v>
      </c>
      <c r="KU23" s="186">
        <v>0</v>
      </c>
      <c r="KV23" s="186">
        <v>0</v>
      </c>
      <c r="KW23" s="186">
        <v>0</v>
      </c>
      <c r="KX23" s="186">
        <v>0</v>
      </c>
      <c r="KY23" s="186">
        <v>0</v>
      </c>
      <c r="KZ23" s="186">
        <v>0</v>
      </c>
      <c r="LA23" s="186">
        <v>0</v>
      </c>
      <c r="LB23" s="186">
        <v>0</v>
      </c>
      <c r="LC23" s="186">
        <v>0</v>
      </c>
      <c r="LD23" s="186">
        <v>0</v>
      </c>
      <c r="LE23" s="186">
        <v>0</v>
      </c>
      <c r="LF23" s="186">
        <v>0</v>
      </c>
      <c r="LG23" s="186">
        <v>0</v>
      </c>
      <c r="LH23" s="186">
        <v>0</v>
      </c>
      <c r="LI23" s="186">
        <v>0</v>
      </c>
      <c r="LJ23" s="186">
        <v>0</v>
      </c>
      <c r="LK23" s="186">
        <v>0</v>
      </c>
      <c r="LL23" s="186">
        <v>0</v>
      </c>
      <c r="LM23" s="186">
        <v>0</v>
      </c>
      <c r="LN23" s="186">
        <v>0</v>
      </c>
      <c r="LO23" s="186">
        <v>0</v>
      </c>
      <c r="LP23" s="186">
        <v>0</v>
      </c>
      <c r="LQ23" s="186">
        <v>0</v>
      </c>
      <c r="LR23" s="186">
        <v>0</v>
      </c>
      <c r="LS23" s="186">
        <v>0</v>
      </c>
      <c r="LT23" s="186">
        <v>0</v>
      </c>
      <c r="LU23" s="186">
        <v>0</v>
      </c>
      <c r="LV23" s="186">
        <v>0</v>
      </c>
      <c r="LW23" s="186">
        <v>0</v>
      </c>
      <c r="LX23" s="186">
        <v>0</v>
      </c>
      <c r="LY23" s="186">
        <v>0</v>
      </c>
      <c r="LZ23" s="186">
        <v>0</v>
      </c>
      <c r="MA23" s="186">
        <v>0</v>
      </c>
      <c r="MB23" s="186">
        <v>0</v>
      </c>
      <c r="MC23" s="186">
        <v>0</v>
      </c>
      <c r="MD23" s="186">
        <v>0</v>
      </c>
      <c r="ME23" s="186">
        <v>0</v>
      </c>
      <c r="MF23" s="186">
        <v>0</v>
      </c>
      <c r="MG23" s="186">
        <v>0</v>
      </c>
      <c r="MH23" s="186">
        <v>0</v>
      </c>
      <c r="MI23" s="186">
        <v>0</v>
      </c>
      <c r="MJ23" s="186">
        <v>0</v>
      </c>
      <c r="MK23" s="186">
        <v>0</v>
      </c>
      <c r="ML23" s="186">
        <v>0</v>
      </c>
      <c r="MM23" s="186">
        <v>0</v>
      </c>
      <c r="MN23" s="186">
        <v>0</v>
      </c>
      <c r="MO23" s="186">
        <v>0</v>
      </c>
      <c r="MP23" s="186">
        <v>0</v>
      </c>
      <c r="MQ23" s="186">
        <v>0</v>
      </c>
      <c r="MR23" s="186">
        <v>0</v>
      </c>
      <c r="MS23" s="186">
        <v>0</v>
      </c>
      <c r="MT23" s="186">
        <v>0</v>
      </c>
      <c r="MU23" s="186">
        <v>0</v>
      </c>
      <c r="MV23" s="186">
        <v>0</v>
      </c>
      <c r="MW23" s="186">
        <v>0</v>
      </c>
      <c r="MX23" s="186">
        <v>0</v>
      </c>
      <c r="MY23" s="186">
        <v>0</v>
      </c>
      <c r="MZ23" s="186">
        <v>0</v>
      </c>
      <c r="NA23" s="186">
        <v>0</v>
      </c>
      <c r="NB23" s="186">
        <v>0</v>
      </c>
      <c r="NC23" s="186">
        <v>0</v>
      </c>
      <c r="ND23" s="186">
        <v>0</v>
      </c>
      <c r="NE23" s="186">
        <v>0</v>
      </c>
      <c r="NF23" s="186">
        <v>0</v>
      </c>
      <c r="NG23" s="186">
        <v>0</v>
      </c>
      <c r="NH23" s="186">
        <v>0</v>
      </c>
      <c r="NI23" s="186">
        <v>0</v>
      </c>
      <c r="NJ23" s="186">
        <v>0</v>
      </c>
      <c r="NK23" s="186">
        <v>0</v>
      </c>
      <c r="NL23" s="186">
        <v>0</v>
      </c>
      <c r="NM23" s="186">
        <v>0</v>
      </c>
      <c r="NN23" s="186">
        <v>0</v>
      </c>
      <c r="NO23" s="186">
        <v>0</v>
      </c>
      <c r="NP23" s="186">
        <v>0</v>
      </c>
      <c r="NQ23" s="186">
        <v>0</v>
      </c>
      <c r="NR23" s="186">
        <v>0</v>
      </c>
      <c r="NS23" s="186">
        <v>0</v>
      </c>
      <c r="NT23" s="186">
        <v>0</v>
      </c>
      <c r="NU23" s="186">
        <v>0</v>
      </c>
      <c r="NV23" s="186">
        <v>0</v>
      </c>
      <c r="NW23" s="186">
        <v>0</v>
      </c>
      <c r="NX23" s="186">
        <v>0</v>
      </c>
      <c r="NY23" s="186">
        <v>0</v>
      </c>
      <c r="NZ23" s="186">
        <v>0</v>
      </c>
      <c r="OA23" s="186">
        <v>0</v>
      </c>
      <c r="OB23" s="186">
        <v>0</v>
      </c>
      <c r="OC23" s="186">
        <v>0</v>
      </c>
      <c r="OD23" s="186">
        <v>0</v>
      </c>
      <c r="OE23" s="186">
        <v>0</v>
      </c>
      <c r="OF23" s="186">
        <v>0</v>
      </c>
      <c r="OG23" s="186">
        <v>0</v>
      </c>
      <c r="OH23" s="186">
        <v>0</v>
      </c>
      <c r="OI23" s="186">
        <v>0</v>
      </c>
      <c r="OJ23" s="186">
        <v>0</v>
      </c>
      <c r="OK23" s="186">
        <v>0</v>
      </c>
      <c r="OL23" s="186">
        <v>0</v>
      </c>
      <c r="OM23" s="186">
        <v>0</v>
      </c>
      <c r="ON23" s="186">
        <v>0</v>
      </c>
      <c r="OO23" s="186">
        <v>0</v>
      </c>
      <c r="OP23" s="186">
        <v>0</v>
      </c>
      <c r="OQ23" s="186">
        <v>0</v>
      </c>
      <c r="OR23" s="186">
        <v>0</v>
      </c>
      <c r="OS23" s="186">
        <v>0</v>
      </c>
      <c r="OT23" s="186">
        <v>0</v>
      </c>
      <c r="OU23" s="186">
        <v>0</v>
      </c>
      <c r="OV23" s="186">
        <v>0</v>
      </c>
      <c r="OW23" s="186">
        <v>0</v>
      </c>
      <c r="OX23" s="186">
        <v>0</v>
      </c>
      <c r="OY23" s="186">
        <v>0</v>
      </c>
      <c r="OZ23" s="186">
        <v>0</v>
      </c>
      <c r="PA23" s="186">
        <v>0</v>
      </c>
      <c r="PB23" s="186">
        <v>0</v>
      </c>
      <c r="PC23" s="186">
        <v>0</v>
      </c>
      <c r="PD23" s="186">
        <v>0</v>
      </c>
      <c r="PE23" s="186">
        <v>0</v>
      </c>
      <c r="PF23" s="186">
        <v>0</v>
      </c>
      <c r="PG23" s="186">
        <v>0</v>
      </c>
      <c r="PH23" s="186">
        <v>0</v>
      </c>
      <c r="PI23" s="186">
        <v>0</v>
      </c>
      <c r="PJ23" s="186">
        <v>4587857</v>
      </c>
      <c r="PK23" s="186">
        <v>3442360</v>
      </c>
      <c r="PL23" s="186">
        <v>480095</v>
      </c>
      <c r="PM23" s="186">
        <v>0</v>
      </c>
      <c r="PN23" s="186">
        <v>1640083</v>
      </c>
      <c r="PO23" s="186">
        <v>2538280</v>
      </c>
      <c r="PP23" s="186">
        <v>64107</v>
      </c>
      <c r="PQ23" s="186">
        <v>0</v>
      </c>
      <c r="PR23" s="186">
        <v>98220</v>
      </c>
      <c r="PS23" s="186">
        <v>87887</v>
      </c>
      <c r="PT23" s="186">
        <v>0</v>
      </c>
      <c r="PU23" s="186">
        <v>0</v>
      </c>
      <c r="PV23" s="186">
        <v>0</v>
      </c>
      <c r="PW23" s="186">
        <v>598131</v>
      </c>
      <c r="PX23" s="186">
        <v>0</v>
      </c>
      <c r="PY23" s="186">
        <v>3525732</v>
      </c>
      <c r="PZ23" s="186">
        <v>0</v>
      </c>
      <c r="QA23" s="186">
        <v>0</v>
      </c>
      <c r="QB23" s="186">
        <v>268990</v>
      </c>
      <c r="QC23" s="186">
        <v>137392</v>
      </c>
      <c r="QD23" s="281">
        <v>1</v>
      </c>
    </row>
    <row r="24" spans="1:446" x14ac:dyDescent="0.2">
      <c r="A24" s="185" t="s">
        <v>79</v>
      </c>
      <c r="B24" s="185" t="s">
        <v>79</v>
      </c>
      <c r="C24" s="186">
        <f>ROUND(UHD!H18,0)-ROUND(UHD!H288,0)</f>
        <v>0</v>
      </c>
      <c r="D24" s="294">
        <v>12826</v>
      </c>
      <c r="E24" s="185" t="s">
        <v>710</v>
      </c>
      <c r="F24" s="185">
        <v>2020</v>
      </c>
      <c r="G24" s="186">
        <v>50919235</v>
      </c>
      <c r="H24" s="186">
        <v>2499777</v>
      </c>
      <c r="I24" s="186">
        <v>33633185</v>
      </c>
      <c r="J24" s="186">
        <v>7722355</v>
      </c>
      <c r="K24" s="186">
        <v>24109608</v>
      </c>
      <c r="L24" s="185" t="s">
        <v>935</v>
      </c>
      <c r="M24" s="185" t="s">
        <v>745</v>
      </c>
      <c r="N24" s="185" t="s">
        <v>936</v>
      </c>
      <c r="O24" s="186">
        <v>3489</v>
      </c>
      <c r="P24" s="186">
        <v>9702</v>
      </c>
      <c r="Q24" s="186">
        <v>1449</v>
      </c>
      <c r="R24" s="186">
        <v>0</v>
      </c>
      <c r="S24" s="186">
        <v>0</v>
      </c>
      <c r="T24" s="188" t="s">
        <v>804</v>
      </c>
      <c r="U24" s="188" t="s">
        <v>805</v>
      </c>
      <c r="V24" s="188" t="s">
        <v>806</v>
      </c>
      <c r="W24" s="186">
        <v>82969</v>
      </c>
      <c r="X24" s="186">
        <v>18590</v>
      </c>
      <c r="Y24" s="186">
        <v>7860</v>
      </c>
      <c r="Z24" s="186">
        <v>1953</v>
      </c>
      <c r="AA24" s="186">
        <v>0</v>
      </c>
      <c r="AB24" s="186">
        <v>4741</v>
      </c>
      <c r="AC24" s="186">
        <v>234</v>
      </c>
      <c r="AD24" s="186">
        <v>0</v>
      </c>
      <c r="AE24" s="186">
        <v>1251</v>
      </c>
      <c r="AF24" s="186">
        <v>0</v>
      </c>
      <c r="AG24" s="186">
        <v>0</v>
      </c>
      <c r="AH24" s="186">
        <v>0</v>
      </c>
      <c r="AI24" s="186">
        <v>0</v>
      </c>
      <c r="AJ24" s="186">
        <v>795</v>
      </c>
      <c r="AK24" s="186">
        <v>0</v>
      </c>
      <c r="AL24" s="186">
        <v>5232</v>
      </c>
      <c r="AM24" s="186">
        <v>0</v>
      </c>
      <c r="AN24" s="186">
        <v>0</v>
      </c>
      <c r="AO24" s="186">
        <v>757</v>
      </c>
      <c r="AP24" s="186">
        <v>5</v>
      </c>
      <c r="AQ24" s="186">
        <v>52029</v>
      </c>
      <c r="AR24" s="186">
        <v>18813</v>
      </c>
      <c r="AS24" s="186">
        <v>2031</v>
      </c>
      <c r="AT24" s="186">
        <v>10209</v>
      </c>
      <c r="AU24" s="186">
        <v>0</v>
      </c>
      <c r="AV24" s="186">
        <v>3759</v>
      </c>
      <c r="AW24" s="186">
        <v>804</v>
      </c>
      <c r="AX24" s="186">
        <v>0</v>
      </c>
      <c r="AY24" s="186">
        <v>3219</v>
      </c>
      <c r="AZ24" s="186">
        <v>0</v>
      </c>
      <c r="BA24" s="186">
        <v>0</v>
      </c>
      <c r="BB24" s="186">
        <v>0</v>
      </c>
      <c r="BC24" s="186">
        <v>0</v>
      </c>
      <c r="BD24" s="186">
        <v>3219</v>
      </c>
      <c r="BE24" s="186">
        <v>0</v>
      </c>
      <c r="BF24" s="186">
        <v>64285</v>
      </c>
      <c r="BG24" s="186">
        <v>0</v>
      </c>
      <c r="BH24" s="186">
        <v>1170</v>
      </c>
      <c r="BI24" s="186">
        <v>2109</v>
      </c>
      <c r="BJ24" s="186">
        <v>259</v>
      </c>
      <c r="BK24" s="186">
        <v>2679</v>
      </c>
      <c r="BL24" s="186">
        <v>1410</v>
      </c>
      <c r="BM24" s="186">
        <v>0</v>
      </c>
      <c r="BN24" s="186">
        <v>456</v>
      </c>
      <c r="BO24" s="186">
        <v>0</v>
      </c>
      <c r="BP24" s="186">
        <v>459</v>
      </c>
      <c r="BQ24" s="186">
        <v>0</v>
      </c>
      <c r="BR24" s="186">
        <v>0</v>
      </c>
      <c r="BS24" s="186">
        <v>0</v>
      </c>
      <c r="BT24" s="186">
        <v>0</v>
      </c>
      <c r="BU24" s="186">
        <v>0</v>
      </c>
      <c r="BV24" s="186">
        <v>0</v>
      </c>
      <c r="BW24" s="186">
        <v>0</v>
      </c>
      <c r="BX24" s="186">
        <v>0</v>
      </c>
      <c r="BY24" s="186">
        <v>0</v>
      </c>
      <c r="BZ24" s="186">
        <v>21167</v>
      </c>
      <c r="CA24" s="186">
        <v>0</v>
      </c>
      <c r="CB24" s="186">
        <v>0</v>
      </c>
      <c r="CC24" s="186">
        <v>771</v>
      </c>
      <c r="CD24" s="186">
        <v>0</v>
      </c>
      <c r="CE24" s="186">
        <v>0</v>
      </c>
      <c r="CF24" s="186">
        <v>0</v>
      </c>
      <c r="CG24" s="186">
        <v>0</v>
      </c>
      <c r="CH24" s="186">
        <v>0</v>
      </c>
      <c r="CI24" s="186">
        <v>0</v>
      </c>
      <c r="CJ24" s="186">
        <v>0</v>
      </c>
      <c r="CK24" s="186">
        <v>0</v>
      </c>
      <c r="CL24" s="186">
        <v>0</v>
      </c>
      <c r="CM24" s="186">
        <v>0</v>
      </c>
      <c r="CN24" s="186">
        <v>0</v>
      </c>
      <c r="CO24" s="186">
        <v>0</v>
      </c>
      <c r="CP24" s="186">
        <v>0</v>
      </c>
      <c r="CQ24" s="186">
        <v>0</v>
      </c>
      <c r="CR24" s="186">
        <v>0</v>
      </c>
      <c r="CS24" s="186">
        <v>0</v>
      </c>
      <c r="CT24" s="186">
        <v>0</v>
      </c>
      <c r="CU24" s="186">
        <v>0</v>
      </c>
      <c r="CV24" s="186">
        <v>0</v>
      </c>
      <c r="CW24" s="186">
        <v>0</v>
      </c>
      <c r="CX24" s="186">
        <v>0</v>
      </c>
      <c r="CY24" s="186">
        <v>0</v>
      </c>
      <c r="CZ24" s="186">
        <v>0</v>
      </c>
      <c r="DA24" s="186">
        <v>0</v>
      </c>
      <c r="DB24" s="186">
        <v>0</v>
      </c>
      <c r="DC24" s="186">
        <v>0</v>
      </c>
      <c r="DD24" s="186">
        <v>0</v>
      </c>
      <c r="DE24" s="186">
        <v>0</v>
      </c>
      <c r="DF24" s="186">
        <v>0</v>
      </c>
      <c r="DG24" s="186">
        <v>0</v>
      </c>
      <c r="DH24" s="186">
        <v>0</v>
      </c>
      <c r="DI24" s="186">
        <v>0</v>
      </c>
      <c r="DJ24" s="186">
        <v>0</v>
      </c>
      <c r="DK24" s="186">
        <v>0</v>
      </c>
      <c r="DL24" s="186">
        <v>0</v>
      </c>
      <c r="DM24" s="186">
        <v>0</v>
      </c>
      <c r="DN24" s="186">
        <v>0</v>
      </c>
      <c r="DO24" s="186">
        <v>0</v>
      </c>
      <c r="DP24" s="186">
        <v>0</v>
      </c>
      <c r="DQ24" s="186">
        <v>0</v>
      </c>
      <c r="DR24" s="186">
        <v>0</v>
      </c>
      <c r="DS24" s="186">
        <v>6647841.7151698396</v>
      </c>
      <c r="DT24" s="186">
        <v>1539218.26009157</v>
      </c>
      <c r="DU24" s="186">
        <v>628747.79632500804</v>
      </c>
      <c r="DV24" s="186">
        <v>184595.735824173</v>
      </c>
      <c r="DW24" s="186">
        <v>0</v>
      </c>
      <c r="DX24" s="186">
        <v>361090.69027899101</v>
      </c>
      <c r="DY24" s="186">
        <v>15662.696143629901</v>
      </c>
      <c r="DZ24" s="186">
        <v>0</v>
      </c>
      <c r="EA24" s="186">
        <v>162279.70324774901</v>
      </c>
      <c r="EB24" s="186">
        <v>0</v>
      </c>
      <c r="EC24" s="186">
        <v>0</v>
      </c>
      <c r="ED24" s="186">
        <v>0</v>
      </c>
      <c r="EE24" s="186">
        <v>0</v>
      </c>
      <c r="EF24" s="186">
        <v>77053.621059744401</v>
      </c>
      <c r="EG24" s="186">
        <v>0</v>
      </c>
      <c r="EH24" s="186">
        <v>564629.61879787606</v>
      </c>
      <c r="EI24" s="186">
        <v>0</v>
      </c>
      <c r="EJ24" s="186">
        <v>0</v>
      </c>
      <c r="EK24" s="186">
        <v>105751.306932541</v>
      </c>
      <c r="EL24" s="186">
        <v>7592.8333333333303</v>
      </c>
      <c r="EM24" s="186">
        <v>5928591.0754008302</v>
      </c>
      <c r="EN24" s="186">
        <v>2797903.3374186698</v>
      </c>
      <c r="EO24" s="186">
        <v>368919.05601982703</v>
      </c>
      <c r="EP24" s="186">
        <v>1359976.8784727801</v>
      </c>
      <c r="EQ24" s="186">
        <v>0</v>
      </c>
      <c r="ER24" s="186">
        <v>476647.84555043402</v>
      </c>
      <c r="ES24" s="186">
        <v>88199.303856370097</v>
      </c>
      <c r="ET24" s="186">
        <v>0</v>
      </c>
      <c r="EU24" s="186">
        <v>455171.31116962002</v>
      </c>
      <c r="EV24" s="186">
        <v>0</v>
      </c>
      <c r="EW24" s="186">
        <v>0</v>
      </c>
      <c r="EX24" s="186">
        <v>0</v>
      </c>
      <c r="EY24" s="186">
        <v>0</v>
      </c>
      <c r="EZ24" s="186">
        <v>400932.960245764</v>
      </c>
      <c r="FA24" s="186">
        <v>0</v>
      </c>
      <c r="FB24" s="186">
        <v>8216351.6291071204</v>
      </c>
      <c r="FC24" s="186">
        <v>0</v>
      </c>
      <c r="FD24" s="186">
        <v>140763.81273710201</v>
      </c>
      <c r="FE24" s="186">
        <v>275158.40419805801</v>
      </c>
      <c r="FF24" s="186">
        <v>205964.16666666701</v>
      </c>
      <c r="FG24" s="186">
        <v>1102267.56091514</v>
      </c>
      <c r="FH24" s="186">
        <v>328972.930865817</v>
      </c>
      <c r="FI24" s="186">
        <v>0</v>
      </c>
      <c r="FJ24" s="186">
        <v>256293.136829603</v>
      </c>
      <c r="FK24" s="186">
        <v>0</v>
      </c>
      <c r="FL24" s="186">
        <v>129260.39138956201</v>
      </c>
      <c r="FM24" s="186">
        <v>0</v>
      </c>
      <c r="FN24" s="186">
        <v>0</v>
      </c>
      <c r="FO24" s="186">
        <v>0</v>
      </c>
      <c r="FP24" s="186">
        <v>0</v>
      </c>
      <c r="FQ24" s="186">
        <v>0</v>
      </c>
      <c r="FR24" s="186">
        <v>0</v>
      </c>
      <c r="FS24" s="186">
        <v>0</v>
      </c>
      <c r="FT24" s="186">
        <v>0</v>
      </c>
      <c r="FU24" s="186">
        <v>0</v>
      </c>
      <c r="FV24" s="186">
        <v>3046244.3471931801</v>
      </c>
      <c r="FW24" s="186">
        <v>0</v>
      </c>
      <c r="FX24" s="186">
        <v>0</v>
      </c>
      <c r="FY24" s="186">
        <v>189329.066610382</v>
      </c>
      <c r="FZ24" s="186">
        <v>0</v>
      </c>
      <c r="GA24" s="186">
        <v>0</v>
      </c>
      <c r="GB24" s="186">
        <v>0</v>
      </c>
      <c r="GC24" s="186">
        <v>0</v>
      </c>
      <c r="GD24" s="186">
        <v>0</v>
      </c>
      <c r="GE24" s="186">
        <v>0</v>
      </c>
      <c r="GF24" s="186">
        <v>0</v>
      </c>
      <c r="GG24" s="186">
        <v>0</v>
      </c>
      <c r="GH24" s="186">
        <v>0</v>
      </c>
      <c r="GI24" s="186">
        <v>0</v>
      </c>
      <c r="GJ24" s="186">
        <v>0</v>
      </c>
      <c r="GK24" s="186">
        <v>0</v>
      </c>
      <c r="GL24" s="186">
        <v>0</v>
      </c>
      <c r="GM24" s="186">
        <v>0</v>
      </c>
      <c r="GN24" s="186">
        <v>0</v>
      </c>
      <c r="GO24" s="186">
        <v>0</v>
      </c>
      <c r="GP24" s="186">
        <v>0</v>
      </c>
      <c r="GQ24" s="186">
        <v>0</v>
      </c>
      <c r="GR24" s="186">
        <v>0</v>
      </c>
      <c r="GS24" s="186">
        <v>0</v>
      </c>
      <c r="GT24" s="186">
        <v>0</v>
      </c>
      <c r="GU24" s="186">
        <v>0</v>
      </c>
      <c r="GV24" s="186">
        <v>0</v>
      </c>
      <c r="GW24" s="186">
        <v>0</v>
      </c>
      <c r="GX24" s="186">
        <v>0</v>
      </c>
      <c r="GY24" s="186">
        <v>0</v>
      </c>
      <c r="GZ24" s="186">
        <v>0</v>
      </c>
      <c r="HA24" s="186">
        <v>0</v>
      </c>
      <c r="HB24" s="186">
        <v>0</v>
      </c>
      <c r="HC24" s="186">
        <v>0</v>
      </c>
      <c r="HD24" s="186">
        <v>0</v>
      </c>
      <c r="HE24" s="186">
        <v>0</v>
      </c>
      <c r="HF24" s="186">
        <v>0</v>
      </c>
      <c r="HG24" s="186">
        <v>0</v>
      </c>
      <c r="HH24" s="186">
        <v>0</v>
      </c>
      <c r="HI24" s="186">
        <v>0</v>
      </c>
      <c r="HJ24" s="186">
        <v>0</v>
      </c>
      <c r="HK24" s="186">
        <v>0</v>
      </c>
      <c r="HL24" s="186">
        <v>0</v>
      </c>
      <c r="HM24" s="186">
        <v>0</v>
      </c>
      <c r="HN24" s="186">
        <v>0</v>
      </c>
      <c r="HP24" s="187" t="s">
        <v>154</v>
      </c>
      <c r="HQ24" s="185">
        <f>'Relative Weights'!$H$1</f>
        <v>2020</v>
      </c>
      <c r="HR24" s="186">
        <v>144983</v>
      </c>
      <c r="HS24" s="186">
        <v>31600</v>
      </c>
      <c r="HT24" s="186">
        <v>0</v>
      </c>
      <c r="HU24" s="186">
        <v>0</v>
      </c>
      <c r="HV24" s="186">
        <v>0</v>
      </c>
      <c r="HW24" s="186">
        <v>27500</v>
      </c>
      <c r="HX24" s="186">
        <v>0</v>
      </c>
      <c r="HY24" s="186">
        <v>0</v>
      </c>
      <c r="HZ24" s="186">
        <v>0</v>
      </c>
      <c r="IA24" s="186">
        <v>0</v>
      </c>
      <c r="IB24" s="186">
        <v>0</v>
      </c>
      <c r="IC24" s="186">
        <v>0</v>
      </c>
      <c r="ID24" s="186">
        <v>0</v>
      </c>
      <c r="IE24" s="186">
        <v>0</v>
      </c>
      <c r="IF24" s="186">
        <v>0</v>
      </c>
      <c r="IG24" s="186">
        <v>500</v>
      </c>
      <c r="IH24" s="186">
        <v>0</v>
      </c>
      <c r="II24" s="186">
        <v>0</v>
      </c>
      <c r="IJ24" s="186">
        <v>0</v>
      </c>
      <c r="IK24" s="186">
        <v>0</v>
      </c>
      <c r="IL24" s="186">
        <v>156987</v>
      </c>
      <c r="IM24" s="186">
        <v>64008</v>
      </c>
      <c r="IN24" s="186">
        <v>0</v>
      </c>
      <c r="IO24" s="186">
        <v>44401</v>
      </c>
      <c r="IP24" s="186">
        <v>0</v>
      </c>
      <c r="IQ24" s="186">
        <v>0</v>
      </c>
      <c r="IR24" s="186">
        <v>0</v>
      </c>
      <c r="IS24" s="186">
        <v>0</v>
      </c>
      <c r="IT24" s="186">
        <v>9925</v>
      </c>
      <c r="IU24" s="186">
        <v>0</v>
      </c>
      <c r="IV24" s="186">
        <v>0</v>
      </c>
      <c r="IW24" s="186">
        <v>0</v>
      </c>
      <c r="IX24" s="186">
        <v>0</v>
      </c>
      <c r="IY24" s="186">
        <v>0</v>
      </c>
      <c r="IZ24" s="186">
        <v>0</v>
      </c>
      <c r="JA24" s="186">
        <v>85604</v>
      </c>
      <c r="JB24" s="186">
        <v>0</v>
      </c>
      <c r="JC24" s="186">
        <v>0</v>
      </c>
      <c r="JD24" s="186">
        <v>0</v>
      </c>
      <c r="JE24" s="186">
        <v>11033</v>
      </c>
      <c r="JF24" s="186">
        <v>0</v>
      </c>
      <c r="JG24" s="186">
        <v>0</v>
      </c>
      <c r="JH24" s="186">
        <v>0</v>
      </c>
      <c r="JI24" s="186">
        <v>0</v>
      </c>
      <c r="JJ24" s="186">
        <v>0</v>
      </c>
      <c r="JK24" s="186">
        <v>0</v>
      </c>
      <c r="JL24" s="186">
        <v>0</v>
      </c>
      <c r="JM24" s="186">
        <v>0</v>
      </c>
      <c r="JN24" s="186">
        <v>0</v>
      </c>
      <c r="JO24" s="186">
        <v>0</v>
      </c>
      <c r="JP24" s="186">
        <v>0</v>
      </c>
      <c r="JQ24" s="186">
        <v>0</v>
      </c>
      <c r="JR24" s="186">
        <v>0</v>
      </c>
      <c r="JS24" s="186">
        <v>0</v>
      </c>
      <c r="JT24" s="186">
        <v>0</v>
      </c>
      <c r="JU24" s="186">
        <v>455146</v>
      </c>
      <c r="JV24" s="186">
        <v>0</v>
      </c>
      <c r="JW24" s="186">
        <v>0</v>
      </c>
      <c r="JX24" s="186">
        <v>9300</v>
      </c>
      <c r="JY24" s="186">
        <v>0</v>
      </c>
      <c r="JZ24" s="186">
        <v>0</v>
      </c>
      <c r="KA24" s="186">
        <v>0</v>
      </c>
      <c r="KB24" s="186">
        <v>0</v>
      </c>
      <c r="KC24" s="186">
        <v>0</v>
      </c>
      <c r="KD24" s="186">
        <v>0</v>
      </c>
      <c r="KE24" s="186">
        <v>0</v>
      </c>
      <c r="KF24" s="186">
        <v>0</v>
      </c>
      <c r="KG24" s="186">
        <v>0</v>
      </c>
      <c r="KH24" s="186">
        <v>0</v>
      </c>
      <c r="KI24" s="186">
        <v>0</v>
      </c>
      <c r="KJ24" s="186">
        <v>0</v>
      </c>
      <c r="KK24" s="186">
        <v>0</v>
      </c>
      <c r="KL24" s="186">
        <v>0</v>
      </c>
      <c r="KM24" s="186">
        <v>0</v>
      </c>
      <c r="KN24" s="186">
        <v>0</v>
      </c>
      <c r="KO24" s="186">
        <v>0</v>
      </c>
      <c r="KP24" s="186">
        <v>0</v>
      </c>
      <c r="KQ24" s="186">
        <v>0</v>
      </c>
      <c r="KR24" s="186">
        <v>0</v>
      </c>
      <c r="KS24" s="186">
        <v>0</v>
      </c>
      <c r="KT24" s="186">
        <v>0</v>
      </c>
      <c r="KU24" s="186">
        <v>0</v>
      </c>
      <c r="KV24" s="186">
        <v>0</v>
      </c>
      <c r="KW24" s="186">
        <v>0</v>
      </c>
      <c r="KX24" s="186">
        <v>0</v>
      </c>
      <c r="KY24" s="186">
        <v>0</v>
      </c>
      <c r="KZ24" s="186">
        <v>0</v>
      </c>
      <c r="LA24" s="186">
        <v>0</v>
      </c>
      <c r="LB24" s="186">
        <v>0</v>
      </c>
      <c r="LC24" s="186">
        <v>0</v>
      </c>
      <c r="LD24" s="186">
        <v>0</v>
      </c>
      <c r="LE24" s="186">
        <v>0</v>
      </c>
      <c r="LF24" s="186">
        <v>0</v>
      </c>
      <c r="LG24" s="186">
        <v>0</v>
      </c>
      <c r="LH24" s="186">
        <v>0</v>
      </c>
      <c r="LI24" s="186">
        <v>0</v>
      </c>
      <c r="LJ24" s="186">
        <v>0</v>
      </c>
      <c r="LK24" s="186">
        <v>0</v>
      </c>
      <c r="LL24" s="186">
        <v>0</v>
      </c>
      <c r="LM24" s="186">
        <v>0</v>
      </c>
      <c r="LN24" s="186">
        <v>0</v>
      </c>
      <c r="LO24" s="186">
        <v>0</v>
      </c>
      <c r="LP24" s="186">
        <v>0</v>
      </c>
      <c r="LQ24" s="186">
        <v>0</v>
      </c>
      <c r="LR24" s="186">
        <v>0</v>
      </c>
      <c r="LS24" s="186">
        <v>0</v>
      </c>
      <c r="LT24" s="186">
        <v>0</v>
      </c>
      <c r="LU24" s="186">
        <v>0</v>
      </c>
      <c r="LV24" s="186">
        <v>0</v>
      </c>
      <c r="LW24" s="186">
        <v>0</v>
      </c>
      <c r="LX24" s="186">
        <v>0</v>
      </c>
      <c r="LY24" s="186">
        <v>0</v>
      </c>
      <c r="LZ24" s="186">
        <v>0</v>
      </c>
      <c r="MA24" s="186">
        <v>0</v>
      </c>
      <c r="MB24" s="186">
        <v>0</v>
      </c>
      <c r="MC24" s="186">
        <v>0</v>
      </c>
      <c r="MD24" s="186">
        <v>0</v>
      </c>
      <c r="ME24" s="186">
        <v>0</v>
      </c>
      <c r="MF24" s="186">
        <v>0</v>
      </c>
      <c r="MG24" s="186">
        <v>0</v>
      </c>
      <c r="MH24" s="186">
        <v>0</v>
      </c>
      <c r="MI24" s="186">
        <v>0</v>
      </c>
      <c r="MJ24" s="186">
        <v>0</v>
      </c>
      <c r="MK24" s="186">
        <v>0</v>
      </c>
      <c r="ML24" s="186">
        <v>0</v>
      </c>
      <c r="MM24" s="186">
        <v>0</v>
      </c>
      <c r="MN24" s="186">
        <v>0</v>
      </c>
      <c r="MO24" s="186">
        <v>0</v>
      </c>
      <c r="MP24" s="186">
        <v>0</v>
      </c>
      <c r="MQ24" s="186">
        <v>0</v>
      </c>
      <c r="MR24" s="186">
        <v>0</v>
      </c>
      <c r="MS24" s="186">
        <v>0</v>
      </c>
      <c r="MT24" s="186">
        <v>0</v>
      </c>
      <c r="MU24" s="186">
        <v>0</v>
      </c>
      <c r="MV24" s="186">
        <v>0</v>
      </c>
      <c r="MW24" s="186">
        <v>0</v>
      </c>
      <c r="MX24" s="186">
        <v>0</v>
      </c>
      <c r="MY24" s="186">
        <v>0</v>
      </c>
      <c r="MZ24" s="186">
        <v>0</v>
      </c>
      <c r="NA24" s="186">
        <v>0</v>
      </c>
      <c r="NB24" s="186">
        <v>0</v>
      </c>
      <c r="NC24" s="186">
        <v>0</v>
      </c>
      <c r="ND24" s="186">
        <v>0</v>
      </c>
      <c r="NE24" s="186">
        <v>0</v>
      </c>
      <c r="NF24" s="186">
        <v>0</v>
      </c>
      <c r="NG24" s="186">
        <v>0</v>
      </c>
      <c r="NH24" s="186">
        <v>0</v>
      </c>
      <c r="NI24" s="186">
        <v>0</v>
      </c>
      <c r="NJ24" s="186">
        <v>0</v>
      </c>
      <c r="NK24" s="186">
        <v>0</v>
      </c>
      <c r="NL24" s="186">
        <v>0</v>
      </c>
      <c r="NM24" s="186">
        <v>0</v>
      </c>
      <c r="NN24" s="186">
        <v>0</v>
      </c>
      <c r="NO24" s="186">
        <v>0</v>
      </c>
      <c r="NP24" s="186">
        <v>0</v>
      </c>
      <c r="NQ24" s="186">
        <v>0</v>
      </c>
      <c r="NR24" s="186">
        <v>0</v>
      </c>
      <c r="NS24" s="186">
        <v>0</v>
      </c>
      <c r="NT24" s="186">
        <v>0</v>
      </c>
      <c r="NU24" s="186">
        <v>0</v>
      </c>
      <c r="NV24" s="186">
        <v>0</v>
      </c>
      <c r="NW24" s="186">
        <v>0</v>
      </c>
      <c r="NX24" s="186">
        <v>0</v>
      </c>
      <c r="NY24" s="186">
        <v>0</v>
      </c>
      <c r="NZ24" s="186">
        <v>0</v>
      </c>
      <c r="OA24" s="186">
        <v>0</v>
      </c>
      <c r="OB24" s="186">
        <v>0</v>
      </c>
      <c r="OC24" s="186">
        <v>0</v>
      </c>
      <c r="OD24" s="186">
        <v>0</v>
      </c>
      <c r="OE24" s="186">
        <v>0</v>
      </c>
      <c r="OF24" s="186">
        <v>0</v>
      </c>
      <c r="OG24" s="186">
        <v>0</v>
      </c>
      <c r="OH24" s="186">
        <v>0</v>
      </c>
      <c r="OI24" s="186">
        <v>0</v>
      </c>
      <c r="OJ24" s="186">
        <v>0</v>
      </c>
      <c r="OK24" s="186">
        <v>0</v>
      </c>
      <c r="OL24" s="186">
        <v>0</v>
      </c>
      <c r="OM24" s="186">
        <v>0</v>
      </c>
      <c r="ON24" s="186">
        <v>0</v>
      </c>
      <c r="OO24" s="186">
        <v>0</v>
      </c>
      <c r="OP24" s="186">
        <v>0</v>
      </c>
      <c r="OQ24" s="186">
        <v>0</v>
      </c>
      <c r="OR24" s="186">
        <v>0</v>
      </c>
      <c r="OS24" s="186">
        <v>0</v>
      </c>
      <c r="OT24" s="186">
        <v>0</v>
      </c>
      <c r="OU24" s="186">
        <v>0</v>
      </c>
      <c r="OV24" s="186">
        <v>0</v>
      </c>
      <c r="OW24" s="186">
        <v>0</v>
      </c>
      <c r="OX24" s="186">
        <v>0</v>
      </c>
      <c r="OY24" s="186">
        <v>0</v>
      </c>
      <c r="OZ24" s="186">
        <v>0</v>
      </c>
      <c r="PA24" s="186">
        <v>0</v>
      </c>
      <c r="PB24" s="186">
        <v>0</v>
      </c>
      <c r="PC24" s="186">
        <v>0</v>
      </c>
      <c r="PD24" s="186">
        <v>0</v>
      </c>
      <c r="PE24" s="186">
        <v>0</v>
      </c>
      <c r="PF24" s="186">
        <v>0</v>
      </c>
      <c r="PG24" s="186">
        <v>0</v>
      </c>
      <c r="PH24" s="186">
        <v>0</v>
      </c>
      <c r="PI24" s="186">
        <v>0</v>
      </c>
      <c r="PJ24" s="186">
        <v>5094298.0756462049</v>
      </c>
      <c r="PK24" s="186">
        <v>3085436</v>
      </c>
      <c r="PL24" s="186">
        <v>231543.65385776307</v>
      </c>
      <c r="PM24" s="186">
        <v>0</v>
      </c>
      <c r="PN24" s="186">
        <v>1315700.1116689993</v>
      </c>
      <c r="PO24" s="186">
        <v>1305345.1010319369</v>
      </c>
      <c r="PP24" s="186">
        <v>123292.6869018759</v>
      </c>
      <c r="PQ24" s="186">
        <v>0</v>
      </c>
      <c r="PR24" s="186">
        <v>150523.89601934529</v>
      </c>
      <c r="PS24" s="186">
        <v>0</v>
      </c>
      <c r="PT24" s="186">
        <v>0</v>
      </c>
      <c r="PU24" s="186">
        <v>0</v>
      </c>
      <c r="PV24" s="186">
        <v>0</v>
      </c>
      <c r="PW24" s="186">
        <v>0</v>
      </c>
      <c r="PX24" s="186">
        <v>0</v>
      </c>
      <c r="PY24" s="186">
        <v>4348777.1197740547</v>
      </c>
      <c r="PZ24" s="186">
        <v>0</v>
      </c>
      <c r="QA24" s="186">
        <v>152335.66085375883</v>
      </c>
      <c r="QB24" s="186">
        <v>509361.54415639222</v>
      </c>
      <c r="QC24" s="186">
        <v>0</v>
      </c>
      <c r="QD24" s="281">
        <v>1</v>
      </c>
    </row>
    <row r="25" spans="1:446" x14ac:dyDescent="0.2">
      <c r="A25" s="185" t="s">
        <v>81</v>
      </c>
      <c r="B25" s="185" t="s">
        <v>81</v>
      </c>
      <c r="C25" s="186">
        <f>ROUND(UHV!H18,0)-ROUND(UHV!H288,0)</f>
        <v>0</v>
      </c>
      <c r="D25" s="294">
        <v>13231</v>
      </c>
      <c r="E25" s="185" t="s">
        <v>711</v>
      </c>
      <c r="F25" s="185">
        <v>2020</v>
      </c>
      <c r="G25" s="186">
        <v>21183340</v>
      </c>
      <c r="H25" s="186">
        <v>398583</v>
      </c>
      <c r="I25" s="186">
        <v>10061698</v>
      </c>
      <c r="J25" s="186">
        <v>3782495</v>
      </c>
      <c r="K25" s="186">
        <v>5842749</v>
      </c>
      <c r="L25" s="185" t="s">
        <v>746</v>
      </c>
      <c r="M25" s="185" t="s">
        <v>747</v>
      </c>
      <c r="N25" s="185" t="s">
        <v>748</v>
      </c>
      <c r="O25" s="186">
        <v>945</v>
      </c>
      <c r="P25" s="186">
        <v>2424</v>
      </c>
      <c r="Q25" s="186">
        <v>1130</v>
      </c>
      <c r="R25" s="186">
        <v>0</v>
      </c>
      <c r="S25" s="186">
        <v>0</v>
      </c>
      <c r="T25" s="188" t="s">
        <v>807</v>
      </c>
      <c r="U25" s="188" t="s">
        <v>808</v>
      </c>
      <c r="V25" s="188" t="s">
        <v>809</v>
      </c>
      <c r="W25" s="186">
        <v>16450</v>
      </c>
      <c r="X25" s="186">
        <v>5226</v>
      </c>
      <c r="Y25" s="186">
        <v>825</v>
      </c>
      <c r="Z25" s="186">
        <v>1083</v>
      </c>
      <c r="AA25" s="186">
        <v>0</v>
      </c>
      <c r="AB25" s="186">
        <v>1016</v>
      </c>
      <c r="AC25" s="186">
        <v>159</v>
      </c>
      <c r="AD25" s="186">
        <v>0</v>
      </c>
      <c r="AE25" s="186">
        <v>0</v>
      </c>
      <c r="AF25" s="186">
        <v>0</v>
      </c>
      <c r="AG25" s="186">
        <v>0</v>
      </c>
      <c r="AH25" s="186">
        <v>0</v>
      </c>
      <c r="AI25" s="186">
        <v>0</v>
      </c>
      <c r="AJ25" s="186">
        <v>379</v>
      </c>
      <c r="AK25" s="186">
        <v>0</v>
      </c>
      <c r="AL25" s="186">
        <v>1314</v>
      </c>
      <c r="AM25" s="186">
        <v>0</v>
      </c>
      <c r="AN25" s="186">
        <v>0</v>
      </c>
      <c r="AO25" s="186">
        <v>6</v>
      </c>
      <c r="AP25" s="186">
        <v>13</v>
      </c>
      <c r="AQ25" s="186">
        <v>17103</v>
      </c>
      <c r="AR25" s="186">
        <v>2029</v>
      </c>
      <c r="AS25" s="186">
        <v>420</v>
      </c>
      <c r="AT25" s="186">
        <v>4884</v>
      </c>
      <c r="AU25" s="186">
        <v>0</v>
      </c>
      <c r="AV25" s="186">
        <v>3384</v>
      </c>
      <c r="AW25" s="186">
        <v>1074</v>
      </c>
      <c r="AX25" s="186">
        <v>0</v>
      </c>
      <c r="AY25" s="186">
        <v>0</v>
      </c>
      <c r="AZ25" s="186">
        <v>0</v>
      </c>
      <c r="BA25" s="186">
        <v>0</v>
      </c>
      <c r="BB25" s="186">
        <v>0</v>
      </c>
      <c r="BC25" s="186">
        <v>0</v>
      </c>
      <c r="BD25" s="186">
        <v>993</v>
      </c>
      <c r="BE25" s="186">
        <v>0</v>
      </c>
      <c r="BF25" s="186">
        <v>15666</v>
      </c>
      <c r="BG25" s="186">
        <v>0</v>
      </c>
      <c r="BH25" s="186">
        <v>276</v>
      </c>
      <c r="BI25" s="186">
        <v>246</v>
      </c>
      <c r="BJ25" s="186">
        <v>422</v>
      </c>
      <c r="BK25" s="186">
        <v>4038</v>
      </c>
      <c r="BL25" s="186">
        <v>603</v>
      </c>
      <c r="BM25" s="186">
        <v>0</v>
      </c>
      <c r="BN25" s="186">
        <v>6097</v>
      </c>
      <c r="BO25" s="186">
        <v>0</v>
      </c>
      <c r="BP25" s="186">
        <v>456</v>
      </c>
      <c r="BQ25" s="186">
        <v>0</v>
      </c>
      <c r="BR25" s="186">
        <v>0</v>
      </c>
      <c r="BS25" s="186">
        <v>0</v>
      </c>
      <c r="BT25" s="186">
        <v>0</v>
      </c>
      <c r="BU25" s="186">
        <v>0</v>
      </c>
      <c r="BV25" s="186">
        <v>0</v>
      </c>
      <c r="BW25" s="186">
        <v>0</v>
      </c>
      <c r="BX25" s="186">
        <v>0</v>
      </c>
      <c r="BY25" s="186">
        <v>0</v>
      </c>
      <c r="BZ25" s="186">
        <v>10491</v>
      </c>
      <c r="CA25" s="186">
        <v>0</v>
      </c>
      <c r="CB25" s="186">
        <v>0</v>
      </c>
      <c r="CC25" s="186">
        <v>192</v>
      </c>
      <c r="CD25" s="186">
        <v>0</v>
      </c>
      <c r="CE25" s="186">
        <v>0</v>
      </c>
      <c r="CF25" s="186">
        <v>0</v>
      </c>
      <c r="CG25" s="186">
        <v>0</v>
      </c>
      <c r="CH25" s="186">
        <v>0</v>
      </c>
      <c r="CI25" s="186">
        <v>0</v>
      </c>
      <c r="CJ25" s="186">
        <v>0</v>
      </c>
      <c r="CK25" s="186">
        <v>0</v>
      </c>
      <c r="CL25" s="186">
        <v>0</v>
      </c>
      <c r="CM25" s="186">
        <v>0</v>
      </c>
      <c r="CN25" s="186">
        <v>0</v>
      </c>
      <c r="CO25" s="186">
        <v>0</v>
      </c>
      <c r="CP25" s="186">
        <v>0</v>
      </c>
      <c r="CQ25" s="186">
        <v>0</v>
      </c>
      <c r="CR25" s="186">
        <v>0</v>
      </c>
      <c r="CS25" s="186">
        <v>0</v>
      </c>
      <c r="CT25" s="186">
        <v>0</v>
      </c>
      <c r="CU25" s="186">
        <v>0</v>
      </c>
      <c r="CV25" s="186">
        <v>0</v>
      </c>
      <c r="CW25" s="186">
        <v>0</v>
      </c>
      <c r="CX25" s="186">
        <v>0</v>
      </c>
      <c r="CY25" s="186">
        <v>0</v>
      </c>
      <c r="CZ25" s="186">
        <v>0</v>
      </c>
      <c r="DA25" s="186">
        <v>0</v>
      </c>
      <c r="DB25" s="186">
        <v>0</v>
      </c>
      <c r="DC25" s="186">
        <v>0</v>
      </c>
      <c r="DD25" s="186">
        <v>0</v>
      </c>
      <c r="DE25" s="186">
        <v>0</v>
      </c>
      <c r="DF25" s="186">
        <v>0</v>
      </c>
      <c r="DG25" s="186">
        <v>0</v>
      </c>
      <c r="DH25" s="186">
        <v>0</v>
      </c>
      <c r="DI25" s="186">
        <v>0</v>
      </c>
      <c r="DJ25" s="186">
        <v>0</v>
      </c>
      <c r="DK25" s="186">
        <v>0</v>
      </c>
      <c r="DL25" s="186">
        <v>0</v>
      </c>
      <c r="DM25" s="186">
        <v>0</v>
      </c>
      <c r="DN25" s="186">
        <v>0</v>
      </c>
      <c r="DO25" s="186">
        <v>0</v>
      </c>
      <c r="DP25" s="186">
        <v>0</v>
      </c>
      <c r="DQ25" s="186">
        <v>0</v>
      </c>
      <c r="DR25" s="186">
        <v>0</v>
      </c>
      <c r="DS25" s="186">
        <v>1313051.4181566599</v>
      </c>
      <c r="DT25" s="186">
        <v>458787.30583064398</v>
      </c>
      <c r="DU25" s="186">
        <v>104806.576519569</v>
      </c>
      <c r="DV25" s="186">
        <v>79100.380862112899</v>
      </c>
      <c r="DW25" s="186">
        <v>0</v>
      </c>
      <c r="DX25" s="186">
        <v>34857.483898742401</v>
      </c>
      <c r="DY25" s="186">
        <v>12775.3094574854</v>
      </c>
      <c r="DZ25" s="186">
        <v>0</v>
      </c>
      <c r="EA25" s="186">
        <v>0</v>
      </c>
      <c r="EB25" s="186">
        <v>0</v>
      </c>
      <c r="EC25" s="186">
        <v>0</v>
      </c>
      <c r="ED25" s="186">
        <v>0</v>
      </c>
      <c r="EE25" s="186">
        <v>0</v>
      </c>
      <c r="EF25" s="186">
        <v>61610.316415260597</v>
      </c>
      <c r="EG25" s="186">
        <v>0</v>
      </c>
      <c r="EH25" s="186">
        <v>237628.65619657599</v>
      </c>
      <c r="EI25" s="186">
        <v>0</v>
      </c>
      <c r="EJ25" s="186">
        <v>0</v>
      </c>
      <c r="EK25" s="186">
        <v>1875</v>
      </c>
      <c r="EL25" s="186">
        <v>7809.7385972850698</v>
      </c>
      <c r="EM25" s="186">
        <v>1616036.10674382</v>
      </c>
      <c r="EN25" s="186">
        <v>308718.518107426</v>
      </c>
      <c r="EO25" s="186">
        <v>79504.591121452904</v>
      </c>
      <c r="EP25" s="186">
        <v>578792.52674096602</v>
      </c>
      <c r="EQ25" s="186">
        <v>0</v>
      </c>
      <c r="ER25" s="186">
        <v>310416.53713579901</v>
      </c>
      <c r="ES25" s="186">
        <v>97811.655248397001</v>
      </c>
      <c r="ET25" s="186">
        <v>0</v>
      </c>
      <c r="EU25" s="186">
        <v>0</v>
      </c>
      <c r="EV25" s="186">
        <v>0</v>
      </c>
      <c r="EW25" s="186">
        <v>0</v>
      </c>
      <c r="EX25" s="186">
        <v>0</v>
      </c>
      <c r="EY25" s="186">
        <v>0</v>
      </c>
      <c r="EZ25" s="186">
        <v>155903.95598617301</v>
      </c>
      <c r="FA25" s="186">
        <v>0</v>
      </c>
      <c r="FB25" s="186">
        <v>2354557.2037827801</v>
      </c>
      <c r="FC25" s="186">
        <v>0</v>
      </c>
      <c r="FD25" s="186">
        <v>90246.905664568898</v>
      </c>
      <c r="FE25" s="186">
        <v>57654.345104597</v>
      </c>
      <c r="FF25" s="186">
        <v>174870.261402715</v>
      </c>
      <c r="FG25" s="186">
        <v>965707.46349573496</v>
      </c>
      <c r="FH25" s="186">
        <v>182935.389104086</v>
      </c>
      <c r="FI25" s="186">
        <v>0</v>
      </c>
      <c r="FJ25" s="186">
        <v>1282532.7359736499</v>
      </c>
      <c r="FK25" s="186">
        <v>0</v>
      </c>
      <c r="FL25" s="186">
        <v>202308.63943920299</v>
      </c>
      <c r="FM25" s="186">
        <v>0</v>
      </c>
      <c r="FN25" s="186">
        <v>0</v>
      </c>
      <c r="FO25" s="186">
        <v>0</v>
      </c>
      <c r="FP25" s="186">
        <v>0</v>
      </c>
      <c r="FQ25" s="186">
        <v>0</v>
      </c>
      <c r="FR25" s="186">
        <v>0</v>
      </c>
      <c r="FS25" s="186">
        <v>0</v>
      </c>
      <c r="FT25" s="186">
        <v>0</v>
      </c>
      <c r="FU25" s="186">
        <v>0</v>
      </c>
      <c r="FV25" s="186">
        <v>2163616.3253294802</v>
      </c>
      <c r="FW25" s="186">
        <v>0</v>
      </c>
      <c r="FX25" s="186">
        <v>0</v>
      </c>
      <c r="FY25" s="186">
        <v>42114.192847833001</v>
      </c>
      <c r="FZ25" s="186">
        <v>0</v>
      </c>
      <c r="GA25" s="186">
        <v>0</v>
      </c>
      <c r="GB25" s="186">
        <v>0</v>
      </c>
      <c r="GC25" s="186">
        <v>0</v>
      </c>
      <c r="GD25" s="186">
        <v>0</v>
      </c>
      <c r="GE25" s="186">
        <v>0</v>
      </c>
      <c r="GF25" s="186">
        <v>0</v>
      </c>
      <c r="GG25" s="186">
        <v>0</v>
      </c>
      <c r="GH25" s="186">
        <v>0</v>
      </c>
      <c r="GI25" s="186">
        <v>0</v>
      </c>
      <c r="GJ25" s="186">
        <v>0</v>
      </c>
      <c r="GK25" s="186">
        <v>0</v>
      </c>
      <c r="GL25" s="186">
        <v>0</v>
      </c>
      <c r="GM25" s="186">
        <v>0</v>
      </c>
      <c r="GN25" s="186">
        <v>0</v>
      </c>
      <c r="GO25" s="186">
        <v>0</v>
      </c>
      <c r="GP25" s="186">
        <v>0</v>
      </c>
      <c r="GQ25" s="186">
        <v>0</v>
      </c>
      <c r="GR25" s="186">
        <v>0</v>
      </c>
      <c r="GS25" s="186">
        <v>0</v>
      </c>
      <c r="GT25" s="186">
        <v>0</v>
      </c>
      <c r="GU25" s="186">
        <v>0</v>
      </c>
      <c r="GV25" s="186">
        <v>0</v>
      </c>
      <c r="GW25" s="186">
        <v>0</v>
      </c>
      <c r="GX25" s="186">
        <v>0</v>
      </c>
      <c r="GY25" s="186">
        <v>0</v>
      </c>
      <c r="GZ25" s="186">
        <v>0</v>
      </c>
      <c r="HA25" s="186">
        <v>0</v>
      </c>
      <c r="HB25" s="186">
        <v>0</v>
      </c>
      <c r="HC25" s="186">
        <v>0</v>
      </c>
      <c r="HD25" s="186">
        <v>0</v>
      </c>
      <c r="HE25" s="186">
        <v>0</v>
      </c>
      <c r="HF25" s="186">
        <v>0</v>
      </c>
      <c r="HG25" s="186">
        <v>0</v>
      </c>
      <c r="HH25" s="186">
        <v>0</v>
      </c>
      <c r="HI25" s="186">
        <v>0</v>
      </c>
      <c r="HJ25" s="186">
        <v>0</v>
      </c>
      <c r="HK25" s="186">
        <v>0</v>
      </c>
      <c r="HL25" s="186">
        <v>0</v>
      </c>
      <c r="HM25" s="186">
        <v>0</v>
      </c>
      <c r="HN25" s="186">
        <v>0</v>
      </c>
      <c r="HP25" s="187" t="s">
        <v>155</v>
      </c>
      <c r="HQ25" s="185">
        <f>'Relative Weights'!$H$1</f>
        <v>2020</v>
      </c>
      <c r="HR25" s="186">
        <v>0</v>
      </c>
      <c r="HS25" s="186">
        <v>0</v>
      </c>
      <c r="HT25" s="186">
        <v>0</v>
      </c>
      <c r="HU25" s="186">
        <v>0</v>
      </c>
      <c r="HV25" s="186">
        <v>0</v>
      </c>
      <c r="HW25" s="186">
        <v>0</v>
      </c>
      <c r="HX25" s="186">
        <v>0</v>
      </c>
      <c r="HY25" s="186">
        <v>0</v>
      </c>
      <c r="HZ25" s="186">
        <v>0</v>
      </c>
      <c r="IA25" s="186">
        <v>0</v>
      </c>
      <c r="IB25" s="186">
        <v>0</v>
      </c>
      <c r="IC25" s="186">
        <v>0</v>
      </c>
      <c r="ID25" s="186">
        <v>0</v>
      </c>
      <c r="IE25" s="186">
        <v>0</v>
      </c>
      <c r="IF25" s="186">
        <v>0</v>
      </c>
      <c r="IG25" s="186">
        <v>0</v>
      </c>
      <c r="IH25" s="186">
        <v>0</v>
      </c>
      <c r="II25" s="186">
        <v>0</v>
      </c>
      <c r="IJ25" s="186">
        <v>0</v>
      </c>
      <c r="IK25" s="186">
        <v>0</v>
      </c>
      <c r="IL25" s="186">
        <v>0</v>
      </c>
      <c r="IM25" s="186">
        <v>0</v>
      </c>
      <c r="IN25" s="186">
        <v>0</v>
      </c>
      <c r="IO25" s="186">
        <v>0</v>
      </c>
      <c r="IP25" s="186">
        <v>0</v>
      </c>
      <c r="IQ25" s="186">
        <v>0</v>
      </c>
      <c r="IR25" s="186">
        <v>0</v>
      </c>
      <c r="IS25" s="186">
        <v>0</v>
      </c>
      <c r="IT25" s="186">
        <v>0</v>
      </c>
      <c r="IU25" s="186">
        <v>0</v>
      </c>
      <c r="IV25" s="186">
        <v>0</v>
      </c>
      <c r="IW25" s="186">
        <v>0</v>
      </c>
      <c r="IX25" s="186">
        <v>0</v>
      </c>
      <c r="IY25" s="186">
        <v>0</v>
      </c>
      <c r="IZ25" s="186">
        <v>0</v>
      </c>
      <c r="JA25" s="186">
        <v>0</v>
      </c>
      <c r="JB25" s="186">
        <v>0</v>
      </c>
      <c r="JC25" s="186">
        <v>0</v>
      </c>
      <c r="JD25" s="186">
        <v>0</v>
      </c>
      <c r="JE25" s="186">
        <v>0</v>
      </c>
      <c r="JF25" s="186">
        <v>0</v>
      </c>
      <c r="JG25" s="186">
        <v>0</v>
      </c>
      <c r="JH25" s="186">
        <v>0</v>
      </c>
      <c r="JI25" s="186">
        <v>0</v>
      </c>
      <c r="JJ25" s="186">
        <v>0</v>
      </c>
      <c r="JK25" s="186">
        <v>0</v>
      </c>
      <c r="JL25" s="186">
        <v>0</v>
      </c>
      <c r="JM25" s="186">
        <v>0</v>
      </c>
      <c r="JN25" s="186">
        <v>0</v>
      </c>
      <c r="JO25" s="186">
        <v>0</v>
      </c>
      <c r="JP25" s="186">
        <v>0</v>
      </c>
      <c r="JQ25" s="186">
        <v>0</v>
      </c>
      <c r="JR25" s="186">
        <v>0</v>
      </c>
      <c r="JS25" s="186">
        <v>0</v>
      </c>
      <c r="JT25" s="186">
        <v>0</v>
      </c>
      <c r="JU25" s="186">
        <v>0</v>
      </c>
      <c r="JV25" s="186">
        <v>0</v>
      </c>
      <c r="JW25" s="186">
        <v>0</v>
      </c>
      <c r="JX25" s="186">
        <v>0</v>
      </c>
      <c r="JY25" s="186">
        <v>0</v>
      </c>
      <c r="JZ25" s="186">
        <v>0</v>
      </c>
      <c r="KA25" s="186">
        <v>0</v>
      </c>
      <c r="KB25" s="186">
        <v>0</v>
      </c>
      <c r="KC25" s="186">
        <v>0</v>
      </c>
      <c r="KD25" s="186">
        <v>0</v>
      </c>
      <c r="KE25" s="186">
        <v>0</v>
      </c>
      <c r="KF25" s="186">
        <v>0</v>
      </c>
      <c r="KG25" s="186">
        <v>0</v>
      </c>
      <c r="KH25" s="186">
        <v>0</v>
      </c>
      <c r="KI25" s="186">
        <v>0</v>
      </c>
      <c r="KJ25" s="186">
        <v>0</v>
      </c>
      <c r="KK25" s="186">
        <v>0</v>
      </c>
      <c r="KL25" s="186">
        <v>0</v>
      </c>
      <c r="KM25" s="186">
        <v>0</v>
      </c>
      <c r="KN25" s="186">
        <v>0</v>
      </c>
      <c r="KO25" s="186">
        <v>0</v>
      </c>
      <c r="KP25" s="186">
        <v>0</v>
      </c>
      <c r="KQ25" s="186">
        <v>0</v>
      </c>
      <c r="KR25" s="186">
        <v>0</v>
      </c>
      <c r="KS25" s="186">
        <v>0</v>
      </c>
      <c r="KT25" s="186">
        <v>0</v>
      </c>
      <c r="KU25" s="186">
        <v>0</v>
      </c>
      <c r="KV25" s="186">
        <v>0</v>
      </c>
      <c r="KW25" s="186">
        <v>0</v>
      </c>
      <c r="KX25" s="186">
        <v>0</v>
      </c>
      <c r="KY25" s="186">
        <v>0</v>
      </c>
      <c r="KZ25" s="186">
        <v>0</v>
      </c>
      <c r="LA25" s="186">
        <v>0</v>
      </c>
      <c r="LB25" s="186">
        <v>0</v>
      </c>
      <c r="LC25" s="186">
        <v>0</v>
      </c>
      <c r="LD25" s="186">
        <v>0</v>
      </c>
      <c r="LE25" s="186">
        <v>0</v>
      </c>
      <c r="LF25" s="186">
        <v>0</v>
      </c>
      <c r="LG25" s="186">
        <v>0</v>
      </c>
      <c r="LH25" s="186">
        <v>0</v>
      </c>
      <c r="LI25" s="186">
        <v>0</v>
      </c>
      <c r="LJ25" s="186">
        <v>0</v>
      </c>
      <c r="LK25" s="186">
        <v>0</v>
      </c>
      <c r="LL25" s="186">
        <v>0</v>
      </c>
      <c r="LM25" s="186">
        <v>0</v>
      </c>
      <c r="LN25" s="186">
        <v>0</v>
      </c>
      <c r="LO25" s="186">
        <v>0</v>
      </c>
      <c r="LP25" s="186">
        <v>0</v>
      </c>
      <c r="LQ25" s="186">
        <v>0</v>
      </c>
      <c r="LR25" s="186">
        <v>0</v>
      </c>
      <c r="LS25" s="186">
        <v>0</v>
      </c>
      <c r="LT25" s="186">
        <v>0</v>
      </c>
      <c r="LU25" s="186">
        <v>0</v>
      </c>
      <c r="LV25" s="186">
        <v>0</v>
      </c>
      <c r="LW25" s="186">
        <v>0</v>
      </c>
      <c r="LX25" s="186">
        <v>0</v>
      </c>
      <c r="LY25" s="186">
        <v>0</v>
      </c>
      <c r="LZ25" s="186">
        <v>0</v>
      </c>
      <c r="MA25" s="186">
        <v>0</v>
      </c>
      <c r="MB25" s="186">
        <v>0</v>
      </c>
      <c r="MC25" s="186">
        <v>0</v>
      </c>
      <c r="MD25" s="186">
        <v>0</v>
      </c>
      <c r="ME25" s="186">
        <v>0</v>
      </c>
      <c r="MF25" s="186">
        <v>0</v>
      </c>
      <c r="MG25" s="186">
        <v>0</v>
      </c>
      <c r="MH25" s="186">
        <v>0</v>
      </c>
      <c r="MI25" s="186">
        <v>0</v>
      </c>
      <c r="MJ25" s="186">
        <v>0</v>
      </c>
      <c r="MK25" s="186">
        <v>0</v>
      </c>
      <c r="ML25" s="186">
        <v>0</v>
      </c>
      <c r="MM25" s="186">
        <v>0</v>
      </c>
      <c r="MN25" s="186">
        <v>0</v>
      </c>
      <c r="MO25" s="186">
        <v>0</v>
      </c>
      <c r="MP25" s="186">
        <v>0</v>
      </c>
      <c r="MQ25" s="186">
        <v>0</v>
      </c>
      <c r="MR25" s="186">
        <v>0</v>
      </c>
      <c r="MS25" s="186">
        <v>0</v>
      </c>
      <c r="MT25" s="186">
        <v>0</v>
      </c>
      <c r="MU25" s="186">
        <v>0</v>
      </c>
      <c r="MV25" s="186">
        <v>0</v>
      </c>
      <c r="MW25" s="186">
        <v>0</v>
      </c>
      <c r="MX25" s="186">
        <v>0</v>
      </c>
      <c r="MY25" s="186">
        <v>0</v>
      </c>
      <c r="MZ25" s="186">
        <v>0</v>
      </c>
      <c r="NA25" s="186">
        <v>0</v>
      </c>
      <c r="NB25" s="186">
        <v>0</v>
      </c>
      <c r="NC25" s="186">
        <v>0</v>
      </c>
      <c r="ND25" s="186">
        <v>0</v>
      </c>
      <c r="NE25" s="186">
        <v>0</v>
      </c>
      <c r="NF25" s="186">
        <v>0</v>
      </c>
      <c r="NG25" s="186">
        <v>0</v>
      </c>
      <c r="NH25" s="186">
        <v>0</v>
      </c>
      <c r="NI25" s="186">
        <v>0</v>
      </c>
      <c r="NJ25" s="186">
        <v>0</v>
      </c>
      <c r="NK25" s="186">
        <v>0</v>
      </c>
      <c r="NL25" s="186">
        <v>0</v>
      </c>
      <c r="NM25" s="186">
        <v>0</v>
      </c>
      <c r="NN25" s="186">
        <v>0</v>
      </c>
      <c r="NO25" s="186">
        <v>0</v>
      </c>
      <c r="NP25" s="186">
        <v>0</v>
      </c>
      <c r="NQ25" s="186">
        <v>0</v>
      </c>
      <c r="NR25" s="186">
        <v>0</v>
      </c>
      <c r="NS25" s="186">
        <v>0</v>
      </c>
      <c r="NT25" s="186">
        <v>0</v>
      </c>
      <c r="NU25" s="186">
        <v>0</v>
      </c>
      <c r="NV25" s="186">
        <v>0</v>
      </c>
      <c r="NW25" s="186">
        <v>0</v>
      </c>
      <c r="NX25" s="186">
        <v>0</v>
      </c>
      <c r="NY25" s="186">
        <v>0</v>
      </c>
      <c r="NZ25" s="186">
        <v>0</v>
      </c>
      <c r="OA25" s="186">
        <v>0</v>
      </c>
      <c r="OB25" s="186">
        <v>0</v>
      </c>
      <c r="OC25" s="186">
        <v>0</v>
      </c>
      <c r="OD25" s="186">
        <v>0</v>
      </c>
      <c r="OE25" s="186">
        <v>0</v>
      </c>
      <c r="OF25" s="186">
        <v>0</v>
      </c>
      <c r="OG25" s="186">
        <v>0</v>
      </c>
      <c r="OH25" s="186">
        <v>0</v>
      </c>
      <c r="OI25" s="186">
        <v>0</v>
      </c>
      <c r="OJ25" s="186">
        <v>0</v>
      </c>
      <c r="OK25" s="186">
        <v>0</v>
      </c>
      <c r="OL25" s="186">
        <v>0</v>
      </c>
      <c r="OM25" s="186">
        <v>0</v>
      </c>
      <c r="ON25" s="186">
        <v>0</v>
      </c>
      <c r="OO25" s="186">
        <v>0</v>
      </c>
      <c r="OP25" s="186">
        <v>0</v>
      </c>
      <c r="OQ25" s="186">
        <v>0</v>
      </c>
      <c r="OR25" s="186">
        <v>0</v>
      </c>
      <c r="OS25" s="186">
        <v>0</v>
      </c>
      <c r="OT25" s="186">
        <v>0</v>
      </c>
      <c r="OU25" s="186">
        <v>0</v>
      </c>
      <c r="OV25" s="186">
        <v>0</v>
      </c>
      <c r="OW25" s="186">
        <v>0</v>
      </c>
      <c r="OX25" s="186">
        <v>0</v>
      </c>
      <c r="OY25" s="186">
        <v>0</v>
      </c>
      <c r="OZ25" s="186">
        <v>0</v>
      </c>
      <c r="PA25" s="186">
        <v>0</v>
      </c>
      <c r="PB25" s="186">
        <v>0</v>
      </c>
      <c r="PC25" s="186">
        <v>0</v>
      </c>
      <c r="PD25" s="186">
        <v>0</v>
      </c>
      <c r="PE25" s="186">
        <v>0</v>
      </c>
      <c r="PF25" s="186">
        <v>0</v>
      </c>
      <c r="PG25" s="186">
        <v>0</v>
      </c>
      <c r="PH25" s="186">
        <v>0</v>
      </c>
      <c r="PI25" s="186">
        <v>0</v>
      </c>
      <c r="PJ25" s="186">
        <v>2583084</v>
      </c>
      <c r="PK25" s="186">
        <v>630347</v>
      </c>
      <c r="PL25" s="186">
        <v>122238</v>
      </c>
      <c r="PM25" s="186">
        <v>0</v>
      </c>
      <c r="PN25" s="186">
        <v>1286919</v>
      </c>
      <c r="PO25" s="186">
        <v>363165</v>
      </c>
      <c r="PP25" s="186">
        <v>73343</v>
      </c>
      <c r="PQ25" s="186">
        <v>0</v>
      </c>
      <c r="PR25" s="186">
        <v>0</v>
      </c>
      <c r="PS25" s="186">
        <v>0</v>
      </c>
      <c r="PT25" s="186">
        <v>0</v>
      </c>
      <c r="PU25" s="186">
        <v>0</v>
      </c>
      <c r="PV25" s="186">
        <v>0</v>
      </c>
      <c r="PW25" s="186">
        <v>144259</v>
      </c>
      <c r="PX25" s="186">
        <v>0</v>
      </c>
      <c r="PY25" s="186">
        <v>3154118</v>
      </c>
      <c r="PZ25" s="186">
        <v>0</v>
      </c>
      <c r="QA25" s="186">
        <v>59853</v>
      </c>
      <c r="QB25" s="186">
        <v>67411</v>
      </c>
      <c r="QC25" s="186">
        <v>121156</v>
      </c>
      <c r="QD25" s="281">
        <v>1</v>
      </c>
    </row>
    <row r="26" spans="1:446" x14ac:dyDescent="0.2">
      <c r="A26" s="185" t="s">
        <v>176</v>
      </c>
      <c r="B26" s="185" t="s">
        <v>93</v>
      </c>
      <c r="C26" s="186">
        <f>ROUND(MID!H18,0)-ROUND(MID!H288,0)</f>
        <v>0</v>
      </c>
      <c r="D26" s="294">
        <v>3592</v>
      </c>
      <c r="E26" s="185" t="s">
        <v>689</v>
      </c>
      <c r="F26" s="185">
        <v>2020</v>
      </c>
      <c r="G26" s="186">
        <v>40880542</v>
      </c>
      <c r="H26" s="186">
        <v>909990</v>
      </c>
      <c r="I26" s="186">
        <v>11978235</v>
      </c>
      <c r="J26" s="186">
        <v>13894919</v>
      </c>
      <c r="K26" s="186">
        <v>9163264</v>
      </c>
      <c r="L26" s="185" t="s">
        <v>749</v>
      </c>
      <c r="M26" s="185" t="s">
        <v>750</v>
      </c>
      <c r="N26" s="185" t="s">
        <v>751</v>
      </c>
      <c r="O26" s="186">
        <v>2183</v>
      </c>
      <c r="P26" s="186">
        <v>2745</v>
      </c>
      <c r="Q26" s="186">
        <v>572</v>
      </c>
      <c r="R26" s="186">
        <v>0</v>
      </c>
      <c r="S26" s="186">
        <v>0</v>
      </c>
      <c r="T26" s="188" t="s">
        <v>810</v>
      </c>
      <c r="U26" s="188" t="s">
        <v>811</v>
      </c>
      <c r="V26" s="188" t="s">
        <v>812</v>
      </c>
      <c r="W26" s="186">
        <v>40492</v>
      </c>
      <c r="X26" s="186">
        <v>13381</v>
      </c>
      <c r="Y26" s="186">
        <v>5363</v>
      </c>
      <c r="Z26" s="186">
        <v>2079</v>
      </c>
      <c r="AA26" s="186">
        <v>9</v>
      </c>
      <c r="AB26" s="186">
        <v>1927</v>
      </c>
      <c r="AC26" s="186">
        <v>18</v>
      </c>
      <c r="AD26" s="186">
        <v>0</v>
      </c>
      <c r="AE26" s="186">
        <v>218</v>
      </c>
      <c r="AF26" s="186">
        <v>0</v>
      </c>
      <c r="AG26" s="186">
        <v>0</v>
      </c>
      <c r="AH26" s="186">
        <v>228</v>
      </c>
      <c r="AI26" s="186">
        <v>106</v>
      </c>
      <c r="AJ26" s="186">
        <v>3002</v>
      </c>
      <c r="AK26" s="186">
        <v>0</v>
      </c>
      <c r="AL26" s="186">
        <v>5483</v>
      </c>
      <c r="AM26" s="186">
        <v>0</v>
      </c>
      <c r="AN26" s="186">
        <v>0</v>
      </c>
      <c r="AO26" s="186">
        <v>575</v>
      </c>
      <c r="AP26" s="186">
        <v>650</v>
      </c>
      <c r="AQ26" s="186">
        <v>10271</v>
      </c>
      <c r="AR26" s="186">
        <v>5177</v>
      </c>
      <c r="AS26" s="186">
        <v>1901</v>
      </c>
      <c r="AT26" s="186">
        <v>3051</v>
      </c>
      <c r="AU26" s="186">
        <v>297</v>
      </c>
      <c r="AV26" s="186">
        <v>1918</v>
      </c>
      <c r="AW26" s="186">
        <v>147</v>
      </c>
      <c r="AX26" s="186">
        <v>0</v>
      </c>
      <c r="AY26" s="186">
        <v>1157</v>
      </c>
      <c r="AZ26" s="186">
        <v>0</v>
      </c>
      <c r="BA26" s="186">
        <v>0</v>
      </c>
      <c r="BB26" s="186">
        <v>0</v>
      </c>
      <c r="BC26" s="186">
        <v>0</v>
      </c>
      <c r="BD26" s="186">
        <v>8626</v>
      </c>
      <c r="BE26" s="186">
        <v>0</v>
      </c>
      <c r="BF26" s="186">
        <v>8739</v>
      </c>
      <c r="BG26" s="186">
        <v>0</v>
      </c>
      <c r="BH26" s="186">
        <v>468</v>
      </c>
      <c r="BI26" s="186">
        <v>964</v>
      </c>
      <c r="BJ26" s="186">
        <v>9149</v>
      </c>
      <c r="BK26" s="186">
        <v>1859</v>
      </c>
      <c r="BL26" s="186">
        <v>636</v>
      </c>
      <c r="BM26" s="186">
        <v>0</v>
      </c>
      <c r="BN26" s="186">
        <v>2910</v>
      </c>
      <c r="BO26" s="186">
        <v>0</v>
      </c>
      <c r="BP26" s="186">
        <v>320</v>
      </c>
      <c r="BQ26" s="186">
        <v>96</v>
      </c>
      <c r="BR26" s="186">
        <v>0</v>
      </c>
      <c r="BS26" s="186">
        <v>0</v>
      </c>
      <c r="BT26" s="186">
        <v>0</v>
      </c>
      <c r="BU26" s="186">
        <v>0</v>
      </c>
      <c r="BV26" s="186">
        <v>0</v>
      </c>
      <c r="BW26" s="186">
        <v>0</v>
      </c>
      <c r="BX26" s="186">
        <v>957</v>
      </c>
      <c r="BY26" s="186">
        <v>0</v>
      </c>
      <c r="BZ26" s="186">
        <v>1521</v>
      </c>
      <c r="CA26" s="186">
        <v>0</v>
      </c>
      <c r="CB26" s="186">
        <v>0</v>
      </c>
      <c r="CC26" s="186">
        <v>27</v>
      </c>
      <c r="CD26" s="186">
        <v>1382</v>
      </c>
      <c r="CE26" s="186">
        <v>0</v>
      </c>
      <c r="CF26" s="186">
        <v>0</v>
      </c>
      <c r="CG26" s="186">
        <v>0</v>
      </c>
      <c r="CH26" s="186">
        <v>0</v>
      </c>
      <c r="CI26" s="186">
        <v>0</v>
      </c>
      <c r="CJ26" s="186">
        <v>0</v>
      </c>
      <c r="CK26" s="186">
        <v>0</v>
      </c>
      <c r="CL26" s="186">
        <v>0</v>
      </c>
      <c r="CM26" s="186">
        <v>0</v>
      </c>
      <c r="CN26" s="186">
        <v>0</v>
      </c>
      <c r="CO26" s="186">
        <v>0</v>
      </c>
      <c r="CP26" s="186">
        <v>0</v>
      </c>
      <c r="CQ26" s="186">
        <v>0</v>
      </c>
      <c r="CR26" s="186">
        <v>0</v>
      </c>
      <c r="CS26" s="186">
        <v>0</v>
      </c>
      <c r="CT26" s="186">
        <v>0</v>
      </c>
      <c r="CU26" s="186">
        <v>0</v>
      </c>
      <c r="CV26" s="186">
        <v>0</v>
      </c>
      <c r="CW26" s="186">
        <v>0</v>
      </c>
      <c r="CX26" s="186">
        <v>0</v>
      </c>
      <c r="CY26" s="186">
        <v>0</v>
      </c>
      <c r="CZ26" s="186">
        <v>0</v>
      </c>
      <c r="DA26" s="186">
        <v>0</v>
      </c>
      <c r="DB26" s="186">
        <v>0</v>
      </c>
      <c r="DC26" s="186">
        <v>0</v>
      </c>
      <c r="DD26" s="186">
        <v>0</v>
      </c>
      <c r="DE26" s="186">
        <v>0</v>
      </c>
      <c r="DF26" s="186">
        <v>0</v>
      </c>
      <c r="DG26" s="186">
        <v>0</v>
      </c>
      <c r="DH26" s="186">
        <v>0</v>
      </c>
      <c r="DI26" s="186">
        <v>0</v>
      </c>
      <c r="DJ26" s="186">
        <v>0</v>
      </c>
      <c r="DK26" s="186">
        <v>0</v>
      </c>
      <c r="DL26" s="186">
        <v>0</v>
      </c>
      <c r="DM26" s="186">
        <v>0</v>
      </c>
      <c r="DN26" s="186">
        <v>0</v>
      </c>
      <c r="DO26" s="186">
        <v>0</v>
      </c>
      <c r="DP26" s="186">
        <v>0</v>
      </c>
      <c r="DQ26" s="186">
        <v>0</v>
      </c>
      <c r="DR26" s="186">
        <v>0</v>
      </c>
      <c r="DS26" s="186">
        <v>3534186.3232628</v>
      </c>
      <c r="DT26" s="186">
        <v>1082763.12004523</v>
      </c>
      <c r="DU26" s="186">
        <v>608687.65797531197</v>
      </c>
      <c r="DV26" s="186">
        <v>165539.432752252</v>
      </c>
      <c r="DW26" s="186">
        <v>2247.3539238539202</v>
      </c>
      <c r="DX26" s="186">
        <v>438712.53148443199</v>
      </c>
      <c r="DY26" s="186">
        <v>4266.5238095238101</v>
      </c>
      <c r="DZ26" s="186">
        <v>0</v>
      </c>
      <c r="EA26" s="186">
        <v>15559.1024271275</v>
      </c>
      <c r="EB26" s="186">
        <v>0</v>
      </c>
      <c r="EC26" s="186">
        <v>0</v>
      </c>
      <c r="ED26" s="186">
        <v>36475.116683341701</v>
      </c>
      <c r="EE26" s="186">
        <v>0</v>
      </c>
      <c r="EF26" s="186">
        <v>361290.316452345</v>
      </c>
      <c r="EG26" s="186">
        <v>0</v>
      </c>
      <c r="EH26" s="186">
        <v>688335.49340132996</v>
      </c>
      <c r="EI26" s="186">
        <v>0</v>
      </c>
      <c r="EJ26" s="186">
        <v>0</v>
      </c>
      <c r="EK26" s="186">
        <v>121034.709641986</v>
      </c>
      <c r="EL26" s="186">
        <v>56336.546052506201</v>
      </c>
      <c r="EM26" s="186">
        <v>1527143.7412890301</v>
      </c>
      <c r="EN26" s="186">
        <v>1001315.4508489</v>
      </c>
      <c r="EO26" s="186">
        <v>754643.97626704304</v>
      </c>
      <c r="EP26" s="186">
        <v>357910.10152250098</v>
      </c>
      <c r="EQ26" s="186">
        <v>58521.146076146098</v>
      </c>
      <c r="ER26" s="186">
        <v>574426.47845864401</v>
      </c>
      <c r="ES26" s="186">
        <v>21405.676190476199</v>
      </c>
      <c r="ET26" s="186">
        <v>0</v>
      </c>
      <c r="EU26" s="186">
        <v>209393.005205806</v>
      </c>
      <c r="EV26" s="186">
        <v>0</v>
      </c>
      <c r="EW26" s="186">
        <v>0</v>
      </c>
      <c r="EX26" s="186">
        <v>0</v>
      </c>
      <c r="EY26" s="186">
        <v>0</v>
      </c>
      <c r="EZ26" s="186">
        <v>1214744.50491444</v>
      </c>
      <c r="FA26" s="186">
        <v>0</v>
      </c>
      <c r="FB26" s="186">
        <v>2077046.4239282699</v>
      </c>
      <c r="FC26" s="186">
        <v>0</v>
      </c>
      <c r="FD26" s="186">
        <v>146577.06095571499</v>
      </c>
      <c r="FE26" s="186">
        <v>173939.05802089101</v>
      </c>
      <c r="FF26" s="186">
        <v>1291886.4631365801</v>
      </c>
      <c r="FG26" s="186">
        <v>740973.23376654496</v>
      </c>
      <c r="FH26" s="186">
        <v>395640.04153972899</v>
      </c>
      <c r="FI26" s="186">
        <v>0</v>
      </c>
      <c r="FJ26" s="186">
        <v>631575.63409020798</v>
      </c>
      <c r="FK26" s="186">
        <v>0</v>
      </c>
      <c r="FL26" s="186">
        <v>182168.274362784</v>
      </c>
      <c r="FM26" s="186">
        <v>7580</v>
      </c>
      <c r="FN26" s="186">
        <v>0</v>
      </c>
      <c r="FO26" s="186">
        <v>0</v>
      </c>
      <c r="FP26" s="186">
        <v>0</v>
      </c>
      <c r="FQ26" s="186">
        <v>0</v>
      </c>
      <c r="FR26" s="186">
        <v>0</v>
      </c>
      <c r="FS26" s="186">
        <v>0</v>
      </c>
      <c r="FT26" s="186">
        <v>381226.96728568501</v>
      </c>
      <c r="FU26" s="186">
        <v>0</v>
      </c>
      <c r="FV26" s="186">
        <v>574407.023874562</v>
      </c>
      <c r="FW26" s="186">
        <v>0</v>
      </c>
      <c r="FX26" s="186">
        <v>0</v>
      </c>
      <c r="FY26" s="186">
        <v>12362.75</v>
      </c>
      <c r="FZ26" s="186">
        <v>596837.17138364795</v>
      </c>
      <c r="GA26" s="186">
        <v>0</v>
      </c>
      <c r="GB26" s="186">
        <v>0</v>
      </c>
      <c r="GC26" s="186">
        <v>0</v>
      </c>
      <c r="GD26" s="186">
        <v>0</v>
      </c>
      <c r="GE26" s="186">
        <v>0</v>
      </c>
      <c r="GF26" s="186">
        <v>0</v>
      </c>
      <c r="GG26" s="186">
        <v>0</v>
      </c>
      <c r="GH26" s="186">
        <v>0</v>
      </c>
      <c r="GI26" s="186">
        <v>0</v>
      </c>
      <c r="GJ26" s="186">
        <v>0</v>
      </c>
      <c r="GK26" s="186">
        <v>0</v>
      </c>
      <c r="GL26" s="186">
        <v>0</v>
      </c>
      <c r="GM26" s="186">
        <v>0</v>
      </c>
      <c r="GN26" s="186">
        <v>0</v>
      </c>
      <c r="GO26" s="186">
        <v>0</v>
      </c>
      <c r="GP26" s="186">
        <v>0</v>
      </c>
      <c r="GQ26" s="186">
        <v>0</v>
      </c>
      <c r="GR26" s="186">
        <v>0</v>
      </c>
      <c r="GS26" s="186">
        <v>0</v>
      </c>
      <c r="GT26" s="186">
        <v>0</v>
      </c>
      <c r="GU26" s="186">
        <v>0</v>
      </c>
      <c r="GV26" s="186">
        <v>0</v>
      </c>
      <c r="GW26" s="186">
        <v>0</v>
      </c>
      <c r="GX26" s="186">
        <v>0</v>
      </c>
      <c r="GY26" s="186">
        <v>0</v>
      </c>
      <c r="GZ26" s="186">
        <v>0</v>
      </c>
      <c r="HA26" s="186">
        <v>0</v>
      </c>
      <c r="HB26" s="186">
        <v>0</v>
      </c>
      <c r="HC26" s="186">
        <v>0</v>
      </c>
      <c r="HD26" s="186">
        <v>0</v>
      </c>
      <c r="HE26" s="186">
        <v>0</v>
      </c>
      <c r="HF26" s="186">
        <v>0</v>
      </c>
      <c r="HG26" s="186">
        <v>0</v>
      </c>
      <c r="HH26" s="186">
        <v>0</v>
      </c>
      <c r="HI26" s="186">
        <v>0</v>
      </c>
      <c r="HJ26" s="186">
        <v>0</v>
      </c>
      <c r="HK26" s="186">
        <v>0</v>
      </c>
      <c r="HL26" s="186">
        <v>0</v>
      </c>
      <c r="HM26" s="186">
        <v>0</v>
      </c>
      <c r="HN26" s="186">
        <v>0</v>
      </c>
      <c r="HP26" s="187" t="s">
        <v>156</v>
      </c>
      <c r="HQ26" s="185">
        <f>'Relative Weights'!$H$1</f>
        <v>2020</v>
      </c>
      <c r="HR26" s="186">
        <v>50984</v>
      </c>
      <c r="HS26" s="186">
        <v>0</v>
      </c>
      <c r="HT26" s="186">
        <v>0</v>
      </c>
      <c r="HU26" s="186">
        <v>0</v>
      </c>
      <c r="HV26" s="186">
        <v>0</v>
      </c>
      <c r="HW26" s="186">
        <v>0</v>
      </c>
      <c r="HX26" s="186">
        <v>0</v>
      </c>
      <c r="HY26" s="186">
        <v>0</v>
      </c>
      <c r="HZ26" s="186">
        <v>0</v>
      </c>
      <c r="IA26" s="186">
        <v>0</v>
      </c>
      <c r="IB26" s="186">
        <v>0</v>
      </c>
      <c r="IC26" s="186">
        <v>0</v>
      </c>
      <c r="ID26" s="186">
        <v>0</v>
      </c>
      <c r="IE26" s="186">
        <v>0</v>
      </c>
      <c r="IF26" s="186">
        <v>0</v>
      </c>
      <c r="IG26" s="186">
        <v>0</v>
      </c>
      <c r="IH26" s="186">
        <v>0</v>
      </c>
      <c r="II26" s="186">
        <v>0</v>
      </c>
      <c r="IJ26" s="186">
        <v>0</v>
      </c>
      <c r="IK26" s="186">
        <v>0</v>
      </c>
      <c r="IL26" s="186">
        <v>0</v>
      </c>
      <c r="IM26" s="186">
        <v>0</v>
      </c>
      <c r="IN26" s="186">
        <v>0</v>
      </c>
      <c r="IO26" s="186">
        <v>0</v>
      </c>
      <c r="IP26" s="186">
        <v>0</v>
      </c>
      <c r="IQ26" s="186">
        <v>0</v>
      </c>
      <c r="IR26" s="186">
        <v>0</v>
      </c>
      <c r="IS26" s="186">
        <v>0</v>
      </c>
      <c r="IT26" s="186">
        <v>0</v>
      </c>
      <c r="IU26" s="186">
        <v>0</v>
      </c>
      <c r="IV26" s="186">
        <v>0</v>
      </c>
      <c r="IW26" s="186">
        <v>0</v>
      </c>
      <c r="IX26" s="186">
        <v>0</v>
      </c>
      <c r="IY26" s="186">
        <v>0</v>
      </c>
      <c r="IZ26" s="186">
        <v>0</v>
      </c>
      <c r="JA26" s="186">
        <v>0</v>
      </c>
      <c r="JB26" s="186">
        <v>0</v>
      </c>
      <c r="JC26" s="186">
        <v>0</v>
      </c>
      <c r="JD26" s="186">
        <v>0</v>
      </c>
      <c r="JE26" s="186">
        <v>0</v>
      </c>
      <c r="JF26" s="186">
        <v>0</v>
      </c>
      <c r="JG26" s="186">
        <v>0</v>
      </c>
      <c r="JH26" s="186">
        <v>0</v>
      </c>
      <c r="JI26" s="186">
        <v>0</v>
      </c>
      <c r="JJ26" s="186">
        <v>0</v>
      </c>
      <c r="JK26" s="186">
        <v>0</v>
      </c>
      <c r="JL26" s="186">
        <v>0</v>
      </c>
      <c r="JM26" s="186">
        <v>0</v>
      </c>
      <c r="JN26" s="186">
        <v>0</v>
      </c>
      <c r="JO26" s="186">
        <v>0</v>
      </c>
      <c r="JP26" s="186">
        <v>0</v>
      </c>
      <c r="JQ26" s="186">
        <v>0</v>
      </c>
      <c r="JR26" s="186">
        <v>0</v>
      </c>
      <c r="JS26" s="186">
        <v>0</v>
      </c>
      <c r="JT26" s="186">
        <v>0</v>
      </c>
      <c r="JU26" s="186">
        <v>0</v>
      </c>
      <c r="JV26" s="186">
        <v>0</v>
      </c>
      <c r="JW26" s="186">
        <v>0</v>
      </c>
      <c r="JX26" s="186">
        <v>0</v>
      </c>
      <c r="JY26" s="186">
        <v>0</v>
      </c>
      <c r="JZ26" s="186">
        <v>0</v>
      </c>
      <c r="KA26" s="186">
        <v>0</v>
      </c>
      <c r="KB26" s="186">
        <v>0</v>
      </c>
      <c r="KC26" s="186">
        <v>0</v>
      </c>
      <c r="KD26" s="186">
        <v>0</v>
      </c>
      <c r="KE26" s="186">
        <v>0</v>
      </c>
      <c r="KF26" s="186">
        <v>0</v>
      </c>
      <c r="KG26" s="186">
        <v>0</v>
      </c>
      <c r="KH26" s="186">
        <v>0</v>
      </c>
      <c r="KI26" s="186">
        <v>0</v>
      </c>
      <c r="KJ26" s="186">
        <v>0</v>
      </c>
      <c r="KK26" s="186">
        <v>0</v>
      </c>
      <c r="KL26" s="186">
        <v>0</v>
      </c>
      <c r="KM26" s="186">
        <v>0</v>
      </c>
      <c r="KN26" s="186">
        <v>0</v>
      </c>
      <c r="KO26" s="186">
        <v>0</v>
      </c>
      <c r="KP26" s="186">
        <v>0</v>
      </c>
      <c r="KQ26" s="186">
        <v>0</v>
      </c>
      <c r="KR26" s="186">
        <v>0</v>
      </c>
      <c r="KS26" s="186">
        <v>0</v>
      </c>
      <c r="KT26" s="186">
        <v>0</v>
      </c>
      <c r="KU26" s="186">
        <v>0</v>
      </c>
      <c r="KV26" s="186">
        <v>0</v>
      </c>
      <c r="KW26" s="186">
        <v>0</v>
      </c>
      <c r="KX26" s="186">
        <v>0</v>
      </c>
      <c r="KY26" s="186">
        <v>0</v>
      </c>
      <c r="KZ26" s="186">
        <v>0</v>
      </c>
      <c r="LA26" s="186">
        <v>0</v>
      </c>
      <c r="LB26" s="186">
        <v>0</v>
      </c>
      <c r="LC26" s="186">
        <v>0</v>
      </c>
      <c r="LD26" s="186">
        <v>0</v>
      </c>
      <c r="LE26" s="186">
        <v>0</v>
      </c>
      <c r="LF26" s="186">
        <v>0</v>
      </c>
      <c r="LG26" s="186">
        <v>0</v>
      </c>
      <c r="LH26" s="186">
        <v>0</v>
      </c>
      <c r="LI26" s="186">
        <v>0</v>
      </c>
      <c r="LJ26" s="186">
        <v>0</v>
      </c>
      <c r="LK26" s="186">
        <v>0</v>
      </c>
      <c r="LL26" s="186">
        <v>0</v>
      </c>
      <c r="LM26" s="186">
        <v>0</v>
      </c>
      <c r="LN26" s="186">
        <v>0</v>
      </c>
      <c r="LO26" s="186">
        <v>0</v>
      </c>
      <c r="LP26" s="186">
        <v>0</v>
      </c>
      <c r="LQ26" s="186">
        <v>0</v>
      </c>
      <c r="LR26" s="186">
        <v>0</v>
      </c>
      <c r="LS26" s="186">
        <v>0</v>
      </c>
      <c r="LT26" s="186">
        <v>0</v>
      </c>
      <c r="LU26" s="186">
        <v>0</v>
      </c>
      <c r="LV26" s="186">
        <v>0</v>
      </c>
      <c r="LW26" s="186">
        <v>0</v>
      </c>
      <c r="LX26" s="186">
        <v>0</v>
      </c>
      <c r="LY26" s="186">
        <v>0</v>
      </c>
      <c r="LZ26" s="186">
        <v>0</v>
      </c>
      <c r="MA26" s="186">
        <v>0</v>
      </c>
      <c r="MB26" s="186">
        <v>0</v>
      </c>
      <c r="MC26" s="186">
        <v>0</v>
      </c>
      <c r="MD26" s="186">
        <v>0</v>
      </c>
      <c r="ME26" s="186">
        <v>0</v>
      </c>
      <c r="MF26" s="186">
        <v>0</v>
      </c>
      <c r="MG26" s="186">
        <v>0</v>
      </c>
      <c r="MH26" s="186">
        <v>0</v>
      </c>
      <c r="MI26" s="186">
        <v>0</v>
      </c>
      <c r="MJ26" s="186">
        <v>0</v>
      </c>
      <c r="MK26" s="186">
        <v>0</v>
      </c>
      <c r="ML26" s="186">
        <v>0</v>
      </c>
      <c r="MM26" s="186">
        <v>0</v>
      </c>
      <c r="MN26" s="186">
        <v>0</v>
      </c>
      <c r="MO26" s="186">
        <v>0</v>
      </c>
      <c r="MP26" s="186">
        <v>0</v>
      </c>
      <c r="MQ26" s="186">
        <v>0</v>
      </c>
      <c r="MR26" s="186">
        <v>0</v>
      </c>
      <c r="MS26" s="186">
        <v>0</v>
      </c>
      <c r="MT26" s="186">
        <v>0</v>
      </c>
      <c r="MU26" s="186">
        <v>0</v>
      </c>
      <c r="MV26" s="186">
        <v>0</v>
      </c>
      <c r="MW26" s="186">
        <v>0</v>
      </c>
      <c r="MX26" s="186">
        <v>0</v>
      </c>
      <c r="MY26" s="186">
        <v>0</v>
      </c>
      <c r="MZ26" s="186">
        <v>0</v>
      </c>
      <c r="NA26" s="186">
        <v>0</v>
      </c>
      <c r="NB26" s="186">
        <v>0</v>
      </c>
      <c r="NC26" s="186">
        <v>0</v>
      </c>
      <c r="ND26" s="186">
        <v>0</v>
      </c>
      <c r="NE26" s="186">
        <v>0</v>
      </c>
      <c r="NF26" s="186">
        <v>0</v>
      </c>
      <c r="NG26" s="186">
        <v>0</v>
      </c>
      <c r="NH26" s="186">
        <v>0</v>
      </c>
      <c r="NI26" s="186">
        <v>0</v>
      </c>
      <c r="NJ26" s="186">
        <v>0</v>
      </c>
      <c r="NK26" s="186">
        <v>0</v>
      </c>
      <c r="NL26" s="186">
        <v>0</v>
      </c>
      <c r="NM26" s="186">
        <v>0</v>
      </c>
      <c r="NN26" s="186">
        <v>0</v>
      </c>
      <c r="NO26" s="186">
        <v>0</v>
      </c>
      <c r="NP26" s="186">
        <v>0</v>
      </c>
      <c r="NQ26" s="186">
        <v>0</v>
      </c>
      <c r="NR26" s="186">
        <v>0</v>
      </c>
      <c r="NS26" s="186">
        <v>0</v>
      </c>
      <c r="NT26" s="186">
        <v>0</v>
      </c>
      <c r="NU26" s="186">
        <v>0</v>
      </c>
      <c r="NV26" s="186">
        <v>0</v>
      </c>
      <c r="NW26" s="186">
        <v>0</v>
      </c>
      <c r="NX26" s="186">
        <v>0</v>
      </c>
      <c r="NY26" s="186">
        <v>0</v>
      </c>
      <c r="NZ26" s="186">
        <v>0</v>
      </c>
      <c r="OA26" s="186">
        <v>0</v>
      </c>
      <c r="OB26" s="186">
        <v>0</v>
      </c>
      <c r="OC26" s="186">
        <v>0</v>
      </c>
      <c r="OD26" s="186">
        <v>0</v>
      </c>
      <c r="OE26" s="186">
        <v>0</v>
      </c>
      <c r="OF26" s="186">
        <v>0</v>
      </c>
      <c r="OG26" s="186">
        <v>0</v>
      </c>
      <c r="OH26" s="186">
        <v>0</v>
      </c>
      <c r="OI26" s="186">
        <v>0</v>
      </c>
      <c r="OJ26" s="186">
        <v>0</v>
      </c>
      <c r="OK26" s="186">
        <v>0</v>
      </c>
      <c r="OL26" s="186">
        <v>0</v>
      </c>
      <c r="OM26" s="186">
        <v>0</v>
      </c>
      <c r="ON26" s="186">
        <v>0</v>
      </c>
      <c r="OO26" s="186">
        <v>0</v>
      </c>
      <c r="OP26" s="186">
        <v>0</v>
      </c>
      <c r="OQ26" s="186">
        <v>0</v>
      </c>
      <c r="OR26" s="186">
        <v>0</v>
      </c>
      <c r="OS26" s="186">
        <v>0</v>
      </c>
      <c r="OT26" s="186">
        <v>0</v>
      </c>
      <c r="OU26" s="186">
        <v>0</v>
      </c>
      <c r="OV26" s="186">
        <v>0</v>
      </c>
      <c r="OW26" s="186">
        <v>0</v>
      </c>
      <c r="OX26" s="186">
        <v>0</v>
      </c>
      <c r="OY26" s="186">
        <v>0</v>
      </c>
      <c r="OZ26" s="186">
        <v>0</v>
      </c>
      <c r="PA26" s="186">
        <v>0</v>
      </c>
      <c r="PB26" s="186">
        <v>0</v>
      </c>
      <c r="PC26" s="186">
        <v>0</v>
      </c>
      <c r="PD26" s="186">
        <v>0</v>
      </c>
      <c r="PE26" s="186">
        <v>0</v>
      </c>
      <c r="PF26" s="186">
        <v>0</v>
      </c>
      <c r="PG26" s="186">
        <v>0</v>
      </c>
      <c r="PH26" s="186">
        <v>0</v>
      </c>
      <c r="PI26" s="186">
        <v>0</v>
      </c>
      <c r="PJ26" s="186">
        <v>6278487</v>
      </c>
      <c r="PK26" s="186">
        <v>2683225</v>
      </c>
      <c r="PL26" s="186">
        <v>1475218</v>
      </c>
      <c r="PM26" s="186">
        <v>65756</v>
      </c>
      <c r="PN26" s="186">
        <v>1249816</v>
      </c>
      <c r="PO26" s="186">
        <v>1293403</v>
      </c>
      <c r="PP26" s="186">
        <v>35981</v>
      </c>
      <c r="PQ26" s="186">
        <v>0</v>
      </c>
      <c r="PR26" s="186">
        <v>243413</v>
      </c>
      <c r="PS26" s="186">
        <v>0</v>
      </c>
      <c r="PT26" s="186">
        <v>0</v>
      </c>
      <c r="PU26" s="186">
        <v>39468</v>
      </c>
      <c r="PV26" s="186">
        <v>0</v>
      </c>
      <c r="PW26" s="186">
        <v>2117891</v>
      </c>
      <c r="PX26" s="186">
        <v>0</v>
      </c>
      <c r="PY26" s="186">
        <v>3613879</v>
      </c>
      <c r="PZ26" s="186">
        <v>0</v>
      </c>
      <c r="QA26" s="186">
        <v>158606</v>
      </c>
      <c r="QB26" s="186">
        <v>332560</v>
      </c>
      <c r="QC26" s="186">
        <v>2104687</v>
      </c>
      <c r="QD26" s="281">
        <v>1</v>
      </c>
    </row>
    <row r="27" spans="1:446" s="178" customFormat="1" x14ac:dyDescent="0.2">
      <c r="A27" s="185" t="s">
        <v>95</v>
      </c>
      <c r="B27" s="185" t="s">
        <v>95</v>
      </c>
      <c r="C27" s="190">
        <f>ROUND(UNT!H18,0)-ROUND(UNT!H288,0)</f>
        <v>0</v>
      </c>
      <c r="D27" s="294">
        <v>3594</v>
      </c>
      <c r="E27" s="185" t="s">
        <v>95</v>
      </c>
      <c r="F27" s="185">
        <v>2020</v>
      </c>
      <c r="G27" s="190">
        <v>177470754</v>
      </c>
      <c r="H27" s="190">
        <v>79157559</v>
      </c>
      <c r="I27" s="190">
        <v>65605728</v>
      </c>
      <c r="J27" s="190">
        <v>56584049</v>
      </c>
      <c r="K27" s="190">
        <v>42819310</v>
      </c>
      <c r="L27" s="185" t="s">
        <v>894</v>
      </c>
      <c r="M27" s="185" t="s">
        <v>841</v>
      </c>
      <c r="N27" s="318" t="s">
        <v>895</v>
      </c>
      <c r="O27" s="186">
        <v>12481</v>
      </c>
      <c r="P27" s="186">
        <v>20417</v>
      </c>
      <c r="Q27" s="186">
        <v>4364</v>
      </c>
      <c r="R27" s="186">
        <v>1886</v>
      </c>
      <c r="S27" s="186">
        <v>44</v>
      </c>
      <c r="T27" s="188" t="s">
        <v>949</v>
      </c>
      <c r="U27" s="188" t="s">
        <v>950</v>
      </c>
      <c r="V27" s="280" t="s">
        <v>951</v>
      </c>
      <c r="W27" s="190">
        <v>247253</v>
      </c>
      <c r="X27" s="190">
        <v>78951</v>
      </c>
      <c r="Y27" s="190">
        <v>59005</v>
      </c>
      <c r="Z27" s="190">
        <v>2288</v>
      </c>
      <c r="AA27" s="190">
        <v>0</v>
      </c>
      <c r="AB27" s="190">
        <v>20159</v>
      </c>
      <c r="AC27" s="190">
        <v>2718</v>
      </c>
      <c r="AD27" s="190">
        <v>0</v>
      </c>
      <c r="AE27" s="190">
        <v>1653</v>
      </c>
      <c r="AF27" s="190">
        <v>9</v>
      </c>
      <c r="AG27" s="190">
        <v>0</v>
      </c>
      <c r="AH27" s="190">
        <v>4</v>
      </c>
      <c r="AI27" s="190">
        <v>601</v>
      </c>
      <c r="AJ27" s="190">
        <v>17458</v>
      </c>
      <c r="AK27" s="190">
        <v>0</v>
      </c>
      <c r="AL27" s="190">
        <v>38570</v>
      </c>
      <c r="AM27" s="190">
        <v>0</v>
      </c>
      <c r="AN27" s="190">
        <v>0</v>
      </c>
      <c r="AO27" s="190">
        <v>2189</v>
      </c>
      <c r="AP27" s="190">
        <v>0</v>
      </c>
      <c r="AQ27" s="190">
        <v>126033</v>
      </c>
      <c r="AR27" s="190">
        <v>30265</v>
      </c>
      <c r="AS27" s="190">
        <v>34973</v>
      </c>
      <c r="AT27" s="190">
        <v>18841</v>
      </c>
      <c r="AU27" s="190">
        <v>0</v>
      </c>
      <c r="AV27" s="190">
        <v>27841</v>
      </c>
      <c r="AW27" s="190">
        <v>1746</v>
      </c>
      <c r="AX27" s="190">
        <v>0</v>
      </c>
      <c r="AY27" s="190">
        <v>3795</v>
      </c>
      <c r="AZ27" s="190">
        <v>207</v>
      </c>
      <c r="BA27" s="190">
        <v>0</v>
      </c>
      <c r="BB27" s="190">
        <v>26</v>
      </c>
      <c r="BC27" s="190">
        <v>0</v>
      </c>
      <c r="BD27" s="190">
        <v>21565</v>
      </c>
      <c r="BE27" s="190">
        <v>0</v>
      </c>
      <c r="BF27" s="190">
        <v>108729</v>
      </c>
      <c r="BG27" s="190">
        <v>0</v>
      </c>
      <c r="BH27" s="190">
        <v>2202</v>
      </c>
      <c r="BI27" s="190">
        <v>8472</v>
      </c>
      <c r="BJ27" s="190">
        <v>0</v>
      </c>
      <c r="BK27" s="190">
        <v>22860</v>
      </c>
      <c r="BL27" s="190">
        <v>11717</v>
      </c>
      <c r="BM27" s="190">
        <v>8017</v>
      </c>
      <c r="BN27" s="190">
        <v>11271</v>
      </c>
      <c r="BO27" s="190">
        <v>0</v>
      </c>
      <c r="BP27" s="190">
        <v>6358</v>
      </c>
      <c r="BQ27" s="190">
        <v>85</v>
      </c>
      <c r="BR27" s="190">
        <v>0</v>
      </c>
      <c r="BS27" s="190">
        <v>954</v>
      </c>
      <c r="BT27" s="190">
        <v>5113</v>
      </c>
      <c r="BU27" s="190">
        <v>0</v>
      </c>
      <c r="BV27" s="190">
        <v>0</v>
      </c>
      <c r="BW27" s="190">
        <v>0</v>
      </c>
      <c r="BX27" s="190">
        <v>5812</v>
      </c>
      <c r="BY27" s="190">
        <v>0</v>
      </c>
      <c r="BZ27" s="190">
        <v>17595</v>
      </c>
      <c r="CA27" s="190">
        <v>0</v>
      </c>
      <c r="CB27" s="190">
        <v>0</v>
      </c>
      <c r="CC27" s="190">
        <v>1047</v>
      </c>
      <c r="CD27" s="190">
        <v>0</v>
      </c>
      <c r="CE27" s="190">
        <v>7574</v>
      </c>
      <c r="CF27" s="190">
        <v>5158</v>
      </c>
      <c r="CG27" s="190">
        <v>4467</v>
      </c>
      <c r="CH27" s="190">
        <v>2893</v>
      </c>
      <c r="CI27" s="190">
        <v>0</v>
      </c>
      <c r="CJ27" s="190">
        <v>2771</v>
      </c>
      <c r="CK27" s="190">
        <v>3</v>
      </c>
      <c r="CL27" s="190">
        <v>0</v>
      </c>
      <c r="CM27" s="190">
        <v>0</v>
      </c>
      <c r="CN27" s="190">
        <v>27</v>
      </c>
      <c r="CO27" s="190">
        <v>0</v>
      </c>
      <c r="CP27" s="190">
        <v>0</v>
      </c>
      <c r="CQ27" s="190">
        <v>0</v>
      </c>
      <c r="CR27" s="190">
        <v>78</v>
      </c>
      <c r="CS27" s="190">
        <v>0</v>
      </c>
      <c r="CT27" s="190">
        <v>1590</v>
      </c>
      <c r="CU27" s="190">
        <v>0</v>
      </c>
      <c r="CV27" s="190">
        <v>0</v>
      </c>
      <c r="CW27" s="190">
        <v>15</v>
      </c>
      <c r="CX27" s="190">
        <v>0</v>
      </c>
      <c r="CY27" s="190">
        <v>0</v>
      </c>
      <c r="CZ27" s="190">
        <v>0</v>
      </c>
      <c r="DA27" s="190">
        <v>0</v>
      </c>
      <c r="DB27" s="190">
        <v>0</v>
      </c>
      <c r="DC27" s="190">
        <v>0</v>
      </c>
      <c r="DD27" s="190">
        <v>0</v>
      </c>
      <c r="DE27" s="190">
        <v>0</v>
      </c>
      <c r="DF27" s="190">
        <v>0</v>
      </c>
      <c r="DG27" s="190">
        <v>0</v>
      </c>
      <c r="DH27" s="190">
        <v>0</v>
      </c>
      <c r="DI27" s="190">
        <v>0</v>
      </c>
      <c r="DJ27" s="190">
        <v>0</v>
      </c>
      <c r="DK27" s="190">
        <v>0</v>
      </c>
      <c r="DL27" s="190">
        <v>984</v>
      </c>
      <c r="DM27" s="190">
        <v>0</v>
      </c>
      <c r="DN27" s="190">
        <v>0</v>
      </c>
      <c r="DO27" s="190">
        <v>0</v>
      </c>
      <c r="DP27" s="190">
        <v>0</v>
      </c>
      <c r="DQ27" s="190">
        <v>0</v>
      </c>
      <c r="DR27" s="190">
        <v>0</v>
      </c>
      <c r="DS27" s="190">
        <v>8600380.6333694607</v>
      </c>
      <c r="DT27" s="190">
        <v>2547888.9972008802</v>
      </c>
      <c r="DU27" s="190">
        <v>3585969.8845212501</v>
      </c>
      <c r="DV27" s="190">
        <v>296151.879332421</v>
      </c>
      <c r="DW27" s="190">
        <v>0</v>
      </c>
      <c r="DX27" s="190">
        <v>1160544.4197400699</v>
      </c>
      <c r="DY27" s="190">
        <v>112769.844874966</v>
      </c>
      <c r="DZ27" s="190">
        <v>0</v>
      </c>
      <c r="EA27" s="190">
        <v>79023.844848192195</v>
      </c>
      <c r="EB27" s="190">
        <v>1389.75793650794</v>
      </c>
      <c r="EC27" s="190">
        <v>0</v>
      </c>
      <c r="ED27" s="190">
        <v>1466.6666666666699</v>
      </c>
      <c r="EE27" s="190">
        <v>0</v>
      </c>
      <c r="EF27" s="190">
        <v>384548.21935209999</v>
      </c>
      <c r="EG27" s="190">
        <v>0</v>
      </c>
      <c r="EH27" s="190">
        <v>2475124.5891117798</v>
      </c>
      <c r="EI27" s="190">
        <v>0</v>
      </c>
      <c r="EJ27" s="190">
        <v>0</v>
      </c>
      <c r="EK27" s="190">
        <v>228550.197501521</v>
      </c>
      <c r="EL27" s="190">
        <v>0</v>
      </c>
      <c r="EM27" s="190">
        <v>8725624.5904792491</v>
      </c>
      <c r="EN27" s="190">
        <v>2196499.7210476701</v>
      </c>
      <c r="EO27" s="190">
        <v>4302165.4523344096</v>
      </c>
      <c r="EP27" s="190">
        <v>1729478.8901150301</v>
      </c>
      <c r="EQ27" s="190">
        <v>0</v>
      </c>
      <c r="ER27" s="190">
        <v>3280729.6611163798</v>
      </c>
      <c r="ES27" s="190">
        <v>75566.156943808106</v>
      </c>
      <c r="ET27" s="190">
        <v>0</v>
      </c>
      <c r="EU27" s="190">
        <v>382887.37083808199</v>
      </c>
      <c r="EV27" s="190">
        <v>19670.432539682501</v>
      </c>
      <c r="EW27" s="190">
        <v>0</v>
      </c>
      <c r="EX27" s="190">
        <v>6533.3333333333303</v>
      </c>
      <c r="EY27" s="190">
        <v>0</v>
      </c>
      <c r="EZ27" s="190">
        <v>1029311.1306474</v>
      </c>
      <c r="FA27" s="190">
        <v>0</v>
      </c>
      <c r="FB27" s="190">
        <v>9938709.9225703403</v>
      </c>
      <c r="FC27" s="190">
        <v>0</v>
      </c>
      <c r="FD27" s="190">
        <v>408286.340659971</v>
      </c>
      <c r="FE27" s="190">
        <v>1232527.11463019</v>
      </c>
      <c r="FF27" s="190">
        <v>0</v>
      </c>
      <c r="FG27" s="190">
        <v>6536797.3978274101</v>
      </c>
      <c r="FH27" s="190">
        <v>2417180.5606265999</v>
      </c>
      <c r="FI27" s="190">
        <v>3802812.4908199902</v>
      </c>
      <c r="FJ27" s="190">
        <v>1631299.60049985</v>
      </c>
      <c r="FK27" s="190">
        <v>0</v>
      </c>
      <c r="FL27" s="190">
        <v>2743477.6471404801</v>
      </c>
      <c r="FM27" s="190">
        <v>73473.5</v>
      </c>
      <c r="FN27" s="190">
        <v>0</v>
      </c>
      <c r="FO27" s="190">
        <v>0</v>
      </c>
      <c r="FP27" s="190">
        <v>672970.03004557395</v>
      </c>
      <c r="FQ27" s="190">
        <v>0</v>
      </c>
      <c r="FR27" s="190">
        <v>0</v>
      </c>
      <c r="FS27" s="190">
        <v>0</v>
      </c>
      <c r="FT27" s="190">
        <v>1334433.2055526201</v>
      </c>
      <c r="FU27" s="190">
        <v>0</v>
      </c>
      <c r="FV27" s="190">
        <v>3761178.5817776602</v>
      </c>
      <c r="FW27" s="190">
        <v>0</v>
      </c>
      <c r="FX27" s="190">
        <v>0</v>
      </c>
      <c r="FY27" s="190">
        <v>381489.750768192</v>
      </c>
      <c r="FZ27" s="190">
        <v>0</v>
      </c>
      <c r="GA27" s="190">
        <v>5264711.70280068</v>
      </c>
      <c r="GB27" s="190">
        <v>4227053.2631674297</v>
      </c>
      <c r="GC27" s="190">
        <v>2586090.42021108</v>
      </c>
      <c r="GD27" s="190">
        <v>1110394.1276976799</v>
      </c>
      <c r="GE27" s="190">
        <v>0</v>
      </c>
      <c r="GF27" s="190">
        <v>3464546.3791434001</v>
      </c>
      <c r="GG27" s="190">
        <v>785.71428571428601</v>
      </c>
      <c r="GH27" s="190">
        <v>0</v>
      </c>
      <c r="GI27" s="190">
        <v>0</v>
      </c>
      <c r="GJ27" s="190">
        <v>3992.1541803095702</v>
      </c>
      <c r="GK27" s="190">
        <v>0</v>
      </c>
      <c r="GL27" s="190">
        <v>0</v>
      </c>
      <c r="GM27" s="190">
        <v>0</v>
      </c>
      <c r="GN27" s="190">
        <v>47496.268175210702</v>
      </c>
      <c r="GO27" s="190">
        <v>0</v>
      </c>
      <c r="GP27" s="190">
        <v>2023463.09367351</v>
      </c>
      <c r="GQ27" s="190">
        <v>0</v>
      </c>
      <c r="GR27" s="190">
        <v>0</v>
      </c>
      <c r="GS27" s="190">
        <v>16559.878034332702</v>
      </c>
      <c r="GT27" s="190">
        <v>0</v>
      </c>
      <c r="GU27" s="190">
        <v>0</v>
      </c>
      <c r="GV27" s="190">
        <v>0</v>
      </c>
      <c r="GW27" s="190">
        <v>0</v>
      </c>
      <c r="GX27" s="190">
        <v>0</v>
      </c>
      <c r="GY27" s="190">
        <v>0</v>
      </c>
      <c r="GZ27" s="190">
        <v>0</v>
      </c>
      <c r="HA27" s="190">
        <v>0</v>
      </c>
      <c r="HB27" s="190">
        <v>0</v>
      </c>
      <c r="HC27" s="190">
        <v>0</v>
      </c>
      <c r="HD27" s="190">
        <v>0</v>
      </c>
      <c r="HE27" s="190">
        <v>0</v>
      </c>
      <c r="HF27" s="190">
        <v>0</v>
      </c>
      <c r="HG27" s="190">
        <v>0</v>
      </c>
      <c r="HH27" s="190">
        <v>354228.67598280101</v>
      </c>
      <c r="HI27" s="190">
        <v>0</v>
      </c>
      <c r="HJ27" s="190">
        <v>0</v>
      </c>
      <c r="HK27" s="190">
        <v>0</v>
      </c>
      <c r="HL27" s="190">
        <v>0</v>
      </c>
      <c r="HM27" s="190">
        <v>0</v>
      </c>
      <c r="HN27" s="190">
        <v>0</v>
      </c>
      <c r="HP27" s="187" t="s">
        <v>157</v>
      </c>
      <c r="HQ27" s="185">
        <f>'Relative Weights'!$H$1</f>
        <v>2020</v>
      </c>
      <c r="HR27" s="190">
        <v>3055348.8004747261</v>
      </c>
      <c r="HS27" s="190">
        <v>3096408.9560006331</v>
      </c>
      <c r="HT27" s="190">
        <v>1140652.2645572543</v>
      </c>
      <c r="HU27" s="190">
        <v>20742.564231603988</v>
      </c>
      <c r="HV27" s="190">
        <v>0</v>
      </c>
      <c r="HW27" s="190">
        <v>604667.41132109496</v>
      </c>
      <c r="HX27" s="190">
        <v>11415.496122144456</v>
      </c>
      <c r="HY27" s="190">
        <v>0</v>
      </c>
      <c r="HZ27" s="190">
        <v>0</v>
      </c>
      <c r="IA27" s="190">
        <v>162.65796480293824</v>
      </c>
      <c r="IB27" s="190">
        <v>0</v>
      </c>
      <c r="IC27" s="190">
        <v>0</v>
      </c>
      <c r="ID27" s="190">
        <v>27161.98096446694</v>
      </c>
      <c r="IE27" s="190">
        <v>173011.49432901744</v>
      </c>
      <c r="IF27" s="190">
        <v>0</v>
      </c>
      <c r="IG27" s="190">
        <v>244705.03817529348</v>
      </c>
      <c r="IH27" s="190">
        <v>0</v>
      </c>
      <c r="II27" s="190">
        <v>0</v>
      </c>
      <c r="IJ27" s="190">
        <v>34050.859067913494</v>
      </c>
      <c r="IK27" s="190">
        <v>0</v>
      </c>
      <c r="IL27" s="190">
        <v>1557411.9439207253</v>
      </c>
      <c r="IM27" s="190">
        <v>1186974.4151861174</v>
      </c>
      <c r="IN27" s="190">
        <v>676078.83481672499</v>
      </c>
      <c r="IO27" s="190">
        <v>170808.85169914807</v>
      </c>
      <c r="IP27" s="190">
        <v>0</v>
      </c>
      <c r="IQ27" s="190">
        <v>835088.31780299637</v>
      </c>
      <c r="IR27" s="190">
        <v>7333.1332705166378</v>
      </c>
      <c r="IS27" s="190">
        <v>0</v>
      </c>
      <c r="IT27" s="190">
        <v>0</v>
      </c>
      <c r="IU27" s="190">
        <v>3741.1331904675794</v>
      </c>
      <c r="IV27" s="190">
        <v>0</v>
      </c>
      <c r="IW27" s="190">
        <v>0</v>
      </c>
      <c r="IX27" s="190">
        <v>0</v>
      </c>
      <c r="IY27" s="190">
        <v>213712.50287577391</v>
      </c>
      <c r="IZ27" s="190">
        <v>0</v>
      </c>
      <c r="JA27" s="190">
        <v>689824.58117089653</v>
      </c>
      <c r="JB27" s="190">
        <v>0</v>
      </c>
      <c r="JC27" s="190">
        <v>206616.90881308916</v>
      </c>
      <c r="JD27" s="190">
        <v>131785.69119386162</v>
      </c>
      <c r="JE27" s="190">
        <v>0</v>
      </c>
      <c r="JF27" s="190">
        <v>282485.039934206</v>
      </c>
      <c r="JG27" s="190">
        <v>459533.42880342761</v>
      </c>
      <c r="JH27" s="190">
        <v>154980.24243632759</v>
      </c>
      <c r="JI27" s="190">
        <v>102180.69993636738</v>
      </c>
      <c r="JJ27" s="190">
        <v>0</v>
      </c>
      <c r="JK27" s="190">
        <v>190707.64428689529</v>
      </c>
      <c r="JL27" s="190">
        <v>356.99675142835872</v>
      </c>
      <c r="JM27" s="190">
        <v>0</v>
      </c>
      <c r="JN27" s="190">
        <v>0</v>
      </c>
      <c r="JO27" s="190">
        <v>92407.797115269263</v>
      </c>
      <c r="JP27" s="190">
        <v>0</v>
      </c>
      <c r="JQ27" s="190">
        <v>0</v>
      </c>
      <c r="JR27" s="190">
        <v>0</v>
      </c>
      <c r="JS27" s="190">
        <v>57597.823636169633</v>
      </c>
      <c r="JT27" s="190">
        <v>0</v>
      </c>
      <c r="JU27" s="190">
        <v>111630.4160408164</v>
      </c>
      <c r="JV27" s="190">
        <v>0</v>
      </c>
      <c r="JW27" s="190">
        <v>0</v>
      </c>
      <c r="JX27" s="190">
        <v>16286.546114255563</v>
      </c>
      <c r="JY27" s="190">
        <v>0</v>
      </c>
      <c r="JZ27" s="190">
        <v>93593.249888962222</v>
      </c>
      <c r="KA27" s="190">
        <v>202293.5415010736</v>
      </c>
      <c r="KB27" s="190">
        <v>86353.5914884714</v>
      </c>
      <c r="KC27" s="190">
        <v>26227.376888999272</v>
      </c>
      <c r="KD27" s="190">
        <v>0</v>
      </c>
      <c r="KE27" s="190">
        <v>83115.898445892861</v>
      </c>
      <c r="KF27" s="190">
        <v>12.599885344530305</v>
      </c>
      <c r="KG27" s="190">
        <v>0</v>
      </c>
      <c r="KH27" s="190">
        <v>0</v>
      </c>
      <c r="KI27" s="190">
        <v>487.97389440881472</v>
      </c>
      <c r="KJ27" s="190">
        <v>0</v>
      </c>
      <c r="KK27" s="190">
        <v>0</v>
      </c>
      <c r="KL27" s="190">
        <v>0</v>
      </c>
      <c r="KM27" s="190">
        <v>772.99212725761026</v>
      </c>
      <c r="KN27" s="190">
        <v>0</v>
      </c>
      <c r="KO27" s="190">
        <v>10087.659079562267</v>
      </c>
      <c r="KP27" s="190">
        <v>0</v>
      </c>
      <c r="KQ27" s="190">
        <v>0</v>
      </c>
      <c r="KR27" s="190">
        <v>233.3316062214264</v>
      </c>
      <c r="KS27" s="190">
        <v>0</v>
      </c>
      <c r="KT27" s="190">
        <v>0</v>
      </c>
      <c r="KU27" s="190">
        <v>0</v>
      </c>
      <c r="KV27" s="190">
        <v>0</v>
      </c>
      <c r="KW27" s="190">
        <v>0</v>
      </c>
      <c r="KX27" s="190">
        <v>0</v>
      </c>
      <c r="KY27" s="190">
        <v>0</v>
      </c>
      <c r="KZ27" s="190">
        <v>0</v>
      </c>
      <c r="LA27" s="190">
        <v>0</v>
      </c>
      <c r="LB27" s="190">
        <v>0</v>
      </c>
      <c r="LC27" s="190">
        <v>0</v>
      </c>
      <c r="LD27" s="190">
        <v>0</v>
      </c>
      <c r="LE27" s="190">
        <v>0</v>
      </c>
      <c r="LF27" s="190">
        <v>0</v>
      </c>
      <c r="LG27" s="190">
        <v>9751.5929900190858</v>
      </c>
      <c r="LH27" s="190">
        <v>0</v>
      </c>
      <c r="LI27" s="190">
        <v>0</v>
      </c>
      <c r="LJ27" s="190">
        <v>0</v>
      </c>
      <c r="LK27" s="190">
        <v>0</v>
      </c>
      <c r="LL27" s="190">
        <v>0</v>
      </c>
      <c r="LM27" s="190">
        <v>0</v>
      </c>
      <c r="LN27" s="190">
        <v>0</v>
      </c>
      <c r="LO27" s="190">
        <v>0</v>
      </c>
      <c r="LP27" s="190">
        <v>0</v>
      </c>
      <c r="LQ27" s="190">
        <v>0</v>
      </c>
      <c r="LR27" s="190">
        <v>0</v>
      </c>
      <c r="LS27" s="190">
        <v>0</v>
      </c>
      <c r="LT27" s="190">
        <v>0</v>
      </c>
      <c r="LU27" s="190">
        <v>0</v>
      </c>
      <c r="LV27" s="190">
        <v>0</v>
      </c>
      <c r="LW27" s="190">
        <v>0</v>
      </c>
      <c r="LX27" s="190">
        <v>0</v>
      </c>
      <c r="LY27" s="190">
        <v>0</v>
      </c>
      <c r="LZ27" s="190">
        <v>0</v>
      </c>
      <c r="MA27" s="190">
        <v>0</v>
      </c>
      <c r="MB27" s="190">
        <v>0</v>
      </c>
      <c r="MC27" s="190">
        <v>0</v>
      </c>
      <c r="MD27" s="190">
        <v>0</v>
      </c>
      <c r="ME27" s="190">
        <v>0</v>
      </c>
      <c r="MF27" s="190">
        <v>0</v>
      </c>
      <c r="MG27" s="190">
        <v>0</v>
      </c>
      <c r="MH27" s="190">
        <v>0</v>
      </c>
      <c r="MI27" s="190">
        <v>0</v>
      </c>
      <c r="MJ27" s="190">
        <v>0</v>
      </c>
      <c r="MK27" s="190">
        <v>0</v>
      </c>
      <c r="ML27" s="190">
        <v>0</v>
      </c>
      <c r="MM27" s="190">
        <v>0</v>
      </c>
      <c r="MN27" s="190">
        <v>0</v>
      </c>
      <c r="MO27" s="190">
        <v>0</v>
      </c>
      <c r="MP27" s="190">
        <v>0</v>
      </c>
      <c r="MQ27" s="190">
        <v>0</v>
      </c>
      <c r="MR27" s="190">
        <v>0</v>
      </c>
      <c r="MS27" s="190">
        <v>0</v>
      </c>
      <c r="MT27" s="190">
        <v>0</v>
      </c>
      <c r="MU27" s="190">
        <v>0</v>
      </c>
      <c r="MV27" s="190">
        <v>0</v>
      </c>
      <c r="MW27" s="190">
        <v>0</v>
      </c>
      <c r="MX27" s="190">
        <v>0</v>
      </c>
      <c r="MY27" s="190">
        <v>0</v>
      </c>
      <c r="MZ27" s="190">
        <v>0</v>
      </c>
      <c r="NA27" s="190">
        <v>0</v>
      </c>
      <c r="NB27" s="190">
        <v>0</v>
      </c>
      <c r="NC27" s="190">
        <v>0</v>
      </c>
      <c r="ND27" s="190">
        <v>0</v>
      </c>
      <c r="NE27" s="190">
        <v>0</v>
      </c>
      <c r="NF27" s="190">
        <v>0</v>
      </c>
      <c r="NG27" s="190">
        <v>0</v>
      </c>
      <c r="NH27" s="190">
        <v>0</v>
      </c>
      <c r="NI27" s="190">
        <v>0</v>
      </c>
      <c r="NJ27" s="190">
        <v>0</v>
      </c>
      <c r="NK27" s="190">
        <v>0</v>
      </c>
      <c r="NL27" s="190">
        <v>0</v>
      </c>
      <c r="NM27" s="190">
        <v>0</v>
      </c>
      <c r="NN27" s="190">
        <v>0</v>
      </c>
      <c r="NO27" s="190">
        <v>0</v>
      </c>
      <c r="NP27" s="190">
        <v>0</v>
      </c>
      <c r="NQ27" s="190">
        <v>0</v>
      </c>
      <c r="NR27" s="190">
        <v>0</v>
      </c>
      <c r="NS27" s="190">
        <v>0</v>
      </c>
      <c r="NT27" s="190">
        <v>0</v>
      </c>
      <c r="NU27" s="190">
        <v>0</v>
      </c>
      <c r="NV27" s="190">
        <v>0</v>
      </c>
      <c r="NW27" s="190">
        <v>0</v>
      </c>
      <c r="NX27" s="190">
        <v>0</v>
      </c>
      <c r="NY27" s="190">
        <v>0</v>
      </c>
      <c r="NZ27" s="190">
        <v>0</v>
      </c>
      <c r="OA27" s="190">
        <v>0</v>
      </c>
      <c r="OB27" s="190">
        <v>0</v>
      </c>
      <c r="OC27" s="190">
        <v>0</v>
      </c>
      <c r="OD27" s="190">
        <v>0</v>
      </c>
      <c r="OE27" s="190">
        <v>0</v>
      </c>
      <c r="OF27" s="190">
        <v>0</v>
      </c>
      <c r="OG27" s="190">
        <v>0</v>
      </c>
      <c r="OH27" s="190">
        <v>0</v>
      </c>
      <c r="OI27" s="190">
        <v>0</v>
      </c>
      <c r="OJ27" s="190">
        <v>0</v>
      </c>
      <c r="OK27" s="190">
        <v>0</v>
      </c>
      <c r="OL27" s="190">
        <v>0</v>
      </c>
      <c r="OM27" s="190">
        <v>0</v>
      </c>
      <c r="ON27" s="190">
        <v>0</v>
      </c>
      <c r="OO27" s="190">
        <v>0</v>
      </c>
      <c r="OP27" s="190">
        <v>0</v>
      </c>
      <c r="OQ27" s="190">
        <v>0</v>
      </c>
      <c r="OR27" s="190">
        <v>0</v>
      </c>
      <c r="OS27" s="190">
        <v>0</v>
      </c>
      <c r="OT27" s="190">
        <v>0</v>
      </c>
      <c r="OU27" s="190">
        <v>0</v>
      </c>
      <c r="OV27" s="190">
        <v>0</v>
      </c>
      <c r="OW27" s="190">
        <v>0</v>
      </c>
      <c r="OX27" s="190">
        <v>0</v>
      </c>
      <c r="OY27" s="190">
        <v>0</v>
      </c>
      <c r="OZ27" s="190">
        <v>0</v>
      </c>
      <c r="PA27" s="190">
        <v>0</v>
      </c>
      <c r="PB27" s="190">
        <v>0</v>
      </c>
      <c r="PC27" s="190">
        <v>0</v>
      </c>
      <c r="PD27" s="190">
        <v>0</v>
      </c>
      <c r="PE27" s="190">
        <v>0</v>
      </c>
      <c r="PF27" s="190">
        <v>0</v>
      </c>
      <c r="PG27" s="190">
        <v>0</v>
      </c>
      <c r="PH27" s="190">
        <v>0</v>
      </c>
      <c r="PI27" s="190">
        <v>0</v>
      </c>
      <c r="PJ27" s="190">
        <v>44844000.344856359</v>
      </c>
      <c r="PK27" s="190">
        <v>27849420.32812614</v>
      </c>
      <c r="PL27" s="190">
        <v>21356279.193887021</v>
      </c>
      <c r="PM27" s="190">
        <v>0</v>
      </c>
      <c r="PN27" s="190">
        <v>5845199.9663752839</v>
      </c>
      <c r="PO27" s="190">
        <v>18876576.002379723</v>
      </c>
      <c r="PP27" s="190">
        <v>207833.59872070441</v>
      </c>
      <c r="PQ27" s="190">
        <v>0</v>
      </c>
      <c r="PR27" s="190">
        <v>0</v>
      </c>
      <c r="PS27" s="190">
        <v>827141.14783162135</v>
      </c>
      <c r="PT27" s="190">
        <v>0</v>
      </c>
      <c r="PU27" s="190">
        <v>0</v>
      </c>
      <c r="PV27" s="190">
        <v>318114.20335025404</v>
      </c>
      <c r="PW27" s="190">
        <v>4357573.1346650496</v>
      </c>
      <c r="PX27" s="190">
        <v>0</v>
      </c>
      <c r="PY27" s="190">
        <v>17432638.500212539</v>
      </c>
      <c r="PZ27" s="190">
        <v>0</v>
      </c>
      <c r="QA27" s="190">
        <v>1300884.4436771804</v>
      </c>
      <c r="QB27" s="190">
        <v>2087618.7843306055</v>
      </c>
      <c r="QC27" s="190">
        <v>0</v>
      </c>
      <c r="QD27" s="281">
        <v>1</v>
      </c>
    </row>
    <row r="28" spans="1:446" x14ac:dyDescent="0.2">
      <c r="A28" s="185" t="s">
        <v>679</v>
      </c>
      <c r="B28" s="185" t="s">
        <v>679</v>
      </c>
      <c r="C28" s="186">
        <f>ROUND(UNTD!H18,0)-ROUND(UNTD!H288,0)</f>
        <v>0</v>
      </c>
      <c r="D28" s="295">
        <v>42421</v>
      </c>
      <c r="E28" s="185" t="s">
        <v>712</v>
      </c>
      <c r="F28" s="185">
        <v>2020</v>
      </c>
      <c r="G28" s="186">
        <v>17679732</v>
      </c>
      <c r="H28" s="186">
        <v>41777</v>
      </c>
      <c r="I28" s="186">
        <v>4803101</v>
      </c>
      <c r="J28" s="186">
        <v>8230227</v>
      </c>
      <c r="K28" s="186">
        <v>6473756</v>
      </c>
      <c r="L28" s="185" t="s">
        <v>953</v>
      </c>
      <c r="M28" s="185" t="s">
        <v>896</v>
      </c>
      <c r="N28" s="325" t="s">
        <v>954</v>
      </c>
      <c r="O28" s="186">
        <v>822</v>
      </c>
      <c r="P28" s="186">
        <v>2441</v>
      </c>
      <c r="Q28" s="186">
        <v>398</v>
      </c>
      <c r="R28" s="186">
        <v>0</v>
      </c>
      <c r="S28" s="186">
        <v>379</v>
      </c>
      <c r="T28" s="188" t="s">
        <v>937</v>
      </c>
      <c r="U28" s="188" t="s">
        <v>929</v>
      </c>
      <c r="V28" s="280" t="s">
        <v>938</v>
      </c>
      <c r="W28" s="186">
        <v>20701</v>
      </c>
      <c r="X28" s="186">
        <v>4477</v>
      </c>
      <c r="Y28" s="186">
        <v>1361</v>
      </c>
      <c r="Z28" s="186">
        <v>810</v>
      </c>
      <c r="AA28" s="186">
        <v>78</v>
      </c>
      <c r="AB28" s="186">
        <v>540</v>
      </c>
      <c r="AC28" s="186">
        <v>702</v>
      </c>
      <c r="AD28" s="186">
        <v>0</v>
      </c>
      <c r="AE28" s="186">
        <v>57</v>
      </c>
      <c r="AF28" s="186">
        <v>0</v>
      </c>
      <c r="AG28" s="186">
        <v>0</v>
      </c>
      <c r="AH28" s="186">
        <v>0</v>
      </c>
      <c r="AI28" s="186">
        <v>0</v>
      </c>
      <c r="AJ28" s="186">
        <v>513</v>
      </c>
      <c r="AK28" s="186">
        <v>0</v>
      </c>
      <c r="AL28" s="186">
        <v>3807</v>
      </c>
      <c r="AM28" s="186">
        <v>0</v>
      </c>
      <c r="AN28" s="186">
        <v>0</v>
      </c>
      <c r="AO28" s="186">
        <v>168</v>
      </c>
      <c r="AP28" s="186">
        <v>0</v>
      </c>
      <c r="AQ28" s="186">
        <v>18225</v>
      </c>
      <c r="AR28" s="186">
        <v>2403</v>
      </c>
      <c r="AS28" s="186">
        <v>0</v>
      </c>
      <c r="AT28" s="186">
        <v>4410</v>
      </c>
      <c r="AU28" s="186">
        <v>507</v>
      </c>
      <c r="AV28" s="186">
        <v>891</v>
      </c>
      <c r="AW28" s="186">
        <v>1803</v>
      </c>
      <c r="AX28" s="186">
        <v>0</v>
      </c>
      <c r="AY28" s="186">
        <v>0</v>
      </c>
      <c r="AZ28" s="186">
        <v>0</v>
      </c>
      <c r="BA28" s="186">
        <v>0</v>
      </c>
      <c r="BB28" s="186">
        <v>0</v>
      </c>
      <c r="BC28" s="186">
        <v>0</v>
      </c>
      <c r="BD28" s="186">
        <v>1113</v>
      </c>
      <c r="BE28" s="186">
        <v>0</v>
      </c>
      <c r="BF28" s="186">
        <v>14313</v>
      </c>
      <c r="BG28" s="186">
        <v>0</v>
      </c>
      <c r="BH28" s="186">
        <v>438</v>
      </c>
      <c r="BI28" s="186">
        <v>822</v>
      </c>
      <c r="BJ28" s="186">
        <v>0</v>
      </c>
      <c r="BK28" s="186">
        <v>2706</v>
      </c>
      <c r="BL28" s="186">
        <v>0</v>
      </c>
      <c r="BM28" s="186">
        <v>0</v>
      </c>
      <c r="BN28" s="186">
        <v>2697</v>
      </c>
      <c r="BO28" s="186">
        <v>0</v>
      </c>
      <c r="BP28" s="186">
        <v>0</v>
      </c>
      <c r="BQ28" s="186">
        <v>0</v>
      </c>
      <c r="BR28" s="186">
        <v>0</v>
      </c>
      <c r="BS28" s="186">
        <v>0</v>
      </c>
      <c r="BT28" s="186">
        <v>0</v>
      </c>
      <c r="BU28" s="186">
        <v>0</v>
      </c>
      <c r="BV28" s="186">
        <v>0</v>
      </c>
      <c r="BW28" s="186">
        <v>0</v>
      </c>
      <c r="BX28" s="186">
        <v>15</v>
      </c>
      <c r="BY28" s="186">
        <v>0</v>
      </c>
      <c r="BZ28" s="186">
        <v>1625</v>
      </c>
      <c r="CA28" s="186">
        <v>0</v>
      </c>
      <c r="CB28" s="186">
        <v>0</v>
      </c>
      <c r="CC28" s="186">
        <v>0</v>
      </c>
      <c r="CD28" s="186">
        <v>0</v>
      </c>
      <c r="CE28" s="186">
        <v>0</v>
      </c>
      <c r="CF28" s="186">
        <v>0</v>
      </c>
      <c r="CG28" s="186">
        <v>0</v>
      </c>
      <c r="CH28" s="186">
        <v>0</v>
      </c>
      <c r="CI28" s="186">
        <v>0</v>
      </c>
      <c r="CJ28" s="186">
        <v>0</v>
      </c>
      <c r="CK28" s="186">
        <v>0</v>
      </c>
      <c r="CL28" s="186">
        <v>0</v>
      </c>
      <c r="CM28" s="186">
        <v>0</v>
      </c>
      <c r="CN28" s="186">
        <v>0</v>
      </c>
      <c r="CO28" s="186">
        <v>0</v>
      </c>
      <c r="CP28" s="186">
        <v>0</v>
      </c>
      <c r="CQ28" s="186">
        <v>0</v>
      </c>
      <c r="CR28" s="186">
        <v>0</v>
      </c>
      <c r="CS28" s="186">
        <v>0</v>
      </c>
      <c r="CT28" s="186">
        <v>0</v>
      </c>
      <c r="CU28" s="186">
        <v>0</v>
      </c>
      <c r="CV28" s="186">
        <v>0</v>
      </c>
      <c r="CW28" s="186">
        <v>0</v>
      </c>
      <c r="CX28" s="186">
        <v>0</v>
      </c>
      <c r="CY28" s="186">
        <v>0</v>
      </c>
      <c r="CZ28" s="186">
        <v>0</v>
      </c>
      <c r="DA28" s="186">
        <v>0</v>
      </c>
      <c r="DB28" s="186">
        <v>0</v>
      </c>
      <c r="DC28" s="186">
        <v>0</v>
      </c>
      <c r="DD28" s="186">
        <v>0</v>
      </c>
      <c r="DE28" s="186">
        <v>0</v>
      </c>
      <c r="DF28" s="186">
        <v>9909</v>
      </c>
      <c r="DG28" s="186">
        <v>0</v>
      </c>
      <c r="DH28" s="186">
        <v>0</v>
      </c>
      <c r="DI28" s="186">
        <v>0</v>
      </c>
      <c r="DJ28" s="186">
        <v>0</v>
      </c>
      <c r="DK28" s="186">
        <v>0</v>
      </c>
      <c r="DL28" s="186">
        <v>0</v>
      </c>
      <c r="DM28" s="186">
        <v>0</v>
      </c>
      <c r="DN28" s="186">
        <v>0</v>
      </c>
      <c r="DO28" s="186">
        <v>0</v>
      </c>
      <c r="DP28" s="186">
        <v>0</v>
      </c>
      <c r="DQ28" s="186">
        <v>0</v>
      </c>
      <c r="DR28" s="186">
        <v>0</v>
      </c>
      <c r="DS28" s="186">
        <v>1494045.19417973</v>
      </c>
      <c r="DT28" s="186">
        <v>493472.32986111101</v>
      </c>
      <c r="DU28" s="186">
        <v>47786.461277389702</v>
      </c>
      <c r="DV28" s="186">
        <v>14701.755450667601</v>
      </c>
      <c r="DW28" s="186">
        <v>0</v>
      </c>
      <c r="DX28" s="186">
        <v>50814.920462387898</v>
      </c>
      <c r="DY28" s="186">
        <v>32502.8733333333</v>
      </c>
      <c r="DZ28" s="186">
        <v>0</v>
      </c>
      <c r="EA28" s="186">
        <v>0</v>
      </c>
      <c r="EB28" s="186">
        <v>0</v>
      </c>
      <c r="EC28" s="186">
        <v>0</v>
      </c>
      <c r="ED28" s="186">
        <v>0</v>
      </c>
      <c r="EE28" s="186">
        <v>0</v>
      </c>
      <c r="EF28" s="186">
        <v>22915.7075825826</v>
      </c>
      <c r="EG28" s="186">
        <v>0</v>
      </c>
      <c r="EH28" s="186">
        <v>243656.10626119701</v>
      </c>
      <c r="EI28" s="186">
        <v>0</v>
      </c>
      <c r="EJ28" s="186">
        <v>0</v>
      </c>
      <c r="EK28" s="186">
        <v>0</v>
      </c>
      <c r="EL28" s="186">
        <v>0</v>
      </c>
      <c r="EM28" s="186">
        <v>972842.09027156897</v>
      </c>
      <c r="EN28" s="186">
        <v>220003.404587542</v>
      </c>
      <c r="EO28" s="186">
        <v>0</v>
      </c>
      <c r="EP28" s="186">
        <v>373837.18087542901</v>
      </c>
      <c r="EQ28" s="186">
        <v>0</v>
      </c>
      <c r="ER28" s="186">
        <v>108339.57953761199</v>
      </c>
      <c r="ES28" s="186">
        <v>33111.6266666667</v>
      </c>
      <c r="ET28" s="186">
        <v>0</v>
      </c>
      <c r="EU28" s="186">
        <v>0</v>
      </c>
      <c r="EV28" s="186">
        <v>0</v>
      </c>
      <c r="EW28" s="186">
        <v>0</v>
      </c>
      <c r="EX28" s="186">
        <v>0</v>
      </c>
      <c r="EY28" s="186">
        <v>0</v>
      </c>
      <c r="EZ28" s="186">
        <v>0</v>
      </c>
      <c r="FA28" s="186">
        <v>0</v>
      </c>
      <c r="FB28" s="186">
        <v>1298939.0109169099</v>
      </c>
      <c r="FC28" s="186">
        <v>0</v>
      </c>
      <c r="FD28" s="186">
        <v>0</v>
      </c>
      <c r="FE28" s="186">
        <v>0</v>
      </c>
      <c r="FF28" s="186">
        <v>0</v>
      </c>
      <c r="FG28" s="186">
        <v>336478.68921930302</v>
      </c>
      <c r="FH28" s="186">
        <v>0</v>
      </c>
      <c r="FI28" s="186">
        <v>0</v>
      </c>
      <c r="FJ28" s="186">
        <v>236792.07142857101</v>
      </c>
      <c r="FK28" s="186">
        <v>0</v>
      </c>
      <c r="FL28" s="186">
        <v>0</v>
      </c>
      <c r="FM28" s="186">
        <v>0</v>
      </c>
      <c r="FN28" s="186">
        <v>0</v>
      </c>
      <c r="FO28" s="186">
        <v>0</v>
      </c>
      <c r="FP28" s="186">
        <v>0</v>
      </c>
      <c r="FQ28" s="186">
        <v>0</v>
      </c>
      <c r="FR28" s="186">
        <v>0</v>
      </c>
      <c r="FS28" s="186">
        <v>0</v>
      </c>
      <c r="FT28" s="186">
        <v>0</v>
      </c>
      <c r="FU28" s="186">
        <v>0</v>
      </c>
      <c r="FV28" s="186">
        <v>160477.58730368601</v>
      </c>
      <c r="FW28" s="186">
        <v>0</v>
      </c>
      <c r="FX28" s="186">
        <v>0</v>
      </c>
      <c r="FY28" s="186">
        <v>0</v>
      </c>
      <c r="FZ28" s="186">
        <v>0</v>
      </c>
      <c r="GA28" s="186">
        <v>0</v>
      </c>
      <c r="GB28" s="186">
        <v>0</v>
      </c>
      <c r="GC28" s="186">
        <v>0</v>
      </c>
      <c r="GD28" s="186">
        <v>0</v>
      </c>
      <c r="GE28" s="186">
        <v>0</v>
      </c>
      <c r="GF28" s="186">
        <v>0</v>
      </c>
      <c r="GG28" s="186">
        <v>0</v>
      </c>
      <c r="GH28" s="186">
        <v>0</v>
      </c>
      <c r="GI28" s="186">
        <v>0</v>
      </c>
      <c r="GJ28" s="186">
        <v>0</v>
      </c>
      <c r="GK28" s="186">
        <v>0</v>
      </c>
      <c r="GL28" s="186">
        <v>0</v>
      </c>
      <c r="GM28" s="186">
        <v>0</v>
      </c>
      <c r="GN28" s="186">
        <v>0</v>
      </c>
      <c r="GO28" s="186">
        <v>0</v>
      </c>
      <c r="GP28" s="186">
        <v>0</v>
      </c>
      <c r="GQ28" s="186">
        <v>0</v>
      </c>
      <c r="GR28" s="186">
        <v>0</v>
      </c>
      <c r="GS28" s="186">
        <v>0</v>
      </c>
      <c r="GT28" s="186">
        <v>0</v>
      </c>
      <c r="GU28" s="186">
        <v>0</v>
      </c>
      <c r="GV28" s="186">
        <v>0</v>
      </c>
      <c r="GW28" s="186">
        <v>0</v>
      </c>
      <c r="GX28" s="186">
        <v>0</v>
      </c>
      <c r="GY28" s="186">
        <v>0</v>
      </c>
      <c r="GZ28" s="186">
        <v>0</v>
      </c>
      <c r="HA28" s="186">
        <v>0</v>
      </c>
      <c r="HB28" s="186">
        <v>979596</v>
      </c>
      <c r="HC28" s="186">
        <v>0</v>
      </c>
      <c r="HD28" s="186">
        <v>0</v>
      </c>
      <c r="HE28" s="186">
        <v>0</v>
      </c>
      <c r="HF28" s="186">
        <v>0</v>
      </c>
      <c r="HG28" s="186">
        <v>0</v>
      </c>
      <c r="HH28" s="186">
        <v>0</v>
      </c>
      <c r="HI28" s="186">
        <v>0</v>
      </c>
      <c r="HJ28" s="186">
        <v>0</v>
      </c>
      <c r="HK28" s="186">
        <v>0</v>
      </c>
      <c r="HL28" s="186">
        <v>0</v>
      </c>
      <c r="HM28" s="186">
        <v>0</v>
      </c>
      <c r="HN28" s="186">
        <v>0</v>
      </c>
      <c r="HP28" s="189" t="s">
        <v>833</v>
      </c>
      <c r="HQ28" s="185">
        <f>'Relative Weights'!$H$1</f>
        <v>2020</v>
      </c>
      <c r="HR28" s="186">
        <v>0</v>
      </c>
      <c r="HS28" s="186">
        <v>0</v>
      </c>
      <c r="HT28" s="186">
        <v>0</v>
      </c>
      <c r="HU28" s="186">
        <v>0</v>
      </c>
      <c r="HV28" s="186">
        <v>0</v>
      </c>
      <c r="HW28" s="186">
        <v>0</v>
      </c>
      <c r="HX28" s="186">
        <v>0</v>
      </c>
      <c r="HY28" s="186">
        <v>0</v>
      </c>
      <c r="HZ28" s="186">
        <v>0</v>
      </c>
      <c r="IA28" s="186">
        <v>0</v>
      </c>
      <c r="IB28" s="186">
        <v>0</v>
      </c>
      <c r="IC28" s="186">
        <v>0</v>
      </c>
      <c r="ID28" s="186">
        <v>0</v>
      </c>
      <c r="IE28" s="186">
        <v>0</v>
      </c>
      <c r="IF28" s="186">
        <v>0</v>
      </c>
      <c r="IG28" s="186">
        <v>0</v>
      </c>
      <c r="IH28" s="186">
        <v>0</v>
      </c>
      <c r="II28" s="186">
        <v>0</v>
      </c>
      <c r="IJ28" s="186">
        <v>0</v>
      </c>
      <c r="IK28" s="186">
        <v>0</v>
      </c>
      <c r="IL28" s="186">
        <v>0</v>
      </c>
      <c r="IM28" s="186">
        <v>0</v>
      </c>
      <c r="IN28" s="186">
        <v>0</v>
      </c>
      <c r="IO28" s="186">
        <v>0</v>
      </c>
      <c r="IP28" s="186">
        <v>0</v>
      </c>
      <c r="IQ28" s="186">
        <v>0</v>
      </c>
      <c r="IR28" s="186">
        <v>0</v>
      </c>
      <c r="IS28" s="186">
        <v>0</v>
      </c>
      <c r="IT28" s="186">
        <v>0</v>
      </c>
      <c r="IU28" s="186">
        <v>0</v>
      </c>
      <c r="IV28" s="186">
        <v>0</v>
      </c>
      <c r="IW28" s="186">
        <v>0</v>
      </c>
      <c r="IX28" s="186">
        <v>0</v>
      </c>
      <c r="IY28" s="186">
        <v>0</v>
      </c>
      <c r="IZ28" s="186">
        <v>0</v>
      </c>
      <c r="JA28" s="186">
        <v>0</v>
      </c>
      <c r="JB28" s="186">
        <v>0</v>
      </c>
      <c r="JC28" s="186">
        <v>0</v>
      </c>
      <c r="JD28" s="186">
        <v>0</v>
      </c>
      <c r="JE28" s="186">
        <v>0</v>
      </c>
      <c r="JF28" s="186">
        <v>0</v>
      </c>
      <c r="JG28" s="186">
        <v>0</v>
      </c>
      <c r="JH28" s="186">
        <v>0</v>
      </c>
      <c r="JI28" s="186">
        <v>0</v>
      </c>
      <c r="JJ28" s="186">
        <v>0</v>
      </c>
      <c r="JK28" s="186">
        <v>0</v>
      </c>
      <c r="JL28" s="186">
        <v>0</v>
      </c>
      <c r="JM28" s="186">
        <v>0</v>
      </c>
      <c r="JN28" s="186">
        <v>0</v>
      </c>
      <c r="JO28" s="186">
        <v>0</v>
      </c>
      <c r="JP28" s="186">
        <v>0</v>
      </c>
      <c r="JQ28" s="186">
        <v>0</v>
      </c>
      <c r="JR28" s="186">
        <v>0</v>
      </c>
      <c r="JS28" s="186">
        <v>0</v>
      </c>
      <c r="JT28" s="186">
        <v>0</v>
      </c>
      <c r="JU28" s="186">
        <v>0</v>
      </c>
      <c r="JV28" s="186">
        <v>0</v>
      </c>
      <c r="JW28" s="186">
        <v>0</v>
      </c>
      <c r="JX28" s="186">
        <v>0</v>
      </c>
      <c r="JY28" s="186">
        <v>0</v>
      </c>
      <c r="JZ28" s="186">
        <v>0</v>
      </c>
      <c r="KA28" s="186">
        <v>0</v>
      </c>
      <c r="KB28" s="186">
        <v>0</v>
      </c>
      <c r="KC28" s="186">
        <v>0</v>
      </c>
      <c r="KD28" s="186">
        <v>0</v>
      </c>
      <c r="KE28" s="186">
        <v>0</v>
      </c>
      <c r="KF28" s="186">
        <v>0</v>
      </c>
      <c r="KG28" s="186">
        <v>0</v>
      </c>
      <c r="KH28" s="186">
        <v>0</v>
      </c>
      <c r="KI28" s="186">
        <v>0</v>
      </c>
      <c r="KJ28" s="186">
        <v>0</v>
      </c>
      <c r="KK28" s="186">
        <v>0</v>
      </c>
      <c r="KL28" s="186">
        <v>0</v>
      </c>
      <c r="KM28" s="186">
        <v>0</v>
      </c>
      <c r="KN28" s="186">
        <v>0</v>
      </c>
      <c r="KO28" s="186">
        <v>0</v>
      </c>
      <c r="KP28" s="186">
        <v>0</v>
      </c>
      <c r="KQ28" s="186">
        <v>0</v>
      </c>
      <c r="KR28" s="186">
        <v>0</v>
      </c>
      <c r="KS28" s="186">
        <v>0</v>
      </c>
      <c r="KT28" s="186">
        <v>0</v>
      </c>
      <c r="KU28" s="186">
        <v>0</v>
      </c>
      <c r="KV28" s="186">
        <v>0</v>
      </c>
      <c r="KW28" s="186">
        <v>0</v>
      </c>
      <c r="KX28" s="186">
        <v>0</v>
      </c>
      <c r="KY28" s="186">
        <v>0</v>
      </c>
      <c r="KZ28" s="186">
        <v>0</v>
      </c>
      <c r="LA28" s="186">
        <v>11999.88</v>
      </c>
      <c r="LB28" s="186">
        <v>0</v>
      </c>
      <c r="LC28" s="186">
        <v>0</v>
      </c>
      <c r="LD28" s="186">
        <v>0</v>
      </c>
      <c r="LE28" s="186">
        <v>0</v>
      </c>
      <c r="LF28" s="186">
        <v>0</v>
      </c>
      <c r="LG28" s="186">
        <v>0</v>
      </c>
      <c r="LH28" s="186">
        <v>0</v>
      </c>
      <c r="LI28" s="186">
        <v>0</v>
      </c>
      <c r="LJ28" s="186">
        <v>0</v>
      </c>
      <c r="LK28" s="186">
        <v>0</v>
      </c>
      <c r="LL28" s="186">
        <v>0</v>
      </c>
      <c r="LM28" s="186">
        <v>0</v>
      </c>
      <c r="LN28" s="186">
        <v>0</v>
      </c>
      <c r="LO28" s="186">
        <v>0</v>
      </c>
      <c r="LP28" s="186">
        <v>0</v>
      </c>
      <c r="LQ28" s="186">
        <v>0</v>
      </c>
      <c r="LR28" s="186">
        <v>0</v>
      </c>
      <c r="LS28" s="186">
        <v>0</v>
      </c>
      <c r="LT28" s="186">
        <v>0</v>
      </c>
      <c r="LU28" s="186">
        <v>0</v>
      </c>
      <c r="LV28" s="186">
        <v>0</v>
      </c>
      <c r="LW28" s="186">
        <v>0</v>
      </c>
      <c r="LX28" s="186">
        <v>0</v>
      </c>
      <c r="LY28" s="186">
        <v>0</v>
      </c>
      <c r="LZ28" s="186">
        <v>0</v>
      </c>
      <c r="MA28" s="186">
        <v>0</v>
      </c>
      <c r="MB28" s="186">
        <v>0</v>
      </c>
      <c r="MC28" s="186">
        <v>0</v>
      </c>
      <c r="MD28" s="186">
        <v>0</v>
      </c>
      <c r="ME28" s="186">
        <v>0</v>
      </c>
      <c r="MF28" s="186">
        <v>0</v>
      </c>
      <c r="MG28" s="186">
        <v>0</v>
      </c>
      <c r="MH28" s="186">
        <v>0</v>
      </c>
      <c r="MI28" s="186">
        <v>0</v>
      </c>
      <c r="MJ28" s="186">
        <v>0</v>
      </c>
      <c r="MK28" s="186">
        <v>0</v>
      </c>
      <c r="ML28" s="186">
        <v>0</v>
      </c>
      <c r="MM28" s="186">
        <v>0</v>
      </c>
      <c r="MN28" s="186">
        <v>0</v>
      </c>
      <c r="MO28" s="186">
        <v>0</v>
      </c>
      <c r="MP28" s="186">
        <v>0</v>
      </c>
      <c r="MQ28" s="186">
        <v>0</v>
      </c>
      <c r="MR28" s="186">
        <v>0</v>
      </c>
      <c r="MS28" s="186">
        <v>0</v>
      </c>
      <c r="MT28" s="186">
        <v>0</v>
      </c>
      <c r="MU28" s="186">
        <v>0</v>
      </c>
      <c r="MV28" s="186">
        <v>0</v>
      </c>
      <c r="MW28" s="186">
        <v>0</v>
      </c>
      <c r="MX28" s="186">
        <v>0</v>
      </c>
      <c r="MY28" s="186">
        <v>0</v>
      </c>
      <c r="MZ28" s="186">
        <v>0</v>
      </c>
      <c r="NA28" s="186">
        <v>0</v>
      </c>
      <c r="NB28" s="186">
        <v>0</v>
      </c>
      <c r="NC28" s="186">
        <v>0</v>
      </c>
      <c r="ND28" s="186">
        <v>0</v>
      </c>
      <c r="NE28" s="186">
        <v>0</v>
      </c>
      <c r="NF28" s="186">
        <v>0</v>
      </c>
      <c r="NG28" s="186">
        <v>0</v>
      </c>
      <c r="NH28" s="186">
        <v>0</v>
      </c>
      <c r="NI28" s="186">
        <v>0</v>
      </c>
      <c r="NJ28" s="186">
        <v>0</v>
      </c>
      <c r="NK28" s="186">
        <v>0</v>
      </c>
      <c r="NL28" s="186">
        <v>0</v>
      </c>
      <c r="NM28" s="186">
        <v>0</v>
      </c>
      <c r="NN28" s="186">
        <v>0</v>
      </c>
      <c r="NO28" s="186">
        <v>0</v>
      </c>
      <c r="NP28" s="186">
        <v>0</v>
      </c>
      <c r="NQ28" s="186">
        <v>0</v>
      </c>
      <c r="NR28" s="186">
        <v>0</v>
      </c>
      <c r="NS28" s="186">
        <v>0</v>
      </c>
      <c r="NT28" s="186">
        <v>0</v>
      </c>
      <c r="NU28" s="186">
        <v>0</v>
      </c>
      <c r="NV28" s="186">
        <v>0</v>
      </c>
      <c r="NW28" s="186">
        <v>0</v>
      </c>
      <c r="NX28" s="186">
        <v>0</v>
      </c>
      <c r="NY28" s="186">
        <v>0</v>
      </c>
      <c r="NZ28" s="186">
        <v>0</v>
      </c>
      <c r="OA28" s="186">
        <v>0</v>
      </c>
      <c r="OB28" s="186">
        <v>0</v>
      </c>
      <c r="OC28" s="186">
        <v>0</v>
      </c>
      <c r="OD28" s="186">
        <v>0</v>
      </c>
      <c r="OE28" s="186">
        <v>0</v>
      </c>
      <c r="OF28" s="186">
        <v>0</v>
      </c>
      <c r="OG28" s="186">
        <v>0</v>
      </c>
      <c r="OH28" s="186">
        <v>0</v>
      </c>
      <c r="OI28" s="186">
        <v>0</v>
      </c>
      <c r="OJ28" s="186">
        <v>0</v>
      </c>
      <c r="OK28" s="186">
        <v>0</v>
      </c>
      <c r="OL28" s="186">
        <v>0</v>
      </c>
      <c r="OM28" s="186">
        <v>0</v>
      </c>
      <c r="ON28" s="186">
        <v>0</v>
      </c>
      <c r="OO28" s="186">
        <v>0</v>
      </c>
      <c r="OP28" s="186">
        <v>0</v>
      </c>
      <c r="OQ28" s="186">
        <v>0</v>
      </c>
      <c r="OR28" s="186">
        <v>0</v>
      </c>
      <c r="OS28" s="186">
        <v>0</v>
      </c>
      <c r="OT28" s="186">
        <v>0</v>
      </c>
      <c r="OU28" s="186">
        <v>0</v>
      </c>
      <c r="OV28" s="186">
        <v>0</v>
      </c>
      <c r="OW28" s="186">
        <v>0</v>
      </c>
      <c r="OX28" s="186">
        <v>0</v>
      </c>
      <c r="OY28" s="186">
        <v>0</v>
      </c>
      <c r="OZ28" s="186">
        <v>0</v>
      </c>
      <c r="PA28" s="186">
        <v>0</v>
      </c>
      <c r="PB28" s="186">
        <v>0</v>
      </c>
      <c r="PC28" s="186">
        <v>0</v>
      </c>
      <c r="PD28" s="186">
        <v>0</v>
      </c>
      <c r="PE28" s="186">
        <v>0</v>
      </c>
      <c r="PF28" s="186">
        <v>0</v>
      </c>
      <c r="PG28" s="186">
        <v>0</v>
      </c>
      <c r="PH28" s="186">
        <v>0</v>
      </c>
      <c r="PI28" s="186">
        <v>0</v>
      </c>
      <c r="PJ28" s="186">
        <v>4169113.7672624853</v>
      </c>
      <c r="PK28" s="186">
        <v>1061067.8502324955</v>
      </c>
      <c r="PL28" s="186">
        <v>71067.136960167176</v>
      </c>
      <c r="PM28" s="186">
        <v>0</v>
      </c>
      <c r="PN28" s="186">
        <v>929980.65112152311</v>
      </c>
      <c r="PO28" s="186">
        <v>236691.61404672969</v>
      </c>
      <c r="PP28" s="186">
        <v>97580.66476203411</v>
      </c>
      <c r="PQ28" s="186">
        <v>1456836.9625346465</v>
      </c>
      <c r="PR28" s="186">
        <v>0</v>
      </c>
      <c r="PS28" s="186">
        <v>0</v>
      </c>
      <c r="PT28" s="186">
        <v>0</v>
      </c>
      <c r="PU28" s="186">
        <v>0</v>
      </c>
      <c r="PV28" s="186">
        <v>0</v>
      </c>
      <c r="PW28" s="186">
        <v>34079.814361167053</v>
      </c>
      <c r="PX28" s="186">
        <v>0</v>
      </c>
      <c r="PY28" s="186">
        <v>2532778.069503061</v>
      </c>
      <c r="PZ28" s="186">
        <v>0</v>
      </c>
      <c r="QA28" s="186">
        <v>0</v>
      </c>
      <c r="QB28" s="186">
        <v>0</v>
      </c>
      <c r="QC28" s="186">
        <v>0</v>
      </c>
      <c r="QD28" s="281">
        <v>1</v>
      </c>
    </row>
    <row r="29" spans="1:446" x14ac:dyDescent="0.2">
      <c r="A29" s="185" t="s">
        <v>177</v>
      </c>
      <c r="B29" s="185" t="s">
        <v>101</v>
      </c>
      <c r="C29" s="186">
        <f>ROUND(SFASU!H18,0)-ROUND(SFASU!H288,0)</f>
        <v>0</v>
      </c>
      <c r="D29" s="294">
        <v>3624</v>
      </c>
      <c r="E29" s="185" t="s">
        <v>101</v>
      </c>
      <c r="F29" s="185">
        <v>2020</v>
      </c>
      <c r="G29" s="186">
        <v>77958817</v>
      </c>
      <c r="H29" s="186">
        <v>3136136</v>
      </c>
      <c r="I29" s="186">
        <v>21024873</v>
      </c>
      <c r="J29" s="186">
        <v>13304605</v>
      </c>
      <c r="K29" s="186">
        <v>35023035</v>
      </c>
      <c r="L29" s="185" t="s">
        <v>752</v>
      </c>
      <c r="M29" s="185" t="s">
        <v>753</v>
      </c>
      <c r="N29" s="280" t="s">
        <v>754</v>
      </c>
      <c r="O29" s="186">
        <v>5903</v>
      </c>
      <c r="P29" s="186">
        <v>5626</v>
      </c>
      <c r="Q29" s="186">
        <v>1274</v>
      </c>
      <c r="R29" s="186">
        <v>59</v>
      </c>
      <c r="S29" s="186">
        <v>0</v>
      </c>
      <c r="T29" s="188" t="s">
        <v>813</v>
      </c>
      <c r="U29" s="188" t="s">
        <v>814</v>
      </c>
      <c r="V29" s="188" t="s">
        <v>815</v>
      </c>
      <c r="W29" s="186">
        <v>86881</v>
      </c>
      <c r="X29" s="186">
        <v>28258</v>
      </c>
      <c r="Y29" s="186">
        <v>19713</v>
      </c>
      <c r="Z29" s="186">
        <v>5126</v>
      </c>
      <c r="AA29" s="186">
        <v>5166</v>
      </c>
      <c r="AB29" s="186">
        <v>2491</v>
      </c>
      <c r="AC29" s="186">
        <v>8909</v>
      </c>
      <c r="AD29" s="186">
        <v>0</v>
      </c>
      <c r="AE29" s="186">
        <v>786</v>
      </c>
      <c r="AF29" s="186">
        <v>0</v>
      </c>
      <c r="AG29" s="186">
        <v>0</v>
      </c>
      <c r="AH29" s="186">
        <v>33</v>
      </c>
      <c r="AI29" s="186">
        <v>3358</v>
      </c>
      <c r="AJ29" s="186">
        <v>4723</v>
      </c>
      <c r="AK29" s="186">
        <v>0</v>
      </c>
      <c r="AL29" s="186">
        <v>12115</v>
      </c>
      <c r="AM29" s="186">
        <v>0</v>
      </c>
      <c r="AN29" s="186">
        <v>0</v>
      </c>
      <c r="AO29" s="186">
        <v>505</v>
      </c>
      <c r="AP29" s="186">
        <v>453</v>
      </c>
      <c r="AQ29" s="186">
        <v>18243</v>
      </c>
      <c r="AR29" s="186">
        <v>6849</v>
      </c>
      <c r="AS29" s="186">
        <v>9770</v>
      </c>
      <c r="AT29" s="186">
        <v>13288</v>
      </c>
      <c r="AU29" s="186">
        <v>5000</v>
      </c>
      <c r="AV29" s="186">
        <v>1964</v>
      </c>
      <c r="AW29" s="186">
        <v>5482</v>
      </c>
      <c r="AX29" s="186">
        <v>0</v>
      </c>
      <c r="AY29" s="186">
        <v>3327</v>
      </c>
      <c r="AZ29" s="186">
        <v>0</v>
      </c>
      <c r="BA29" s="186">
        <v>0</v>
      </c>
      <c r="BB29" s="186">
        <v>0</v>
      </c>
      <c r="BC29" s="186">
        <v>2848</v>
      </c>
      <c r="BD29" s="186">
        <v>6817</v>
      </c>
      <c r="BE29" s="186">
        <v>0</v>
      </c>
      <c r="BF29" s="186">
        <v>23266</v>
      </c>
      <c r="BG29" s="186">
        <v>0</v>
      </c>
      <c r="BH29" s="186">
        <v>2667</v>
      </c>
      <c r="BI29" s="186">
        <v>455</v>
      </c>
      <c r="BJ29" s="186">
        <v>8248</v>
      </c>
      <c r="BK29" s="186">
        <v>2913</v>
      </c>
      <c r="BL29" s="186">
        <v>1892</v>
      </c>
      <c r="BM29" s="186">
        <v>978</v>
      </c>
      <c r="BN29" s="186">
        <v>8379</v>
      </c>
      <c r="BO29" s="186">
        <v>481</v>
      </c>
      <c r="BP29" s="186">
        <v>51</v>
      </c>
      <c r="BQ29" s="186">
        <v>783</v>
      </c>
      <c r="BR29" s="186">
        <v>0</v>
      </c>
      <c r="BS29" s="186">
        <v>2739</v>
      </c>
      <c r="BT29" s="186">
        <v>0</v>
      </c>
      <c r="BU29" s="186">
        <v>0</v>
      </c>
      <c r="BV29" s="186">
        <v>0</v>
      </c>
      <c r="BW29" s="186">
        <v>0</v>
      </c>
      <c r="BX29" s="186">
        <v>3320</v>
      </c>
      <c r="BY29" s="186">
        <v>0</v>
      </c>
      <c r="BZ29" s="186">
        <v>2655</v>
      </c>
      <c r="CA29" s="186">
        <v>0</v>
      </c>
      <c r="CB29" s="186">
        <v>0</v>
      </c>
      <c r="CC29" s="186">
        <v>0</v>
      </c>
      <c r="CD29" s="186">
        <v>555</v>
      </c>
      <c r="CE29" s="186">
        <v>342</v>
      </c>
      <c r="CF29" s="186">
        <v>0</v>
      </c>
      <c r="CG29" s="186">
        <v>0</v>
      </c>
      <c r="CH29" s="186">
        <v>452</v>
      </c>
      <c r="CI29" s="186">
        <v>78</v>
      </c>
      <c r="CJ29" s="186">
        <v>0</v>
      </c>
      <c r="CK29" s="186">
        <v>0</v>
      </c>
      <c r="CL29" s="186">
        <v>0</v>
      </c>
      <c r="CM29" s="186">
        <v>0</v>
      </c>
      <c r="CN29" s="186">
        <v>0</v>
      </c>
      <c r="CO29" s="186">
        <v>0</v>
      </c>
      <c r="CP29" s="186">
        <v>0</v>
      </c>
      <c r="CQ29" s="186">
        <v>0</v>
      </c>
      <c r="CR29" s="186">
        <v>0</v>
      </c>
      <c r="CS29" s="186">
        <v>0</v>
      </c>
      <c r="CT29" s="186">
        <v>0</v>
      </c>
      <c r="CU29" s="186">
        <v>0</v>
      </c>
      <c r="CV29" s="186">
        <v>0</v>
      </c>
      <c r="CW29" s="186">
        <v>0</v>
      </c>
      <c r="CX29" s="186">
        <v>0</v>
      </c>
      <c r="CY29" s="186">
        <v>0</v>
      </c>
      <c r="CZ29" s="186">
        <v>0</v>
      </c>
      <c r="DA29" s="186">
        <v>0</v>
      </c>
      <c r="DB29" s="186">
        <v>0</v>
      </c>
      <c r="DC29" s="186">
        <v>0</v>
      </c>
      <c r="DD29" s="186">
        <v>0</v>
      </c>
      <c r="DE29" s="186">
        <v>0</v>
      </c>
      <c r="DF29" s="186">
        <v>0</v>
      </c>
      <c r="DG29" s="186">
        <v>0</v>
      </c>
      <c r="DH29" s="186">
        <v>0</v>
      </c>
      <c r="DI29" s="186">
        <v>0</v>
      </c>
      <c r="DJ29" s="186">
        <v>0</v>
      </c>
      <c r="DK29" s="186">
        <v>0</v>
      </c>
      <c r="DL29" s="186">
        <v>0</v>
      </c>
      <c r="DM29" s="186">
        <v>0</v>
      </c>
      <c r="DN29" s="186">
        <v>0</v>
      </c>
      <c r="DO29" s="186">
        <v>0</v>
      </c>
      <c r="DP29" s="186">
        <v>0</v>
      </c>
      <c r="DQ29" s="186">
        <v>0</v>
      </c>
      <c r="DR29" s="186">
        <v>0</v>
      </c>
      <c r="DS29" s="186">
        <v>8148218.1114335796</v>
      </c>
      <c r="DT29" s="186">
        <v>2315124.6827943102</v>
      </c>
      <c r="DU29" s="186">
        <v>2777485.77290123</v>
      </c>
      <c r="DV29" s="186">
        <v>412694.76137129898</v>
      </c>
      <c r="DW29" s="186">
        <v>681944.91228086501</v>
      </c>
      <c r="DX29" s="186">
        <v>394658.58471142501</v>
      </c>
      <c r="DY29" s="186">
        <v>455142.476751849</v>
      </c>
      <c r="DZ29" s="186">
        <v>0</v>
      </c>
      <c r="EA29" s="186">
        <v>79736.633810747895</v>
      </c>
      <c r="EB29" s="186">
        <v>0</v>
      </c>
      <c r="EC29" s="186">
        <v>0</v>
      </c>
      <c r="ED29" s="186">
        <v>10956.5454545455</v>
      </c>
      <c r="EE29" s="186">
        <v>216824.24787445599</v>
      </c>
      <c r="EF29" s="186">
        <v>286715.029337254</v>
      </c>
      <c r="EG29" s="186">
        <v>0</v>
      </c>
      <c r="EH29" s="186">
        <v>1092208.52743257</v>
      </c>
      <c r="EI29" s="186">
        <v>0</v>
      </c>
      <c r="EJ29" s="186">
        <v>0</v>
      </c>
      <c r="EK29" s="186">
        <v>88377.261287356596</v>
      </c>
      <c r="EL29" s="186">
        <v>46274.923964441303</v>
      </c>
      <c r="EM29" s="186">
        <v>2809739.83696303</v>
      </c>
      <c r="EN29" s="186">
        <v>1569855.0775744701</v>
      </c>
      <c r="EO29" s="186">
        <v>2154590.6306904899</v>
      </c>
      <c r="EP29" s="186">
        <v>1611898.7809834001</v>
      </c>
      <c r="EQ29" s="186">
        <v>899716.59784371895</v>
      </c>
      <c r="ER29" s="186">
        <v>371822.39579485502</v>
      </c>
      <c r="ES29" s="186">
        <v>331803.01289154601</v>
      </c>
      <c r="ET29" s="186">
        <v>0</v>
      </c>
      <c r="EU29" s="186">
        <v>474702.57517917303</v>
      </c>
      <c r="EV29" s="186">
        <v>0</v>
      </c>
      <c r="EW29" s="186">
        <v>0</v>
      </c>
      <c r="EX29" s="186">
        <v>0</v>
      </c>
      <c r="EY29" s="186">
        <v>201985.66154928401</v>
      </c>
      <c r="EZ29" s="186">
        <v>644356.52380511595</v>
      </c>
      <c r="FA29" s="186">
        <v>0</v>
      </c>
      <c r="FB29" s="186">
        <v>3587181.6773651</v>
      </c>
      <c r="FC29" s="186">
        <v>0</v>
      </c>
      <c r="FD29" s="186">
        <v>234529.684101719</v>
      </c>
      <c r="FE29" s="186">
        <v>108979.404970494</v>
      </c>
      <c r="FF29" s="186">
        <v>2110171.5913217999</v>
      </c>
      <c r="FG29" s="186">
        <v>1417252.6917155201</v>
      </c>
      <c r="FH29" s="186">
        <v>1027615.8897435101</v>
      </c>
      <c r="FI29" s="186">
        <v>645878.23910034704</v>
      </c>
      <c r="FJ29" s="186">
        <v>1706204.76404496</v>
      </c>
      <c r="FK29" s="186">
        <v>222039.284043047</v>
      </c>
      <c r="FL29" s="186">
        <v>54814.856710229004</v>
      </c>
      <c r="FM29" s="186">
        <v>160821.03357136101</v>
      </c>
      <c r="FN29" s="186">
        <v>0</v>
      </c>
      <c r="FO29" s="186">
        <v>565585.86329989496</v>
      </c>
      <c r="FP29" s="186">
        <v>0</v>
      </c>
      <c r="FQ29" s="186">
        <v>0</v>
      </c>
      <c r="FR29" s="186">
        <v>0</v>
      </c>
      <c r="FS29" s="186">
        <v>0</v>
      </c>
      <c r="FT29" s="186">
        <v>684194.00426600699</v>
      </c>
      <c r="FU29" s="186">
        <v>0</v>
      </c>
      <c r="FV29" s="186">
        <v>779197.69995022996</v>
      </c>
      <c r="FW29" s="186">
        <v>0</v>
      </c>
      <c r="FX29" s="186">
        <v>0</v>
      </c>
      <c r="FY29" s="186">
        <v>0</v>
      </c>
      <c r="FZ29" s="186">
        <v>429625.82238830801</v>
      </c>
      <c r="GA29" s="186">
        <v>222102.08348522999</v>
      </c>
      <c r="GB29" s="186">
        <v>0</v>
      </c>
      <c r="GC29" s="186">
        <v>0</v>
      </c>
      <c r="GD29" s="186">
        <v>175778.866445183</v>
      </c>
      <c r="GE29" s="186">
        <v>42854.189653314599</v>
      </c>
      <c r="GF29" s="186">
        <v>0</v>
      </c>
      <c r="GG29" s="186">
        <v>0</v>
      </c>
      <c r="GH29" s="186">
        <v>0</v>
      </c>
      <c r="GI29" s="186">
        <v>0</v>
      </c>
      <c r="GJ29" s="186">
        <v>0</v>
      </c>
      <c r="GK29" s="186">
        <v>0</v>
      </c>
      <c r="GL29" s="186">
        <v>0</v>
      </c>
      <c r="GM29" s="186">
        <v>0</v>
      </c>
      <c r="GN29" s="186">
        <v>0</v>
      </c>
      <c r="GO29" s="186">
        <v>0</v>
      </c>
      <c r="GP29" s="186">
        <v>0</v>
      </c>
      <c r="GQ29" s="186">
        <v>0</v>
      </c>
      <c r="GR29" s="186">
        <v>0</v>
      </c>
      <c r="GS29" s="186">
        <v>0</v>
      </c>
      <c r="GT29" s="186">
        <v>0</v>
      </c>
      <c r="GU29" s="186">
        <v>0</v>
      </c>
      <c r="GV29" s="186">
        <v>0</v>
      </c>
      <c r="GW29" s="186">
        <v>0</v>
      </c>
      <c r="GX29" s="186">
        <v>0</v>
      </c>
      <c r="GY29" s="186">
        <v>0</v>
      </c>
      <c r="GZ29" s="186">
        <v>0</v>
      </c>
      <c r="HA29" s="186">
        <v>0</v>
      </c>
      <c r="HB29" s="186">
        <v>0</v>
      </c>
      <c r="HC29" s="186">
        <v>0</v>
      </c>
      <c r="HD29" s="186">
        <v>0</v>
      </c>
      <c r="HE29" s="186">
        <v>0</v>
      </c>
      <c r="HF29" s="186">
        <v>0</v>
      </c>
      <c r="HG29" s="186">
        <v>0</v>
      </c>
      <c r="HH29" s="186">
        <v>0</v>
      </c>
      <c r="HI29" s="186">
        <v>0</v>
      </c>
      <c r="HJ29" s="186">
        <v>0</v>
      </c>
      <c r="HK29" s="186">
        <v>0</v>
      </c>
      <c r="HL29" s="186">
        <v>0</v>
      </c>
      <c r="HM29" s="186">
        <v>0</v>
      </c>
      <c r="HN29" s="186">
        <v>0</v>
      </c>
      <c r="HP29" s="187" t="s">
        <v>158</v>
      </c>
      <c r="HQ29" s="185">
        <f>'Relative Weights'!$H$1</f>
        <v>2020</v>
      </c>
      <c r="HR29" s="186">
        <v>341738.5</v>
      </c>
      <c r="HS29" s="186">
        <v>437645.66303010739</v>
      </c>
      <c r="HT29" s="186">
        <v>39282.463153631492</v>
      </c>
      <c r="HU29" s="186">
        <v>2139.0129745314753</v>
      </c>
      <c r="HV29" s="186">
        <v>13033.122154782703</v>
      </c>
      <c r="HW29" s="186">
        <v>67538.108637420286</v>
      </c>
      <c r="HX29" s="186">
        <v>42943.64242796394</v>
      </c>
      <c r="HY29" s="186">
        <v>0</v>
      </c>
      <c r="HZ29" s="186">
        <v>3591.3341195810076</v>
      </c>
      <c r="IA29" s="186">
        <v>0</v>
      </c>
      <c r="IB29" s="186">
        <v>0</v>
      </c>
      <c r="IC29" s="186">
        <v>411.78062057702778</v>
      </c>
      <c r="ID29" s="186">
        <v>12652.997383736452</v>
      </c>
      <c r="IE29" s="186">
        <v>14769.375300336376</v>
      </c>
      <c r="IF29" s="186">
        <v>0</v>
      </c>
      <c r="IG29" s="186">
        <v>35556.714224321331</v>
      </c>
      <c r="IH29" s="186">
        <v>0</v>
      </c>
      <c r="II29" s="186">
        <v>29569.906212873018</v>
      </c>
      <c r="IJ29" s="186">
        <v>7647.9501515511802</v>
      </c>
      <c r="IK29" s="186">
        <v>0</v>
      </c>
      <c r="IL29" s="186">
        <v>70354.736198277795</v>
      </c>
      <c r="IM29" s="186">
        <v>92757.352764432115</v>
      </c>
      <c r="IN29" s="186">
        <v>29168.059395745473</v>
      </c>
      <c r="IO29" s="186">
        <v>145195.0461519963</v>
      </c>
      <c r="IP29" s="186">
        <v>17654.277082199238</v>
      </c>
      <c r="IQ29" s="186">
        <v>56009.850418946357</v>
      </c>
      <c r="IR29" s="186">
        <v>38909.60604897634</v>
      </c>
      <c r="IS29" s="186">
        <v>0</v>
      </c>
      <c r="IT29" s="186">
        <v>27656.687212325101</v>
      </c>
      <c r="IU29" s="186">
        <v>0</v>
      </c>
      <c r="IV29" s="186">
        <v>0</v>
      </c>
      <c r="IW29" s="186">
        <v>0</v>
      </c>
      <c r="IX29" s="186">
        <v>26635.804420951466</v>
      </c>
      <c r="IY29" s="186">
        <v>25241.836793835522</v>
      </c>
      <c r="IZ29" s="186">
        <v>0</v>
      </c>
      <c r="JA29" s="186">
        <v>79975.134930828775</v>
      </c>
      <c r="JB29" s="186">
        <v>0</v>
      </c>
      <c r="JC29" s="186">
        <v>367.39315781302514</v>
      </c>
      <c r="JD29" s="186">
        <v>4939.6961492184482</v>
      </c>
      <c r="JE29" s="186">
        <v>3604.4373284537969</v>
      </c>
      <c r="JF29" s="186">
        <v>6294.7032341804352</v>
      </c>
      <c r="JG29" s="186">
        <v>22445.048596618784</v>
      </c>
      <c r="JH29" s="186">
        <v>2518.0735895541925</v>
      </c>
      <c r="JI29" s="186">
        <v>28578.210222842128</v>
      </c>
      <c r="JJ29" s="186">
        <v>830.097441480675</v>
      </c>
      <c r="JK29" s="186">
        <v>2130.7791636096845</v>
      </c>
      <c r="JL29" s="186">
        <v>3542.7243462953861</v>
      </c>
      <c r="JM29" s="186">
        <v>0</v>
      </c>
      <c r="JN29" s="186">
        <v>19705.723946784921</v>
      </c>
      <c r="JO29" s="186">
        <v>88.510498983969285</v>
      </c>
      <c r="JP29" s="186">
        <v>220.69181483261249</v>
      </c>
      <c r="JQ29" s="186">
        <v>0</v>
      </c>
      <c r="JR29" s="186">
        <v>0</v>
      </c>
      <c r="JS29" s="186">
        <v>2420.9135281283902</v>
      </c>
      <c r="JT29" s="186">
        <v>0</v>
      </c>
      <c r="JU29" s="186">
        <v>10739.221454130635</v>
      </c>
      <c r="JV29" s="186">
        <v>0</v>
      </c>
      <c r="JW29" s="186">
        <v>0</v>
      </c>
      <c r="JX29" s="186">
        <v>0</v>
      </c>
      <c r="JY29" s="186">
        <v>195.56267154620309</v>
      </c>
      <c r="JZ29" s="186">
        <v>0</v>
      </c>
      <c r="KA29" s="186">
        <v>0</v>
      </c>
      <c r="KB29" s="186">
        <v>0</v>
      </c>
      <c r="KC29" s="186">
        <v>0</v>
      </c>
      <c r="KD29" s="186">
        <v>0</v>
      </c>
      <c r="KE29" s="186">
        <v>0</v>
      </c>
      <c r="KF29" s="186">
        <v>0</v>
      </c>
      <c r="KG29" s="186">
        <v>0</v>
      </c>
      <c r="KH29" s="186">
        <v>0</v>
      </c>
      <c r="KI29" s="186">
        <v>0</v>
      </c>
      <c r="KJ29" s="186">
        <v>0</v>
      </c>
      <c r="KK29" s="186">
        <v>0</v>
      </c>
      <c r="KL29" s="186">
        <v>0</v>
      </c>
      <c r="KM29" s="186">
        <v>0</v>
      </c>
      <c r="KN29" s="186">
        <v>0</v>
      </c>
      <c r="KO29" s="186">
        <v>0</v>
      </c>
      <c r="KP29" s="186">
        <v>0</v>
      </c>
      <c r="KQ29" s="186">
        <v>0</v>
      </c>
      <c r="KR29" s="186">
        <v>0</v>
      </c>
      <c r="KS29" s="186">
        <v>0</v>
      </c>
      <c r="KT29" s="186">
        <v>0</v>
      </c>
      <c r="KU29" s="186">
        <v>0</v>
      </c>
      <c r="KV29" s="186">
        <v>0</v>
      </c>
      <c r="KW29" s="186">
        <v>0</v>
      </c>
      <c r="KX29" s="186">
        <v>0</v>
      </c>
      <c r="KY29" s="186">
        <v>0</v>
      </c>
      <c r="KZ29" s="186">
        <v>0</v>
      </c>
      <c r="LA29" s="186">
        <v>0</v>
      </c>
      <c r="LB29" s="186">
        <v>0</v>
      </c>
      <c r="LC29" s="186">
        <v>0</v>
      </c>
      <c r="LD29" s="186">
        <v>0</v>
      </c>
      <c r="LE29" s="186">
        <v>0</v>
      </c>
      <c r="LF29" s="186">
        <v>0</v>
      </c>
      <c r="LG29" s="186">
        <v>0</v>
      </c>
      <c r="LH29" s="186">
        <v>0</v>
      </c>
      <c r="LI29" s="186">
        <v>0</v>
      </c>
      <c r="LJ29" s="186">
        <v>0</v>
      </c>
      <c r="LK29" s="186">
        <v>0</v>
      </c>
      <c r="LL29" s="186">
        <v>0</v>
      </c>
      <c r="LM29" s="186">
        <v>0</v>
      </c>
      <c r="LN29" s="186">
        <v>50805</v>
      </c>
      <c r="LO29" s="186">
        <v>65049</v>
      </c>
      <c r="LP29" s="186">
        <v>5838.5</v>
      </c>
      <c r="LQ29" s="186">
        <v>317.93205649258203</v>
      </c>
      <c r="LR29" s="186">
        <v>1950.7417795713477</v>
      </c>
      <c r="LS29" s="186">
        <v>10038.522452355739</v>
      </c>
      <c r="LT29" s="186">
        <v>6382.9255422797205</v>
      </c>
      <c r="LU29" s="186">
        <v>0</v>
      </c>
      <c r="LV29" s="186">
        <v>533.79771688409869</v>
      </c>
      <c r="LW29" s="186">
        <v>0</v>
      </c>
      <c r="LX29" s="186">
        <v>0</v>
      </c>
      <c r="LY29" s="186">
        <v>61.204986170091907</v>
      </c>
      <c r="LZ29" s="186">
        <v>1880.6774558661732</v>
      </c>
      <c r="MA29" s="186">
        <v>2195.2451519725901</v>
      </c>
      <c r="MB29" s="186">
        <v>0</v>
      </c>
      <c r="MC29" s="186">
        <v>5284.9699417712336</v>
      </c>
      <c r="MD29" s="186">
        <v>0</v>
      </c>
      <c r="ME29" s="186">
        <v>4395.1211163694416</v>
      </c>
      <c r="MF29" s="186">
        <v>1136.7525810207012</v>
      </c>
      <c r="MG29" s="186">
        <v>0</v>
      </c>
      <c r="MH29" s="186">
        <v>10459.383936098655</v>
      </c>
      <c r="MI29" s="186">
        <v>13786.983188198445</v>
      </c>
      <c r="MJ29" s="186">
        <v>4335.3926404389276</v>
      </c>
      <c r="MK29" s="186">
        <v>21581.056386883676</v>
      </c>
      <c r="ML29" s="186">
        <v>2642.4164128421912</v>
      </c>
      <c r="MM29" s="186">
        <v>8325.0205302929517</v>
      </c>
      <c r="MN29" s="186">
        <v>5783.3268034182402</v>
      </c>
      <c r="MO29" s="186">
        <v>0</v>
      </c>
      <c r="MP29" s="186">
        <v>4110.7499327406385</v>
      </c>
      <c r="MQ29" s="186">
        <v>0</v>
      </c>
      <c r="MR29" s="186">
        <v>0</v>
      </c>
      <c r="MS29" s="186">
        <v>0</v>
      </c>
      <c r="MT29" s="186">
        <v>3959.0110844195337</v>
      </c>
      <c r="MU29" s="186">
        <v>3751.8187954292662</v>
      </c>
      <c r="MV29" s="186">
        <v>0</v>
      </c>
      <c r="MW29" s="186">
        <v>11887.099059041249</v>
      </c>
      <c r="MX29" s="186">
        <v>0</v>
      </c>
      <c r="MY29" s="186">
        <v>54.607458484623628</v>
      </c>
      <c r="MZ29" s="186">
        <v>734.21142081361438</v>
      </c>
      <c r="NA29" s="186">
        <v>535.74531149581003</v>
      </c>
      <c r="NB29" s="186">
        <v>935.81074207349161</v>
      </c>
      <c r="NC29" s="186">
        <v>3336.1183608350984</v>
      </c>
      <c r="ND29" s="186">
        <v>374.27370673241421</v>
      </c>
      <c r="NE29" s="186">
        <v>4247.7204463968674</v>
      </c>
      <c r="NF29" s="186">
        <v>124.24542185522336</v>
      </c>
      <c r="NG29" s="186">
        <v>316.70822453349382</v>
      </c>
      <c r="NH29" s="186">
        <v>526.57260634463557</v>
      </c>
      <c r="NI29" s="186">
        <v>0</v>
      </c>
      <c r="NJ29" s="186">
        <v>2928.9590169263652</v>
      </c>
      <c r="NK29" s="186">
        <v>0</v>
      </c>
      <c r="NL29" s="186">
        <v>0</v>
      </c>
      <c r="NM29" s="186">
        <v>0</v>
      </c>
      <c r="NN29" s="186">
        <v>0</v>
      </c>
      <c r="NO29" s="186">
        <v>359.83232722427113</v>
      </c>
      <c r="NP29" s="186">
        <v>0</v>
      </c>
      <c r="NQ29" s="186">
        <v>1596.2234931225137</v>
      </c>
      <c r="NR29" s="186">
        <v>0</v>
      </c>
      <c r="NS29" s="186">
        <v>0</v>
      </c>
      <c r="NT29" s="186">
        <v>0</v>
      </c>
      <c r="NU29" s="186">
        <v>29.067445161938085</v>
      </c>
      <c r="NV29" s="186">
        <v>0</v>
      </c>
      <c r="NW29" s="186">
        <v>0</v>
      </c>
      <c r="NX29" s="186">
        <v>0</v>
      </c>
      <c r="NY29" s="186">
        <v>0</v>
      </c>
      <c r="NZ29" s="186">
        <v>0</v>
      </c>
      <c r="OA29" s="186">
        <v>0</v>
      </c>
      <c r="OB29" s="186">
        <v>0</v>
      </c>
      <c r="OC29" s="186">
        <v>0</v>
      </c>
      <c r="OD29" s="186">
        <v>0</v>
      </c>
      <c r="OE29" s="186">
        <v>0</v>
      </c>
      <c r="OF29" s="186">
        <v>0</v>
      </c>
      <c r="OG29" s="186">
        <v>0</v>
      </c>
      <c r="OH29" s="186">
        <v>0</v>
      </c>
      <c r="OI29" s="186">
        <v>0</v>
      </c>
      <c r="OJ29" s="186">
        <v>0</v>
      </c>
      <c r="OK29" s="186">
        <v>0</v>
      </c>
      <c r="OL29" s="186">
        <v>0</v>
      </c>
      <c r="OM29" s="186">
        <v>0</v>
      </c>
      <c r="ON29" s="186">
        <v>0</v>
      </c>
      <c r="OO29" s="186">
        <v>0</v>
      </c>
      <c r="OP29" s="186">
        <v>0</v>
      </c>
      <c r="OQ29" s="186">
        <v>0</v>
      </c>
      <c r="OR29" s="186">
        <v>0</v>
      </c>
      <c r="OS29" s="186">
        <v>0</v>
      </c>
      <c r="OT29" s="186">
        <v>0</v>
      </c>
      <c r="OU29" s="186">
        <v>0</v>
      </c>
      <c r="OV29" s="186">
        <v>0</v>
      </c>
      <c r="OW29" s="186">
        <v>0</v>
      </c>
      <c r="OX29" s="186">
        <v>0</v>
      </c>
      <c r="OY29" s="186">
        <v>0</v>
      </c>
      <c r="OZ29" s="186">
        <v>0</v>
      </c>
      <c r="PA29" s="186">
        <v>0</v>
      </c>
      <c r="PB29" s="186">
        <v>0</v>
      </c>
      <c r="PC29" s="186">
        <v>0</v>
      </c>
      <c r="PD29" s="186">
        <v>0</v>
      </c>
      <c r="PE29" s="186">
        <v>0</v>
      </c>
      <c r="PF29" s="186">
        <v>0</v>
      </c>
      <c r="PG29" s="186">
        <v>0</v>
      </c>
      <c r="PH29" s="186">
        <v>0</v>
      </c>
      <c r="PI29" s="186">
        <v>0</v>
      </c>
      <c r="PJ29" s="186">
        <v>8654326.293780867</v>
      </c>
      <c r="PK29" s="186">
        <v>6654177.4091506209</v>
      </c>
      <c r="PL29" s="186">
        <v>3479089.2921669628</v>
      </c>
      <c r="PM29" s="186">
        <v>2415533.7015141034</v>
      </c>
      <c r="PN29" s="186">
        <v>5488453.0654631481</v>
      </c>
      <c r="PO29" s="186">
        <v>790580.78745371127</v>
      </c>
      <c r="PP29" s="186">
        <v>1288462.7448459785</v>
      </c>
      <c r="PQ29" s="186">
        <v>0</v>
      </c>
      <c r="PR29" s="186">
        <v>1341710.1273735652</v>
      </c>
      <c r="PS29" s="186">
        <v>0</v>
      </c>
      <c r="PT29" s="186">
        <v>0</v>
      </c>
      <c r="PU29" s="186">
        <v>12407.45567347884</v>
      </c>
      <c r="PV29" s="186">
        <v>610285.99191390094</v>
      </c>
      <c r="PW29" s="186">
        <v>1189089.6154698653</v>
      </c>
      <c r="PX29" s="186">
        <v>0</v>
      </c>
      <c r="PY29" s="186">
        <v>2653830.4117950676</v>
      </c>
      <c r="PZ29" s="186">
        <v>0</v>
      </c>
      <c r="QA29" s="186">
        <v>810894.46820467187</v>
      </c>
      <c r="QB29" s="186">
        <v>247482.55856702229</v>
      </c>
      <c r="QC29" s="186">
        <v>1177674.7885547155</v>
      </c>
      <c r="QD29" s="281">
        <v>1</v>
      </c>
    </row>
    <row r="30" spans="1:446" x14ac:dyDescent="0.2">
      <c r="A30" s="185" t="s">
        <v>111</v>
      </c>
      <c r="B30" s="185" t="s">
        <v>111</v>
      </c>
      <c r="C30" s="186">
        <f>ROUND(TSU!H18,0)-ROUND(TSU!H288,0)</f>
        <v>0</v>
      </c>
      <c r="D30" s="294">
        <v>3642</v>
      </c>
      <c r="E30" s="185" t="s">
        <v>111</v>
      </c>
      <c r="F30" s="185">
        <v>2020</v>
      </c>
      <c r="G30" s="186">
        <v>80963596</v>
      </c>
      <c r="H30" s="186">
        <v>4799592</v>
      </c>
      <c r="I30" s="186">
        <v>17092572</v>
      </c>
      <c r="J30" s="186">
        <v>16481904</v>
      </c>
      <c r="K30" s="186">
        <v>57245671</v>
      </c>
      <c r="L30" s="185" t="s">
        <v>755</v>
      </c>
      <c r="M30" s="185" t="s">
        <v>756</v>
      </c>
      <c r="N30" s="185" t="s">
        <v>757</v>
      </c>
      <c r="O30" s="186">
        <v>3960</v>
      </c>
      <c r="P30" s="186">
        <v>3197</v>
      </c>
      <c r="Q30" s="186">
        <v>817</v>
      </c>
      <c r="R30" s="186">
        <v>180</v>
      </c>
      <c r="S30" s="186">
        <v>880</v>
      </c>
      <c r="T30" s="188" t="s">
        <v>887</v>
      </c>
      <c r="U30" s="256" t="s">
        <v>816</v>
      </c>
      <c r="V30" s="280" t="s">
        <v>886</v>
      </c>
      <c r="W30" s="186">
        <v>76855</v>
      </c>
      <c r="X30" s="186">
        <v>23839</v>
      </c>
      <c r="Y30" s="186">
        <v>11012</v>
      </c>
      <c r="Z30" s="186">
        <v>1894</v>
      </c>
      <c r="AA30" s="186">
        <v>0</v>
      </c>
      <c r="AB30" s="186">
        <v>2962</v>
      </c>
      <c r="AC30" s="186">
        <v>959</v>
      </c>
      <c r="AD30" s="186">
        <v>0</v>
      </c>
      <c r="AE30" s="186">
        <v>891</v>
      </c>
      <c r="AF30" s="186">
        <v>0</v>
      </c>
      <c r="AG30" s="186">
        <v>0</v>
      </c>
      <c r="AH30" s="186">
        <v>69</v>
      </c>
      <c r="AI30" s="186">
        <v>318</v>
      </c>
      <c r="AJ30" s="186">
        <v>2157</v>
      </c>
      <c r="AK30" s="186">
        <v>0</v>
      </c>
      <c r="AL30" s="186">
        <v>9054</v>
      </c>
      <c r="AM30" s="186">
        <v>0</v>
      </c>
      <c r="AN30" s="186">
        <v>0</v>
      </c>
      <c r="AO30" s="186">
        <v>1054</v>
      </c>
      <c r="AP30" s="186">
        <v>0</v>
      </c>
      <c r="AQ30" s="186">
        <v>12072</v>
      </c>
      <c r="AR30" s="186">
        <v>5412</v>
      </c>
      <c r="AS30" s="186">
        <v>3811</v>
      </c>
      <c r="AT30" s="186">
        <v>3066</v>
      </c>
      <c r="AU30" s="186">
        <v>0</v>
      </c>
      <c r="AV30" s="186">
        <v>3808</v>
      </c>
      <c r="AW30" s="186">
        <v>600</v>
      </c>
      <c r="AX30" s="186">
        <v>0</v>
      </c>
      <c r="AY30" s="186">
        <v>1730</v>
      </c>
      <c r="AZ30" s="186">
        <v>0</v>
      </c>
      <c r="BA30" s="186">
        <v>0</v>
      </c>
      <c r="BB30" s="186">
        <v>27</v>
      </c>
      <c r="BC30" s="186">
        <v>60</v>
      </c>
      <c r="BD30" s="186">
        <v>6752</v>
      </c>
      <c r="BE30" s="186">
        <v>501</v>
      </c>
      <c r="BF30" s="186">
        <v>12648</v>
      </c>
      <c r="BG30" s="186">
        <v>0</v>
      </c>
      <c r="BH30" s="186">
        <v>96</v>
      </c>
      <c r="BI30" s="186">
        <v>1209</v>
      </c>
      <c r="BJ30" s="186">
        <v>0</v>
      </c>
      <c r="BK30" s="186">
        <v>5897</v>
      </c>
      <c r="BL30" s="186">
        <v>690</v>
      </c>
      <c r="BM30" s="186">
        <v>226</v>
      </c>
      <c r="BN30" s="186">
        <v>1773</v>
      </c>
      <c r="BO30" s="186">
        <v>0</v>
      </c>
      <c r="BP30" s="186">
        <v>645</v>
      </c>
      <c r="BQ30" s="186">
        <v>218</v>
      </c>
      <c r="BR30" s="186">
        <v>0</v>
      </c>
      <c r="BS30" s="186">
        <v>0</v>
      </c>
      <c r="BT30" s="186">
        <v>0</v>
      </c>
      <c r="BU30" s="186">
        <v>0</v>
      </c>
      <c r="BV30" s="186">
        <v>0</v>
      </c>
      <c r="BW30" s="186">
        <v>0</v>
      </c>
      <c r="BX30" s="186">
        <v>588</v>
      </c>
      <c r="BY30" s="186">
        <v>113</v>
      </c>
      <c r="BZ30" s="186">
        <v>3309</v>
      </c>
      <c r="CA30" s="186">
        <v>0</v>
      </c>
      <c r="CB30" s="186">
        <v>0</v>
      </c>
      <c r="CC30" s="186">
        <v>0</v>
      </c>
      <c r="CD30" s="186">
        <v>0</v>
      </c>
      <c r="CE30" s="186">
        <v>429</v>
      </c>
      <c r="CF30" s="186">
        <v>431</v>
      </c>
      <c r="CG30" s="186">
        <v>0</v>
      </c>
      <c r="CH30" s="186">
        <v>1041</v>
      </c>
      <c r="CI30" s="186">
        <v>0</v>
      </c>
      <c r="CJ30" s="186">
        <v>177</v>
      </c>
      <c r="CK30" s="186">
        <v>18</v>
      </c>
      <c r="CL30" s="186">
        <v>0</v>
      </c>
      <c r="CM30" s="186">
        <v>0</v>
      </c>
      <c r="CN30" s="186">
        <v>0</v>
      </c>
      <c r="CO30" s="186">
        <v>0</v>
      </c>
      <c r="CP30" s="186">
        <v>0</v>
      </c>
      <c r="CQ30" s="186">
        <v>0</v>
      </c>
      <c r="CR30" s="186">
        <v>0</v>
      </c>
      <c r="CS30" s="186">
        <v>162</v>
      </c>
      <c r="CT30" s="186">
        <v>0</v>
      </c>
      <c r="CU30" s="186">
        <v>0</v>
      </c>
      <c r="CV30" s="186">
        <v>0</v>
      </c>
      <c r="CW30" s="186">
        <v>0</v>
      </c>
      <c r="CX30" s="186">
        <v>0</v>
      </c>
      <c r="CY30" s="186">
        <v>0</v>
      </c>
      <c r="CZ30" s="186">
        <v>0</v>
      </c>
      <c r="DA30" s="186">
        <v>0</v>
      </c>
      <c r="DB30" s="186">
        <v>0</v>
      </c>
      <c r="DC30" s="186">
        <v>0</v>
      </c>
      <c r="DD30" s="186">
        <v>0</v>
      </c>
      <c r="DE30" s="186">
        <v>0</v>
      </c>
      <c r="DF30" s="186">
        <v>18619</v>
      </c>
      <c r="DG30" s="186">
        <v>0</v>
      </c>
      <c r="DH30" s="186">
        <v>0</v>
      </c>
      <c r="DI30" s="186">
        <v>0</v>
      </c>
      <c r="DJ30" s="186">
        <v>0</v>
      </c>
      <c r="DK30" s="186">
        <v>0</v>
      </c>
      <c r="DL30" s="186">
        <v>0</v>
      </c>
      <c r="DM30" s="186">
        <v>9819</v>
      </c>
      <c r="DN30" s="186">
        <v>0</v>
      </c>
      <c r="DO30" s="186">
        <v>0</v>
      </c>
      <c r="DP30" s="186">
        <v>0</v>
      </c>
      <c r="DQ30" s="186">
        <v>0</v>
      </c>
      <c r="DR30" s="186">
        <v>0</v>
      </c>
      <c r="DS30" s="186">
        <v>4503510.72780078</v>
      </c>
      <c r="DT30" s="186">
        <v>1690257.7136096</v>
      </c>
      <c r="DU30" s="186">
        <v>1085337.75248273</v>
      </c>
      <c r="DV30" s="186">
        <v>160051.881100634</v>
      </c>
      <c r="DW30" s="186">
        <v>0</v>
      </c>
      <c r="DX30" s="186">
        <v>427837.29508394498</v>
      </c>
      <c r="DY30" s="186">
        <v>75047.582999848499</v>
      </c>
      <c r="DZ30" s="186">
        <v>0</v>
      </c>
      <c r="EA30" s="186">
        <v>76343.477561409207</v>
      </c>
      <c r="EB30" s="186">
        <v>0</v>
      </c>
      <c r="EC30" s="186">
        <v>0</v>
      </c>
      <c r="ED30" s="186">
        <v>10592.5409090909</v>
      </c>
      <c r="EE30" s="186">
        <v>27443.512967032999</v>
      </c>
      <c r="EF30" s="186">
        <v>258565.25389058699</v>
      </c>
      <c r="EG30" s="186">
        <v>0</v>
      </c>
      <c r="EH30" s="186">
        <v>748243.43525006203</v>
      </c>
      <c r="EI30" s="186">
        <v>0</v>
      </c>
      <c r="EJ30" s="186">
        <v>0</v>
      </c>
      <c r="EK30" s="186">
        <v>245628.357923776</v>
      </c>
      <c r="EL30" s="186">
        <v>0</v>
      </c>
      <c r="EM30" s="186">
        <v>1418420.7356277099</v>
      </c>
      <c r="EN30" s="186">
        <v>888491.58349716302</v>
      </c>
      <c r="EO30" s="186">
        <v>911896.70551613998</v>
      </c>
      <c r="EP30" s="186">
        <v>411336.57648106501</v>
      </c>
      <c r="EQ30" s="186">
        <v>0</v>
      </c>
      <c r="ER30" s="186">
        <v>786991.02563358203</v>
      </c>
      <c r="ES30" s="186">
        <v>81235.637037499793</v>
      </c>
      <c r="ET30" s="186">
        <v>0</v>
      </c>
      <c r="EU30" s="186">
        <v>249853.522438591</v>
      </c>
      <c r="EV30" s="186">
        <v>0</v>
      </c>
      <c r="EW30" s="186">
        <v>0</v>
      </c>
      <c r="EX30" s="186">
        <v>6617.2090909090903</v>
      </c>
      <c r="EY30" s="186">
        <v>10918.0927472527</v>
      </c>
      <c r="EZ30" s="186">
        <v>929533.96919248195</v>
      </c>
      <c r="FA30" s="186">
        <v>117061.33333333299</v>
      </c>
      <c r="FB30" s="186">
        <v>1831066.2785303299</v>
      </c>
      <c r="FC30" s="186">
        <v>0</v>
      </c>
      <c r="FD30" s="186">
        <v>42785.5</v>
      </c>
      <c r="FE30" s="186">
        <v>437018.564450051</v>
      </c>
      <c r="FF30" s="186">
        <v>0</v>
      </c>
      <c r="FG30" s="186">
        <v>2134060.6971231801</v>
      </c>
      <c r="FH30" s="186">
        <v>508479.71958068601</v>
      </c>
      <c r="FI30" s="186">
        <v>43496.071618037102</v>
      </c>
      <c r="FJ30" s="186">
        <v>579399.98755661002</v>
      </c>
      <c r="FK30" s="186">
        <v>0</v>
      </c>
      <c r="FL30" s="186">
        <v>648990.617754468</v>
      </c>
      <c r="FM30" s="186">
        <v>182912.23809523799</v>
      </c>
      <c r="FN30" s="186">
        <v>0</v>
      </c>
      <c r="FO30" s="186">
        <v>0</v>
      </c>
      <c r="FP30" s="186">
        <v>0</v>
      </c>
      <c r="FQ30" s="186">
        <v>0</v>
      </c>
      <c r="FR30" s="186">
        <v>0</v>
      </c>
      <c r="FS30" s="186">
        <v>0</v>
      </c>
      <c r="FT30" s="186">
        <v>240917.05209287599</v>
      </c>
      <c r="FU30" s="186">
        <v>285234.12294372299</v>
      </c>
      <c r="FV30" s="186">
        <v>1211692.3538780699</v>
      </c>
      <c r="FW30" s="186">
        <v>0</v>
      </c>
      <c r="FX30" s="186">
        <v>0</v>
      </c>
      <c r="FY30" s="186">
        <v>0</v>
      </c>
      <c r="FZ30" s="186">
        <v>0</v>
      </c>
      <c r="GA30" s="186">
        <v>51012.1</v>
      </c>
      <c r="GB30" s="186">
        <v>458909.38513437001</v>
      </c>
      <c r="GC30" s="186">
        <v>0</v>
      </c>
      <c r="GD30" s="186">
        <v>1019683.31506244</v>
      </c>
      <c r="GE30" s="186">
        <v>0</v>
      </c>
      <c r="GF30" s="186">
        <v>301246.586507937</v>
      </c>
      <c r="GG30" s="186">
        <v>4100</v>
      </c>
      <c r="GH30" s="186">
        <v>0</v>
      </c>
      <c r="GI30" s="186">
        <v>0</v>
      </c>
      <c r="GJ30" s="186">
        <v>0</v>
      </c>
      <c r="GK30" s="186">
        <v>0</v>
      </c>
      <c r="GL30" s="186">
        <v>0</v>
      </c>
      <c r="GM30" s="186">
        <v>0</v>
      </c>
      <c r="GN30" s="186">
        <v>0</v>
      </c>
      <c r="GO30" s="186">
        <v>274429.37705627701</v>
      </c>
      <c r="GP30" s="186">
        <v>0</v>
      </c>
      <c r="GQ30" s="186">
        <v>0</v>
      </c>
      <c r="GR30" s="186">
        <v>0</v>
      </c>
      <c r="GS30" s="186">
        <v>0</v>
      </c>
      <c r="GT30" s="186">
        <v>0</v>
      </c>
      <c r="GU30" s="186">
        <v>0</v>
      </c>
      <c r="GV30" s="186">
        <v>0</v>
      </c>
      <c r="GW30" s="186">
        <v>0</v>
      </c>
      <c r="GX30" s="186">
        <v>0</v>
      </c>
      <c r="GY30" s="186">
        <v>0</v>
      </c>
      <c r="GZ30" s="186">
        <v>0</v>
      </c>
      <c r="HA30" s="186">
        <v>0</v>
      </c>
      <c r="HB30" s="186">
        <v>5500722.3846153896</v>
      </c>
      <c r="HC30" s="186">
        <v>0</v>
      </c>
      <c r="HD30" s="186">
        <v>0</v>
      </c>
      <c r="HE30" s="186">
        <v>0</v>
      </c>
      <c r="HF30" s="186">
        <v>0</v>
      </c>
      <c r="HG30" s="186">
        <v>0</v>
      </c>
      <c r="HH30" s="186">
        <v>0</v>
      </c>
      <c r="HI30" s="186">
        <v>2032909.63836478</v>
      </c>
      <c r="HJ30" s="186">
        <v>0</v>
      </c>
      <c r="HK30" s="186">
        <v>0</v>
      </c>
      <c r="HL30" s="186">
        <v>0</v>
      </c>
      <c r="HM30" s="186">
        <v>0</v>
      </c>
      <c r="HN30" s="186">
        <v>0</v>
      </c>
      <c r="HP30" s="187" t="s">
        <v>159</v>
      </c>
      <c r="HQ30" s="185">
        <f>'Relative Weights'!$H$1</f>
        <v>2020</v>
      </c>
      <c r="HR30" s="186">
        <v>37829.769999999997</v>
      </c>
      <c r="HS30" s="186">
        <v>130795.04</v>
      </c>
      <c r="HT30" s="186">
        <v>0</v>
      </c>
      <c r="HU30" s="186">
        <v>8923.49</v>
      </c>
      <c r="HV30" s="186">
        <v>0</v>
      </c>
      <c r="HW30" s="186">
        <v>0</v>
      </c>
      <c r="HX30" s="186">
        <v>0</v>
      </c>
      <c r="HY30" s="186">
        <v>0</v>
      </c>
      <c r="HZ30" s="186">
        <v>0</v>
      </c>
      <c r="IA30" s="186">
        <v>0</v>
      </c>
      <c r="IB30" s="186">
        <v>0</v>
      </c>
      <c r="IC30" s="186">
        <v>0</v>
      </c>
      <c r="ID30" s="186">
        <v>0</v>
      </c>
      <c r="IE30" s="186">
        <v>0</v>
      </c>
      <c r="IF30" s="186">
        <v>0</v>
      </c>
      <c r="IG30" s="186">
        <v>6003.85</v>
      </c>
      <c r="IH30" s="186">
        <v>0</v>
      </c>
      <c r="II30" s="186">
        <v>0</v>
      </c>
      <c r="IJ30" s="186">
        <v>27023.06</v>
      </c>
      <c r="IK30" s="186">
        <v>0</v>
      </c>
      <c r="IL30" s="186">
        <v>11914.82</v>
      </c>
      <c r="IM30" s="186">
        <v>68753</v>
      </c>
      <c r="IN30" s="186">
        <v>0</v>
      </c>
      <c r="IO30" s="186">
        <v>22933.55</v>
      </c>
      <c r="IP30" s="186">
        <v>0</v>
      </c>
      <c r="IQ30" s="186">
        <v>0</v>
      </c>
      <c r="IR30" s="186">
        <v>0</v>
      </c>
      <c r="IS30" s="186">
        <v>0</v>
      </c>
      <c r="IT30" s="186">
        <v>0</v>
      </c>
      <c r="IU30" s="186">
        <v>0</v>
      </c>
      <c r="IV30" s="186">
        <v>0</v>
      </c>
      <c r="IW30" s="186">
        <v>0</v>
      </c>
      <c r="IX30" s="186">
        <v>0</v>
      </c>
      <c r="IY30" s="186">
        <v>0</v>
      </c>
      <c r="IZ30" s="186">
        <v>7249.17</v>
      </c>
      <c r="JA30" s="186">
        <v>14692.34</v>
      </c>
      <c r="JB30" s="186">
        <v>0</v>
      </c>
      <c r="JC30" s="186">
        <v>0</v>
      </c>
      <c r="JD30" s="186">
        <v>48079.06</v>
      </c>
      <c r="JE30" s="186">
        <v>0</v>
      </c>
      <c r="JF30" s="186">
        <v>17926.240000000002</v>
      </c>
      <c r="JG30" s="186">
        <v>39347.03</v>
      </c>
      <c r="JH30" s="186">
        <v>0</v>
      </c>
      <c r="JI30" s="186">
        <v>32303.72</v>
      </c>
      <c r="JJ30" s="186">
        <v>0</v>
      </c>
      <c r="JK30" s="186">
        <v>0</v>
      </c>
      <c r="JL30" s="186">
        <v>0</v>
      </c>
      <c r="JM30" s="186">
        <v>0</v>
      </c>
      <c r="JN30" s="186">
        <v>0</v>
      </c>
      <c r="JO30" s="186">
        <v>0</v>
      </c>
      <c r="JP30" s="186">
        <v>0</v>
      </c>
      <c r="JQ30" s="186">
        <v>0</v>
      </c>
      <c r="JR30" s="186">
        <v>0</v>
      </c>
      <c r="JS30" s="186">
        <v>0</v>
      </c>
      <c r="JT30" s="186">
        <v>17663.48</v>
      </c>
      <c r="JU30" s="186">
        <v>9722.5300000000007</v>
      </c>
      <c r="JV30" s="186">
        <v>0</v>
      </c>
      <c r="JW30" s="186">
        <v>0</v>
      </c>
      <c r="JX30" s="186">
        <v>0</v>
      </c>
      <c r="JY30" s="186">
        <v>0</v>
      </c>
      <c r="JZ30" s="186">
        <v>428.5</v>
      </c>
      <c r="KA30" s="186">
        <v>35511.199999999997</v>
      </c>
      <c r="KB30" s="186">
        <v>0</v>
      </c>
      <c r="KC30" s="186">
        <v>56851.16</v>
      </c>
      <c r="KD30" s="186">
        <v>0</v>
      </c>
      <c r="KE30" s="186">
        <v>0</v>
      </c>
      <c r="KF30" s="186">
        <v>0</v>
      </c>
      <c r="KG30" s="186">
        <v>0</v>
      </c>
      <c r="KH30" s="186">
        <v>0</v>
      </c>
      <c r="KI30" s="186">
        <v>0</v>
      </c>
      <c r="KJ30" s="186">
        <v>0</v>
      </c>
      <c r="KK30" s="186">
        <v>0</v>
      </c>
      <c r="KL30" s="186">
        <v>0</v>
      </c>
      <c r="KM30" s="186">
        <v>0</v>
      </c>
      <c r="KN30" s="186">
        <v>16994.38</v>
      </c>
      <c r="KO30" s="186">
        <v>0</v>
      </c>
      <c r="KP30" s="186">
        <v>0</v>
      </c>
      <c r="KQ30" s="186">
        <v>0</v>
      </c>
      <c r="KR30" s="186">
        <v>0</v>
      </c>
      <c r="KS30" s="186">
        <v>0</v>
      </c>
      <c r="KT30" s="186">
        <v>0</v>
      </c>
      <c r="KU30" s="186">
        <v>0</v>
      </c>
      <c r="KV30" s="186">
        <v>0</v>
      </c>
      <c r="KW30" s="186">
        <v>0</v>
      </c>
      <c r="KX30" s="186">
        <v>0</v>
      </c>
      <c r="KY30" s="186">
        <v>0</v>
      </c>
      <c r="KZ30" s="186">
        <v>0</v>
      </c>
      <c r="LA30" s="186">
        <v>231628.16</v>
      </c>
      <c r="LB30" s="186">
        <v>0</v>
      </c>
      <c r="LC30" s="186">
        <v>0</v>
      </c>
      <c r="LD30" s="186">
        <v>0</v>
      </c>
      <c r="LE30" s="186">
        <v>0</v>
      </c>
      <c r="LF30" s="186">
        <v>0</v>
      </c>
      <c r="LG30" s="186">
        <v>0</v>
      </c>
      <c r="LH30" s="186">
        <v>125890.48</v>
      </c>
      <c r="LI30" s="186">
        <v>0</v>
      </c>
      <c r="LJ30" s="186">
        <v>0</v>
      </c>
      <c r="LK30" s="186">
        <v>0</v>
      </c>
      <c r="LL30" s="186">
        <v>0</v>
      </c>
      <c r="LM30" s="186">
        <v>0</v>
      </c>
      <c r="LN30" s="186">
        <v>0</v>
      </c>
      <c r="LO30" s="186">
        <v>0</v>
      </c>
      <c r="LP30" s="186">
        <v>0</v>
      </c>
      <c r="LQ30" s="186">
        <v>0</v>
      </c>
      <c r="LR30" s="186">
        <v>0</v>
      </c>
      <c r="LS30" s="186">
        <v>0</v>
      </c>
      <c r="LT30" s="186">
        <v>0</v>
      </c>
      <c r="LU30" s="186">
        <v>0</v>
      </c>
      <c r="LV30" s="186">
        <v>0</v>
      </c>
      <c r="LW30" s="186">
        <v>0</v>
      </c>
      <c r="LX30" s="186">
        <v>0</v>
      </c>
      <c r="LY30" s="186">
        <v>0</v>
      </c>
      <c r="LZ30" s="186">
        <v>0</v>
      </c>
      <c r="MA30" s="186">
        <v>0</v>
      </c>
      <c r="MB30" s="186">
        <v>0</v>
      </c>
      <c r="MC30" s="186">
        <v>0</v>
      </c>
      <c r="MD30" s="186">
        <v>0</v>
      </c>
      <c r="ME30" s="186">
        <v>0</v>
      </c>
      <c r="MF30" s="186">
        <v>0</v>
      </c>
      <c r="MG30" s="186">
        <v>0</v>
      </c>
      <c r="MH30" s="186">
        <v>0</v>
      </c>
      <c r="MI30" s="186">
        <v>0</v>
      </c>
      <c r="MJ30" s="186">
        <v>0</v>
      </c>
      <c r="MK30" s="186">
        <v>0</v>
      </c>
      <c r="ML30" s="186">
        <v>0</v>
      </c>
      <c r="MM30" s="186">
        <v>0</v>
      </c>
      <c r="MN30" s="186">
        <v>0</v>
      </c>
      <c r="MO30" s="186">
        <v>0</v>
      </c>
      <c r="MP30" s="186">
        <v>0</v>
      </c>
      <c r="MQ30" s="186">
        <v>0</v>
      </c>
      <c r="MR30" s="186">
        <v>0</v>
      </c>
      <c r="MS30" s="186">
        <v>0</v>
      </c>
      <c r="MT30" s="186">
        <v>0</v>
      </c>
      <c r="MU30" s="186">
        <v>0</v>
      </c>
      <c r="MV30" s="186">
        <v>0</v>
      </c>
      <c r="MW30" s="186">
        <v>0</v>
      </c>
      <c r="MX30" s="186">
        <v>0</v>
      </c>
      <c r="MY30" s="186">
        <v>0</v>
      </c>
      <c r="MZ30" s="186">
        <v>0</v>
      </c>
      <c r="NA30" s="186">
        <v>0</v>
      </c>
      <c r="NB30" s="186">
        <v>0</v>
      </c>
      <c r="NC30" s="186">
        <v>0</v>
      </c>
      <c r="ND30" s="186">
        <v>0</v>
      </c>
      <c r="NE30" s="186">
        <v>0</v>
      </c>
      <c r="NF30" s="186">
        <v>0</v>
      </c>
      <c r="NG30" s="186">
        <v>0</v>
      </c>
      <c r="NH30" s="186">
        <v>0</v>
      </c>
      <c r="NI30" s="186">
        <v>0</v>
      </c>
      <c r="NJ30" s="186">
        <v>0</v>
      </c>
      <c r="NK30" s="186">
        <v>0</v>
      </c>
      <c r="NL30" s="186">
        <v>0</v>
      </c>
      <c r="NM30" s="186">
        <v>0</v>
      </c>
      <c r="NN30" s="186">
        <v>0</v>
      </c>
      <c r="NO30" s="186">
        <v>0</v>
      </c>
      <c r="NP30" s="186">
        <v>0</v>
      </c>
      <c r="NQ30" s="186">
        <v>0</v>
      </c>
      <c r="NR30" s="186">
        <v>0</v>
      </c>
      <c r="NS30" s="186">
        <v>0</v>
      </c>
      <c r="NT30" s="186">
        <v>0</v>
      </c>
      <c r="NU30" s="186">
        <v>0</v>
      </c>
      <c r="NV30" s="186">
        <v>0</v>
      </c>
      <c r="NW30" s="186">
        <v>0</v>
      </c>
      <c r="NX30" s="186">
        <v>0</v>
      </c>
      <c r="NY30" s="186">
        <v>0</v>
      </c>
      <c r="NZ30" s="186">
        <v>0</v>
      </c>
      <c r="OA30" s="186">
        <v>0</v>
      </c>
      <c r="OB30" s="186">
        <v>0</v>
      </c>
      <c r="OC30" s="186">
        <v>0</v>
      </c>
      <c r="OD30" s="186">
        <v>0</v>
      </c>
      <c r="OE30" s="186">
        <v>0</v>
      </c>
      <c r="OF30" s="186">
        <v>0</v>
      </c>
      <c r="OG30" s="186">
        <v>0</v>
      </c>
      <c r="OH30" s="186">
        <v>0</v>
      </c>
      <c r="OI30" s="186">
        <v>0</v>
      </c>
      <c r="OJ30" s="186">
        <v>0</v>
      </c>
      <c r="OK30" s="186">
        <v>0</v>
      </c>
      <c r="OL30" s="186">
        <v>0</v>
      </c>
      <c r="OM30" s="186">
        <v>0</v>
      </c>
      <c r="ON30" s="186">
        <v>0</v>
      </c>
      <c r="OO30" s="186">
        <v>0</v>
      </c>
      <c r="OP30" s="186">
        <v>0</v>
      </c>
      <c r="OQ30" s="186">
        <v>0</v>
      </c>
      <c r="OR30" s="186">
        <v>0</v>
      </c>
      <c r="OS30" s="186">
        <v>0</v>
      </c>
      <c r="OT30" s="186">
        <v>0</v>
      </c>
      <c r="OU30" s="186">
        <v>0</v>
      </c>
      <c r="OV30" s="186">
        <v>0</v>
      </c>
      <c r="OW30" s="186">
        <v>0</v>
      </c>
      <c r="OX30" s="186">
        <v>0</v>
      </c>
      <c r="OY30" s="186">
        <v>0</v>
      </c>
      <c r="OZ30" s="186">
        <v>0</v>
      </c>
      <c r="PA30" s="186">
        <v>0</v>
      </c>
      <c r="PB30" s="186">
        <v>0</v>
      </c>
      <c r="PC30" s="186">
        <v>0</v>
      </c>
      <c r="PD30" s="186">
        <v>0</v>
      </c>
      <c r="PE30" s="186">
        <v>0</v>
      </c>
      <c r="PF30" s="186">
        <v>0</v>
      </c>
      <c r="PG30" s="186">
        <v>0</v>
      </c>
      <c r="PH30" s="186">
        <v>0</v>
      </c>
      <c r="PI30" s="186">
        <v>0</v>
      </c>
      <c r="PJ30" s="186">
        <v>11235275.560000001</v>
      </c>
      <c r="PK30" s="186">
        <v>4312399.74</v>
      </c>
      <c r="PL30" s="186">
        <v>556630.68999999994</v>
      </c>
      <c r="PM30" s="186">
        <v>0</v>
      </c>
      <c r="PN30" s="186">
        <v>5907535.8700000001</v>
      </c>
      <c r="PO30" s="186">
        <v>0</v>
      </c>
      <c r="PP30" s="186">
        <v>570671.99</v>
      </c>
      <c r="PQ30" s="186">
        <v>9321943.4600000009</v>
      </c>
      <c r="PR30" s="186">
        <v>665513.01</v>
      </c>
      <c r="PS30" s="186">
        <v>0</v>
      </c>
      <c r="PT30" s="186">
        <v>0</v>
      </c>
      <c r="PU30" s="186">
        <v>0</v>
      </c>
      <c r="PV30" s="186">
        <v>0</v>
      </c>
      <c r="PW30" s="186">
        <v>143647.20000000001</v>
      </c>
      <c r="PX30" s="186">
        <v>8709169.8200000003</v>
      </c>
      <c r="PY30" s="186">
        <v>2272479.73</v>
      </c>
      <c r="PZ30" s="186">
        <v>0</v>
      </c>
      <c r="QA30" s="186">
        <v>0</v>
      </c>
      <c r="QB30" s="186">
        <v>8189174.9900000002</v>
      </c>
      <c r="QC30" s="186">
        <v>0</v>
      </c>
      <c r="QD30" s="281">
        <v>1</v>
      </c>
    </row>
    <row r="31" spans="1:446" x14ac:dyDescent="0.2">
      <c r="A31" s="185" t="s">
        <v>113</v>
      </c>
      <c r="B31" s="185" t="s">
        <v>113</v>
      </c>
      <c r="C31" s="186">
        <f>ROUND(TTU!H18,0)-ROUND(TTU!H288,0)</f>
        <v>0</v>
      </c>
      <c r="D31" s="294">
        <v>3644</v>
      </c>
      <c r="E31" s="185" t="s">
        <v>113</v>
      </c>
      <c r="F31" s="185">
        <v>2020</v>
      </c>
      <c r="G31" s="186">
        <v>209391061</v>
      </c>
      <c r="H31" s="186">
        <v>182893506</v>
      </c>
      <c r="I31" s="186">
        <v>94408502</v>
      </c>
      <c r="J31" s="186">
        <v>46454328</v>
      </c>
      <c r="K31" s="186">
        <v>51296443</v>
      </c>
      <c r="L31" s="185" t="s">
        <v>931</v>
      </c>
      <c r="M31" s="185" t="s">
        <v>842</v>
      </c>
      <c r="N31" s="325" t="s">
        <v>930</v>
      </c>
      <c r="O31" s="186">
        <v>15077</v>
      </c>
      <c r="P31" s="186">
        <v>17232</v>
      </c>
      <c r="Q31" s="186">
        <v>3121</v>
      </c>
      <c r="R31" s="186">
        <v>2413</v>
      </c>
      <c r="S31" s="186">
        <v>407</v>
      </c>
      <c r="T31" s="188" t="s">
        <v>947</v>
      </c>
      <c r="U31" s="188" t="s">
        <v>817</v>
      </c>
      <c r="V31" s="280" t="s">
        <v>948</v>
      </c>
      <c r="W31" s="186">
        <v>280761</v>
      </c>
      <c r="X31" s="186">
        <v>122837</v>
      </c>
      <c r="Y31" s="186">
        <v>35810</v>
      </c>
      <c r="Z31" s="186">
        <v>3020</v>
      </c>
      <c r="AA31" s="186">
        <v>17769</v>
      </c>
      <c r="AB31" s="186">
        <v>34416</v>
      </c>
      <c r="AC31" s="186">
        <v>8719</v>
      </c>
      <c r="AD31" s="186">
        <v>0</v>
      </c>
      <c r="AE31" s="186">
        <v>531</v>
      </c>
      <c r="AF31" s="186">
        <v>148</v>
      </c>
      <c r="AG31" s="186">
        <v>0</v>
      </c>
      <c r="AH31" s="186">
        <v>0</v>
      </c>
      <c r="AI31" s="186">
        <v>0</v>
      </c>
      <c r="AJ31" s="186">
        <v>9716</v>
      </c>
      <c r="AK31" s="186">
        <v>0</v>
      </c>
      <c r="AL31" s="186">
        <v>31274</v>
      </c>
      <c r="AM31" s="186">
        <v>0</v>
      </c>
      <c r="AN31" s="186">
        <v>13</v>
      </c>
      <c r="AO31" s="186">
        <v>2004</v>
      </c>
      <c r="AP31" s="186">
        <v>0</v>
      </c>
      <c r="AQ31" s="186">
        <v>83725</v>
      </c>
      <c r="AR31" s="186">
        <v>57592</v>
      </c>
      <c r="AS31" s="186">
        <v>10490</v>
      </c>
      <c r="AT31" s="186">
        <v>8293</v>
      </c>
      <c r="AU31" s="186">
        <v>13625</v>
      </c>
      <c r="AV31" s="186">
        <v>56352</v>
      </c>
      <c r="AW31" s="186">
        <v>1425</v>
      </c>
      <c r="AX31" s="186">
        <v>0</v>
      </c>
      <c r="AY31" s="186">
        <v>585</v>
      </c>
      <c r="AZ31" s="186">
        <v>0</v>
      </c>
      <c r="BA31" s="186">
        <v>0</v>
      </c>
      <c r="BB31" s="186">
        <v>0</v>
      </c>
      <c r="BC31" s="186">
        <v>0</v>
      </c>
      <c r="BD31" s="186">
        <v>5665</v>
      </c>
      <c r="BE31" s="186">
        <v>0</v>
      </c>
      <c r="BF31" s="186">
        <v>82078</v>
      </c>
      <c r="BG31" s="186">
        <v>0</v>
      </c>
      <c r="BH31" s="186">
        <v>3757</v>
      </c>
      <c r="BI31" s="186">
        <v>943</v>
      </c>
      <c r="BJ31" s="186">
        <v>0</v>
      </c>
      <c r="BK31" s="186">
        <v>11897</v>
      </c>
      <c r="BL31" s="186">
        <v>9987</v>
      </c>
      <c r="BM31" s="186">
        <v>3262</v>
      </c>
      <c r="BN31" s="186">
        <v>9483</v>
      </c>
      <c r="BO31" s="186">
        <v>2091</v>
      </c>
      <c r="BP31" s="186">
        <v>9238</v>
      </c>
      <c r="BQ31" s="186">
        <v>91</v>
      </c>
      <c r="BR31" s="186">
        <v>0</v>
      </c>
      <c r="BS31" s="186">
        <v>446</v>
      </c>
      <c r="BT31" s="186">
        <v>382</v>
      </c>
      <c r="BU31" s="186">
        <v>0</v>
      </c>
      <c r="BV31" s="186">
        <v>0</v>
      </c>
      <c r="BW31" s="186">
        <v>0</v>
      </c>
      <c r="BX31" s="186">
        <v>1102</v>
      </c>
      <c r="BY31" s="186">
        <v>0</v>
      </c>
      <c r="BZ31" s="186">
        <v>19717</v>
      </c>
      <c r="CA31" s="186">
        <v>0</v>
      </c>
      <c r="CB31" s="186">
        <v>0</v>
      </c>
      <c r="CC31" s="186">
        <v>30</v>
      </c>
      <c r="CD31" s="186">
        <v>0</v>
      </c>
      <c r="CE31" s="186">
        <v>9491</v>
      </c>
      <c r="CF31" s="186">
        <v>11951</v>
      </c>
      <c r="CG31" s="186">
        <v>2471</v>
      </c>
      <c r="CH31" s="186">
        <v>5889</v>
      </c>
      <c r="CI31" s="186">
        <v>1337</v>
      </c>
      <c r="CJ31" s="186">
        <v>10264</v>
      </c>
      <c r="CK31" s="186">
        <v>225</v>
      </c>
      <c r="CL31" s="186">
        <v>0</v>
      </c>
      <c r="CM31" s="186">
        <v>0</v>
      </c>
      <c r="CN31" s="186">
        <v>0</v>
      </c>
      <c r="CO31" s="186">
        <v>0</v>
      </c>
      <c r="CP31" s="186">
        <v>0</v>
      </c>
      <c r="CQ31" s="186">
        <v>0</v>
      </c>
      <c r="CR31" s="186">
        <v>1192</v>
      </c>
      <c r="CS31" s="186">
        <v>0</v>
      </c>
      <c r="CT31" s="186">
        <v>2593</v>
      </c>
      <c r="CU31" s="186">
        <v>0</v>
      </c>
      <c r="CV31" s="186">
        <v>0</v>
      </c>
      <c r="CW31" s="186">
        <v>30</v>
      </c>
      <c r="CX31" s="186">
        <v>0</v>
      </c>
      <c r="CY31" s="186">
        <v>0</v>
      </c>
      <c r="CZ31" s="186">
        <v>0</v>
      </c>
      <c r="DA31" s="186">
        <v>0</v>
      </c>
      <c r="DB31" s="186">
        <v>0</v>
      </c>
      <c r="DC31" s="186">
        <v>0</v>
      </c>
      <c r="DD31" s="186">
        <v>0</v>
      </c>
      <c r="DE31" s="186">
        <v>0</v>
      </c>
      <c r="DF31" s="186">
        <v>11969</v>
      </c>
      <c r="DG31" s="186">
        <v>0</v>
      </c>
      <c r="DH31" s="186">
        <v>0</v>
      </c>
      <c r="DI31" s="186">
        <v>0</v>
      </c>
      <c r="DJ31" s="186">
        <v>0</v>
      </c>
      <c r="DK31" s="186">
        <v>0</v>
      </c>
      <c r="DL31" s="186">
        <v>0</v>
      </c>
      <c r="DM31" s="186">
        <v>0</v>
      </c>
      <c r="DN31" s="186">
        <v>0</v>
      </c>
      <c r="DO31" s="186">
        <v>0</v>
      </c>
      <c r="DP31" s="186">
        <v>0</v>
      </c>
      <c r="DQ31" s="186">
        <v>0</v>
      </c>
      <c r="DR31" s="186">
        <v>0</v>
      </c>
      <c r="DS31" s="186">
        <v>11335973.087099601</v>
      </c>
      <c r="DT31" s="186">
        <v>5684051.6870880602</v>
      </c>
      <c r="DU31" s="186">
        <v>3204736.1696926998</v>
      </c>
      <c r="DV31" s="186">
        <v>264732.41880573099</v>
      </c>
      <c r="DW31" s="186">
        <v>968099.890005694</v>
      </c>
      <c r="DX31" s="186">
        <v>3246713.2167293602</v>
      </c>
      <c r="DY31" s="186">
        <v>299350.48576982197</v>
      </c>
      <c r="DZ31" s="186">
        <v>0</v>
      </c>
      <c r="EA31" s="186">
        <v>24474.025974026001</v>
      </c>
      <c r="EB31" s="186">
        <v>281758.2</v>
      </c>
      <c r="EC31" s="186">
        <v>0</v>
      </c>
      <c r="ED31" s="186">
        <v>0</v>
      </c>
      <c r="EE31" s="186">
        <v>0</v>
      </c>
      <c r="EF31" s="186">
        <v>462305.83476855</v>
      </c>
      <c r="EG31" s="186">
        <v>0</v>
      </c>
      <c r="EH31" s="186">
        <v>1489986.5218650501</v>
      </c>
      <c r="EI31" s="186">
        <v>0</v>
      </c>
      <c r="EJ31" s="186">
        <v>1153.1887222742901</v>
      </c>
      <c r="EK31" s="186">
        <v>184820.672815825</v>
      </c>
      <c r="EL31" s="186">
        <v>0</v>
      </c>
      <c r="EM31" s="186">
        <v>8676488.8056375608</v>
      </c>
      <c r="EN31" s="186">
        <v>5777891.6830005199</v>
      </c>
      <c r="EO31" s="186">
        <v>2695361.1565301502</v>
      </c>
      <c r="EP31" s="186">
        <v>773308.79028111103</v>
      </c>
      <c r="EQ31" s="186">
        <v>1803079.99542238</v>
      </c>
      <c r="ER31" s="186">
        <v>7169627.40505144</v>
      </c>
      <c r="ES31" s="186">
        <v>130255.765438327</v>
      </c>
      <c r="ET31" s="186">
        <v>3916.3333333333298</v>
      </c>
      <c r="EU31" s="186">
        <v>109313.37481962499</v>
      </c>
      <c r="EV31" s="186">
        <v>0</v>
      </c>
      <c r="EW31" s="186">
        <v>0</v>
      </c>
      <c r="EX31" s="186">
        <v>0</v>
      </c>
      <c r="EY31" s="186">
        <v>0</v>
      </c>
      <c r="EZ31" s="186">
        <v>585591.87175269204</v>
      </c>
      <c r="FA31" s="186">
        <v>0</v>
      </c>
      <c r="FB31" s="186">
        <v>10804295.5286448</v>
      </c>
      <c r="FC31" s="186">
        <v>0</v>
      </c>
      <c r="FD31" s="186">
        <v>1466271.48999381</v>
      </c>
      <c r="FE31" s="186">
        <v>306492.76188836002</v>
      </c>
      <c r="FF31" s="186">
        <v>0</v>
      </c>
      <c r="FG31" s="186">
        <v>7358294.2616268098</v>
      </c>
      <c r="FH31" s="186">
        <v>5797849.7652339004</v>
      </c>
      <c r="FI31" s="186">
        <v>2100176.4053044799</v>
      </c>
      <c r="FJ31" s="186">
        <v>1805787.2172872301</v>
      </c>
      <c r="FK31" s="186">
        <v>1996014.4361330301</v>
      </c>
      <c r="FL31" s="186">
        <v>4809935.7408287097</v>
      </c>
      <c r="FM31" s="186">
        <v>25311.3944325257</v>
      </c>
      <c r="FN31" s="186">
        <v>0</v>
      </c>
      <c r="FO31" s="186">
        <v>278892.15476190503</v>
      </c>
      <c r="FP31" s="186">
        <v>295851.063608928</v>
      </c>
      <c r="FQ31" s="186">
        <v>0</v>
      </c>
      <c r="FR31" s="186">
        <v>0</v>
      </c>
      <c r="FS31" s="186">
        <v>0</v>
      </c>
      <c r="FT31" s="186">
        <v>278787.801003739</v>
      </c>
      <c r="FU31" s="186">
        <v>0</v>
      </c>
      <c r="FV31" s="186">
        <v>6485747.92460318</v>
      </c>
      <c r="FW31" s="186">
        <v>0</v>
      </c>
      <c r="FX31" s="186">
        <v>0</v>
      </c>
      <c r="FY31" s="186">
        <v>101697.60119047599</v>
      </c>
      <c r="FZ31" s="186">
        <v>0</v>
      </c>
      <c r="GA31" s="186">
        <v>11141090.004981</v>
      </c>
      <c r="GB31" s="186">
        <v>12967483.6262228</v>
      </c>
      <c r="GC31" s="186">
        <v>2175408.7871041899</v>
      </c>
      <c r="GD31" s="186">
        <v>4279642.0404682299</v>
      </c>
      <c r="GE31" s="186">
        <v>1402054.90749031</v>
      </c>
      <c r="GF31" s="186">
        <v>15248223.419943999</v>
      </c>
      <c r="GG31" s="186">
        <v>187733.38224591999</v>
      </c>
      <c r="GH31" s="186">
        <v>0</v>
      </c>
      <c r="GI31" s="186">
        <v>0</v>
      </c>
      <c r="GJ31" s="186">
        <v>0</v>
      </c>
      <c r="GK31" s="186">
        <v>0</v>
      </c>
      <c r="GL31" s="186">
        <v>0</v>
      </c>
      <c r="GM31" s="186">
        <v>0</v>
      </c>
      <c r="GN31" s="186">
        <v>1052130.6734762799</v>
      </c>
      <c r="GO31" s="186">
        <v>0</v>
      </c>
      <c r="GP31" s="186">
        <v>6861020.6254554903</v>
      </c>
      <c r="GQ31" s="186">
        <v>0</v>
      </c>
      <c r="GR31" s="186">
        <v>0</v>
      </c>
      <c r="GS31" s="186">
        <v>40541.732142857203</v>
      </c>
      <c r="GT31" s="186">
        <v>0</v>
      </c>
      <c r="GU31" s="186">
        <v>0</v>
      </c>
      <c r="GV31" s="186">
        <v>0</v>
      </c>
      <c r="GW31" s="186">
        <v>0</v>
      </c>
      <c r="GX31" s="186">
        <v>0</v>
      </c>
      <c r="GY31" s="186">
        <v>0</v>
      </c>
      <c r="GZ31" s="186">
        <v>0</v>
      </c>
      <c r="HA31" s="186">
        <v>0</v>
      </c>
      <c r="HB31" s="186">
        <v>5019570.7543734303</v>
      </c>
      <c r="HC31" s="186">
        <v>0</v>
      </c>
      <c r="HD31" s="186">
        <v>0</v>
      </c>
      <c r="HE31" s="186">
        <v>0</v>
      </c>
      <c r="HF31" s="186">
        <v>0</v>
      </c>
      <c r="HG31" s="186">
        <v>0</v>
      </c>
      <c r="HH31" s="186">
        <v>0</v>
      </c>
      <c r="HI31" s="186">
        <v>0</v>
      </c>
      <c r="HJ31" s="186">
        <v>0</v>
      </c>
      <c r="HK31" s="186">
        <v>0</v>
      </c>
      <c r="HL31" s="186">
        <v>0</v>
      </c>
      <c r="HM31" s="186">
        <v>0</v>
      </c>
      <c r="HN31" s="186">
        <v>0</v>
      </c>
      <c r="HP31" s="187" t="s">
        <v>160</v>
      </c>
      <c r="HQ31" s="185">
        <f>'Relative Weights'!$H$1</f>
        <v>2020</v>
      </c>
      <c r="HR31" s="186">
        <v>998580.09</v>
      </c>
      <c r="HS31" s="186">
        <v>592173.43000000005</v>
      </c>
      <c r="HT31" s="186">
        <v>257278.94</v>
      </c>
      <c r="HU31" s="186">
        <v>7789.82</v>
      </c>
      <c r="HV31" s="186">
        <v>270681.08</v>
      </c>
      <c r="HW31" s="186">
        <v>367766.78</v>
      </c>
      <c r="HX31" s="186">
        <v>53186.13</v>
      </c>
      <c r="HY31" s="186">
        <v>0</v>
      </c>
      <c r="HZ31" s="186">
        <v>2809.31</v>
      </c>
      <c r="IA31" s="186">
        <v>0</v>
      </c>
      <c r="IB31" s="186">
        <v>0</v>
      </c>
      <c r="IC31" s="186">
        <v>0</v>
      </c>
      <c r="ID31" s="186">
        <v>0</v>
      </c>
      <c r="IE31" s="186">
        <v>43608.46</v>
      </c>
      <c r="IF31" s="186">
        <v>0</v>
      </c>
      <c r="IG31" s="186">
        <v>2048985.95</v>
      </c>
      <c r="IH31" s="186">
        <v>0</v>
      </c>
      <c r="II31" s="186">
        <v>33.69</v>
      </c>
      <c r="IJ31" s="186">
        <v>27241.05</v>
      </c>
      <c r="IK31" s="186">
        <v>0</v>
      </c>
      <c r="IL31" s="186">
        <v>359109.94</v>
      </c>
      <c r="IM31" s="186">
        <v>230180.75</v>
      </c>
      <c r="IN31" s="186">
        <v>68453.490000000005</v>
      </c>
      <c r="IO31" s="186">
        <v>21133.87</v>
      </c>
      <c r="IP31" s="186">
        <v>165494.28</v>
      </c>
      <c r="IQ31" s="186">
        <v>596002.18999999994</v>
      </c>
      <c r="IR31" s="186">
        <v>4805.25</v>
      </c>
      <c r="IS31" s="186">
        <v>0</v>
      </c>
      <c r="IT31" s="186">
        <v>3095</v>
      </c>
      <c r="IU31" s="186">
        <v>0</v>
      </c>
      <c r="IV31" s="186">
        <v>0</v>
      </c>
      <c r="IW31" s="186">
        <v>0</v>
      </c>
      <c r="IX31" s="186">
        <v>0</v>
      </c>
      <c r="IY31" s="186">
        <v>34592.870000000003</v>
      </c>
      <c r="IZ31" s="186">
        <v>0</v>
      </c>
      <c r="JA31" s="186">
        <v>2338227.9300000002</v>
      </c>
      <c r="JB31" s="186">
        <v>0</v>
      </c>
      <c r="JC31" s="186">
        <v>10967.2</v>
      </c>
      <c r="JD31" s="186">
        <v>5956.44</v>
      </c>
      <c r="JE31" s="186">
        <v>0</v>
      </c>
      <c r="JF31" s="186">
        <v>113599.42</v>
      </c>
      <c r="JG31" s="186">
        <v>78639.240000000005</v>
      </c>
      <c r="JH31" s="186">
        <v>23863.599999999999</v>
      </c>
      <c r="JI31" s="186">
        <v>22362.23</v>
      </c>
      <c r="JJ31" s="186">
        <v>28825.5</v>
      </c>
      <c r="JK31" s="186">
        <v>122917.8</v>
      </c>
      <c r="JL31" s="186">
        <v>193.29</v>
      </c>
      <c r="JM31" s="186">
        <v>0</v>
      </c>
      <c r="JN31" s="186">
        <v>2359.6</v>
      </c>
      <c r="JO31" s="186">
        <v>26306.2</v>
      </c>
      <c r="JP31" s="186">
        <v>0</v>
      </c>
      <c r="JQ31" s="186">
        <v>0</v>
      </c>
      <c r="JR31" s="186">
        <v>0</v>
      </c>
      <c r="JS31" s="186">
        <v>4731.24</v>
      </c>
      <c r="JT31" s="186">
        <v>0</v>
      </c>
      <c r="JU31" s="186">
        <v>327430.25</v>
      </c>
      <c r="JV31" s="186">
        <v>0</v>
      </c>
      <c r="JW31" s="186">
        <v>0</v>
      </c>
      <c r="JX31" s="186">
        <v>0</v>
      </c>
      <c r="JY31" s="186">
        <v>0</v>
      </c>
      <c r="JZ31" s="186">
        <v>55604.29</v>
      </c>
      <c r="KA31" s="186">
        <v>65250.31</v>
      </c>
      <c r="KB31" s="186">
        <v>19047.68</v>
      </c>
      <c r="KC31" s="186">
        <v>10345.35</v>
      </c>
      <c r="KD31" s="186">
        <v>18572.88</v>
      </c>
      <c r="KE31" s="186">
        <v>121034.86</v>
      </c>
      <c r="KF31" s="186">
        <v>0</v>
      </c>
      <c r="KG31" s="186">
        <v>0</v>
      </c>
      <c r="KH31" s="186">
        <v>0</v>
      </c>
      <c r="KI31" s="186">
        <v>0</v>
      </c>
      <c r="KJ31" s="186">
        <v>0</v>
      </c>
      <c r="KK31" s="186">
        <v>0</v>
      </c>
      <c r="KL31" s="186">
        <v>0</v>
      </c>
      <c r="KM31" s="186">
        <v>4682.5</v>
      </c>
      <c r="KN31" s="186">
        <v>0</v>
      </c>
      <c r="KO31" s="186">
        <v>34057</v>
      </c>
      <c r="KP31" s="186">
        <v>0</v>
      </c>
      <c r="KQ31" s="186">
        <v>0</v>
      </c>
      <c r="KR31" s="186">
        <v>0</v>
      </c>
      <c r="KS31" s="186">
        <v>0</v>
      </c>
      <c r="KT31" s="186">
        <v>0</v>
      </c>
      <c r="KU31" s="186">
        <v>0</v>
      </c>
      <c r="KV31" s="186">
        <v>0</v>
      </c>
      <c r="KW31" s="186">
        <v>0</v>
      </c>
      <c r="KX31" s="186">
        <v>0</v>
      </c>
      <c r="KY31" s="186">
        <v>0</v>
      </c>
      <c r="KZ31" s="186">
        <v>0</v>
      </c>
      <c r="LA31" s="186">
        <v>348091</v>
      </c>
      <c r="LB31" s="186">
        <v>0</v>
      </c>
      <c r="LC31" s="186">
        <v>0</v>
      </c>
      <c r="LD31" s="186">
        <v>0</v>
      </c>
      <c r="LE31" s="186">
        <v>0</v>
      </c>
      <c r="LF31" s="186">
        <v>0</v>
      </c>
      <c r="LG31" s="186">
        <v>0</v>
      </c>
      <c r="LH31" s="186">
        <v>0</v>
      </c>
      <c r="LI31" s="186">
        <v>0</v>
      </c>
      <c r="LJ31" s="186">
        <v>0</v>
      </c>
      <c r="LK31" s="186">
        <v>0</v>
      </c>
      <c r="LL31" s="186">
        <v>0</v>
      </c>
      <c r="LM31" s="186">
        <v>0</v>
      </c>
      <c r="LN31" s="186">
        <v>9257460.9199999999</v>
      </c>
      <c r="LO31" s="186">
        <v>3060752.53</v>
      </c>
      <c r="LP31" s="186">
        <v>2036025.69</v>
      </c>
      <c r="LQ31" s="186">
        <v>169996.72</v>
      </c>
      <c r="LR31" s="186">
        <v>507773.14</v>
      </c>
      <c r="LS31" s="186">
        <v>5422886.7999999998</v>
      </c>
      <c r="LT31" s="186">
        <v>165483.74</v>
      </c>
      <c r="LU31" s="186">
        <v>0</v>
      </c>
      <c r="LV31" s="186">
        <v>8919.08</v>
      </c>
      <c r="LW31" s="186">
        <v>491403.09</v>
      </c>
      <c r="LX31" s="186">
        <v>0</v>
      </c>
      <c r="LY31" s="186">
        <v>0</v>
      </c>
      <c r="LZ31" s="186">
        <v>0</v>
      </c>
      <c r="MA31" s="186">
        <v>254586.28</v>
      </c>
      <c r="MB31" s="186">
        <v>0</v>
      </c>
      <c r="MC31" s="186">
        <v>1109618.6599999999</v>
      </c>
      <c r="MD31" s="186">
        <v>0</v>
      </c>
      <c r="ME31" s="186">
        <v>1209.6400000000001</v>
      </c>
      <c r="MF31" s="186">
        <v>118230.04</v>
      </c>
      <c r="MG31" s="186">
        <v>0</v>
      </c>
      <c r="MH31" s="186">
        <v>12810350.98</v>
      </c>
      <c r="MI31" s="186">
        <v>6872635.7000000002</v>
      </c>
      <c r="MJ31" s="186">
        <v>3457635.47</v>
      </c>
      <c r="MK31" s="186">
        <v>830696.88</v>
      </c>
      <c r="ML31" s="186">
        <v>1819964.72</v>
      </c>
      <c r="MM31" s="186">
        <v>9980968.8699999992</v>
      </c>
      <c r="MN31" s="186">
        <v>327818.65999999997</v>
      </c>
      <c r="MO31" s="186">
        <v>3355.45</v>
      </c>
      <c r="MP31" s="186">
        <v>91068.1</v>
      </c>
      <c r="MQ31" s="186">
        <v>0</v>
      </c>
      <c r="MR31" s="186">
        <v>0</v>
      </c>
      <c r="MS31" s="186">
        <v>0</v>
      </c>
      <c r="MT31" s="186">
        <v>0</v>
      </c>
      <c r="MU31" s="186">
        <v>720774.9</v>
      </c>
      <c r="MV31" s="186">
        <v>0</v>
      </c>
      <c r="MW31" s="186">
        <v>11553652.27</v>
      </c>
      <c r="MX31" s="186">
        <v>0</v>
      </c>
      <c r="MY31" s="186">
        <v>1386388.54</v>
      </c>
      <c r="MZ31" s="186">
        <v>593610.29</v>
      </c>
      <c r="NA31" s="186">
        <v>0</v>
      </c>
      <c r="NB31" s="186">
        <v>6373273.9400000004</v>
      </c>
      <c r="NC31" s="186">
        <v>6201851.8399999999</v>
      </c>
      <c r="ND31" s="186">
        <v>1925170.71</v>
      </c>
      <c r="NE31" s="186">
        <v>1759341.91</v>
      </c>
      <c r="NF31" s="186">
        <v>3199467.84</v>
      </c>
      <c r="NG31" s="186">
        <v>5197792.37</v>
      </c>
      <c r="NH31" s="186">
        <v>40556.03</v>
      </c>
      <c r="NI31" s="186">
        <v>0</v>
      </c>
      <c r="NJ31" s="186">
        <v>207509.01</v>
      </c>
      <c r="NK31" s="186">
        <v>492421.38</v>
      </c>
      <c r="NL31" s="186">
        <v>0</v>
      </c>
      <c r="NM31" s="186">
        <v>0</v>
      </c>
      <c r="NN31" s="186">
        <v>0</v>
      </c>
      <c r="NO31" s="186">
        <v>243312.57</v>
      </c>
      <c r="NP31" s="186">
        <v>0</v>
      </c>
      <c r="NQ31" s="186">
        <v>6389359.4800000004</v>
      </c>
      <c r="NR31" s="186">
        <v>0</v>
      </c>
      <c r="NS31" s="186">
        <v>0</v>
      </c>
      <c r="NT31" s="186">
        <v>4292499.0599999996</v>
      </c>
      <c r="NU31" s="186">
        <v>0</v>
      </c>
      <c r="NV31" s="186">
        <v>10203949.98</v>
      </c>
      <c r="NW31" s="186">
        <v>12833903.73</v>
      </c>
      <c r="NX31" s="186">
        <v>2411233.7400000002</v>
      </c>
      <c r="NY31" s="186">
        <v>4523444.04</v>
      </c>
      <c r="NZ31" s="186">
        <v>1487250.85</v>
      </c>
      <c r="OA31" s="186">
        <v>15763698.32</v>
      </c>
      <c r="OB31" s="186">
        <v>317385.68</v>
      </c>
      <c r="OC31" s="186">
        <v>0</v>
      </c>
      <c r="OD31" s="186">
        <v>0</v>
      </c>
      <c r="OE31" s="186">
        <v>0</v>
      </c>
      <c r="OF31" s="186">
        <v>0</v>
      </c>
      <c r="OG31" s="186">
        <v>0</v>
      </c>
      <c r="OH31" s="186">
        <v>0</v>
      </c>
      <c r="OI31" s="186">
        <v>899598.64</v>
      </c>
      <c r="OJ31" s="186">
        <v>0</v>
      </c>
      <c r="OK31" s="186">
        <v>6643450.6100000003</v>
      </c>
      <c r="OL31" s="186">
        <v>0</v>
      </c>
      <c r="OM31" s="186">
        <v>0</v>
      </c>
      <c r="ON31" s="186">
        <v>1710105.55</v>
      </c>
      <c r="OO31" s="186">
        <v>0</v>
      </c>
      <c r="OP31" s="186">
        <v>0</v>
      </c>
      <c r="OQ31" s="186">
        <v>0</v>
      </c>
      <c r="OR31" s="186">
        <v>0</v>
      </c>
      <c r="OS31" s="186">
        <v>0</v>
      </c>
      <c r="OT31" s="186">
        <v>0</v>
      </c>
      <c r="OU31" s="186">
        <v>0</v>
      </c>
      <c r="OV31" s="186">
        <v>0</v>
      </c>
      <c r="OW31" s="186">
        <v>5564015.8700000001</v>
      </c>
      <c r="OX31" s="186">
        <v>0</v>
      </c>
      <c r="OY31" s="186">
        <v>0</v>
      </c>
      <c r="OZ31" s="186">
        <v>0</v>
      </c>
      <c r="PA31" s="186">
        <v>0</v>
      </c>
      <c r="PB31" s="186">
        <v>0</v>
      </c>
      <c r="PC31" s="186">
        <v>0</v>
      </c>
      <c r="PD31" s="186">
        <v>0</v>
      </c>
      <c r="PE31" s="186">
        <v>0</v>
      </c>
      <c r="PF31" s="186">
        <v>0</v>
      </c>
      <c r="PG31" s="186">
        <v>0</v>
      </c>
      <c r="PH31" s="186">
        <v>0</v>
      </c>
      <c r="PI31" s="186">
        <v>0</v>
      </c>
      <c r="PJ31" s="186">
        <v>11324202.779999999</v>
      </c>
      <c r="PK31" s="186">
        <v>8488864.1400000006</v>
      </c>
      <c r="PL31" s="186">
        <v>2880516.32</v>
      </c>
      <c r="PM31" s="186">
        <v>2055454.9</v>
      </c>
      <c r="PN31" s="186">
        <v>2134287.0499999998</v>
      </c>
      <c r="PO31" s="186">
        <v>10656182.550000001</v>
      </c>
      <c r="PP31" s="186">
        <v>249441.12</v>
      </c>
      <c r="PQ31" s="186">
        <v>1631413.72</v>
      </c>
      <c r="PR31" s="186">
        <v>92594.18</v>
      </c>
      <c r="PS31" s="186">
        <v>1044201.31</v>
      </c>
      <c r="PT31" s="186">
        <v>0</v>
      </c>
      <c r="PU31" s="186">
        <v>0</v>
      </c>
      <c r="PV31" s="186">
        <v>0</v>
      </c>
      <c r="PW31" s="186">
        <v>620719.99</v>
      </c>
      <c r="PX31" s="186">
        <v>0</v>
      </c>
      <c r="PY31" s="186">
        <v>7529754.5</v>
      </c>
      <c r="PZ31" s="186">
        <v>0</v>
      </c>
      <c r="QA31" s="186">
        <v>480167.71</v>
      </c>
      <c r="QB31" s="186">
        <v>1967542.13</v>
      </c>
      <c r="QC31" s="186">
        <v>0</v>
      </c>
      <c r="QD31" s="281">
        <v>1</v>
      </c>
    </row>
    <row r="32" spans="1:446" x14ac:dyDescent="0.2">
      <c r="A32" s="185" t="s">
        <v>87</v>
      </c>
      <c r="B32" s="185" t="s">
        <v>87</v>
      </c>
      <c r="C32" s="186">
        <f>ROUND(ASU!H18,0)-ROUND(ASU!H288,0)</f>
        <v>0</v>
      </c>
      <c r="D32" s="294">
        <v>3541</v>
      </c>
      <c r="E32" s="185" t="s">
        <v>687</v>
      </c>
      <c r="F32" s="185">
        <v>2020</v>
      </c>
      <c r="G32" s="186">
        <v>45414902</v>
      </c>
      <c r="H32" s="186">
        <v>788082</v>
      </c>
      <c r="I32" s="186">
        <v>7944574</v>
      </c>
      <c r="J32" s="186">
        <v>9166411</v>
      </c>
      <c r="K32" s="186">
        <v>17731658</v>
      </c>
      <c r="L32" s="185" t="s">
        <v>758</v>
      </c>
      <c r="M32" s="185" t="s">
        <v>759</v>
      </c>
      <c r="N32" s="280" t="s">
        <v>760</v>
      </c>
      <c r="O32" s="186">
        <v>6324</v>
      </c>
      <c r="P32" s="186">
        <v>2658</v>
      </c>
      <c r="Q32" s="186">
        <v>1228</v>
      </c>
      <c r="R32" s="186">
        <v>0</v>
      </c>
      <c r="S32" s="186">
        <v>79</v>
      </c>
      <c r="T32" s="188" t="s">
        <v>932</v>
      </c>
      <c r="U32" s="188" t="s">
        <v>933</v>
      </c>
      <c r="V32" s="188" t="s">
        <v>934</v>
      </c>
      <c r="W32" s="186">
        <v>84591</v>
      </c>
      <c r="X32" s="186">
        <v>23302</v>
      </c>
      <c r="Y32" s="186">
        <v>8615</v>
      </c>
      <c r="Z32" s="186">
        <v>1413</v>
      </c>
      <c r="AA32" s="186">
        <v>2350</v>
      </c>
      <c r="AB32" s="186">
        <v>3158</v>
      </c>
      <c r="AC32" s="186">
        <v>435</v>
      </c>
      <c r="AD32" s="186">
        <v>0</v>
      </c>
      <c r="AE32" s="186">
        <v>996</v>
      </c>
      <c r="AF32" s="186">
        <v>0</v>
      </c>
      <c r="AG32" s="186">
        <v>0</v>
      </c>
      <c r="AH32" s="186">
        <v>0</v>
      </c>
      <c r="AI32" s="186">
        <v>614</v>
      </c>
      <c r="AJ32" s="186">
        <v>5295</v>
      </c>
      <c r="AK32" s="186">
        <v>0</v>
      </c>
      <c r="AL32" s="186">
        <v>7437</v>
      </c>
      <c r="AM32" s="186">
        <v>0</v>
      </c>
      <c r="AN32" s="186">
        <v>0</v>
      </c>
      <c r="AO32" s="186">
        <v>1881</v>
      </c>
      <c r="AP32" s="186">
        <v>679</v>
      </c>
      <c r="AQ32" s="186">
        <v>13513</v>
      </c>
      <c r="AR32" s="186">
        <v>7236</v>
      </c>
      <c r="AS32" s="186">
        <v>1496</v>
      </c>
      <c r="AT32" s="186">
        <v>2742</v>
      </c>
      <c r="AU32" s="186">
        <v>2713</v>
      </c>
      <c r="AV32" s="186">
        <v>1947</v>
      </c>
      <c r="AW32" s="186">
        <v>384</v>
      </c>
      <c r="AX32" s="186">
        <v>0</v>
      </c>
      <c r="AY32" s="186">
        <v>2652</v>
      </c>
      <c r="AZ32" s="186">
        <v>0</v>
      </c>
      <c r="BA32" s="186">
        <v>0</v>
      </c>
      <c r="BB32" s="186">
        <v>0</v>
      </c>
      <c r="BC32" s="186">
        <v>0</v>
      </c>
      <c r="BD32" s="186">
        <v>4535</v>
      </c>
      <c r="BE32" s="186">
        <v>0</v>
      </c>
      <c r="BF32" s="186">
        <v>11036</v>
      </c>
      <c r="BG32" s="186">
        <v>0</v>
      </c>
      <c r="BH32" s="186">
        <v>954</v>
      </c>
      <c r="BI32" s="186">
        <v>1180</v>
      </c>
      <c r="BJ32" s="186">
        <v>4158</v>
      </c>
      <c r="BK32" s="186">
        <v>4932</v>
      </c>
      <c r="BL32" s="186">
        <v>363</v>
      </c>
      <c r="BM32" s="186">
        <v>0</v>
      </c>
      <c r="BN32" s="186">
        <v>9867</v>
      </c>
      <c r="BO32" s="186">
        <v>364</v>
      </c>
      <c r="BP32" s="186">
        <v>0</v>
      </c>
      <c r="BQ32" s="186">
        <v>207</v>
      </c>
      <c r="BR32" s="186">
        <v>0</v>
      </c>
      <c r="BS32" s="186">
        <v>1158</v>
      </c>
      <c r="BT32" s="186">
        <v>0</v>
      </c>
      <c r="BU32" s="186">
        <v>0</v>
      </c>
      <c r="BV32" s="186">
        <v>0</v>
      </c>
      <c r="BW32" s="186">
        <v>0</v>
      </c>
      <c r="BX32" s="186">
        <v>216</v>
      </c>
      <c r="BY32" s="186">
        <v>0</v>
      </c>
      <c r="BZ32" s="186">
        <v>4704</v>
      </c>
      <c r="CA32" s="186">
        <v>0</v>
      </c>
      <c r="CB32" s="186">
        <v>0</v>
      </c>
      <c r="CC32" s="186">
        <v>612</v>
      </c>
      <c r="CD32" s="186">
        <v>1279</v>
      </c>
      <c r="CE32" s="186">
        <v>0</v>
      </c>
      <c r="CF32" s="186">
        <v>0</v>
      </c>
      <c r="CG32" s="186">
        <v>0</v>
      </c>
      <c r="CH32" s="186">
        <v>0</v>
      </c>
      <c r="CI32" s="186">
        <v>0</v>
      </c>
      <c r="CJ32" s="186">
        <v>0</v>
      </c>
      <c r="CK32" s="186">
        <v>0</v>
      </c>
      <c r="CL32" s="186">
        <v>0</v>
      </c>
      <c r="CM32" s="186">
        <v>0</v>
      </c>
      <c r="CN32" s="186">
        <v>0</v>
      </c>
      <c r="CO32" s="186">
        <v>0</v>
      </c>
      <c r="CP32" s="186">
        <v>0</v>
      </c>
      <c r="CQ32" s="186">
        <v>0</v>
      </c>
      <c r="CR32" s="186">
        <v>0</v>
      </c>
      <c r="CS32" s="186">
        <v>0</v>
      </c>
      <c r="CT32" s="186">
        <v>0</v>
      </c>
      <c r="CU32" s="186">
        <v>0</v>
      </c>
      <c r="CV32" s="186">
        <v>0</v>
      </c>
      <c r="CW32" s="186">
        <v>0</v>
      </c>
      <c r="CX32" s="186">
        <v>0</v>
      </c>
      <c r="CY32" s="186">
        <v>0</v>
      </c>
      <c r="CZ32" s="186">
        <v>0</v>
      </c>
      <c r="DA32" s="186">
        <v>0</v>
      </c>
      <c r="DB32" s="186">
        <v>0</v>
      </c>
      <c r="DC32" s="186">
        <v>0</v>
      </c>
      <c r="DD32" s="186">
        <v>0</v>
      </c>
      <c r="DE32" s="186">
        <v>0</v>
      </c>
      <c r="DF32" s="186">
        <v>0</v>
      </c>
      <c r="DG32" s="186">
        <v>0</v>
      </c>
      <c r="DH32" s="186">
        <v>0</v>
      </c>
      <c r="DI32" s="186">
        <v>0</v>
      </c>
      <c r="DJ32" s="186">
        <v>0</v>
      </c>
      <c r="DK32" s="186">
        <v>0</v>
      </c>
      <c r="DL32" s="186">
        <v>2653</v>
      </c>
      <c r="DM32" s="186">
        <v>0</v>
      </c>
      <c r="DN32" s="186">
        <v>0</v>
      </c>
      <c r="DO32" s="186">
        <v>0</v>
      </c>
      <c r="DP32" s="186">
        <v>0</v>
      </c>
      <c r="DQ32" s="186">
        <v>0</v>
      </c>
      <c r="DR32" s="186">
        <v>0</v>
      </c>
      <c r="DS32" s="186">
        <v>5122681.7056519696</v>
      </c>
      <c r="DT32" s="186">
        <v>2134814.6008026199</v>
      </c>
      <c r="DU32" s="186">
        <v>1148531.2660000599</v>
      </c>
      <c r="DV32" s="186">
        <v>117116.66210544</v>
      </c>
      <c r="DW32" s="186">
        <v>147592.358204016</v>
      </c>
      <c r="DX32" s="186">
        <v>714572.92887163698</v>
      </c>
      <c r="DY32" s="186">
        <v>24040.470168384702</v>
      </c>
      <c r="DZ32" s="186">
        <v>0</v>
      </c>
      <c r="EA32" s="186">
        <v>82035.525791580701</v>
      </c>
      <c r="EB32" s="186">
        <v>0</v>
      </c>
      <c r="EC32" s="186">
        <v>0</v>
      </c>
      <c r="ED32" s="186">
        <v>0</v>
      </c>
      <c r="EE32" s="186">
        <v>58130.922546519701</v>
      </c>
      <c r="EF32" s="186">
        <v>321248.10166087101</v>
      </c>
      <c r="EG32" s="186">
        <v>0</v>
      </c>
      <c r="EH32" s="186">
        <v>524308.28176051599</v>
      </c>
      <c r="EI32" s="186">
        <v>0</v>
      </c>
      <c r="EJ32" s="186">
        <v>0</v>
      </c>
      <c r="EK32" s="186">
        <v>135948.53223169601</v>
      </c>
      <c r="EL32" s="186">
        <v>65115.539627169397</v>
      </c>
      <c r="EM32" s="186">
        <v>1529457.4417707101</v>
      </c>
      <c r="EN32" s="186">
        <v>1157228.91703349</v>
      </c>
      <c r="EO32" s="186">
        <v>429439.67382451502</v>
      </c>
      <c r="EP32" s="186">
        <v>279039.75626944401</v>
      </c>
      <c r="EQ32" s="186">
        <v>220285.00428775101</v>
      </c>
      <c r="ER32" s="186">
        <v>693613.65342088696</v>
      </c>
      <c r="ES32" s="186">
        <v>38022.1644576541</v>
      </c>
      <c r="ET32" s="186">
        <v>0</v>
      </c>
      <c r="EU32" s="186">
        <v>272372.71267770597</v>
      </c>
      <c r="EV32" s="186">
        <v>0</v>
      </c>
      <c r="EW32" s="186">
        <v>0</v>
      </c>
      <c r="EX32" s="186">
        <v>0</v>
      </c>
      <c r="EY32" s="186">
        <v>0</v>
      </c>
      <c r="EZ32" s="186">
        <v>441811.56305461598</v>
      </c>
      <c r="FA32" s="186">
        <v>0</v>
      </c>
      <c r="FB32" s="186">
        <v>1413049.1637089001</v>
      </c>
      <c r="FC32" s="186">
        <v>0</v>
      </c>
      <c r="FD32" s="186">
        <v>0</v>
      </c>
      <c r="FE32" s="186">
        <v>88307.696113647296</v>
      </c>
      <c r="FF32" s="186">
        <v>1068227.4017136099</v>
      </c>
      <c r="FG32" s="186">
        <v>1335096.3936719</v>
      </c>
      <c r="FH32" s="186">
        <v>162796.33666588701</v>
      </c>
      <c r="FI32" s="186">
        <v>0</v>
      </c>
      <c r="FJ32" s="186">
        <v>644615.6</v>
      </c>
      <c r="FK32" s="186">
        <v>55129.9463774791</v>
      </c>
      <c r="FL32" s="186">
        <v>0</v>
      </c>
      <c r="FM32" s="186">
        <v>22841.357142857101</v>
      </c>
      <c r="FN32" s="186">
        <v>0</v>
      </c>
      <c r="FO32" s="186">
        <v>245303.761530713</v>
      </c>
      <c r="FP32" s="186">
        <v>0</v>
      </c>
      <c r="FQ32" s="186">
        <v>0</v>
      </c>
      <c r="FR32" s="186">
        <v>0</v>
      </c>
      <c r="FS32" s="186">
        <v>0</v>
      </c>
      <c r="FT32" s="186">
        <v>61219.754967189197</v>
      </c>
      <c r="FU32" s="186">
        <v>0</v>
      </c>
      <c r="FV32" s="186">
        <v>932453.24115527002</v>
      </c>
      <c r="FW32" s="186">
        <v>0</v>
      </c>
      <c r="FX32" s="186">
        <v>0</v>
      </c>
      <c r="FY32" s="186">
        <v>157377.25</v>
      </c>
      <c r="FZ32" s="186">
        <v>880724</v>
      </c>
      <c r="GA32" s="186">
        <v>0</v>
      </c>
      <c r="GB32" s="186">
        <v>0</v>
      </c>
      <c r="GC32" s="186">
        <v>0</v>
      </c>
      <c r="GD32" s="186">
        <v>0</v>
      </c>
      <c r="GE32" s="186">
        <v>0</v>
      </c>
      <c r="GF32" s="186">
        <v>0</v>
      </c>
      <c r="GG32" s="186">
        <v>0</v>
      </c>
      <c r="GH32" s="186">
        <v>0</v>
      </c>
      <c r="GI32" s="186">
        <v>0</v>
      </c>
      <c r="GJ32" s="186">
        <v>0</v>
      </c>
      <c r="GK32" s="186">
        <v>0</v>
      </c>
      <c r="GL32" s="186">
        <v>0</v>
      </c>
      <c r="GM32" s="186">
        <v>0</v>
      </c>
      <c r="GN32" s="186">
        <v>0</v>
      </c>
      <c r="GO32" s="186">
        <v>0</v>
      </c>
      <c r="GP32" s="186">
        <v>0</v>
      </c>
      <c r="GQ32" s="186">
        <v>0</v>
      </c>
      <c r="GR32" s="186">
        <v>0</v>
      </c>
      <c r="GS32" s="186">
        <v>0</v>
      </c>
      <c r="GT32" s="186">
        <v>0</v>
      </c>
      <c r="GU32" s="186">
        <v>0</v>
      </c>
      <c r="GV32" s="186">
        <v>0</v>
      </c>
      <c r="GW32" s="186">
        <v>0</v>
      </c>
      <c r="GX32" s="186">
        <v>0</v>
      </c>
      <c r="GY32" s="186">
        <v>0</v>
      </c>
      <c r="GZ32" s="186">
        <v>0</v>
      </c>
      <c r="HA32" s="186">
        <v>0</v>
      </c>
      <c r="HB32" s="186">
        <v>0</v>
      </c>
      <c r="HC32" s="186">
        <v>0</v>
      </c>
      <c r="HD32" s="186">
        <v>0</v>
      </c>
      <c r="HE32" s="186">
        <v>0</v>
      </c>
      <c r="HF32" s="186">
        <v>0</v>
      </c>
      <c r="HG32" s="186">
        <v>0</v>
      </c>
      <c r="HH32" s="186">
        <v>814628.39037433197</v>
      </c>
      <c r="HI32" s="186">
        <v>0</v>
      </c>
      <c r="HJ32" s="186">
        <v>0</v>
      </c>
      <c r="HK32" s="186">
        <v>0</v>
      </c>
      <c r="HL32" s="186">
        <v>0</v>
      </c>
      <c r="HM32" s="186">
        <v>0</v>
      </c>
      <c r="HN32" s="186">
        <v>0</v>
      </c>
      <c r="HP32" s="187" t="s">
        <v>161</v>
      </c>
      <c r="HQ32" s="185">
        <f>'Relative Weights'!$H$1</f>
        <v>2020</v>
      </c>
      <c r="HR32" s="186">
        <v>33285</v>
      </c>
      <c r="HS32" s="186">
        <v>27358</v>
      </c>
      <c r="HT32" s="186">
        <v>0</v>
      </c>
      <c r="HU32" s="186">
        <v>0</v>
      </c>
      <c r="HV32" s="186">
        <v>0</v>
      </c>
      <c r="HW32" s="186">
        <v>0</v>
      </c>
      <c r="HX32" s="186">
        <v>0</v>
      </c>
      <c r="HY32" s="186">
        <v>0</v>
      </c>
      <c r="HZ32" s="186">
        <v>41606</v>
      </c>
      <c r="IA32" s="186">
        <v>0</v>
      </c>
      <c r="IB32" s="186">
        <v>0</v>
      </c>
      <c r="IC32" s="186">
        <v>0</v>
      </c>
      <c r="ID32" s="186">
        <v>0</v>
      </c>
      <c r="IE32" s="186">
        <v>0</v>
      </c>
      <c r="IF32" s="186">
        <v>0</v>
      </c>
      <c r="IG32" s="186">
        <v>0</v>
      </c>
      <c r="IH32" s="186">
        <v>0</v>
      </c>
      <c r="II32" s="186">
        <v>0</v>
      </c>
      <c r="IJ32" s="186">
        <v>0</v>
      </c>
      <c r="IK32" s="186">
        <v>0</v>
      </c>
      <c r="IL32" s="186">
        <v>0</v>
      </c>
      <c r="IM32" s="186">
        <v>0</v>
      </c>
      <c r="IN32" s="186">
        <v>0</v>
      </c>
      <c r="IO32" s="186">
        <v>0</v>
      </c>
      <c r="IP32" s="186">
        <v>0</v>
      </c>
      <c r="IQ32" s="186">
        <v>0</v>
      </c>
      <c r="IR32" s="186">
        <v>0</v>
      </c>
      <c r="IS32" s="186">
        <v>0</v>
      </c>
      <c r="IT32" s="186">
        <v>0</v>
      </c>
      <c r="IU32" s="186">
        <v>0</v>
      </c>
      <c r="IV32" s="186">
        <v>0</v>
      </c>
      <c r="IW32" s="186">
        <v>0</v>
      </c>
      <c r="IX32" s="186">
        <v>0</v>
      </c>
      <c r="IY32" s="186">
        <v>0</v>
      </c>
      <c r="IZ32" s="186">
        <v>0</v>
      </c>
      <c r="JA32" s="186">
        <v>0</v>
      </c>
      <c r="JB32" s="186">
        <v>0</v>
      </c>
      <c r="JC32" s="186">
        <v>0</v>
      </c>
      <c r="JD32" s="186">
        <v>0</v>
      </c>
      <c r="JE32" s="186">
        <v>0</v>
      </c>
      <c r="JF32" s="186">
        <v>0</v>
      </c>
      <c r="JG32" s="186">
        <v>0</v>
      </c>
      <c r="JH32" s="186">
        <v>0</v>
      </c>
      <c r="JI32" s="186">
        <v>0</v>
      </c>
      <c r="JJ32" s="186">
        <v>0</v>
      </c>
      <c r="JK32" s="186">
        <v>0</v>
      </c>
      <c r="JL32" s="186">
        <v>0</v>
      </c>
      <c r="JM32" s="186">
        <v>0</v>
      </c>
      <c r="JN32" s="186">
        <v>0</v>
      </c>
      <c r="JO32" s="186">
        <v>0</v>
      </c>
      <c r="JP32" s="186">
        <v>0</v>
      </c>
      <c r="JQ32" s="186">
        <v>0</v>
      </c>
      <c r="JR32" s="186">
        <v>0</v>
      </c>
      <c r="JS32" s="186">
        <v>0</v>
      </c>
      <c r="JT32" s="186">
        <v>0</v>
      </c>
      <c r="JU32" s="186">
        <v>0</v>
      </c>
      <c r="JV32" s="186">
        <v>0</v>
      </c>
      <c r="JW32" s="186">
        <v>0</v>
      </c>
      <c r="JX32" s="186">
        <v>0</v>
      </c>
      <c r="JY32" s="186">
        <v>0</v>
      </c>
      <c r="JZ32" s="186">
        <v>0</v>
      </c>
      <c r="KA32" s="186">
        <v>0</v>
      </c>
      <c r="KB32" s="186">
        <v>0</v>
      </c>
      <c r="KC32" s="186">
        <v>0</v>
      </c>
      <c r="KD32" s="186">
        <v>0</v>
      </c>
      <c r="KE32" s="186">
        <v>0</v>
      </c>
      <c r="KF32" s="186">
        <v>0</v>
      </c>
      <c r="KG32" s="186">
        <v>0</v>
      </c>
      <c r="KH32" s="186">
        <v>0</v>
      </c>
      <c r="KI32" s="186">
        <v>0</v>
      </c>
      <c r="KJ32" s="186">
        <v>0</v>
      </c>
      <c r="KK32" s="186">
        <v>0</v>
      </c>
      <c r="KL32" s="186">
        <v>0</v>
      </c>
      <c r="KM32" s="186">
        <v>0</v>
      </c>
      <c r="KN32" s="186">
        <v>0</v>
      </c>
      <c r="KO32" s="186">
        <v>0</v>
      </c>
      <c r="KP32" s="186">
        <v>0</v>
      </c>
      <c r="KQ32" s="186">
        <v>0</v>
      </c>
      <c r="KR32" s="186">
        <v>0</v>
      </c>
      <c r="KS32" s="186">
        <v>0</v>
      </c>
      <c r="KT32" s="186">
        <v>0</v>
      </c>
      <c r="KU32" s="186">
        <v>0</v>
      </c>
      <c r="KV32" s="186">
        <v>0</v>
      </c>
      <c r="KW32" s="186">
        <v>0</v>
      </c>
      <c r="KX32" s="186">
        <v>0</v>
      </c>
      <c r="KY32" s="186">
        <v>0</v>
      </c>
      <c r="KZ32" s="186">
        <v>0</v>
      </c>
      <c r="LA32" s="186">
        <v>0</v>
      </c>
      <c r="LB32" s="186">
        <v>0</v>
      </c>
      <c r="LC32" s="186">
        <v>0</v>
      </c>
      <c r="LD32" s="186">
        <v>0</v>
      </c>
      <c r="LE32" s="186">
        <v>0</v>
      </c>
      <c r="LF32" s="186">
        <v>0</v>
      </c>
      <c r="LG32" s="186">
        <v>0</v>
      </c>
      <c r="LH32" s="186">
        <v>0</v>
      </c>
      <c r="LI32" s="186">
        <v>0</v>
      </c>
      <c r="LJ32" s="186">
        <v>0</v>
      </c>
      <c r="LK32" s="186">
        <v>0</v>
      </c>
      <c r="LL32" s="186">
        <v>0</v>
      </c>
      <c r="LM32" s="186">
        <v>0</v>
      </c>
      <c r="LN32" s="186">
        <v>0</v>
      </c>
      <c r="LO32" s="186">
        <v>0</v>
      </c>
      <c r="LP32" s="186">
        <v>0</v>
      </c>
      <c r="LQ32" s="186">
        <v>0</v>
      </c>
      <c r="LR32" s="186">
        <v>0</v>
      </c>
      <c r="LS32" s="186">
        <v>0</v>
      </c>
      <c r="LT32" s="186">
        <v>0</v>
      </c>
      <c r="LU32" s="186">
        <v>0</v>
      </c>
      <c r="LV32" s="186">
        <v>0</v>
      </c>
      <c r="LW32" s="186">
        <v>0</v>
      </c>
      <c r="LX32" s="186">
        <v>0</v>
      </c>
      <c r="LY32" s="186">
        <v>0</v>
      </c>
      <c r="LZ32" s="186">
        <v>0</v>
      </c>
      <c r="MA32" s="186">
        <v>0</v>
      </c>
      <c r="MB32" s="186">
        <v>0</v>
      </c>
      <c r="MC32" s="186">
        <v>0</v>
      </c>
      <c r="MD32" s="186">
        <v>0</v>
      </c>
      <c r="ME32" s="186">
        <v>0</v>
      </c>
      <c r="MF32" s="186">
        <v>0</v>
      </c>
      <c r="MG32" s="186">
        <v>0</v>
      </c>
      <c r="MH32" s="186">
        <v>0</v>
      </c>
      <c r="MI32" s="186">
        <v>0</v>
      </c>
      <c r="MJ32" s="186">
        <v>0</v>
      </c>
      <c r="MK32" s="186">
        <v>0</v>
      </c>
      <c r="ML32" s="186">
        <v>0</v>
      </c>
      <c r="MM32" s="186">
        <v>0</v>
      </c>
      <c r="MN32" s="186">
        <v>0</v>
      </c>
      <c r="MO32" s="186">
        <v>0</v>
      </c>
      <c r="MP32" s="186">
        <v>0</v>
      </c>
      <c r="MQ32" s="186">
        <v>0</v>
      </c>
      <c r="MR32" s="186">
        <v>0</v>
      </c>
      <c r="MS32" s="186">
        <v>0</v>
      </c>
      <c r="MT32" s="186">
        <v>0</v>
      </c>
      <c r="MU32" s="186">
        <v>0</v>
      </c>
      <c r="MV32" s="186">
        <v>0</v>
      </c>
      <c r="MW32" s="186">
        <v>0</v>
      </c>
      <c r="MX32" s="186">
        <v>0</v>
      </c>
      <c r="MY32" s="186">
        <v>0</v>
      </c>
      <c r="MZ32" s="186">
        <v>0</v>
      </c>
      <c r="NA32" s="186">
        <v>0</v>
      </c>
      <c r="NB32" s="186">
        <v>0</v>
      </c>
      <c r="NC32" s="186">
        <v>0</v>
      </c>
      <c r="ND32" s="186">
        <v>0</v>
      </c>
      <c r="NE32" s="186">
        <v>0</v>
      </c>
      <c r="NF32" s="186">
        <v>0</v>
      </c>
      <c r="NG32" s="186">
        <v>0</v>
      </c>
      <c r="NH32" s="186">
        <v>0</v>
      </c>
      <c r="NI32" s="186">
        <v>0</v>
      </c>
      <c r="NJ32" s="186">
        <v>0</v>
      </c>
      <c r="NK32" s="186">
        <v>0</v>
      </c>
      <c r="NL32" s="186">
        <v>0</v>
      </c>
      <c r="NM32" s="186">
        <v>0</v>
      </c>
      <c r="NN32" s="186">
        <v>0</v>
      </c>
      <c r="NO32" s="186">
        <v>0</v>
      </c>
      <c r="NP32" s="186">
        <v>0</v>
      </c>
      <c r="NQ32" s="186">
        <v>0</v>
      </c>
      <c r="NR32" s="186">
        <v>0</v>
      </c>
      <c r="NS32" s="186">
        <v>0</v>
      </c>
      <c r="NT32" s="186">
        <v>0</v>
      </c>
      <c r="NU32" s="186">
        <v>0</v>
      </c>
      <c r="NV32" s="186">
        <v>0</v>
      </c>
      <c r="NW32" s="186">
        <v>0</v>
      </c>
      <c r="NX32" s="186">
        <v>0</v>
      </c>
      <c r="NY32" s="186">
        <v>0</v>
      </c>
      <c r="NZ32" s="186">
        <v>0</v>
      </c>
      <c r="OA32" s="186">
        <v>0</v>
      </c>
      <c r="OB32" s="186">
        <v>0</v>
      </c>
      <c r="OC32" s="186">
        <v>0</v>
      </c>
      <c r="OD32" s="186">
        <v>0</v>
      </c>
      <c r="OE32" s="186">
        <v>0</v>
      </c>
      <c r="OF32" s="186">
        <v>0</v>
      </c>
      <c r="OG32" s="186">
        <v>0</v>
      </c>
      <c r="OH32" s="186">
        <v>0</v>
      </c>
      <c r="OI32" s="186">
        <v>0</v>
      </c>
      <c r="OJ32" s="186">
        <v>0</v>
      </c>
      <c r="OK32" s="186">
        <v>0</v>
      </c>
      <c r="OL32" s="186">
        <v>0</v>
      </c>
      <c r="OM32" s="186">
        <v>0</v>
      </c>
      <c r="ON32" s="186">
        <v>0</v>
      </c>
      <c r="OO32" s="186">
        <v>0</v>
      </c>
      <c r="OP32" s="186">
        <v>0</v>
      </c>
      <c r="OQ32" s="186">
        <v>0</v>
      </c>
      <c r="OR32" s="186">
        <v>0</v>
      </c>
      <c r="OS32" s="186">
        <v>0</v>
      </c>
      <c r="OT32" s="186">
        <v>0</v>
      </c>
      <c r="OU32" s="186">
        <v>0</v>
      </c>
      <c r="OV32" s="186">
        <v>0</v>
      </c>
      <c r="OW32" s="186">
        <v>0</v>
      </c>
      <c r="OX32" s="186">
        <v>0</v>
      </c>
      <c r="OY32" s="186">
        <v>0</v>
      </c>
      <c r="OZ32" s="186">
        <v>0</v>
      </c>
      <c r="PA32" s="186">
        <v>0</v>
      </c>
      <c r="PB32" s="186">
        <v>0</v>
      </c>
      <c r="PC32" s="186">
        <v>0</v>
      </c>
      <c r="PD32" s="186">
        <v>0</v>
      </c>
      <c r="PE32" s="186">
        <v>0</v>
      </c>
      <c r="PF32" s="186">
        <v>0</v>
      </c>
      <c r="PG32" s="186">
        <v>0</v>
      </c>
      <c r="PH32" s="186">
        <v>0</v>
      </c>
      <c r="PI32" s="186">
        <v>0</v>
      </c>
      <c r="PJ32" s="186">
        <v>7927933</v>
      </c>
      <c r="PK32" s="186">
        <v>3433653</v>
      </c>
      <c r="PL32" s="186">
        <v>1727692</v>
      </c>
      <c r="PM32" s="186">
        <v>488182</v>
      </c>
      <c r="PN32" s="186">
        <v>845061</v>
      </c>
      <c r="PO32" s="186">
        <v>1160299</v>
      </c>
      <c r="PP32" s="186">
        <v>93904</v>
      </c>
      <c r="PQ32" s="186">
        <v>0</v>
      </c>
      <c r="PR32" s="186">
        <v>283317</v>
      </c>
      <c r="PS32" s="186">
        <v>0</v>
      </c>
      <c r="PT32" s="186">
        <v>0</v>
      </c>
      <c r="PU32" s="186">
        <v>0</v>
      </c>
      <c r="PV32" s="186">
        <v>71140</v>
      </c>
      <c r="PW32" s="186">
        <v>1477471</v>
      </c>
      <c r="PX32" s="186">
        <v>0</v>
      </c>
      <c r="PY32" s="186">
        <v>2624496</v>
      </c>
      <c r="PZ32" s="186">
        <v>0</v>
      </c>
      <c r="QA32" s="186">
        <v>0</v>
      </c>
      <c r="QB32" s="186">
        <v>364636</v>
      </c>
      <c r="QC32" s="186">
        <v>2063773</v>
      </c>
      <c r="QD32" s="281">
        <v>1</v>
      </c>
    </row>
    <row r="33" spans="1:446" s="178" customFormat="1" x14ac:dyDescent="0.2">
      <c r="A33" s="185" t="s">
        <v>115</v>
      </c>
      <c r="B33" s="185" t="s">
        <v>115</v>
      </c>
      <c r="C33" s="190">
        <f>ROUND(TWU!H18,0)-ROUND(TWU!H288,0)</f>
        <v>0</v>
      </c>
      <c r="D33" s="294">
        <v>3646</v>
      </c>
      <c r="E33" s="185" t="s">
        <v>115</v>
      </c>
      <c r="F33" s="185">
        <v>2020</v>
      </c>
      <c r="G33" s="190">
        <v>86534005</v>
      </c>
      <c r="H33" s="190">
        <v>4722368</v>
      </c>
      <c r="I33" s="190">
        <v>33531764</v>
      </c>
      <c r="J33" s="190">
        <v>15358983</v>
      </c>
      <c r="K33" s="190">
        <v>23644460</v>
      </c>
      <c r="L33" s="185" t="s">
        <v>843</v>
      </c>
      <c r="M33" s="185" t="s">
        <v>761</v>
      </c>
      <c r="N33" s="185" t="s">
        <v>844</v>
      </c>
      <c r="O33" s="186">
        <v>4414</v>
      </c>
      <c r="P33" s="186">
        <v>6180</v>
      </c>
      <c r="Q33" s="186">
        <v>4153</v>
      </c>
      <c r="R33" s="186">
        <v>660</v>
      </c>
      <c r="S33" s="186">
        <v>303</v>
      </c>
      <c r="T33" s="188" t="s">
        <v>818</v>
      </c>
      <c r="U33" s="188" t="s">
        <v>819</v>
      </c>
      <c r="V33" s="188" t="s">
        <v>820</v>
      </c>
      <c r="W33" s="190">
        <v>70104</v>
      </c>
      <c r="X33" s="190">
        <v>30659</v>
      </c>
      <c r="Y33" s="190">
        <v>9062</v>
      </c>
      <c r="Z33" s="190">
        <v>1596</v>
      </c>
      <c r="AA33" s="190">
        <v>629</v>
      </c>
      <c r="AB33" s="190">
        <v>1183</v>
      </c>
      <c r="AC33" s="190">
        <v>3798</v>
      </c>
      <c r="AD33" s="190">
        <v>0</v>
      </c>
      <c r="AE33" s="190">
        <v>446</v>
      </c>
      <c r="AF33" s="190">
        <v>117</v>
      </c>
      <c r="AG33" s="190">
        <v>0</v>
      </c>
      <c r="AH33" s="190">
        <v>0</v>
      </c>
      <c r="AI33" s="190">
        <v>0</v>
      </c>
      <c r="AJ33" s="190">
        <v>7446</v>
      </c>
      <c r="AK33" s="190">
        <v>0</v>
      </c>
      <c r="AL33" s="190">
        <v>4446</v>
      </c>
      <c r="AM33" s="190">
        <v>0</v>
      </c>
      <c r="AN33" s="190">
        <v>0</v>
      </c>
      <c r="AO33" s="190">
        <v>63</v>
      </c>
      <c r="AP33" s="190">
        <v>107</v>
      </c>
      <c r="AQ33" s="190">
        <v>21591</v>
      </c>
      <c r="AR33" s="190">
        <v>14575</v>
      </c>
      <c r="AS33" s="190">
        <v>5542</v>
      </c>
      <c r="AT33" s="190">
        <v>7060</v>
      </c>
      <c r="AU33" s="190">
        <v>409</v>
      </c>
      <c r="AV33" s="190">
        <v>1819</v>
      </c>
      <c r="AW33" s="190">
        <v>4117</v>
      </c>
      <c r="AX33" s="190">
        <v>0</v>
      </c>
      <c r="AY33" s="190">
        <v>2494</v>
      </c>
      <c r="AZ33" s="190">
        <v>429</v>
      </c>
      <c r="BA33" s="190">
        <v>0</v>
      </c>
      <c r="BB33" s="190">
        <v>0</v>
      </c>
      <c r="BC33" s="190">
        <v>0</v>
      </c>
      <c r="BD33" s="190">
        <v>15929</v>
      </c>
      <c r="BE33" s="190">
        <v>0</v>
      </c>
      <c r="BF33" s="190">
        <v>19830</v>
      </c>
      <c r="BG33" s="190">
        <v>0</v>
      </c>
      <c r="BH33" s="190">
        <v>810</v>
      </c>
      <c r="BI33" s="190">
        <v>381</v>
      </c>
      <c r="BJ33" s="190">
        <v>26034</v>
      </c>
      <c r="BK33" s="190">
        <v>5930</v>
      </c>
      <c r="BL33" s="190">
        <v>7261</v>
      </c>
      <c r="BM33" s="190">
        <v>1804</v>
      </c>
      <c r="BN33" s="190">
        <v>4230</v>
      </c>
      <c r="BO33" s="190">
        <v>66</v>
      </c>
      <c r="BP33" s="190">
        <v>936</v>
      </c>
      <c r="BQ33" s="190">
        <v>3026</v>
      </c>
      <c r="BR33" s="190">
        <v>0</v>
      </c>
      <c r="BS33" s="190">
        <v>834</v>
      </c>
      <c r="BT33" s="190">
        <v>5449</v>
      </c>
      <c r="BU33" s="190">
        <v>0</v>
      </c>
      <c r="BV33" s="190">
        <v>0</v>
      </c>
      <c r="BW33" s="190">
        <v>0</v>
      </c>
      <c r="BX33" s="190">
        <v>19902</v>
      </c>
      <c r="BY33" s="190">
        <v>0</v>
      </c>
      <c r="BZ33" s="190">
        <v>18717</v>
      </c>
      <c r="CA33" s="190">
        <v>0</v>
      </c>
      <c r="CB33" s="190">
        <v>0</v>
      </c>
      <c r="CC33" s="190">
        <v>411</v>
      </c>
      <c r="CD33" s="190">
        <v>10772</v>
      </c>
      <c r="CE33" s="190">
        <v>2426</v>
      </c>
      <c r="CF33" s="190">
        <v>1413</v>
      </c>
      <c r="CG33" s="190">
        <v>268</v>
      </c>
      <c r="CH33" s="190">
        <v>622</v>
      </c>
      <c r="CI33" s="190">
        <v>0</v>
      </c>
      <c r="CJ33" s="190">
        <v>42</v>
      </c>
      <c r="CK33" s="190">
        <v>938</v>
      </c>
      <c r="CL33" s="190">
        <v>0</v>
      </c>
      <c r="CM33" s="190">
        <v>0</v>
      </c>
      <c r="CN33" s="190">
        <v>21</v>
      </c>
      <c r="CO33" s="190">
        <v>0</v>
      </c>
      <c r="CP33" s="190">
        <v>0</v>
      </c>
      <c r="CQ33" s="190">
        <v>0</v>
      </c>
      <c r="CR33" s="190">
        <v>2536</v>
      </c>
      <c r="CS33" s="190">
        <v>0</v>
      </c>
      <c r="CT33" s="190">
        <v>165</v>
      </c>
      <c r="CU33" s="190">
        <v>0</v>
      </c>
      <c r="CV33" s="190">
        <v>0</v>
      </c>
      <c r="CW33" s="190">
        <v>0</v>
      </c>
      <c r="CX33" s="190">
        <v>1640</v>
      </c>
      <c r="CY33" s="190">
        <v>0</v>
      </c>
      <c r="CZ33" s="190">
        <v>0</v>
      </c>
      <c r="DA33" s="190">
        <v>0</v>
      </c>
      <c r="DB33" s="190">
        <v>0</v>
      </c>
      <c r="DC33" s="190">
        <v>0</v>
      </c>
      <c r="DD33" s="190">
        <v>0</v>
      </c>
      <c r="DE33" s="190">
        <v>0</v>
      </c>
      <c r="DF33" s="190">
        <v>0</v>
      </c>
      <c r="DG33" s="190">
        <v>0</v>
      </c>
      <c r="DH33" s="190">
        <v>0</v>
      </c>
      <c r="DI33" s="190">
        <v>0</v>
      </c>
      <c r="DJ33" s="190">
        <v>0</v>
      </c>
      <c r="DK33" s="190">
        <v>0</v>
      </c>
      <c r="DL33" s="190">
        <v>9539</v>
      </c>
      <c r="DM33" s="190">
        <v>0</v>
      </c>
      <c r="DN33" s="190">
        <v>0</v>
      </c>
      <c r="DO33" s="190">
        <v>0</v>
      </c>
      <c r="DP33" s="190">
        <v>0</v>
      </c>
      <c r="DQ33" s="190">
        <v>0</v>
      </c>
      <c r="DR33" s="190">
        <v>0</v>
      </c>
      <c r="DS33" s="190">
        <v>3136836.1019269102</v>
      </c>
      <c r="DT33" s="190">
        <v>1858903.5050238799</v>
      </c>
      <c r="DU33" s="190">
        <v>835120.88519594294</v>
      </c>
      <c r="DV33" s="190">
        <v>205145.00770232399</v>
      </c>
      <c r="DW33" s="190">
        <v>67579.954373557906</v>
      </c>
      <c r="DX33" s="190">
        <v>103380.210599438</v>
      </c>
      <c r="DY33" s="190">
        <v>162284.77690891101</v>
      </c>
      <c r="DZ33" s="190">
        <v>0</v>
      </c>
      <c r="EA33" s="190">
        <v>66445.237365528097</v>
      </c>
      <c r="EB33" s="190">
        <v>7452.6416712278797</v>
      </c>
      <c r="EC33" s="190">
        <v>0</v>
      </c>
      <c r="ED33" s="190">
        <v>0</v>
      </c>
      <c r="EE33" s="190">
        <v>0</v>
      </c>
      <c r="EF33" s="190">
        <v>433675.94946397998</v>
      </c>
      <c r="EG33" s="190">
        <v>0</v>
      </c>
      <c r="EH33" s="190">
        <v>417261.12158214703</v>
      </c>
      <c r="EI33" s="190">
        <v>0</v>
      </c>
      <c r="EJ33" s="190">
        <v>0</v>
      </c>
      <c r="EK33" s="190">
        <v>10161.096286976799</v>
      </c>
      <c r="EL33" s="190">
        <v>24798.2315617065</v>
      </c>
      <c r="EM33" s="190">
        <v>1807178.2905961301</v>
      </c>
      <c r="EN33" s="190">
        <v>1494969.9545561101</v>
      </c>
      <c r="EO33" s="190">
        <v>1064401.0492886801</v>
      </c>
      <c r="EP33" s="190">
        <v>821922.05883849994</v>
      </c>
      <c r="EQ33" s="190">
        <v>52050.1598393815</v>
      </c>
      <c r="ER33" s="190">
        <v>289398.34479545301</v>
      </c>
      <c r="ES33" s="190">
        <v>350572.93860317999</v>
      </c>
      <c r="ET33" s="190">
        <v>0</v>
      </c>
      <c r="EU33" s="190">
        <v>304660.76263447199</v>
      </c>
      <c r="EV33" s="190">
        <v>26817.358328772101</v>
      </c>
      <c r="EW33" s="190">
        <v>0</v>
      </c>
      <c r="EX33" s="190">
        <v>0</v>
      </c>
      <c r="EY33" s="190">
        <v>0</v>
      </c>
      <c r="EZ33" s="190">
        <v>1434301.07278412</v>
      </c>
      <c r="FA33" s="190">
        <v>0</v>
      </c>
      <c r="FB33" s="190">
        <v>2052534.6953129701</v>
      </c>
      <c r="FC33" s="190">
        <v>0</v>
      </c>
      <c r="FD33" s="190">
        <v>175433.042040842</v>
      </c>
      <c r="FE33" s="190">
        <v>60586.491524014098</v>
      </c>
      <c r="FF33" s="190">
        <v>5435570.3665643204</v>
      </c>
      <c r="FG33" s="190">
        <v>1822596.55835911</v>
      </c>
      <c r="FH33" s="190">
        <v>1387108.62384658</v>
      </c>
      <c r="FI33" s="190">
        <v>774470.80550516001</v>
      </c>
      <c r="FJ33" s="190">
        <v>1201389.1404447199</v>
      </c>
      <c r="FK33" s="190">
        <v>29131.928571428602</v>
      </c>
      <c r="FL33" s="190">
        <v>188327.58946464999</v>
      </c>
      <c r="FM33" s="190">
        <v>546118.57618425903</v>
      </c>
      <c r="FN33" s="190">
        <v>0</v>
      </c>
      <c r="FO33" s="190">
        <v>186218.25</v>
      </c>
      <c r="FP33" s="190">
        <v>731046.75716747902</v>
      </c>
      <c r="FQ33" s="190">
        <v>0</v>
      </c>
      <c r="FR33" s="190">
        <v>0</v>
      </c>
      <c r="FS33" s="190">
        <v>0</v>
      </c>
      <c r="FT33" s="190">
        <v>3666672.09443158</v>
      </c>
      <c r="FU33" s="190">
        <v>0</v>
      </c>
      <c r="FV33" s="190">
        <v>1717993.8029070599</v>
      </c>
      <c r="FW33" s="190">
        <v>0</v>
      </c>
      <c r="FX33" s="190">
        <v>0</v>
      </c>
      <c r="FY33" s="190">
        <v>44378.715789473703</v>
      </c>
      <c r="FZ33" s="190">
        <v>2736331.9576346399</v>
      </c>
      <c r="GA33" s="190">
        <v>1572262.74067579</v>
      </c>
      <c r="GB33" s="190">
        <v>664262.69424843299</v>
      </c>
      <c r="GC33" s="190">
        <v>104529.48905261399</v>
      </c>
      <c r="GD33" s="190">
        <v>297266.72292601602</v>
      </c>
      <c r="GE33" s="190">
        <v>0</v>
      </c>
      <c r="GF33" s="190">
        <v>33932.317950295503</v>
      </c>
      <c r="GG33" s="190">
        <v>668786.99919136602</v>
      </c>
      <c r="GH33" s="190">
        <v>0</v>
      </c>
      <c r="GI33" s="190">
        <v>0</v>
      </c>
      <c r="GJ33" s="190">
        <v>3931.94237797601</v>
      </c>
      <c r="GK33" s="190">
        <v>0</v>
      </c>
      <c r="GL33" s="190">
        <v>0</v>
      </c>
      <c r="GM33" s="190">
        <v>0</v>
      </c>
      <c r="GN33" s="190">
        <v>1369419.1798831399</v>
      </c>
      <c r="GO33" s="190">
        <v>0</v>
      </c>
      <c r="GP33" s="190">
        <v>73281.784057873097</v>
      </c>
      <c r="GQ33" s="190">
        <v>0</v>
      </c>
      <c r="GR33" s="190">
        <v>0</v>
      </c>
      <c r="GS33" s="190">
        <v>0</v>
      </c>
      <c r="GT33" s="190">
        <v>1495418.18107164</v>
      </c>
      <c r="GU33" s="190">
        <v>0</v>
      </c>
      <c r="GV33" s="190">
        <v>0</v>
      </c>
      <c r="GW33" s="190">
        <v>0</v>
      </c>
      <c r="GX33" s="190">
        <v>0</v>
      </c>
      <c r="GY33" s="190">
        <v>0</v>
      </c>
      <c r="GZ33" s="190">
        <v>0</v>
      </c>
      <c r="HA33" s="190">
        <v>0</v>
      </c>
      <c r="HB33" s="190">
        <v>0</v>
      </c>
      <c r="HC33" s="190">
        <v>0</v>
      </c>
      <c r="HD33" s="190">
        <v>0</v>
      </c>
      <c r="HE33" s="190">
        <v>0</v>
      </c>
      <c r="HF33" s="190">
        <v>0</v>
      </c>
      <c r="HG33" s="190">
        <v>0</v>
      </c>
      <c r="HH33" s="190">
        <v>1955513.6388133999</v>
      </c>
      <c r="HI33" s="190">
        <v>0</v>
      </c>
      <c r="HJ33" s="190">
        <v>0</v>
      </c>
      <c r="HK33" s="190">
        <v>0</v>
      </c>
      <c r="HL33" s="190">
        <v>0</v>
      </c>
      <c r="HM33" s="190">
        <v>0</v>
      </c>
      <c r="HN33" s="190">
        <v>0</v>
      </c>
      <c r="HP33" s="187" t="s">
        <v>162</v>
      </c>
      <c r="HQ33" s="185">
        <f>'Relative Weights'!$H$1</f>
        <v>2020</v>
      </c>
      <c r="HR33" s="190">
        <v>107019</v>
      </c>
      <c r="HS33" s="190">
        <v>115689</v>
      </c>
      <c r="HT33" s="190">
        <v>0</v>
      </c>
      <c r="HU33" s="190">
        <v>0</v>
      </c>
      <c r="HV33" s="190">
        <v>0</v>
      </c>
      <c r="HW33" s="190">
        <v>0</v>
      </c>
      <c r="HX33" s="190">
        <v>0</v>
      </c>
      <c r="HY33" s="190">
        <v>0</v>
      </c>
      <c r="HZ33" s="190">
        <v>7400</v>
      </c>
      <c r="IA33" s="190">
        <v>0</v>
      </c>
      <c r="IB33" s="190">
        <v>0</v>
      </c>
      <c r="IC33" s="190">
        <v>0</v>
      </c>
      <c r="ID33" s="190">
        <v>0</v>
      </c>
      <c r="IE33" s="190">
        <v>39995</v>
      </c>
      <c r="IF33" s="190">
        <v>0</v>
      </c>
      <c r="IG33" s="190">
        <v>0</v>
      </c>
      <c r="IH33" s="190">
        <v>0</v>
      </c>
      <c r="II33" s="190">
        <v>0</v>
      </c>
      <c r="IJ33" s="190">
        <v>0</v>
      </c>
      <c r="IK33" s="190">
        <v>0</v>
      </c>
      <c r="IL33" s="190">
        <v>24276</v>
      </c>
      <c r="IM33" s="190">
        <v>159678</v>
      </c>
      <c r="IN33" s="190">
        <v>0</v>
      </c>
      <c r="IO33" s="190">
        <v>0</v>
      </c>
      <c r="IP33" s="190">
        <v>0</v>
      </c>
      <c r="IQ33" s="190">
        <v>0</v>
      </c>
      <c r="IR33" s="190">
        <v>2466</v>
      </c>
      <c r="IS33" s="190">
        <v>0</v>
      </c>
      <c r="IT33" s="190">
        <v>0</v>
      </c>
      <c r="IU33" s="190">
        <v>33969</v>
      </c>
      <c r="IV33" s="190">
        <v>0</v>
      </c>
      <c r="IW33" s="190">
        <v>0</v>
      </c>
      <c r="IX33" s="190">
        <v>0</v>
      </c>
      <c r="IY33" s="190">
        <v>14283</v>
      </c>
      <c r="IZ33" s="190">
        <v>0</v>
      </c>
      <c r="JA33" s="190">
        <v>0</v>
      </c>
      <c r="JB33" s="190">
        <v>0</v>
      </c>
      <c r="JC33" s="190">
        <v>2800</v>
      </c>
      <c r="JD33" s="190">
        <v>0</v>
      </c>
      <c r="JE33" s="190">
        <v>115419</v>
      </c>
      <c r="JF33" s="190">
        <v>4619</v>
      </c>
      <c r="JG33" s="190">
        <v>37500</v>
      </c>
      <c r="JH33" s="190">
        <v>58150</v>
      </c>
      <c r="JI33" s="190">
        <v>3090</v>
      </c>
      <c r="JJ33" s="190">
        <v>0</v>
      </c>
      <c r="JK33" s="190">
        <v>0</v>
      </c>
      <c r="JL33" s="190">
        <v>0</v>
      </c>
      <c r="JM33" s="190">
        <v>0</v>
      </c>
      <c r="JN33" s="190">
        <v>84612</v>
      </c>
      <c r="JO33" s="190">
        <v>47806</v>
      </c>
      <c r="JP33" s="190">
        <v>0</v>
      </c>
      <c r="JQ33" s="190">
        <v>0</v>
      </c>
      <c r="JR33" s="190">
        <v>0</v>
      </c>
      <c r="JS33" s="190">
        <v>10124</v>
      </c>
      <c r="JT33" s="190">
        <v>0</v>
      </c>
      <c r="JU33" s="190">
        <v>62538</v>
      </c>
      <c r="JV33" s="190">
        <v>0</v>
      </c>
      <c r="JW33" s="190">
        <v>0</v>
      </c>
      <c r="JX33" s="190">
        <v>0</v>
      </c>
      <c r="JY33" s="190">
        <v>47738</v>
      </c>
      <c r="JZ33" s="190">
        <v>200137</v>
      </c>
      <c r="KA33" s="190">
        <v>7741</v>
      </c>
      <c r="KB33" s="190">
        <v>0</v>
      </c>
      <c r="KC33" s="190">
        <v>199534</v>
      </c>
      <c r="KD33" s="190">
        <v>0</v>
      </c>
      <c r="KE33" s="190">
        <v>0</v>
      </c>
      <c r="KF33" s="190">
        <v>0</v>
      </c>
      <c r="KG33" s="190">
        <v>0</v>
      </c>
      <c r="KH33" s="190">
        <v>0</v>
      </c>
      <c r="KI33" s="190">
        <v>102230</v>
      </c>
      <c r="KJ33" s="190">
        <v>0</v>
      </c>
      <c r="KK33" s="190">
        <v>0</v>
      </c>
      <c r="KL33" s="190">
        <v>0</v>
      </c>
      <c r="KM33" s="190">
        <v>338115</v>
      </c>
      <c r="KN33" s="190">
        <v>0</v>
      </c>
      <c r="KO33" s="190">
        <v>17227</v>
      </c>
      <c r="KP33" s="190">
        <v>0</v>
      </c>
      <c r="KQ33" s="190">
        <v>0</v>
      </c>
      <c r="KR33" s="190">
        <v>0</v>
      </c>
      <c r="KS33" s="190">
        <v>316346</v>
      </c>
      <c r="KT33" s="190">
        <v>0</v>
      </c>
      <c r="KU33" s="190">
        <v>0</v>
      </c>
      <c r="KV33" s="190">
        <v>0</v>
      </c>
      <c r="KW33" s="190">
        <v>0</v>
      </c>
      <c r="KX33" s="190">
        <v>0</v>
      </c>
      <c r="KY33" s="190">
        <v>0</v>
      </c>
      <c r="KZ33" s="190">
        <v>0</v>
      </c>
      <c r="LA33" s="190">
        <v>0</v>
      </c>
      <c r="LB33" s="190">
        <v>0</v>
      </c>
      <c r="LC33" s="190">
        <v>0</v>
      </c>
      <c r="LD33" s="190">
        <v>0</v>
      </c>
      <c r="LE33" s="190">
        <v>0</v>
      </c>
      <c r="LF33" s="190">
        <v>0</v>
      </c>
      <c r="LG33" s="190">
        <v>0</v>
      </c>
      <c r="LH33" s="190">
        <v>0</v>
      </c>
      <c r="LI33" s="190">
        <v>0</v>
      </c>
      <c r="LJ33" s="190">
        <v>0</v>
      </c>
      <c r="LK33" s="190">
        <v>0</v>
      </c>
      <c r="LL33" s="190">
        <v>0</v>
      </c>
      <c r="LM33" s="190">
        <v>0</v>
      </c>
      <c r="LN33" s="190">
        <v>0</v>
      </c>
      <c r="LO33" s="190">
        <v>0</v>
      </c>
      <c r="LP33" s="190">
        <v>0</v>
      </c>
      <c r="LQ33" s="190">
        <v>0</v>
      </c>
      <c r="LR33" s="190">
        <v>0</v>
      </c>
      <c r="LS33" s="190">
        <v>0</v>
      </c>
      <c r="LT33" s="190">
        <v>0</v>
      </c>
      <c r="LU33" s="190">
        <v>0</v>
      </c>
      <c r="LV33" s="190">
        <v>0</v>
      </c>
      <c r="LW33" s="190">
        <v>0</v>
      </c>
      <c r="LX33" s="190">
        <v>0</v>
      </c>
      <c r="LY33" s="190">
        <v>0</v>
      </c>
      <c r="LZ33" s="190">
        <v>0</v>
      </c>
      <c r="MA33" s="190">
        <v>0</v>
      </c>
      <c r="MB33" s="190">
        <v>0</v>
      </c>
      <c r="MC33" s="190">
        <v>0</v>
      </c>
      <c r="MD33" s="190">
        <v>0</v>
      </c>
      <c r="ME33" s="190">
        <v>0</v>
      </c>
      <c r="MF33" s="190">
        <v>0</v>
      </c>
      <c r="MG33" s="190">
        <v>0</v>
      </c>
      <c r="MH33" s="190">
        <v>0</v>
      </c>
      <c r="MI33" s="190">
        <v>0</v>
      </c>
      <c r="MJ33" s="190">
        <v>0</v>
      </c>
      <c r="MK33" s="190">
        <v>0</v>
      </c>
      <c r="ML33" s="190">
        <v>0</v>
      </c>
      <c r="MM33" s="190">
        <v>0</v>
      </c>
      <c r="MN33" s="190">
        <v>0</v>
      </c>
      <c r="MO33" s="190">
        <v>0</v>
      </c>
      <c r="MP33" s="190">
        <v>0</v>
      </c>
      <c r="MQ33" s="190">
        <v>0</v>
      </c>
      <c r="MR33" s="190">
        <v>0</v>
      </c>
      <c r="MS33" s="190">
        <v>0</v>
      </c>
      <c r="MT33" s="190">
        <v>0</v>
      </c>
      <c r="MU33" s="190">
        <v>0</v>
      </c>
      <c r="MV33" s="190">
        <v>0</v>
      </c>
      <c r="MW33" s="190">
        <v>0</v>
      </c>
      <c r="MX33" s="190">
        <v>0</v>
      </c>
      <c r="MY33" s="190">
        <v>0</v>
      </c>
      <c r="MZ33" s="190">
        <v>0</v>
      </c>
      <c r="NA33" s="190">
        <v>0</v>
      </c>
      <c r="NB33" s="190">
        <v>0</v>
      </c>
      <c r="NC33" s="190">
        <v>0</v>
      </c>
      <c r="ND33" s="190">
        <v>0</v>
      </c>
      <c r="NE33" s="190">
        <v>0</v>
      </c>
      <c r="NF33" s="190">
        <v>0</v>
      </c>
      <c r="NG33" s="190">
        <v>0</v>
      </c>
      <c r="NH33" s="190">
        <v>0</v>
      </c>
      <c r="NI33" s="190">
        <v>0</v>
      </c>
      <c r="NJ33" s="190">
        <v>0</v>
      </c>
      <c r="NK33" s="190">
        <v>0</v>
      </c>
      <c r="NL33" s="190">
        <v>0</v>
      </c>
      <c r="NM33" s="190">
        <v>0</v>
      </c>
      <c r="NN33" s="190">
        <v>0</v>
      </c>
      <c r="NO33" s="190">
        <v>0</v>
      </c>
      <c r="NP33" s="190">
        <v>0</v>
      </c>
      <c r="NQ33" s="190">
        <v>0</v>
      </c>
      <c r="NR33" s="190">
        <v>0</v>
      </c>
      <c r="NS33" s="190">
        <v>0</v>
      </c>
      <c r="NT33" s="190">
        <v>0</v>
      </c>
      <c r="NU33" s="190">
        <v>0</v>
      </c>
      <c r="NV33" s="190">
        <v>0</v>
      </c>
      <c r="NW33" s="190">
        <v>0</v>
      </c>
      <c r="NX33" s="190">
        <v>0</v>
      </c>
      <c r="NY33" s="190">
        <v>0</v>
      </c>
      <c r="NZ33" s="190">
        <v>0</v>
      </c>
      <c r="OA33" s="190">
        <v>0</v>
      </c>
      <c r="OB33" s="190">
        <v>0</v>
      </c>
      <c r="OC33" s="190">
        <v>0</v>
      </c>
      <c r="OD33" s="190">
        <v>0</v>
      </c>
      <c r="OE33" s="190">
        <v>0</v>
      </c>
      <c r="OF33" s="190">
        <v>0</v>
      </c>
      <c r="OG33" s="190">
        <v>0</v>
      </c>
      <c r="OH33" s="190">
        <v>0</v>
      </c>
      <c r="OI33" s="190">
        <v>0</v>
      </c>
      <c r="OJ33" s="190">
        <v>0</v>
      </c>
      <c r="OK33" s="190">
        <v>0</v>
      </c>
      <c r="OL33" s="190">
        <v>0</v>
      </c>
      <c r="OM33" s="190">
        <v>0</v>
      </c>
      <c r="ON33" s="190">
        <v>0</v>
      </c>
      <c r="OO33" s="190">
        <v>0</v>
      </c>
      <c r="OP33" s="190">
        <v>0</v>
      </c>
      <c r="OQ33" s="190">
        <v>0</v>
      </c>
      <c r="OR33" s="190">
        <v>0</v>
      </c>
      <c r="OS33" s="190">
        <v>0</v>
      </c>
      <c r="OT33" s="190">
        <v>0</v>
      </c>
      <c r="OU33" s="190">
        <v>0</v>
      </c>
      <c r="OV33" s="190">
        <v>0</v>
      </c>
      <c r="OW33" s="190">
        <v>0</v>
      </c>
      <c r="OX33" s="190">
        <v>0</v>
      </c>
      <c r="OY33" s="190">
        <v>0</v>
      </c>
      <c r="OZ33" s="190">
        <v>0</v>
      </c>
      <c r="PA33" s="190">
        <v>0</v>
      </c>
      <c r="PB33" s="190">
        <v>0</v>
      </c>
      <c r="PC33" s="190">
        <v>0</v>
      </c>
      <c r="PD33" s="190">
        <v>0</v>
      </c>
      <c r="PE33" s="190">
        <v>0</v>
      </c>
      <c r="PF33" s="190">
        <v>0</v>
      </c>
      <c r="PG33" s="190">
        <v>0</v>
      </c>
      <c r="PH33" s="190">
        <v>0</v>
      </c>
      <c r="PI33" s="190">
        <v>0</v>
      </c>
      <c r="PJ33" s="190">
        <v>7772959.9900000002</v>
      </c>
      <c r="PK33" s="190">
        <v>5130514.2300000004</v>
      </c>
      <c r="PL33" s="190">
        <v>2541732.7000000002</v>
      </c>
      <c r="PM33" s="190">
        <v>133294.69</v>
      </c>
      <c r="PN33" s="190">
        <v>2444670.3888155315</v>
      </c>
      <c r="PO33" s="190">
        <v>551090.59</v>
      </c>
      <c r="PP33" s="190">
        <v>1550330.81</v>
      </c>
      <c r="PQ33" s="190">
        <v>0</v>
      </c>
      <c r="PR33" s="190">
        <v>581822.31000000006</v>
      </c>
      <c r="PS33" s="190">
        <v>854140.31</v>
      </c>
      <c r="PT33" s="190">
        <v>0</v>
      </c>
      <c r="PU33" s="190">
        <v>0</v>
      </c>
      <c r="PV33" s="190">
        <v>0</v>
      </c>
      <c r="PW33" s="190">
        <v>8299083.5099999998</v>
      </c>
      <c r="PX33" s="190">
        <v>0</v>
      </c>
      <c r="PY33" s="190">
        <v>3889503.24</v>
      </c>
      <c r="PZ33" s="190">
        <v>0</v>
      </c>
      <c r="QA33" s="190">
        <v>159701.48000000001</v>
      </c>
      <c r="QB33" s="190">
        <v>103156.19</v>
      </c>
      <c r="QC33" s="190">
        <v>9114039.7799999993</v>
      </c>
      <c r="QD33" s="281">
        <v>1</v>
      </c>
    </row>
    <row r="34" spans="1:446" x14ac:dyDescent="0.2">
      <c r="A34" s="185" t="s">
        <v>91</v>
      </c>
      <c r="B34" s="185" t="s">
        <v>91</v>
      </c>
      <c r="C34" s="186">
        <f>ROUND(LU!H18,0)-ROUND(LU!H288,0)</f>
        <v>0</v>
      </c>
      <c r="D34" s="294">
        <v>3581</v>
      </c>
      <c r="E34" s="185" t="s">
        <v>688</v>
      </c>
      <c r="F34" s="185">
        <v>2020</v>
      </c>
      <c r="G34" s="186">
        <v>68564457</v>
      </c>
      <c r="H34" s="186">
        <v>4154320</v>
      </c>
      <c r="I34" s="186">
        <v>41736460</v>
      </c>
      <c r="J34" s="186">
        <v>9579368</v>
      </c>
      <c r="K34" s="186">
        <v>20575127</v>
      </c>
      <c r="L34" s="185" t="s">
        <v>845</v>
      </c>
      <c r="M34" s="185" t="s">
        <v>846</v>
      </c>
      <c r="N34" s="185" t="s">
        <v>847</v>
      </c>
      <c r="O34" s="186">
        <v>3952</v>
      </c>
      <c r="P34" s="186">
        <v>5786</v>
      </c>
      <c r="Q34" s="186">
        <v>4751</v>
      </c>
      <c r="R34" s="186">
        <v>307</v>
      </c>
      <c r="S34" s="186">
        <v>15</v>
      </c>
      <c r="T34" s="188" t="s">
        <v>821</v>
      </c>
      <c r="U34" s="188" t="s">
        <v>822</v>
      </c>
      <c r="V34" s="188" t="s">
        <v>823</v>
      </c>
      <c r="W34" s="186">
        <v>71702</v>
      </c>
      <c r="X34" s="186">
        <v>22234</v>
      </c>
      <c r="Y34" s="186">
        <v>8813</v>
      </c>
      <c r="Z34" s="186">
        <v>942</v>
      </c>
      <c r="AA34" s="186">
        <v>0</v>
      </c>
      <c r="AB34" s="186">
        <v>7177</v>
      </c>
      <c r="AC34" s="186">
        <v>1740</v>
      </c>
      <c r="AD34" s="186">
        <v>0</v>
      </c>
      <c r="AE34" s="186">
        <v>726</v>
      </c>
      <c r="AF34" s="186">
        <v>226</v>
      </c>
      <c r="AG34" s="186">
        <v>0</v>
      </c>
      <c r="AH34" s="186">
        <v>24</v>
      </c>
      <c r="AI34" s="186">
        <v>202</v>
      </c>
      <c r="AJ34" s="186">
        <v>3300</v>
      </c>
      <c r="AK34" s="186">
        <v>0</v>
      </c>
      <c r="AL34" s="186">
        <v>7653</v>
      </c>
      <c r="AM34" s="186">
        <v>0</v>
      </c>
      <c r="AN34" s="186">
        <v>0</v>
      </c>
      <c r="AO34" s="186">
        <v>360</v>
      </c>
      <c r="AP34" s="186">
        <v>1765</v>
      </c>
      <c r="AQ34" s="186">
        <v>24815</v>
      </c>
      <c r="AR34" s="186">
        <v>7380</v>
      </c>
      <c r="AS34" s="186">
        <v>4614</v>
      </c>
      <c r="AT34" s="186">
        <v>3276</v>
      </c>
      <c r="AU34" s="186">
        <v>0</v>
      </c>
      <c r="AV34" s="186">
        <v>11984</v>
      </c>
      <c r="AW34" s="186">
        <v>2556</v>
      </c>
      <c r="AX34" s="186">
        <v>0</v>
      </c>
      <c r="AY34" s="186">
        <v>2551</v>
      </c>
      <c r="AZ34" s="186">
        <v>0</v>
      </c>
      <c r="BA34" s="186">
        <v>0</v>
      </c>
      <c r="BB34" s="186">
        <v>72</v>
      </c>
      <c r="BC34" s="186">
        <v>0</v>
      </c>
      <c r="BD34" s="186">
        <v>5364</v>
      </c>
      <c r="BE34" s="186">
        <v>0</v>
      </c>
      <c r="BF34" s="186">
        <v>14280</v>
      </c>
      <c r="BG34" s="186">
        <v>0</v>
      </c>
      <c r="BH34" s="186">
        <v>480</v>
      </c>
      <c r="BI34" s="186">
        <v>783</v>
      </c>
      <c r="BJ34" s="186">
        <v>10322</v>
      </c>
      <c r="BK34" s="186">
        <v>12831</v>
      </c>
      <c r="BL34" s="186">
        <v>4569</v>
      </c>
      <c r="BM34" s="186">
        <v>104</v>
      </c>
      <c r="BN34" s="186">
        <v>73203</v>
      </c>
      <c r="BO34" s="186">
        <v>0</v>
      </c>
      <c r="BP34" s="186">
        <v>3384</v>
      </c>
      <c r="BQ34" s="186">
        <v>1617</v>
      </c>
      <c r="BR34" s="186">
        <v>0</v>
      </c>
      <c r="BS34" s="186">
        <v>0</v>
      </c>
      <c r="BT34" s="186">
        <v>0</v>
      </c>
      <c r="BU34" s="186">
        <v>0</v>
      </c>
      <c r="BV34" s="186">
        <v>0</v>
      </c>
      <c r="BW34" s="186">
        <v>0</v>
      </c>
      <c r="BX34" s="186">
        <v>19660</v>
      </c>
      <c r="BY34" s="186">
        <v>0</v>
      </c>
      <c r="BZ34" s="186">
        <v>10336</v>
      </c>
      <c r="CA34" s="186">
        <v>0</v>
      </c>
      <c r="CB34" s="186">
        <v>0</v>
      </c>
      <c r="CC34" s="186">
        <v>108</v>
      </c>
      <c r="CD34" s="186">
        <v>1268</v>
      </c>
      <c r="CE34" s="186">
        <v>288</v>
      </c>
      <c r="CF34" s="186">
        <v>0</v>
      </c>
      <c r="CG34" s="186">
        <v>0</v>
      </c>
      <c r="CH34" s="186">
        <v>3834</v>
      </c>
      <c r="CI34" s="186">
        <v>0</v>
      </c>
      <c r="CJ34" s="186">
        <v>1047</v>
      </c>
      <c r="CK34" s="186">
        <v>0</v>
      </c>
      <c r="CL34" s="186">
        <v>0</v>
      </c>
      <c r="CM34" s="186">
        <v>0</v>
      </c>
      <c r="CN34" s="186">
        <v>0</v>
      </c>
      <c r="CO34" s="186">
        <v>0</v>
      </c>
      <c r="CP34" s="186">
        <v>0</v>
      </c>
      <c r="CQ34" s="186">
        <v>0</v>
      </c>
      <c r="CR34" s="186">
        <v>36</v>
      </c>
      <c r="CS34" s="186">
        <v>0</v>
      </c>
      <c r="CT34" s="186">
        <v>15</v>
      </c>
      <c r="CU34" s="186">
        <v>0</v>
      </c>
      <c r="CV34" s="186">
        <v>0</v>
      </c>
      <c r="CW34" s="186">
        <v>0</v>
      </c>
      <c r="CX34" s="186">
        <v>0</v>
      </c>
      <c r="CY34" s="186">
        <v>0</v>
      </c>
      <c r="CZ34" s="186">
        <v>0</v>
      </c>
      <c r="DA34" s="186">
        <v>0</v>
      </c>
      <c r="DB34" s="186">
        <v>0</v>
      </c>
      <c r="DC34" s="186">
        <v>0</v>
      </c>
      <c r="DD34" s="186">
        <v>0</v>
      </c>
      <c r="DE34" s="186">
        <v>0</v>
      </c>
      <c r="DF34" s="186">
        <v>0</v>
      </c>
      <c r="DG34" s="186">
        <v>0</v>
      </c>
      <c r="DH34" s="186">
        <v>0</v>
      </c>
      <c r="DI34" s="186">
        <v>0</v>
      </c>
      <c r="DJ34" s="186">
        <v>0</v>
      </c>
      <c r="DK34" s="186">
        <v>0</v>
      </c>
      <c r="DL34" s="186">
        <v>1014</v>
      </c>
      <c r="DM34" s="186">
        <v>0</v>
      </c>
      <c r="DN34" s="186">
        <v>0</v>
      </c>
      <c r="DO34" s="186">
        <v>0</v>
      </c>
      <c r="DP34" s="186">
        <v>0</v>
      </c>
      <c r="DQ34" s="186">
        <v>0</v>
      </c>
      <c r="DR34" s="186">
        <v>0</v>
      </c>
      <c r="DS34" s="186">
        <v>5110272.7481208798</v>
      </c>
      <c r="DT34" s="186">
        <v>1229076.4650940499</v>
      </c>
      <c r="DU34" s="186">
        <v>1376788.4682609099</v>
      </c>
      <c r="DV34" s="186">
        <v>45701.889313265201</v>
      </c>
      <c r="DW34" s="186">
        <v>0</v>
      </c>
      <c r="DX34" s="186">
        <v>1022287.25913622</v>
      </c>
      <c r="DY34" s="186">
        <v>55784.8638441004</v>
      </c>
      <c r="DZ34" s="186">
        <v>0</v>
      </c>
      <c r="EA34" s="186">
        <v>69636.088725203299</v>
      </c>
      <c r="EB34" s="186">
        <v>36013</v>
      </c>
      <c r="EC34" s="186">
        <v>0</v>
      </c>
      <c r="ED34" s="186">
        <v>10778.666666666701</v>
      </c>
      <c r="EE34" s="186">
        <v>29162.878512420299</v>
      </c>
      <c r="EF34" s="186">
        <v>238505.368186526</v>
      </c>
      <c r="EG34" s="186">
        <v>0</v>
      </c>
      <c r="EH34" s="186">
        <v>770813.03366937104</v>
      </c>
      <c r="EI34" s="186">
        <v>0</v>
      </c>
      <c r="EJ34" s="186">
        <v>0</v>
      </c>
      <c r="EK34" s="186">
        <v>29215.268108165699</v>
      </c>
      <c r="EL34" s="186">
        <v>153427.088669024</v>
      </c>
      <c r="EM34" s="186">
        <v>2965289.8738889699</v>
      </c>
      <c r="EN34" s="186">
        <v>1477680.85820386</v>
      </c>
      <c r="EO34" s="186">
        <v>1379061.7544712101</v>
      </c>
      <c r="EP34" s="186">
        <v>397267.63767086202</v>
      </c>
      <c r="EQ34" s="186">
        <v>0</v>
      </c>
      <c r="ER34" s="186">
        <v>2067799.8053018099</v>
      </c>
      <c r="ES34" s="186">
        <v>263948.55282256601</v>
      </c>
      <c r="ET34" s="186">
        <v>0</v>
      </c>
      <c r="EU34" s="186">
        <v>188041.91127479699</v>
      </c>
      <c r="EV34" s="186">
        <v>0</v>
      </c>
      <c r="EW34" s="186">
        <v>0</v>
      </c>
      <c r="EX34" s="186">
        <v>12920</v>
      </c>
      <c r="EY34" s="186">
        <v>0</v>
      </c>
      <c r="EZ34" s="186">
        <v>475039.199498203</v>
      </c>
      <c r="FA34" s="186">
        <v>0</v>
      </c>
      <c r="FB34" s="186">
        <v>2805670.3477032902</v>
      </c>
      <c r="FC34" s="186">
        <v>0</v>
      </c>
      <c r="FD34" s="186">
        <v>83514.552380952402</v>
      </c>
      <c r="FE34" s="186">
        <v>108179.230946007</v>
      </c>
      <c r="FF34" s="186">
        <v>1772103.90862683</v>
      </c>
      <c r="FG34" s="186">
        <v>1427734.4628234601</v>
      </c>
      <c r="FH34" s="186">
        <v>1108300.39611588</v>
      </c>
      <c r="FI34" s="186">
        <v>115142.606765448</v>
      </c>
      <c r="FJ34" s="186">
        <v>2525135.2679227199</v>
      </c>
      <c r="FK34" s="186">
        <v>0</v>
      </c>
      <c r="FL34" s="186">
        <v>1670476.87093601</v>
      </c>
      <c r="FM34" s="186">
        <v>152560</v>
      </c>
      <c r="FN34" s="186">
        <v>0</v>
      </c>
      <c r="FO34" s="186">
        <v>0</v>
      </c>
      <c r="FP34" s="186">
        <v>0</v>
      </c>
      <c r="FQ34" s="186">
        <v>0</v>
      </c>
      <c r="FR34" s="186">
        <v>0</v>
      </c>
      <c r="FS34" s="186">
        <v>0</v>
      </c>
      <c r="FT34" s="186">
        <v>1294451.84135428</v>
      </c>
      <c r="FU34" s="186">
        <v>0</v>
      </c>
      <c r="FV34" s="186">
        <v>1418965.4790894301</v>
      </c>
      <c r="FW34" s="186">
        <v>0</v>
      </c>
      <c r="FX34" s="186">
        <v>0</v>
      </c>
      <c r="FY34" s="186">
        <v>9318</v>
      </c>
      <c r="FZ34" s="186">
        <v>565503.00270415004</v>
      </c>
      <c r="GA34" s="186">
        <v>79590.583333333299</v>
      </c>
      <c r="GB34" s="186">
        <v>0</v>
      </c>
      <c r="GC34" s="186">
        <v>0</v>
      </c>
      <c r="GD34" s="186">
        <v>1297497.51150794</v>
      </c>
      <c r="GE34" s="186">
        <v>0</v>
      </c>
      <c r="GF34" s="186">
        <v>1999847.6275884199</v>
      </c>
      <c r="GG34" s="186">
        <v>0</v>
      </c>
      <c r="GH34" s="186">
        <v>0</v>
      </c>
      <c r="GI34" s="186">
        <v>0</v>
      </c>
      <c r="GJ34" s="186">
        <v>0</v>
      </c>
      <c r="GK34" s="186">
        <v>0</v>
      </c>
      <c r="GL34" s="186">
        <v>0</v>
      </c>
      <c r="GM34" s="186">
        <v>0</v>
      </c>
      <c r="GN34" s="186">
        <v>4825</v>
      </c>
      <c r="GO34" s="186">
        <v>0</v>
      </c>
      <c r="GP34" s="186">
        <v>2281.71875</v>
      </c>
      <c r="GQ34" s="186">
        <v>0</v>
      </c>
      <c r="GR34" s="186">
        <v>0</v>
      </c>
      <c r="GS34" s="186">
        <v>0</v>
      </c>
      <c r="GT34" s="186">
        <v>0</v>
      </c>
      <c r="GU34" s="186">
        <v>0</v>
      </c>
      <c r="GV34" s="186">
        <v>0</v>
      </c>
      <c r="GW34" s="186">
        <v>0</v>
      </c>
      <c r="GX34" s="186">
        <v>0</v>
      </c>
      <c r="GY34" s="186">
        <v>0</v>
      </c>
      <c r="GZ34" s="186">
        <v>0</v>
      </c>
      <c r="HA34" s="186">
        <v>0</v>
      </c>
      <c r="HB34" s="186">
        <v>0</v>
      </c>
      <c r="HC34" s="186">
        <v>0</v>
      </c>
      <c r="HD34" s="186">
        <v>0</v>
      </c>
      <c r="HE34" s="186">
        <v>0</v>
      </c>
      <c r="HF34" s="186">
        <v>0</v>
      </c>
      <c r="HG34" s="186">
        <v>0</v>
      </c>
      <c r="HH34" s="186">
        <v>310794.749532127</v>
      </c>
      <c r="HI34" s="186">
        <v>0</v>
      </c>
      <c r="HJ34" s="186">
        <v>0</v>
      </c>
      <c r="HK34" s="186">
        <v>0</v>
      </c>
      <c r="HL34" s="186">
        <v>0</v>
      </c>
      <c r="HM34" s="186">
        <v>0</v>
      </c>
      <c r="HN34" s="186">
        <v>0</v>
      </c>
      <c r="HP34" s="187" t="s">
        <v>163</v>
      </c>
      <c r="HQ34" s="185">
        <f>'Relative Weights'!$H$1</f>
        <v>2020</v>
      </c>
      <c r="HR34" s="186">
        <v>0</v>
      </c>
      <c r="HS34" s="186">
        <v>0</v>
      </c>
      <c r="HT34" s="186">
        <v>0</v>
      </c>
      <c r="HU34" s="186">
        <v>0</v>
      </c>
      <c r="HV34" s="186">
        <v>0</v>
      </c>
      <c r="HW34" s="186">
        <v>0</v>
      </c>
      <c r="HX34" s="186">
        <v>0</v>
      </c>
      <c r="HY34" s="186">
        <v>0</v>
      </c>
      <c r="HZ34" s="186">
        <v>0</v>
      </c>
      <c r="IA34" s="186">
        <v>0</v>
      </c>
      <c r="IB34" s="186">
        <v>0</v>
      </c>
      <c r="IC34" s="186">
        <v>0</v>
      </c>
      <c r="ID34" s="186">
        <v>0</v>
      </c>
      <c r="IE34" s="186">
        <v>0</v>
      </c>
      <c r="IF34" s="186">
        <v>0</v>
      </c>
      <c r="IG34" s="186">
        <v>0</v>
      </c>
      <c r="IH34" s="186">
        <v>0</v>
      </c>
      <c r="II34" s="186">
        <v>0</v>
      </c>
      <c r="IJ34" s="186">
        <v>0</v>
      </c>
      <c r="IK34" s="186">
        <v>0</v>
      </c>
      <c r="IL34" s="186">
        <v>11300</v>
      </c>
      <c r="IM34" s="186">
        <v>25511</v>
      </c>
      <c r="IN34" s="186">
        <v>0</v>
      </c>
      <c r="IO34" s="186">
        <v>0</v>
      </c>
      <c r="IP34" s="186">
        <v>0</v>
      </c>
      <c r="IQ34" s="186">
        <v>0</v>
      </c>
      <c r="IR34" s="186">
        <v>0</v>
      </c>
      <c r="IS34" s="186">
        <v>0</v>
      </c>
      <c r="IT34" s="186">
        <v>0</v>
      </c>
      <c r="IU34" s="186">
        <v>0</v>
      </c>
      <c r="IV34" s="186">
        <v>0</v>
      </c>
      <c r="IW34" s="186">
        <v>0</v>
      </c>
      <c r="IX34" s="186">
        <v>0</v>
      </c>
      <c r="IY34" s="186">
        <v>0</v>
      </c>
      <c r="IZ34" s="186">
        <v>0</v>
      </c>
      <c r="JA34" s="186">
        <v>0</v>
      </c>
      <c r="JB34" s="186">
        <v>0</v>
      </c>
      <c r="JC34" s="186">
        <v>0</v>
      </c>
      <c r="JD34" s="186">
        <v>0</v>
      </c>
      <c r="JE34" s="186">
        <v>0</v>
      </c>
      <c r="JF34" s="186">
        <v>0</v>
      </c>
      <c r="JG34" s="186">
        <v>0</v>
      </c>
      <c r="JH34" s="186">
        <v>0</v>
      </c>
      <c r="JI34" s="186">
        <v>0</v>
      </c>
      <c r="JJ34" s="186">
        <v>0</v>
      </c>
      <c r="JK34" s="186">
        <v>0</v>
      </c>
      <c r="JL34" s="186">
        <v>0</v>
      </c>
      <c r="JM34" s="186">
        <v>0</v>
      </c>
      <c r="JN34" s="186">
        <v>0</v>
      </c>
      <c r="JO34" s="186">
        <v>0</v>
      </c>
      <c r="JP34" s="186">
        <v>0</v>
      </c>
      <c r="JQ34" s="186">
        <v>0</v>
      </c>
      <c r="JR34" s="186">
        <v>0</v>
      </c>
      <c r="JS34" s="186">
        <v>0</v>
      </c>
      <c r="JT34" s="186">
        <v>0</v>
      </c>
      <c r="JU34" s="186">
        <v>0</v>
      </c>
      <c r="JV34" s="186">
        <v>0</v>
      </c>
      <c r="JW34" s="186">
        <v>0</v>
      </c>
      <c r="JX34" s="186">
        <v>0</v>
      </c>
      <c r="JY34" s="186">
        <v>0</v>
      </c>
      <c r="JZ34" s="186">
        <v>0</v>
      </c>
      <c r="KA34" s="186">
        <v>0</v>
      </c>
      <c r="KB34" s="186">
        <v>0</v>
      </c>
      <c r="KC34" s="186">
        <v>0</v>
      </c>
      <c r="KD34" s="186">
        <v>0</v>
      </c>
      <c r="KE34" s="186">
        <v>0</v>
      </c>
      <c r="KF34" s="186">
        <v>0</v>
      </c>
      <c r="KG34" s="186">
        <v>0</v>
      </c>
      <c r="KH34" s="186">
        <v>0</v>
      </c>
      <c r="KI34" s="186">
        <v>0</v>
      </c>
      <c r="KJ34" s="186">
        <v>0</v>
      </c>
      <c r="KK34" s="186">
        <v>0</v>
      </c>
      <c r="KL34" s="186">
        <v>0</v>
      </c>
      <c r="KM34" s="186">
        <v>0</v>
      </c>
      <c r="KN34" s="186">
        <v>0</v>
      </c>
      <c r="KO34" s="186">
        <v>0</v>
      </c>
      <c r="KP34" s="186">
        <v>0</v>
      </c>
      <c r="KQ34" s="186">
        <v>0</v>
      </c>
      <c r="KR34" s="186">
        <v>0</v>
      </c>
      <c r="KS34" s="186">
        <v>0</v>
      </c>
      <c r="KT34" s="186">
        <v>0</v>
      </c>
      <c r="KU34" s="186">
        <v>0</v>
      </c>
      <c r="KV34" s="186">
        <v>0</v>
      </c>
      <c r="KW34" s="186">
        <v>0</v>
      </c>
      <c r="KX34" s="186">
        <v>0</v>
      </c>
      <c r="KY34" s="186">
        <v>0</v>
      </c>
      <c r="KZ34" s="186">
        <v>0</v>
      </c>
      <c r="LA34" s="186">
        <v>0</v>
      </c>
      <c r="LB34" s="186">
        <v>0</v>
      </c>
      <c r="LC34" s="186">
        <v>0</v>
      </c>
      <c r="LD34" s="186">
        <v>0</v>
      </c>
      <c r="LE34" s="186">
        <v>0</v>
      </c>
      <c r="LF34" s="186">
        <v>0</v>
      </c>
      <c r="LG34" s="186">
        <v>0</v>
      </c>
      <c r="LH34" s="186">
        <v>0</v>
      </c>
      <c r="LI34" s="186">
        <v>0</v>
      </c>
      <c r="LJ34" s="186">
        <v>0</v>
      </c>
      <c r="LK34" s="186">
        <v>0</v>
      </c>
      <c r="LL34" s="186">
        <v>0</v>
      </c>
      <c r="LM34" s="186">
        <v>0</v>
      </c>
      <c r="LN34" s="186">
        <v>0</v>
      </c>
      <c r="LO34" s="186">
        <v>0</v>
      </c>
      <c r="LP34" s="186">
        <v>0</v>
      </c>
      <c r="LQ34" s="186">
        <v>0</v>
      </c>
      <c r="LR34" s="186">
        <v>0</v>
      </c>
      <c r="LS34" s="186">
        <v>0</v>
      </c>
      <c r="LT34" s="186">
        <v>0</v>
      </c>
      <c r="LU34" s="186">
        <v>0</v>
      </c>
      <c r="LV34" s="186">
        <v>0</v>
      </c>
      <c r="LW34" s="186">
        <v>0</v>
      </c>
      <c r="LX34" s="186">
        <v>0</v>
      </c>
      <c r="LY34" s="186">
        <v>0</v>
      </c>
      <c r="LZ34" s="186">
        <v>0</v>
      </c>
      <c r="MA34" s="186">
        <v>0</v>
      </c>
      <c r="MB34" s="186">
        <v>0</v>
      </c>
      <c r="MC34" s="186">
        <v>0</v>
      </c>
      <c r="MD34" s="186">
        <v>0</v>
      </c>
      <c r="ME34" s="186">
        <v>0</v>
      </c>
      <c r="MF34" s="186">
        <v>0</v>
      </c>
      <c r="MG34" s="186">
        <v>0</v>
      </c>
      <c r="MH34" s="186">
        <v>0</v>
      </c>
      <c r="MI34" s="186">
        <v>0</v>
      </c>
      <c r="MJ34" s="186">
        <v>0</v>
      </c>
      <c r="MK34" s="186">
        <v>0</v>
      </c>
      <c r="ML34" s="186">
        <v>0</v>
      </c>
      <c r="MM34" s="186">
        <v>0</v>
      </c>
      <c r="MN34" s="186">
        <v>0</v>
      </c>
      <c r="MO34" s="186">
        <v>0</v>
      </c>
      <c r="MP34" s="186">
        <v>0</v>
      </c>
      <c r="MQ34" s="186">
        <v>0</v>
      </c>
      <c r="MR34" s="186">
        <v>0</v>
      </c>
      <c r="MS34" s="186">
        <v>0</v>
      </c>
      <c r="MT34" s="186">
        <v>0</v>
      </c>
      <c r="MU34" s="186">
        <v>0</v>
      </c>
      <c r="MV34" s="186">
        <v>0</v>
      </c>
      <c r="MW34" s="186">
        <v>0</v>
      </c>
      <c r="MX34" s="186">
        <v>0</v>
      </c>
      <c r="MY34" s="186">
        <v>0</v>
      </c>
      <c r="MZ34" s="186">
        <v>0</v>
      </c>
      <c r="NA34" s="186">
        <v>0</v>
      </c>
      <c r="NB34" s="186">
        <v>0</v>
      </c>
      <c r="NC34" s="186">
        <v>0</v>
      </c>
      <c r="ND34" s="186">
        <v>0</v>
      </c>
      <c r="NE34" s="186">
        <v>0</v>
      </c>
      <c r="NF34" s="186">
        <v>0</v>
      </c>
      <c r="NG34" s="186">
        <v>0</v>
      </c>
      <c r="NH34" s="186">
        <v>0</v>
      </c>
      <c r="NI34" s="186">
        <v>0</v>
      </c>
      <c r="NJ34" s="186">
        <v>0</v>
      </c>
      <c r="NK34" s="186">
        <v>0</v>
      </c>
      <c r="NL34" s="186">
        <v>0</v>
      </c>
      <c r="NM34" s="186">
        <v>0</v>
      </c>
      <c r="NN34" s="186">
        <v>0</v>
      </c>
      <c r="NO34" s="186">
        <v>0</v>
      </c>
      <c r="NP34" s="186">
        <v>0</v>
      </c>
      <c r="NQ34" s="186">
        <v>0</v>
      </c>
      <c r="NR34" s="186">
        <v>0</v>
      </c>
      <c r="NS34" s="186">
        <v>0</v>
      </c>
      <c r="NT34" s="186">
        <v>0</v>
      </c>
      <c r="NU34" s="186">
        <v>0</v>
      </c>
      <c r="NV34" s="186">
        <v>0</v>
      </c>
      <c r="NW34" s="186">
        <v>0</v>
      </c>
      <c r="NX34" s="186">
        <v>0</v>
      </c>
      <c r="NY34" s="186">
        <v>0</v>
      </c>
      <c r="NZ34" s="186">
        <v>0</v>
      </c>
      <c r="OA34" s="186">
        <v>0</v>
      </c>
      <c r="OB34" s="186">
        <v>0</v>
      </c>
      <c r="OC34" s="186">
        <v>0</v>
      </c>
      <c r="OD34" s="186">
        <v>0</v>
      </c>
      <c r="OE34" s="186">
        <v>0</v>
      </c>
      <c r="OF34" s="186">
        <v>0</v>
      </c>
      <c r="OG34" s="186">
        <v>0</v>
      </c>
      <c r="OH34" s="186">
        <v>0</v>
      </c>
      <c r="OI34" s="186">
        <v>0</v>
      </c>
      <c r="OJ34" s="186">
        <v>0</v>
      </c>
      <c r="OK34" s="186">
        <v>0</v>
      </c>
      <c r="OL34" s="186">
        <v>0</v>
      </c>
      <c r="OM34" s="186">
        <v>0</v>
      </c>
      <c r="ON34" s="186">
        <v>0</v>
      </c>
      <c r="OO34" s="186">
        <v>0</v>
      </c>
      <c r="OP34" s="186">
        <v>0</v>
      </c>
      <c r="OQ34" s="186">
        <v>0</v>
      </c>
      <c r="OR34" s="186">
        <v>0</v>
      </c>
      <c r="OS34" s="186">
        <v>0</v>
      </c>
      <c r="OT34" s="186">
        <v>0</v>
      </c>
      <c r="OU34" s="186">
        <v>0</v>
      </c>
      <c r="OV34" s="186">
        <v>0</v>
      </c>
      <c r="OW34" s="186">
        <v>0</v>
      </c>
      <c r="OX34" s="186">
        <v>0</v>
      </c>
      <c r="OY34" s="186">
        <v>0</v>
      </c>
      <c r="OZ34" s="186">
        <v>0</v>
      </c>
      <c r="PA34" s="186">
        <v>0</v>
      </c>
      <c r="PB34" s="186">
        <v>0</v>
      </c>
      <c r="PC34" s="186">
        <v>0</v>
      </c>
      <c r="PD34" s="186">
        <v>0</v>
      </c>
      <c r="PE34" s="186">
        <v>0</v>
      </c>
      <c r="PF34" s="186">
        <v>0</v>
      </c>
      <c r="PG34" s="186">
        <v>0</v>
      </c>
      <c r="PH34" s="186">
        <v>0</v>
      </c>
      <c r="PI34" s="186">
        <v>0</v>
      </c>
      <c r="PJ34" s="186">
        <v>8672867</v>
      </c>
      <c r="PK34" s="186">
        <v>3471763</v>
      </c>
      <c r="PL34" s="186">
        <v>2595294</v>
      </c>
      <c r="PM34" s="186">
        <v>0</v>
      </c>
      <c r="PN34" s="186">
        <v>3855981</v>
      </c>
      <c r="PO34" s="186">
        <v>6111216</v>
      </c>
      <c r="PP34" s="186">
        <v>426940</v>
      </c>
      <c r="PQ34" s="186">
        <v>0</v>
      </c>
      <c r="PR34" s="186">
        <v>232933</v>
      </c>
      <c r="PS34" s="186">
        <v>32555</v>
      </c>
      <c r="PT34" s="186">
        <v>0</v>
      </c>
      <c r="PU34" s="186">
        <v>21423</v>
      </c>
      <c r="PV34" s="186">
        <v>26362</v>
      </c>
      <c r="PW34" s="186">
        <v>2100482</v>
      </c>
      <c r="PX34" s="186">
        <v>0</v>
      </c>
      <c r="PY34" s="186">
        <v>4517803</v>
      </c>
      <c r="PZ34" s="186">
        <v>0</v>
      </c>
      <c r="QA34" s="186">
        <v>75495</v>
      </c>
      <c r="QB34" s="186">
        <v>132624</v>
      </c>
      <c r="QC34" s="186">
        <v>2251822</v>
      </c>
      <c r="QD34" s="281">
        <v>1</v>
      </c>
    </row>
    <row r="35" spans="1:446" x14ac:dyDescent="0.2">
      <c r="A35" s="185" t="s">
        <v>97</v>
      </c>
      <c r="B35" s="185" t="s">
        <v>97</v>
      </c>
      <c r="C35" s="186">
        <f>ROUND(SHSU!H18,0)-ROUND(SHSU!H288,0)</f>
        <v>0</v>
      </c>
      <c r="D35" s="294">
        <v>3606</v>
      </c>
      <c r="E35" s="185" t="s">
        <v>691</v>
      </c>
      <c r="F35" s="185">
        <v>2020</v>
      </c>
      <c r="G35" s="186">
        <v>103595240</v>
      </c>
      <c r="H35" s="186">
        <v>9648192</v>
      </c>
      <c r="I35" s="186">
        <v>43944746</v>
      </c>
      <c r="J35" s="186">
        <v>29312686</v>
      </c>
      <c r="K35" s="186">
        <v>26241882</v>
      </c>
      <c r="L35" s="185" t="s">
        <v>891</v>
      </c>
      <c r="M35" s="185" t="s">
        <v>850</v>
      </c>
      <c r="N35" s="185" t="s">
        <v>892</v>
      </c>
      <c r="O35" s="186">
        <v>7547</v>
      </c>
      <c r="P35" s="186">
        <v>11353</v>
      </c>
      <c r="Q35" s="186">
        <v>2146</v>
      </c>
      <c r="R35" s="186">
        <v>317</v>
      </c>
      <c r="S35" s="186">
        <v>0</v>
      </c>
      <c r="T35" s="188" t="s">
        <v>824</v>
      </c>
      <c r="U35" s="188" t="s">
        <v>825</v>
      </c>
      <c r="V35" s="188" t="s">
        <v>826</v>
      </c>
      <c r="W35" s="186">
        <v>147877</v>
      </c>
      <c r="X35" s="186">
        <v>55091</v>
      </c>
      <c r="Y35" s="186">
        <v>21494</v>
      </c>
      <c r="Z35" s="186">
        <v>4110</v>
      </c>
      <c r="AA35" s="186">
        <v>6047</v>
      </c>
      <c r="AB35" s="186">
        <v>2116</v>
      </c>
      <c r="AC35" s="186">
        <v>3774</v>
      </c>
      <c r="AD35" s="186">
        <v>0</v>
      </c>
      <c r="AE35" s="186">
        <v>0</v>
      </c>
      <c r="AF35" s="186">
        <v>284</v>
      </c>
      <c r="AG35" s="186">
        <v>0</v>
      </c>
      <c r="AH35" s="186">
        <v>27</v>
      </c>
      <c r="AI35" s="186">
        <v>3385</v>
      </c>
      <c r="AJ35" s="186">
        <v>6440</v>
      </c>
      <c r="AK35" s="186">
        <v>0</v>
      </c>
      <c r="AL35" s="186">
        <v>18012</v>
      </c>
      <c r="AM35" s="186">
        <v>0</v>
      </c>
      <c r="AN35" s="186">
        <v>0</v>
      </c>
      <c r="AO35" s="186">
        <v>3594</v>
      </c>
      <c r="AP35" s="186">
        <v>147</v>
      </c>
      <c r="AQ35" s="186">
        <v>86848</v>
      </c>
      <c r="AR35" s="186">
        <v>14880</v>
      </c>
      <c r="AS35" s="186">
        <v>9279</v>
      </c>
      <c r="AT35" s="186">
        <v>17628</v>
      </c>
      <c r="AU35" s="186">
        <v>8000</v>
      </c>
      <c r="AV35" s="186">
        <v>1635</v>
      </c>
      <c r="AW35" s="186">
        <v>2104</v>
      </c>
      <c r="AX35" s="186">
        <v>0</v>
      </c>
      <c r="AY35" s="186">
        <v>0</v>
      </c>
      <c r="AZ35" s="186">
        <v>0</v>
      </c>
      <c r="BA35" s="186">
        <v>0</v>
      </c>
      <c r="BB35" s="186">
        <v>528</v>
      </c>
      <c r="BC35" s="186">
        <v>0</v>
      </c>
      <c r="BD35" s="186">
        <v>14245</v>
      </c>
      <c r="BE35" s="186">
        <v>0</v>
      </c>
      <c r="BF35" s="186">
        <v>41577</v>
      </c>
      <c r="BG35" s="186">
        <v>0</v>
      </c>
      <c r="BH35" s="186">
        <v>1830</v>
      </c>
      <c r="BI35" s="186">
        <v>4872</v>
      </c>
      <c r="BJ35" s="186">
        <v>7354</v>
      </c>
      <c r="BK35" s="186">
        <v>15200</v>
      </c>
      <c r="BL35" s="186">
        <v>1851</v>
      </c>
      <c r="BM35" s="186">
        <v>752</v>
      </c>
      <c r="BN35" s="186">
        <v>9210</v>
      </c>
      <c r="BO35" s="186">
        <v>650</v>
      </c>
      <c r="BP35" s="186">
        <v>978</v>
      </c>
      <c r="BQ35" s="186">
        <v>267</v>
      </c>
      <c r="BR35" s="186">
        <v>0</v>
      </c>
      <c r="BS35" s="186">
        <v>0</v>
      </c>
      <c r="BT35" s="186">
        <v>2240</v>
      </c>
      <c r="BU35" s="186">
        <v>0</v>
      </c>
      <c r="BV35" s="186">
        <v>0</v>
      </c>
      <c r="BW35" s="186">
        <v>0</v>
      </c>
      <c r="BX35" s="186">
        <v>1164</v>
      </c>
      <c r="BY35" s="186">
        <v>0</v>
      </c>
      <c r="BZ35" s="186">
        <v>4497</v>
      </c>
      <c r="CA35" s="186">
        <v>0</v>
      </c>
      <c r="CB35" s="186">
        <v>0</v>
      </c>
      <c r="CC35" s="186">
        <v>455</v>
      </c>
      <c r="CD35" s="186">
        <v>0</v>
      </c>
      <c r="CE35" s="186">
        <v>1432</v>
      </c>
      <c r="CF35" s="186">
        <v>170</v>
      </c>
      <c r="CG35" s="186">
        <v>0</v>
      </c>
      <c r="CH35" s="186">
        <v>2686</v>
      </c>
      <c r="CI35" s="186">
        <v>0</v>
      </c>
      <c r="CJ35" s="186">
        <v>154</v>
      </c>
      <c r="CK35" s="186">
        <v>0</v>
      </c>
      <c r="CL35" s="186">
        <v>0</v>
      </c>
      <c r="CM35" s="186">
        <v>0</v>
      </c>
      <c r="CN35" s="186">
        <v>0</v>
      </c>
      <c r="CO35" s="186">
        <v>0</v>
      </c>
      <c r="CP35" s="186">
        <v>0</v>
      </c>
      <c r="CQ35" s="186">
        <v>0</v>
      </c>
      <c r="CR35" s="186">
        <v>0</v>
      </c>
      <c r="CS35" s="186">
        <v>0</v>
      </c>
      <c r="CT35" s="186">
        <v>24</v>
      </c>
      <c r="CU35" s="186">
        <v>0</v>
      </c>
      <c r="CV35" s="186">
        <v>0</v>
      </c>
      <c r="CW35" s="186">
        <v>0</v>
      </c>
      <c r="CX35" s="186">
        <v>0</v>
      </c>
      <c r="CY35" s="186">
        <v>0</v>
      </c>
      <c r="CZ35" s="186">
        <v>0</v>
      </c>
      <c r="DA35" s="186">
        <v>0</v>
      </c>
      <c r="DB35" s="186">
        <v>0</v>
      </c>
      <c r="DC35" s="186">
        <v>0</v>
      </c>
      <c r="DD35" s="186">
        <v>0</v>
      </c>
      <c r="DE35" s="186">
        <v>0</v>
      </c>
      <c r="DF35" s="186">
        <v>0</v>
      </c>
      <c r="DG35" s="186">
        <v>0</v>
      </c>
      <c r="DH35" s="186">
        <v>0</v>
      </c>
      <c r="DI35" s="186">
        <v>0</v>
      </c>
      <c r="DJ35" s="186">
        <v>0</v>
      </c>
      <c r="DK35" s="186">
        <v>0</v>
      </c>
      <c r="DL35" s="186">
        <v>0</v>
      </c>
      <c r="DM35" s="186">
        <v>0</v>
      </c>
      <c r="DN35" s="186">
        <v>0</v>
      </c>
      <c r="DO35" s="186">
        <v>0</v>
      </c>
      <c r="DP35" s="186">
        <v>0</v>
      </c>
      <c r="DQ35" s="186">
        <v>0</v>
      </c>
      <c r="DR35" s="186">
        <v>0</v>
      </c>
      <c r="DS35" s="186">
        <v>8891717.5764960293</v>
      </c>
      <c r="DT35" s="186">
        <v>2705733.8962907698</v>
      </c>
      <c r="DU35" s="186">
        <v>2366744.8453651601</v>
      </c>
      <c r="DV35" s="186">
        <v>362782.73397048202</v>
      </c>
      <c r="DW35" s="186">
        <v>320087.58497428597</v>
      </c>
      <c r="DX35" s="186">
        <v>285273.68389542901</v>
      </c>
      <c r="DY35" s="186">
        <v>197131.19217794199</v>
      </c>
      <c r="DZ35" s="186">
        <v>0</v>
      </c>
      <c r="EA35" s="186">
        <v>0</v>
      </c>
      <c r="EB35" s="186">
        <v>0</v>
      </c>
      <c r="EC35" s="186">
        <v>0</v>
      </c>
      <c r="ED35" s="186">
        <v>3768.2705882352998</v>
      </c>
      <c r="EE35" s="186">
        <v>174355.436842105</v>
      </c>
      <c r="EF35" s="186">
        <v>204532.007045865</v>
      </c>
      <c r="EG35" s="186">
        <v>0</v>
      </c>
      <c r="EH35" s="186">
        <v>1584219.76158783</v>
      </c>
      <c r="EI35" s="186">
        <v>0</v>
      </c>
      <c r="EJ35" s="186">
        <v>0</v>
      </c>
      <c r="EK35" s="186">
        <v>445500.03982162901</v>
      </c>
      <c r="EL35" s="186">
        <v>15396.888910694501</v>
      </c>
      <c r="EM35" s="186">
        <v>7635664.8318779003</v>
      </c>
      <c r="EN35" s="186">
        <v>2076935.5618437901</v>
      </c>
      <c r="EO35" s="186">
        <v>2221865.9541296298</v>
      </c>
      <c r="EP35" s="186">
        <v>1832171.12219835</v>
      </c>
      <c r="EQ35" s="186">
        <v>853513.79220464698</v>
      </c>
      <c r="ER35" s="186">
        <v>320144.98600206501</v>
      </c>
      <c r="ES35" s="186">
        <v>274452.100661529</v>
      </c>
      <c r="ET35" s="186">
        <v>0</v>
      </c>
      <c r="EU35" s="186">
        <v>0</v>
      </c>
      <c r="EV35" s="186">
        <v>0</v>
      </c>
      <c r="EW35" s="186">
        <v>0</v>
      </c>
      <c r="EX35" s="186">
        <v>101002.90560224099</v>
      </c>
      <c r="EY35" s="186">
        <v>0</v>
      </c>
      <c r="EZ35" s="186">
        <v>864002.63602772797</v>
      </c>
      <c r="FA35" s="186">
        <v>0</v>
      </c>
      <c r="FB35" s="186">
        <v>5587524.1463883603</v>
      </c>
      <c r="FC35" s="186">
        <v>0</v>
      </c>
      <c r="FD35" s="186">
        <v>181178.74107142899</v>
      </c>
      <c r="FE35" s="186">
        <v>709540.19957231102</v>
      </c>
      <c r="FF35" s="186">
        <v>1705738.6110893099</v>
      </c>
      <c r="FG35" s="186">
        <v>4370567.14581904</v>
      </c>
      <c r="FH35" s="186">
        <v>844132.63002494397</v>
      </c>
      <c r="FI35" s="186">
        <v>340712.95643939398</v>
      </c>
      <c r="FJ35" s="186">
        <v>1835633.4469372299</v>
      </c>
      <c r="FK35" s="186">
        <v>142550.66650432901</v>
      </c>
      <c r="FL35" s="186">
        <v>283453.78601606702</v>
      </c>
      <c r="FM35" s="186">
        <v>77726.125</v>
      </c>
      <c r="FN35" s="186">
        <v>0</v>
      </c>
      <c r="FO35" s="186">
        <v>0</v>
      </c>
      <c r="FP35" s="186">
        <v>461648.14583333302</v>
      </c>
      <c r="FQ35" s="186">
        <v>0</v>
      </c>
      <c r="FR35" s="186">
        <v>0</v>
      </c>
      <c r="FS35" s="186">
        <v>0</v>
      </c>
      <c r="FT35" s="186">
        <v>351463.74166666699</v>
      </c>
      <c r="FU35" s="186">
        <v>0</v>
      </c>
      <c r="FV35" s="186">
        <v>1022283.69429825</v>
      </c>
      <c r="FW35" s="186">
        <v>0</v>
      </c>
      <c r="FX35" s="186">
        <v>0</v>
      </c>
      <c r="FY35" s="186">
        <v>130292.01041666701</v>
      </c>
      <c r="FZ35" s="186">
        <v>0</v>
      </c>
      <c r="GA35" s="186">
        <v>949778.68981019</v>
      </c>
      <c r="GB35" s="186">
        <v>63766.373352675102</v>
      </c>
      <c r="GC35" s="186">
        <v>0</v>
      </c>
      <c r="GD35" s="186">
        <v>1327249.34212662</v>
      </c>
      <c r="GE35" s="186">
        <v>0</v>
      </c>
      <c r="GF35" s="186">
        <v>196351.419237013</v>
      </c>
      <c r="GG35" s="186">
        <v>0</v>
      </c>
      <c r="GH35" s="186">
        <v>0</v>
      </c>
      <c r="GI35" s="186">
        <v>0</v>
      </c>
      <c r="GJ35" s="186">
        <v>0</v>
      </c>
      <c r="GK35" s="186">
        <v>0</v>
      </c>
      <c r="GL35" s="186">
        <v>0</v>
      </c>
      <c r="GM35" s="186">
        <v>0</v>
      </c>
      <c r="GN35" s="186">
        <v>0</v>
      </c>
      <c r="GO35" s="186">
        <v>0</v>
      </c>
      <c r="GP35" s="186">
        <v>33999.75</v>
      </c>
      <c r="GQ35" s="186">
        <v>0</v>
      </c>
      <c r="GR35" s="186">
        <v>0</v>
      </c>
      <c r="GS35" s="186">
        <v>0</v>
      </c>
      <c r="GT35" s="186">
        <v>0</v>
      </c>
      <c r="GU35" s="186">
        <v>0</v>
      </c>
      <c r="GV35" s="186">
        <v>0</v>
      </c>
      <c r="GW35" s="186">
        <v>0</v>
      </c>
      <c r="GX35" s="186">
        <v>0</v>
      </c>
      <c r="GY35" s="186">
        <v>0</v>
      </c>
      <c r="GZ35" s="186">
        <v>0</v>
      </c>
      <c r="HA35" s="186">
        <v>0</v>
      </c>
      <c r="HB35" s="186">
        <v>0</v>
      </c>
      <c r="HC35" s="186">
        <v>0</v>
      </c>
      <c r="HD35" s="186">
        <v>0</v>
      </c>
      <c r="HE35" s="186">
        <v>0</v>
      </c>
      <c r="HF35" s="186">
        <v>0</v>
      </c>
      <c r="HG35" s="186">
        <v>0</v>
      </c>
      <c r="HH35" s="186">
        <v>0</v>
      </c>
      <c r="HI35" s="186">
        <v>0</v>
      </c>
      <c r="HJ35" s="186">
        <v>0</v>
      </c>
      <c r="HK35" s="186">
        <v>0</v>
      </c>
      <c r="HL35" s="186">
        <v>0</v>
      </c>
      <c r="HM35" s="186">
        <v>0</v>
      </c>
      <c r="HN35" s="186">
        <v>0</v>
      </c>
      <c r="HP35" s="187" t="s">
        <v>164</v>
      </c>
      <c r="HQ35" s="185">
        <f>'Relative Weights'!$H$1</f>
        <v>2020</v>
      </c>
      <c r="HR35" s="186">
        <v>0</v>
      </c>
      <c r="HS35" s="186">
        <v>0</v>
      </c>
      <c r="HT35" s="186">
        <v>6962</v>
      </c>
      <c r="HU35" s="186">
        <v>0</v>
      </c>
      <c r="HV35" s="186">
        <v>0</v>
      </c>
      <c r="HW35" s="186">
        <v>0</v>
      </c>
      <c r="HX35" s="186">
        <v>0</v>
      </c>
      <c r="HY35" s="186">
        <v>0</v>
      </c>
      <c r="HZ35" s="186">
        <v>0</v>
      </c>
      <c r="IA35" s="186">
        <v>0</v>
      </c>
      <c r="IB35" s="186">
        <v>0</v>
      </c>
      <c r="IC35" s="186">
        <v>0</v>
      </c>
      <c r="ID35" s="186">
        <v>0</v>
      </c>
      <c r="IE35" s="186">
        <v>0</v>
      </c>
      <c r="IF35" s="186">
        <v>0</v>
      </c>
      <c r="IG35" s="186">
        <v>0</v>
      </c>
      <c r="IH35" s="186">
        <v>0</v>
      </c>
      <c r="II35" s="186">
        <v>0</v>
      </c>
      <c r="IJ35" s="186">
        <v>0</v>
      </c>
      <c r="IK35" s="186">
        <v>0</v>
      </c>
      <c r="IL35" s="186">
        <v>0</v>
      </c>
      <c r="IM35" s="186">
        <v>0</v>
      </c>
      <c r="IN35" s="186">
        <v>5236</v>
      </c>
      <c r="IO35" s="186">
        <v>0</v>
      </c>
      <c r="IP35" s="186">
        <v>0</v>
      </c>
      <c r="IQ35" s="186">
        <v>0</v>
      </c>
      <c r="IR35" s="186">
        <v>0</v>
      </c>
      <c r="IS35" s="186">
        <v>0</v>
      </c>
      <c r="IT35" s="186">
        <v>0</v>
      </c>
      <c r="IU35" s="186">
        <v>0</v>
      </c>
      <c r="IV35" s="186">
        <v>0</v>
      </c>
      <c r="IW35" s="186">
        <v>0</v>
      </c>
      <c r="IX35" s="186">
        <v>0</v>
      </c>
      <c r="IY35" s="186">
        <v>0</v>
      </c>
      <c r="IZ35" s="186">
        <v>0</v>
      </c>
      <c r="JA35" s="186">
        <v>0</v>
      </c>
      <c r="JB35" s="186">
        <v>0</v>
      </c>
      <c r="JC35" s="186">
        <v>0</v>
      </c>
      <c r="JD35" s="186">
        <v>0</v>
      </c>
      <c r="JE35" s="186">
        <v>0</v>
      </c>
      <c r="JF35" s="186">
        <v>0</v>
      </c>
      <c r="JG35" s="186">
        <v>0</v>
      </c>
      <c r="JH35" s="186">
        <v>0</v>
      </c>
      <c r="JI35" s="186">
        <v>0</v>
      </c>
      <c r="JJ35" s="186">
        <v>0</v>
      </c>
      <c r="JK35" s="186">
        <v>0</v>
      </c>
      <c r="JL35" s="186">
        <v>0</v>
      </c>
      <c r="JM35" s="186">
        <v>0</v>
      </c>
      <c r="JN35" s="186">
        <v>0</v>
      </c>
      <c r="JO35" s="186">
        <v>0</v>
      </c>
      <c r="JP35" s="186">
        <v>0</v>
      </c>
      <c r="JQ35" s="186">
        <v>0</v>
      </c>
      <c r="JR35" s="186">
        <v>0</v>
      </c>
      <c r="JS35" s="186">
        <v>0</v>
      </c>
      <c r="JT35" s="186">
        <v>0</v>
      </c>
      <c r="JU35" s="186">
        <v>0</v>
      </c>
      <c r="JV35" s="186">
        <v>0</v>
      </c>
      <c r="JW35" s="186">
        <v>0</v>
      </c>
      <c r="JX35" s="186">
        <v>0</v>
      </c>
      <c r="JY35" s="186">
        <v>0</v>
      </c>
      <c r="JZ35" s="186">
        <v>0</v>
      </c>
      <c r="KA35" s="186">
        <v>0</v>
      </c>
      <c r="KB35" s="186">
        <v>0</v>
      </c>
      <c r="KC35" s="186">
        <v>0</v>
      </c>
      <c r="KD35" s="186">
        <v>0</v>
      </c>
      <c r="KE35" s="186">
        <v>0</v>
      </c>
      <c r="KF35" s="186">
        <v>0</v>
      </c>
      <c r="KG35" s="186">
        <v>0</v>
      </c>
      <c r="KH35" s="186">
        <v>0</v>
      </c>
      <c r="KI35" s="186">
        <v>0</v>
      </c>
      <c r="KJ35" s="186">
        <v>0</v>
      </c>
      <c r="KK35" s="186">
        <v>0</v>
      </c>
      <c r="KL35" s="186">
        <v>0</v>
      </c>
      <c r="KM35" s="186">
        <v>0</v>
      </c>
      <c r="KN35" s="186">
        <v>0</v>
      </c>
      <c r="KO35" s="186">
        <v>0</v>
      </c>
      <c r="KP35" s="186">
        <v>0</v>
      </c>
      <c r="KQ35" s="186">
        <v>0</v>
      </c>
      <c r="KR35" s="186">
        <v>0</v>
      </c>
      <c r="KS35" s="186">
        <v>0</v>
      </c>
      <c r="KT35" s="186">
        <v>0</v>
      </c>
      <c r="KU35" s="186">
        <v>0</v>
      </c>
      <c r="KV35" s="186">
        <v>0</v>
      </c>
      <c r="KW35" s="186">
        <v>0</v>
      </c>
      <c r="KX35" s="186">
        <v>0</v>
      </c>
      <c r="KY35" s="186">
        <v>0</v>
      </c>
      <c r="KZ35" s="186">
        <v>0</v>
      </c>
      <c r="LA35" s="186">
        <v>0</v>
      </c>
      <c r="LB35" s="186">
        <v>0</v>
      </c>
      <c r="LC35" s="186">
        <v>0</v>
      </c>
      <c r="LD35" s="186">
        <v>0</v>
      </c>
      <c r="LE35" s="186">
        <v>0</v>
      </c>
      <c r="LF35" s="186">
        <v>0</v>
      </c>
      <c r="LG35" s="186">
        <v>0</v>
      </c>
      <c r="LH35" s="186">
        <v>0</v>
      </c>
      <c r="LI35" s="186">
        <v>0</v>
      </c>
      <c r="LJ35" s="186">
        <v>0</v>
      </c>
      <c r="LK35" s="186">
        <v>0</v>
      </c>
      <c r="LL35" s="186">
        <v>0</v>
      </c>
      <c r="LM35" s="186">
        <v>0</v>
      </c>
      <c r="LN35" s="186">
        <v>0</v>
      </c>
      <c r="LO35" s="186">
        <v>0</v>
      </c>
      <c r="LP35" s="186">
        <v>0</v>
      </c>
      <c r="LQ35" s="186">
        <v>0</v>
      </c>
      <c r="LR35" s="186">
        <v>0</v>
      </c>
      <c r="LS35" s="186">
        <v>0</v>
      </c>
      <c r="LT35" s="186">
        <v>0</v>
      </c>
      <c r="LU35" s="186">
        <v>0</v>
      </c>
      <c r="LV35" s="186">
        <v>0</v>
      </c>
      <c r="LW35" s="186">
        <v>0</v>
      </c>
      <c r="LX35" s="186">
        <v>0</v>
      </c>
      <c r="LY35" s="186">
        <v>0</v>
      </c>
      <c r="LZ35" s="186">
        <v>0</v>
      </c>
      <c r="MA35" s="186">
        <v>0</v>
      </c>
      <c r="MB35" s="186">
        <v>0</v>
      </c>
      <c r="MC35" s="186">
        <v>0</v>
      </c>
      <c r="MD35" s="186">
        <v>0</v>
      </c>
      <c r="ME35" s="186">
        <v>0</v>
      </c>
      <c r="MF35" s="186">
        <v>0</v>
      </c>
      <c r="MG35" s="186">
        <v>0</v>
      </c>
      <c r="MH35" s="186">
        <v>0</v>
      </c>
      <c r="MI35" s="186">
        <v>0</v>
      </c>
      <c r="MJ35" s="186">
        <v>0</v>
      </c>
      <c r="MK35" s="186">
        <v>0</v>
      </c>
      <c r="ML35" s="186">
        <v>0</v>
      </c>
      <c r="MM35" s="186">
        <v>0</v>
      </c>
      <c r="MN35" s="186">
        <v>0</v>
      </c>
      <c r="MO35" s="186">
        <v>0</v>
      </c>
      <c r="MP35" s="186">
        <v>0</v>
      </c>
      <c r="MQ35" s="186">
        <v>0</v>
      </c>
      <c r="MR35" s="186">
        <v>0</v>
      </c>
      <c r="MS35" s="186">
        <v>0</v>
      </c>
      <c r="MT35" s="186">
        <v>0</v>
      </c>
      <c r="MU35" s="186">
        <v>0</v>
      </c>
      <c r="MV35" s="186">
        <v>0</v>
      </c>
      <c r="MW35" s="186">
        <v>0</v>
      </c>
      <c r="MX35" s="186">
        <v>0</v>
      </c>
      <c r="MY35" s="186">
        <v>0</v>
      </c>
      <c r="MZ35" s="186">
        <v>0</v>
      </c>
      <c r="NA35" s="186">
        <v>0</v>
      </c>
      <c r="NB35" s="186">
        <v>0</v>
      </c>
      <c r="NC35" s="186">
        <v>0</v>
      </c>
      <c r="ND35" s="186">
        <v>0</v>
      </c>
      <c r="NE35" s="186">
        <v>0</v>
      </c>
      <c r="NF35" s="186">
        <v>0</v>
      </c>
      <c r="NG35" s="186">
        <v>0</v>
      </c>
      <c r="NH35" s="186">
        <v>0</v>
      </c>
      <c r="NI35" s="186">
        <v>0</v>
      </c>
      <c r="NJ35" s="186">
        <v>0</v>
      </c>
      <c r="NK35" s="186">
        <v>0</v>
      </c>
      <c r="NL35" s="186">
        <v>0</v>
      </c>
      <c r="NM35" s="186">
        <v>0</v>
      </c>
      <c r="NN35" s="186">
        <v>0</v>
      </c>
      <c r="NO35" s="186">
        <v>0</v>
      </c>
      <c r="NP35" s="186">
        <v>0</v>
      </c>
      <c r="NQ35" s="186">
        <v>0</v>
      </c>
      <c r="NR35" s="186">
        <v>0</v>
      </c>
      <c r="NS35" s="186">
        <v>0</v>
      </c>
      <c r="NT35" s="186">
        <v>0</v>
      </c>
      <c r="NU35" s="186">
        <v>0</v>
      </c>
      <c r="NV35" s="186">
        <v>0</v>
      </c>
      <c r="NW35" s="186">
        <v>0</v>
      </c>
      <c r="NX35" s="186">
        <v>0</v>
      </c>
      <c r="NY35" s="186">
        <v>0</v>
      </c>
      <c r="NZ35" s="186">
        <v>0</v>
      </c>
      <c r="OA35" s="186">
        <v>0</v>
      </c>
      <c r="OB35" s="186">
        <v>0</v>
      </c>
      <c r="OC35" s="186">
        <v>0</v>
      </c>
      <c r="OD35" s="186">
        <v>0</v>
      </c>
      <c r="OE35" s="186">
        <v>0</v>
      </c>
      <c r="OF35" s="186">
        <v>0</v>
      </c>
      <c r="OG35" s="186">
        <v>0</v>
      </c>
      <c r="OH35" s="186">
        <v>0</v>
      </c>
      <c r="OI35" s="186">
        <v>0</v>
      </c>
      <c r="OJ35" s="186">
        <v>0</v>
      </c>
      <c r="OK35" s="186">
        <v>0</v>
      </c>
      <c r="OL35" s="186">
        <v>0</v>
      </c>
      <c r="OM35" s="186">
        <v>0</v>
      </c>
      <c r="ON35" s="186">
        <v>0</v>
      </c>
      <c r="OO35" s="186">
        <v>0</v>
      </c>
      <c r="OP35" s="186">
        <v>0</v>
      </c>
      <c r="OQ35" s="186">
        <v>0</v>
      </c>
      <c r="OR35" s="186">
        <v>0</v>
      </c>
      <c r="OS35" s="186">
        <v>0</v>
      </c>
      <c r="OT35" s="186">
        <v>0</v>
      </c>
      <c r="OU35" s="186">
        <v>0</v>
      </c>
      <c r="OV35" s="186">
        <v>0</v>
      </c>
      <c r="OW35" s="186">
        <v>0</v>
      </c>
      <c r="OX35" s="186">
        <v>0</v>
      </c>
      <c r="OY35" s="186">
        <v>0</v>
      </c>
      <c r="OZ35" s="186">
        <v>0</v>
      </c>
      <c r="PA35" s="186">
        <v>0</v>
      </c>
      <c r="PB35" s="186">
        <v>0</v>
      </c>
      <c r="PC35" s="186">
        <v>0</v>
      </c>
      <c r="PD35" s="186">
        <v>0</v>
      </c>
      <c r="PE35" s="186">
        <v>0</v>
      </c>
      <c r="PF35" s="186">
        <v>0</v>
      </c>
      <c r="PG35" s="186">
        <v>0</v>
      </c>
      <c r="PH35" s="186">
        <v>0</v>
      </c>
      <c r="PI35" s="186">
        <v>0</v>
      </c>
      <c r="PJ35" s="186">
        <v>23661724.560066663</v>
      </c>
      <c r="PK35" s="186">
        <v>6163051.0057018092</v>
      </c>
      <c r="PL35" s="186">
        <v>5351811.6570580099</v>
      </c>
      <c r="PM35" s="186">
        <v>1425430.9092914618</v>
      </c>
      <c r="PN35" s="186">
        <v>5802692.7798374267</v>
      </c>
      <c r="PO35" s="186">
        <v>1175328.9922429039</v>
      </c>
      <c r="PP35" s="186">
        <v>594918.06186923641</v>
      </c>
      <c r="PQ35" s="186">
        <v>0</v>
      </c>
      <c r="PR35" s="186">
        <v>0</v>
      </c>
      <c r="PS35" s="186">
        <v>499978.35694299731</v>
      </c>
      <c r="PT35" s="186">
        <v>0</v>
      </c>
      <c r="PU35" s="186">
        <v>113470.22835354645</v>
      </c>
      <c r="PV35" s="186">
        <v>188832.00468407437</v>
      </c>
      <c r="PW35" s="186">
        <v>1537899.5143207232</v>
      </c>
      <c r="PX35" s="186">
        <v>0</v>
      </c>
      <c r="PY35" s="186">
        <v>8911192.7202614956</v>
      </c>
      <c r="PZ35" s="186">
        <v>0</v>
      </c>
      <c r="QA35" s="186">
        <v>196221.84144241642</v>
      </c>
      <c r="QB35" s="186">
        <v>1392052.1769368537</v>
      </c>
      <c r="QC35" s="186">
        <v>1864039.7608722125</v>
      </c>
      <c r="QD35" s="281">
        <v>1</v>
      </c>
    </row>
    <row r="36" spans="1:446" x14ac:dyDescent="0.2">
      <c r="A36" s="185" t="s">
        <v>179</v>
      </c>
      <c r="B36" s="185" t="s">
        <v>99</v>
      </c>
      <c r="C36" s="186">
        <f>ROUND(TXST!H18,0)-ROUND(TXST!H288,0)</f>
        <v>0</v>
      </c>
      <c r="D36" s="294">
        <v>3615</v>
      </c>
      <c r="E36" s="185" t="s">
        <v>728</v>
      </c>
      <c r="F36" s="185">
        <v>2020</v>
      </c>
      <c r="G36" s="186">
        <v>215477895</v>
      </c>
      <c r="H36" s="186">
        <v>65568632</v>
      </c>
      <c r="I36" s="186">
        <v>61110149</v>
      </c>
      <c r="J36" s="186">
        <v>20031713</v>
      </c>
      <c r="K36" s="186">
        <v>40569465</v>
      </c>
      <c r="L36" s="185" t="s">
        <v>762</v>
      </c>
      <c r="M36" s="185" t="s">
        <v>763</v>
      </c>
      <c r="N36" t="s">
        <v>764</v>
      </c>
      <c r="O36" s="186">
        <v>14839</v>
      </c>
      <c r="P36" s="186">
        <v>19529</v>
      </c>
      <c r="Q36" s="186">
        <v>3309</v>
      </c>
      <c r="R36" s="186">
        <v>390</v>
      </c>
      <c r="S36" s="186">
        <v>120</v>
      </c>
      <c r="T36" s="188" t="s">
        <v>944</v>
      </c>
      <c r="U36" s="188" t="s">
        <v>945</v>
      </c>
      <c r="V36" s="280" t="s">
        <v>946</v>
      </c>
      <c r="W36" s="186">
        <v>293143</v>
      </c>
      <c r="X36" s="186">
        <v>98765</v>
      </c>
      <c r="Y36" s="186">
        <v>44902</v>
      </c>
      <c r="Z36" s="186">
        <v>2106</v>
      </c>
      <c r="AA36" s="186">
        <v>2577</v>
      </c>
      <c r="AB36" s="186">
        <v>13590</v>
      </c>
      <c r="AC36" s="186">
        <v>14502</v>
      </c>
      <c r="AD36" s="186">
        <v>0</v>
      </c>
      <c r="AE36" s="186">
        <v>2034</v>
      </c>
      <c r="AF36" s="186">
        <v>0</v>
      </c>
      <c r="AG36" s="186">
        <v>0</v>
      </c>
      <c r="AH36" s="186">
        <v>6906</v>
      </c>
      <c r="AI36" s="186">
        <v>1855</v>
      </c>
      <c r="AJ36" s="186">
        <v>10611</v>
      </c>
      <c r="AK36" s="186">
        <v>0</v>
      </c>
      <c r="AL36" s="186">
        <v>28261</v>
      </c>
      <c r="AM36" s="186">
        <v>0</v>
      </c>
      <c r="AN36" s="186">
        <v>0</v>
      </c>
      <c r="AO36" s="186">
        <v>5053</v>
      </c>
      <c r="AP36" s="186">
        <v>0</v>
      </c>
      <c r="AQ36" s="186">
        <v>115265</v>
      </c>
      <c r="AR36" s="186">
        <v>33105</v>
      </c>
      <c r="AS36" s="186">
        <v>25900</v>
      </c>
      <c r="AT36" s="186">
        <v>15300</v>
      </c>
      <c r="AU36" s="186">
        <v>5637</v>
      </c>
      <c r="AV36" s="186">
        <v>26598</v>
      </c>
      <c r="AW36" s="186">
        <v>12919</v>
      </c>
      <c r="AX36" s="186">
        <v>0</v>
      </c>
      <c r="AY36" s="186">
        <v>5344</v>
      </c>
      <c r="AZ36" s="186">
        <v>0</v>
      </c>
      <c r="BA36" s="186">
        <v>0</v>
      </c>
      <c r="BB36" s="186">
        <v>0</v>
      </c>
      <c r="BC36" s="186">
        <v>0</v>
      </c>
      <c r="BD36" s="186">
        <v>26176</v>
      </c>
      <c r="BE36" s="186">
        <v>0</v>
      </c>
      <c r="BF36" s="186">
        <v>61784</v>
      </c>
      <c r="BG36" s="186">
        <v>0</v>
      </c>
      <c r="BH36" s="186">
        <v>10356</v>
      </c>
      <c r="BI36" s="186">
        <v>6619</v>
      </c>
      <c r="BJ36" s="186">
        <v>5476</v>
      </c>
      <c r="BK36" s="186">
        <v>18589</v>
      </c>
      <c r="BL36" s="186">
        <v>3441</v>
      </c>
      <c r="BM36" s="186">
        <v>2389</v>
      </c>
      <c r="BN36" s="186">
        <v>9975</v>
      </c>
      <c r="BO36" s="186">
        <v>563</v>
      </c>
      <c r="BP36" s="186">
        <v>4446</v>
      </c>
      <c r="BQ36" s="186">
        <v>1244</v>
      </c>
      <c r="BR36" s="186">
        <v>0</v>
      </c>
      <c r="BS36" s="186">
        <v>5308</v>
      </c>
      <c r="BT36" s="186">
        <v>0</v>
      </c>
      <c r="BU36" s="186">
        <v>0</v>
      </c>
      <c r="BV36" s="186">
        <v>0</v>
      </c>
      <c r="BW36" s="186">
        <v>0</v>
      </c>
      <c r="BX36" s="186">
        <v>6342</v>
      </c>
      <c r="BY36" s="186">
        <v>0</v>
      </c>
      <c r="BZ36" s="186">
        <v>5623</v>
      </c>
      <c r="CA36" s="186">
        <v>0</v>
      </c>
      <c r="CB36" s="186">
        <v>0</v>
      </c>
      <c r="CC36" s="186">
        <v>283</v>
      </c>
      <c r="CD36" s="186">
        <v>2116</v>
      </c>
      <c r="CE36" s="186">
        <v>1072</v>
      </c>
      <c r="CF36" s="186">
        <v>700</v>
      </c>
      <c r="CG36" s="186">
        <v>0</v>
      </c>
      <c r="CH36" s="186">
        <v>2419</v>
      </c>
      <c r="CI36" s="186">
        <v>13</v>
      </c>
      <c r="CJ36" s="186">
        <v>1116</v>
      </c>
      <c r="CK36" s="186">
        <v>0</v>
      </c>
      <c r="CL36" s="186">
        <v>0</v>
      </c>
      <c r="CM36" s="186">
        <v>0</v>
      </c>
      <c r="CN36" s="186">
        <v>0</v>
      </c>
      <c r="CO36" s="186">
        <v>0</v>
      </c>
      <c r="CP36" s="186">
        <v>0</v>
      </c>
      <c r="CQ36" s="186">
        <v>0</v>
      </c>
      <c r="CR36" s="186">
        <v>2</v>
      </c>
      <c r="CS36" s="186">
        <v>0</v>
      </c>
      <c r="CT36" s="186">
        <v>180</v>
      </c>
      <c r="CU36" s="186">
        <v>0</v>
      </c>
      <c r="CV36" s="186">
        <v>0</v>
      </c>
      <c r="CW36" s="186">
        <v>0</v>
      </c>
      <c r="CX36" s="186">
        <v>0</v>
      </c>
      <c r="CY36" s="186">
        <v>0</v>
      </c>
      <c r="CZ36" s="186">
        <v>0</v>
      </c>
      <c r="DA36" s="186">
        <v>0</v>
      </c>
      <c r="DB36" s="186">
        <v>0</v>
      </c>
      <c r="DC36" s="186">
        <v>0</v>
      </c>
      <c r="DD36" s="186">
        <v>0</v>
      </c>
      <c r="DE36" s="186">
        <v>0</v>
      </c>
      <c r="DF36" s="186">
        <v>0</v>
      </c>
      <c r="DG36" s="186">
        <v>0</v>
      </c>
      <c r="DH36" s="186">
        <v>0</v>
      </c>
      <c r="DI36" s="186">
        <v>0</v>
      </c>
      <c r="DJ36" s="186">
        <v>0</v>
      </c>
      <c r="DK36" s="186">
        <v>0</v>
      </c>
      <c r="DL36" s="186">
        <v>3984</v>
      </c>
      <c r="DM36" s="186">
        <v>0</v>
      </c>
      <c r="DN36" s="186">
        <v>0</v>
      </c>
      <c r="DO36" s="186">
        <v>0</v>
      </c>
      <c r="DP36" s="186">
        <v>0</v>
      </c>
      <c r="DQ36" s="186">
        <v>0</v>
      </c>
      <c r="DR36" s="186">
        <v>0</v>
      </c>
      <c r="DS36" s="186">
        <v>12555567.147808401</v>
      </c>
      <c r="DT36" s="186">
        <v>3112786.4573991899</v>
      </c>
      <c r="DU36" s="186">
        <v>4753828.6716822498</v>
      </c>
      <c r="DV36" s="186">
        <v>113565.09534333</v>
      </c>
      <c r="DW36" s="186">
        <v>150577.36003843899</v>
      </c>
      <c r="DX36" s="186">
        <v>1084682.95523024</v>
      </c>
      <c r="DY36" s="186">
        <v>495573.51022366597</v>
      </c>
      <c r="DZ36" s="186">
        <v>0</v>
      </c>
      <c r="EA36" s="186">
        <v>159194.846389571</v>
      </c>
      <c r="EB36" s="186">
        <v>0</v>
      </c>
      <c r="EC36" s="186">
        <v>0</v>
      </c>
      <c r="ED36" s="186">
        <v>246145.75</v>
      </c>
      <c r="EE36" s="186">
        <v>178884.86880979899</v>
      </c>
      <c r="EF36" s="186">
        <v>666687.48274528596</v>
      </c>
      <c r="EG36" s="186">
        <v>0</v>
      </c>
      <c r="EH36" s="186">
        <v>1674280.6430935301</v>
      </c>
      <c r="EI36" s="186">
        <v>0</v>
      </c>
      <c r="EJ36" s="186">
        <v>0</v>
      </c>
      <c r="EK36" s="186">
        <v>862536.838820023</v>
      </c>
      <c r="EL36" s="186">
        <v>0</v>
      </c>
      <c r="EM36" s="186">
        <v>10925887.015168199</v>
      </c>
      <c r="EN36" s="186">
        <v>3003538.9782049698</v>
      </c>
      <c r="EO36" s="186">
        <v>4745187.5147084501</v>
      </c>
      <c r="EP36" s="186">
        <v>1432985.2093722499</v>
      </c>
      <c r="EQ36" s="186">
        <v>543229.31650973205</v>
      </c>
      <c r="ER36" s="186">
        <v>2883832.04128162</v>
      </c>
      <c r="ES36" s="186">
        <v>826050.72852742905</v>
      </c>
      <c r="ET36" s="186">
        <v>0</v>
      </c>
      <c r="EU36" s="186">
        <v>599065.81637400901</v>
      </c>
      <c r="EV36" s="186">
        <v>0</v>
      </c>
      <c r="EW36" s="186">
        <v>0</v>
      </c>
      <c r="EX36" s="186">
        <v>0</v>
      </c>
      <c r="EY36" s="186">
        <v>0</v>
      </c>
      <c r="EZ36" s="186">
        <v>3649058.8771413201</v>
      </c>
      <c r="FA36" s="186">
        <v>0</v>
      </c>
      <c r="FB36" s="186">
        <v>7117363.14667546</v>
      </c>
      <c r="FC36" s="186">
        <v>0</v>
      </c>
      <c r="FD36" s="186">
        <v>1545446.91302883</v>
      </c>
      <c r="FE36" s="186">
        <v>1007163.61393779</v>
      </c>
      <c r="FF36" s="186">
        <v>1598871.35785553</v>
      </c>
      <c r="FG36" s="186">
        <v>6768026.8668427104</v>
      </c>
      <c r="FH36" s="186">
        <v>2058446.67882319</v>
      </c>
      <c r="FI36" s="186">
        <v>1533136.4381377201</v>
      </c>
      <c r="FJ36" s="186">
        <v>2046977.6816179401</v>
      </c>
      <c r="FK36" s="186">
        <v>296269.77866901999</v>
      </c>
      <c r="FL36" s="186">
        <v>1865475.5821331099</v>
      </c>
      <c r="FM36" s="186">
        <v>389551.72665986401</v>
      </c>
      <c r="FN36" s="186">
        <v>0</v>
      </c>
      <c r="FO36" s="186">
        <v>1024479.11671522</v>
      </c>
      <c r="FP36" s="186">
        <v>0</v>
      </c>
      <c r="FQ36" s="186">
        <v>0</v>
      </c>
      <c r="FR36" s="186">
        <v>0</v>
      </c>
      <c r="FS36" s="186">
        <v>0</v>
      </c>
      <c r="FT36" s="186">
        <v>1957256.7842573801</v>
      </c>
      <c r="FU36" s="186">
        <v>0</v>
      </c>
      <c r="FV36" s="186">
        <v>1933829.0457335301</v>
      </c>
      <c r="FW36" s="186">
        <v>0</v>
      </c>
      <c r="FX36" s="186">
        <v>0</v>
      </c>
      <c r="FY36" s="186">
        <v>111183.28466394699</v>
      </c>
      <c r="FZ36" s="186">
        <v>939671.25214446895</v>
      </c>
      <c r="GA36" s="186">
        <v>778170.84315676999</v>
      </c>
      <c r="GB36" s="186">
        <v>707055.17643198697</v>
      </c>
      <c r="GC36" s="186">
        <v>0</v>
      </c>
      <c r="GD36" s="186">
        <v>1462874.94828544</v>
      </c>
      <c r="GE36" s="186">
        <v>7003.5152246749103</v>
      </c>
      <c r="GF36" s="186">
        <v>1041647.8811960299</v>
      </c>
      <c r="GG36" s="186">
        <v>0</v>
      </c>
      <c r="GH36" s="186">
        <v>0</v>
      </c>
      <c r="GI36" s="186">
        <v>0</v>
      </c>
      <c r="GJ36" s="186">
        <v>0</v>
      </c>
      <c r="GK36" s="186">
        <v>0</v>
      </c>
      <c r="GL36" s="186">
        <v>0</v>
      </c>
      <c r="GM36" s="186">
        <v>0</v>
      </c>
      <c r="GN36" s="186">
        <v>0</v>
      </c>
      <c r="GO36" s="186">
        <v>0</v>
      </c>
      <c r="GP36" s="186">
        <v>54154.568993975001</v>
      </c>
      <c r="GQ36" s="186">
        <v>0</v>
      </c>
      <c r="GR36" s="186">
        <v>0</v>
      </c>
      <c r="GS36" s="186">
        <v>0</v>
      </c>
      <c r="GT36" s="186">
        <v>0</v>
      </c>
      <c r="GU36" s="186">
        <v>0</v>
      </c>
      <c r="GV36" s="186">
        <v>0</v>
      </c>
      <c r="GW36" s="186">
        <v>0</v>
      </c>
      <c r="GX36" s="186">
        <v>0</v>
      </c>
      <c r="GY36" s="186">
        <v>0</v>
      </c>
      <c r="GZ36" s="186">
        <v>0</v>
      </c>
      <c r="HA36" s="186">
        <v>0</v>
      </c>
      <c r="HB36" s="186">
        <v>0</v>
      </c>
      <c r="HC36" s="186">
        <v>0</v>
      </c>
      <c r="HD36" s="186">
        <v>0</v>
      </c>
      <c r="HE36" s="186">
        <v>0</v>
      </c>
      <c r="HF36" s="186">
        <v>0</v>
      </c>
      <c r="HG36" s="186">
        <v>0</v>
      </c>
      <c r="HH36" s="186">
        <v>1250792.8936363601</v>
      </c>
      <c r="HI36" s="186">
        <v>0</v>
      </c>
      <c r="HJ36" s="186">
        <v>0</v>
      </c>
      <c r="HK36" s="186">
        <v>0</v>
      </c>
      <c r="HL36" s="186">
        <v>0</v>
      </c>
      <c r="HM36" s="186">
        <v>0</v>
      </c>
      <c r="HN36" s="186">
        <v>0</v>
      </c>
      <c r="HP36" s="187" t="s">
        <v>165</v>
      </c>
      <c r="HQ36" s="185">
        <f>'Relative Weights'!$H$1</f>
        <v>2020</v>
      </c>
      <c r="HR36" s="186">
        <v>3484462</v>
      </c>
      <c r="HS36" s="186">
        <v>2495200</v>
      </c>
      <c r="HT36" s="186">
        <v>352238</v>
      </c>
      <c r="HU36" s="186">
        <v>16044</v>
      </c>
      <c r="HV36" s="186">
        <v>27609</v>
      </c>
      <c r="HW36" s="186">
        <v>404952</v>
      </c>
      <c r="HX36" s="186">
        <v>154173</v>
      </c>
      <c r="HY36" s="186">
        <v>0</v>
      </c>
      <c r="HZ36" s="186">
        <v>18065</v>
      </c>
      <c r="IA36" s="186">
        <v>0</v>
      </c>
      <c r="IB36" s="186">
        <v>0</v>
      </c>
      <c r="IC36" s="186">
        <v>115274</v>
      </c>
      <c r="ID36" s="186">
        <v>25311</v>
      </c>
      <c r="IE36" s="186">
        <v>194921</v>
      </c>
      <c r="IF36" s="186">
        <v>0</v>
      </c>
      <c r="IG36" s="186">
        <v>231434</v>
      </c>
      <c r="IH36" s="186">
        <v>0</v>
      </c>
      <c r="II36" s="186">
        <v>0</v>
      </c>
      <c r="IJ36" s="186">
        <v>77387</v>
      </c>
      <c r="IK36" s="186">
        <v>0</v>
      </c>
      <c r="IL36" s="186">
        <v>1719898</v>
      </c>
      <c r="IM36" s="186">
        <v>951544</v>
      </c>
      <c r="IN36" s="186">
        <v>282425</v>
      </c>
      <c r="IO36" s="186">
        <v>330309</v>
      </c>
      <c r="IP36" s="186">
        <v>81563</v>
      </c>
      <c r="IQ36" s="186">
        <v>945879</v>
      </c>
      <c r="IR36" s="186">
        <v>184078</v>
      </c>
      <c r="IS36" s="186">
        <v>0</v>
      </c>
      <c r="IT36" s="186">
        <v>54002</v>
      </c>
      <c r="IU36" s="186">
        <v>0</v>
      </c>
      <c r="IV36" s="186">
        <v>0</v>
      </c>
      <c r="IW36" s="186">
        <v>0</v>
      </c>
      <c r="IX36" s="186">
        <v>0</v>
      </c>
      <c r="IY36" s="186">
        <v>658564</v>
      </c>
      <c r="IZ36" s="186">
        <v>0</v>
      </c>
      <c r="JA36" s="186">
        <v>667890</v>
      </c>
      <c r="JB36" s="186">
        <v>0</v>
      </c>
      <c r="JC36" s="186">
        <v>105181</v>
      </c>
      <c r="JD36" s="186">
        <v>114656</v>
      </c>
      <c r="JE36" s="186">
        <v>122474</v>
      </c>
      <c r="JF36" s="186">
        <v>228131</v>
      </c>
      <c r="JG36" s="186">
        <v>80503</v>
      </c>
      <c r="JH36" s="186">
        <v>21211</v>
      </c>
      <c r="JI36" s="186">
        <v>189987</v>
      </c>
      <c r="JJ36" s="186">
        <v>6337</v>
      </c>
      <c r="JK36" s="186">
        <v>134942</v>
      </c>
      <c r="JL36" s="186">
        <v>15025</v>
      </c>
      <c r="JM36" s="186">
        <v>0</v>
      </c>
      <c r="JN36" s="186">
        <v>51141</v>
      </c>
      <c r="JO36" s="186">
        <v>0</v>
      </c>
      <c r="JP36" s="186">
        <v>0</v>
      </c>
      <c r="JQ36" s="186">
        <v>0</v>
      </c>
      <c r="JR36" s="186">
        <v>0</v>
      </c>
      <c r="JS36" s="186">
        <v>142656</v>
      </c>
      <c r="JT36" s="186">
        <v>0</v>
      </c>
      <c r="JU36" s="186">
        <v>56719</v>
      </c>
      <c r="JV36" s="186">
        <v>0</v>
      </c>
      <c r="JW36" s="186">
        <v>0</v>
      </c>
      <c r="JX36" s="186">
        <v>4452</v>
      </c>
      <c r="JY36" s="186">
        <v>47214</v>
      </c>
      <c r="JZ36" s="186">
        <v>16841</v>
      </c>
      <c r="KA36" s="186">
        <v>25173</v>
      </c>
      <c r="KB36" s="186">
        <v>0</v>
      </c>
      <c r="KC36" s="186">
        <v>53695</v>
      </c>
      <c r="KD36" s="186">
        <v>1022</v>
      </c>
      <c r="KE36" s="186">
        <v>38720</v>
      </c>
      <c r="KF36" s="186">
        <v>0</v>
      </c>
      <c r="KG36" s="186">
        <v>0</v>
      </c>
      <c r="KH36" s="186">
        <v>0</v>
      </c>
      <c r="KI36" s="186">
        <v>0</v>
      </c>
      <c r="KJ36" s="186">
        <v>0</v>
      </c>
      <c r="KK36" s="186">
        <v>0</v>
      </c>
      <c r="KL36" s="186">
        <v>0</v>
      </c>
      <c r="KM36" s="186">
        <v>0</v>
      </c>
      <c r="KN36" s="186">
        <v>0</v>
      </c>
      <c r="KO36" s="186">
        <v>1992</v>
      </c>
      <c r="KP36" s="186">
        <v>0</v>
      </c>
      <c r="KQ36" s="186">
        <v>0</v>
      </c>
      <c r="KR36" s="186">
        <v>0</v>
      </c>
      <c r="KS36" s="186">
        <v>0</v>
      </c>
      <c r="KT36" s="186">
        <v>0</v>
      </c>
      <c r="KU36" s="186">
        <v>0</v>
      </c>
      <c r="KV36" s="186">
        <v>0</v>
      </c>
      <c r="KW36" s="186">
        <v>0</v>
      </c>
      <c r="KX36" s="186">
        <v>0</v>
      </c>
      <c r="KY36" s="186">
        <v>0</v>
      </c>
      <c r="KZ36" s="186">
        <v>0</v>
      </c>
      <c r="LA36" s="186">
        <v>0</v>
      </c>
      <c r="LB36" s="186">
        <v>0</v>
      </c>
      <c r="LC36" s="186">
        <v>0</v>
      </c>
      <c r="LD36" s="186">
        <v>0</v>
      </c>
      <c r="LE36" s="186">
        <v>0</v>
      </c>
      <c r="LF36" s="186">
        <v>0</v>
      </c>
      <c r="LG36" s="186">
        <v>89649</v>
      </c>
      <c r="LH36" s="186">
        <v>0</v>
      </c>
      <c r="LI36" s="186">
        <v>0</v>
      </c>
      <c r="LJ36" s="186">
        <v>0</v>
      </c>
      <c r="LK36" s="186">
        <v>0</v>
      </c>
      <c r="LL36" s="186">
        <v>0</v>
      </c>
      <c r="LM36" s="186">
        <v>0</v>
      </c>
      <c r="LN36" s="186">
        <v>0</v>
      </c>
      <c r="LO36" s="186">
        <v>0</v>
      </c>
      <c r="LP36" s="186">
        <v>0</v>
      </c>
      <c r="LQ36" s="186">
        <v>0</v>
      </c>
      <c r="LR36" s="186">
        <v>0</v>
      </c>
      <c r="LS36" s="186">
        <v>0</v>
      </c>
      <c r="LT36" s="186">
        <v>0</v>
      </c>
      <c r="LU36" s="186">
        <v>0</v>
      </c>
      <c r="LV36" s="186">
        <v>0</v>
      </c>
      <c r="LW36" s="186">
        <v>0</v>
      </c>
      <c r="LX36" s="186">
        <v>0</v>
      </c>
      <c r="LY36" s="186">
        <v>0</v>
      </c>
      <c r="LZ36" s="186">
        <v>0</v>
      </c>
      <c r="MA36" s="186">
        <v>0</v>
      </c>
      <c r="MB36" s="186">
        <v>0</v>
      </c>
      <c r="MC36" s="186">
        <v>0</v>
      </c>
      <c r="MD36" s="186">
        <v>0</v>
      </c>
      <c r="ME36" s="186">
        <v>0</v>
      </c>
      <c r="MF36" s="186">
        <v>0</v>
      </c>
      <c r="MG36" s="186">
        <v>0</v>
      </c>
      <c r="MH36" s="186">
        <v>0</v>
      </c>
      <c r="MI36" s="186">
        <v>0</v>
      </c>
      <c r="MJ36" s="186">
        <v>0</v>
      </c>
      <c r="MK36" s="186">
        <v>0</v>
      </c>
      <c r="ML36" s="186">
        <v>0</v>
      </c>
      <c r="MM36" s="186">
        <v>0</v>
      </c>
      <c r="MN36" s="186">
        <v>0</v>
      </c>
      <c r="MO36" s="186">
        <v>0</v>
      </c>
      <c r="MP36" s="186">
        <v>0</v>
      </c>
      <c r="MQ36" s="186">
        <v>0</v>
      </c>
      <c r="MR36" s="186">
        <v>0</v>
      </c>
      <c r="MS36" s="186">
        <v>0</v>
      </c>
      <c r="MT36" s="186">
        <v>0</v>
      </c>
      <c r="MU36" s="186">
        <v>0</v>
      </c>
      <c r="MV36" s="186">
        <v>0</v>
      </c>
      <c r="MW36" s="186">
        <v>0</v>
      </c>
      <c r="MX36" s="186">
        <v>0</v>
      </c>
      <c r="MY36" s="186">
        <v>0</v>
      </c>
      <c r="MZ36" s="186">
        <v>0</v>
      </c>
      <c r="NA36" s="186">
        <v>0</v>
      </c>
      <c r="NB36" s="186">
        <v>0</v>
      </c>
      <c r="NC36" s="186">
        <v>0</v>
      </c>
      <c r="ND36" s="186">
        <v>0</v>
      </c>
      <c r="NE36" s="186">
        <v>0</v>
      </c>
      <c r="NF36" s="186">
        <v>0</v>
      </c>
      <c r="NG36" s="186">
        <v>0</v>
      </c>
      <c r="NH36" s="186">
        <v>0</v>
      </c>
      <c r="NI36" s="186">
        <v>0</v>
      </c>
      <c r="NJ36" s="186">
        <v>0</v>
      </c>
      <c r="NK36" s="186">
        <v>0</v>
      </c>
      <c r="NL36" s="186">
        <v>0</v>
      </c>
      <c r="NM36" s="186">
        <v>0</v>
      </c>
      <c r="NN36" s="186">
        <v>0</v>
      </c>
      <c r="NO36" s="186">
        <v>0</v>
      </c>
      <c r="NP36" s="186">
        <v>0</v>
      </c>
      <c r="NQ36" s="186">
        <v>0</v>
      </c>
      <c r="NR36" s="186">
        <v>0</v>
      </c>
      <c r="NS36" s="186">
        <v>0</v>
      </c>
      <c r="NT36" s="186">
        <v>0</v>
      </c>
      <c r="NU36" s="186">
        <v>0</v>
      </c>
      <c r="NV36" s="186">
        <v>0</v>
      </c>
      <c r="NW36" s="186">
        <v>0</v>
      </c>
      <c r="NX36" s="186">
        <v>0</v>
      </c>
      <c r="NY36" s="186">
        <v>0</v>
      </c>
      <c r="NZ36" s="186">
        <v>0</v>
      </c>
      <c r="OA36" s="186">
        <v>0</v>
      </c>
      <c r="OB36" s="186">
        <v>0</v>
      </c>
      <c r="OC36" s="186">
        <v>0</v>
      </c>
      <c r="OD36" s="186">
        <v>0</v>
      </c>
      <c r="OE36" s="186">
        <v>0</v>
      </c>
      <c r="OF36" s="186">
        <v>0</v>
      </c>
      <c r="OG36" s="186">
        <v>0</v>
      </c>
      <c r="OH36" s="186">
        <v>0</v>
      </c>
      <c r="OI36" s="186">
        <v>0</v>
      </c>
      <c r="OJ36" s="186">
        <v>0</v>
      </c>
      <c r="OK36" s="186">
        <v>0</v>
      </c>
      <c r="OL36" s="186">
        <v>0</v>
      </c>
      <c r="OM36" s="186">
        <v>0</v>
      </c>
      <c r="ON36" s="186">
        <v>0</v>
      </c>
      <c r="OO36" s="186">
        <v>0</v>
      </c>
      <c r="OP36" s="186">
        <v>0</v>
      </c>
      <c r="OQ36" s="186">
        <v>0</v>
      </c>
      <c r="OR36" s="186">
        <v>0</v>
      </c>
      <c r="OS36" s="186">
        <v>0</v>
      </c>
      <c r="OT36" s="186">
        <v>0</v>
      </c>
      <c r="OU36" s="186">
        <v>0</v>
      </c>
      <c r="OV36" s="186">
        <v>0</v>
      </c>
      <c r="OW36" s="186">
        <v>0</v>
      </c>
      <c r="OX36" s="186">
        <v>0</v>
      </c>
      <c r="OY36" s="186">
        <v>0</v>
      </c>
      <c r="OZ36" s="186">
        <v>0</v>
      </c>
      <c r="PA36" s="186">
        <v>0</v>
      </c>
      <c r="PB36" s="186">
        <v>0</v>
      </c>
      <c r="PC36" s="186">
        <v>0</v>
      </c>
      <c r="PD36" s="186">
        <v>0</v>
      </c>
      <c r="PE36" s="186">
        <v>0</v>
      </c>
      <c r="PF36" s="186">
        <v>0</v>
      </c>
      <c r="PG36" s="186">
        <v>0</v>
      </c>
      <c r="PH36" s="186">
        <v>0</v>
      </c>
      <c r="PI36" s="186">
        <v>0</v>
      </c>
      <c r="PJ36" s="186">
        <v>73722858.693003491</v>
      </c>
      <c r="PK36" s="186">
        <v>30167767.148617227</v>
      </c>
      <c r="PL36" s="186">
        <v>9449339.5613431148</v>
      </c>
      <c r="PM36" s="186">
        <v>1252837.4503037392</v>
      </c>
      <c r="PN36" s="186">
        <v>13580396.33324055</v>
      </c>
      <c r="PO36" s="186">
        <v>10789037.974777641</v>
      </c>
      <c r="PP36" s="186">
        <v>4781173.4114127774</v>
      </c>
      <c r="PQ36" s="186">
        <v>0</v>
      </c>
      <c r="PR36" s="186">
        <v>3112207.8506931895</v>
      </c>
      <c r="PS36" s="186">
        <v>0</v>
      </c>
      <c r="PT36" s="186">
        <v>0</v>
      </c>
      <c r="PU36" s="186">
        <v>726642.13956813002</v>
      </c>
      <c r="PV36" s="186">
        <v>246626.23741602717</v>
      </c>
      <c r="PW36" s="186">
        <v>7959031.8963667881</v>
      </c>
      <c r="PX36" s="186">
        <v>0</v>
      </c>
      <c r="PY36" s="186">
        <v>10211525.369003944</v>
      </c>
      <c r="PZ36" s="186">
        <v>0</v>
      </c>
      <c r="QA36" s="186">
        <v>2977889.8768247212</v>
      </c>
      <c r="QB36" s="186">
        <v>2282970.0806211783</v>
      </c>
      <c r="QC36" s="186">
        <v>2607283.9768074667</v>
      </c>
      <c r="QD36" s="281">
        <v>1</v>
      </c>
    </row>
    <row r="37" spans="1:446" x14ac:dyDescent="0.2">
      <c r="A37" s="185" t="s">
        <v>83</v>
      </c>
      <c r="B37" s="185" t="s">
        <v>83</v>
      </c>
      <c r="C37" s="186">
        <f>ROUND(SRSU!H18,0)-ROUND(SRSU!H288,0)</f>
        <v>0</v>
      </c>
      <c r="D37" s="294">
        <v>3625</v>
      </c>
      <c r="E37" s="185" t="s">
        <v>692</v>
      </c>
      <c r="F37" s="185">
        <v>2020</v>
      </c>
      <c r="G37" s="186">
        <v>12918892</v>
      </c>
      <c r="H37" s="186">
        <v>1964040</v>
      </c>
      <c r="I37" s="186">
        <v>3846666</v>
      </c>
      <c r="J37" s="186">
        <v>3579929</v>
      </c>
      <c r="K37" s="186">
        <v>11861520</v>
      </c>
      <c r="L37" s="185" t="s">
        <v>904</v>
      </c>
      <c r="M37" s="185" t="s">
        <v>765</v>
      </c>
      <c r="N37" s="280" t="s">
        <v>905</v>
      </c>
      <c r="O37" s="186">
        <v>704</v>
      </c>
      <c r="P37" s="186">
        <v>525</v>
      </c>
      <c r="Q37" s="186">
        <v>415</v>
      </c>
      <c r="R37" s="186">
        <v>0</v>
      </c>
      <c r="S37" s="186">
        <v>0</v>
      </c>
      <c r="T37" s="188" t="s">
        <v>827</v>
      </c>
      <c r="U37" s="188" t="s">
        <v>828</v>
      </c>
      <c r="V37" s="188" t="s">
        <v>829</v>
      </c>
      <c r="W37" s="186">
        <v>13110</v>
      </c>
      <c r="X37" s="186">
        <v>3511</v>
      </c>
      <c r="Y37" s="186">
        <v>1601</v>
      </c>
      <c r="Z37" s="186">
        <v>54</v>
      </c>
      <c r="AA37" s="186">
        <v>1147</v>
      </c>
      <c r="AB37" s="186">
        <v>108</v>
      </c>
      <c r="AC37" s="186">
        <v>219</v>
      </c>
      <c r="AD37" s="186">
        <v>0</v>
      </c>
      <c r="AE37" s="186">
        <v>0</v>
      </c>
      <c r="AF37" s="186">
        <v>0</v>
      </c>
      <c r="AG37" s="186">
        <v>0</v>
      </c>
      <c r="AH37" s="186">
        <v>143</v>
      </c>
      <c r="AI37" s="186">
        <v>25</v>
      </c>
      <c r="AJ37" s="186">
        <v>867</v>
      </c>
      <c r="AK37" s="186">
        <v>0</v>
      </c>
      <c r="AL37" s="186">
        <v>501</v>
      </c>
      <c r="AM37" s="186">
        <v>0</v>
      </c>
      <c r="AN37" s="186">
        <v>0</v>
      </c>
      <c r="AO37" s="186">
        <v>333</v>
      </c>
      <c r="AP37" s="186">
        <v>0</v>
      </c>
      <c r="AQ37" s="186">
        <v>2306</v>
      </c>
      <c r="AR37" s="186">
        <v>1894</v>
      </c>
      <c r="AS37" s="186">
        <v>654</v>
      </c>
      <c r="AT37" s="186">
        <v>663</v>
      </c>
      <c r="AU37" s="186">
        <v>914</v>
      </c>
      <c r="AV37" s="186">
        <v>66</v>
      </c>
      <c r="AW37" s="186">
        <v>51</v>
      </c>
      <c r="AX37" s="186">
        <v>0</v>
      </c>
      <c r="AY37" s="186">
        <v>0</v>
      </c>
      <c r="AZ37" s="186">
        <v>0</v>
      </c>
      <c r="BA37" s="186">
        <v>0</v>
      </c>
      <c r="BB37" s="186">
        <v>4</v>
      </c>
      <c r="BC37" s="186">
        <v>81</v>
      </c>
      <c r="BD37" s="186">
        <v>312</v>
      </c>
      <c r="BE37" s="186">
        <v>0</v>
      </c>
      <c r="BF37" s="186">
        <v>900</v>
      </c>
      <c r="BG37" s="186">
        <v>0</v>
      </c>
      <c r="BH37" s="186">
        <v>111</v>
      </c>
      <c r="BI37" s="186">
        <v>216</v>
      </c>
      <c r="BJ37" s="186">
        <v>0</v>
      </c>
      <c r="BK37" s="186">
        <v>1605</v>
      </c>
      <c r="BL37" s="186">
        <v>581</v>
      </c>
      <c r="BM37" s="186">
        <v>24</v>
      </c>
      <c r="BN37" s="186">
        <v>2790</v>
      </c>
      <c r="BO37" s="186">
        <v>799</v>
      </c>
      <c r="BP37" s="186">
        <v>0</v>
      </c>
      <c r="BQ37" s="186">
        <v>63</v>
      </c>
      <c r="BR37" s="186">
        <v>0</v>
      </c>
      <c r="BS37" s="186">
        <v>0</v>
      </c>
      <c r="BT37" s="186">
        <v>0</v>
      </c>
      <c r="BU37" s="186">
        <v>0</v>
      </c>
      <c r="BV37" s="186">
        <v>0</v>
      </c>
      <c r="BW37" s="186">
        <v>0</v>
      </c>
      <c r="BX37" s="186">
        <v>312</v>
      </c>
      <c r="BY37" s="186">
        <v>0</v>
      </c>
      <c r="BZ37" s="186">
        <v>537</v>
      </c>
      <c r="CA37" s="186">
        <v>0</v>
      </c>
      <c r="CB37" s="186">
        <v>0</v>
      </c>
      <c r="CC37" s="186">
        <v>45</v>
      </c>
      <c r="CD37" s="186">
        <v>0</v>
      </c>
      <c r="CE37" s="186">
        <v>0</v>
      </c>
      <c r="CF37" s="186">
        <v>0</v>
      </c>
      <c r="CG37" s="186">
        <v>0</v>
      </c>
      <c r="CH37" s="186">
        <v>0</v>
      </c>
      <c r="CI37" s="186">
        <v>0</v>
      </c>
      <c r="CJ37" s="186">
        <v>0</v>
      </c>
      <c r="CK37" s="186">
        <v>0</v>
      </c>
      <c r="CL37" s="186">
        <v>0</v>
      </c>
      <c r="CM37" s="186">
        <v>0</v>
      </c>
      <c r="CN37" s="186">
        <v>0</v>
      </c>
      <c r="CO37" s="186">
        <v>0</v>
      </c>
      <c r="CP37" s="186">
        <v>0</v>
      </c>
      <c r="CQ37" s="186">
        <v>0</v>
      </c>
      <c r="CR37" s="186">
        <v>0</v>
      </c>
      <c r="CS37" s="186">
        <v>0</v>
      </c>
      <c r="CT37" s="186">
        <v>0</v>
      </c>
      <c r="CU37" s="186">
        <v>0</v>
      </c>
      <c r="CV37" s="186">
        <v>0</v>
      </c>
      <c r="CW37" s="186">
        <v>0</v>
      </c>
      <c r="CX37" s="186">
        <v>0</v>
      </c>
      <c r="CY37" s="186">
        <v>0</v>
      </c>
      <c r="CZ37" s="186">
        <v>0</v>
      </c>
      <c r="DA37" s="186">
        <v>0</v>
      </c>
      <c r="DB37" s="186">
        <v>0</v>
      </c>
      <c r="DC37" s="186">
        <v>0</v>
      </c>
      <c r="DD37" s="186">
        <v>0</v>
      </c>
      <c r="DE37" s="186">
        <v>0</v>
      </c>
      <c r="DF37" s="186">
        <v>0</v>
      </c>
      <c r="DG37" s="186">
        <v>0</v>
      </c>
      <c r="DH37" s="186">
        <v>0</v>
      </c>
      <c r="DI37" s="186">
        <v>0</v>
      </c>
      <c r="DJ37" s="186">
        <v>0</v>
      </c>
      <c r="DK37" s="186">
        <v>0</v>
      </c>
      <c r="DL37" s="186">
        <v>0</v>
      </c>
      <c r="DM37" s="186">
        <v>0</v>
      </c>
      <c r="DN37" s="186">
        <v>0</v>
      </c>
      <c r="DO37" s="186">
        <v>0</v>
      </c>
      <c r="DP37" s="186">
        <v>0</v>
      </c>
      <c r="DQ37" s="186">
        <v>0</v>
      </c>
      <c r="DR37" s="186">
        <v>0</v>
      </c>
      <c r="DS37" s="186">
        <v>1576081.0677058999</v>
      </c>
      <c r="DT37" s="186">
        <v>463112.70711915399</v>
      </c>
      <c r="DU37" s="186">
        <v>457854.81689236697</v>
      </c>
      <c r="DV37" s="186">
        <v>9650.3935984848504</v>
      </c>
      <c r="DW37" s="186">
        <v>142161.25960891499</v>
      </c>
      <c r="DX37" s="186">
        <v>11119.8119229286</v>
      </c>
      <c r="DY37" s="186">
        <v>23659.4374896673</v>
      </c>
      <c r="DZ37" s="186">
        <v>0</v>
      </c>
      <c r="EA37" s="186">
        <v>0</v>
      </c>
      <c r="EB37" s="186">
        <v>0</v>
      </c>
      <c r="EC37" s="186">
        <v>0</v>
      </c>
      <c r="ED37" s="186">
        <v>18996.2663755459</v>
      </c>
      <c r="EE37" s="186">
        <v>1859.6483516483499</v>
      </c>
      <c r="EF37" s="186">
        <v>91090.926397132294</v>
      </c>
      <c r="EG37" s="186">
        <v>0</v>
      </c>
      <c r="EH37" s="186">
        <v>53848.877593764999</v>
      </c>
      <c r="EI37" s="186">
        <v>0</v>
      </c>
      <c r="EJ37" s="186">
        <v>0</v>
      </c>
      <c r="EK37" s="186">
        <v>59290.425096318999</v>
      </c>
      <c r="EL37" s="186">
        <v>0</v>
      </c>
      <c r="EM37" s="186">
        <v>440475.55675695301</v>
      </c>
      <c r="EN37" s="186">
        <v>315789.89748323202</v>
      </c>
      <c r="EO37" s="186">
        <v>267879.699971786</v>
      </c>
      <c r="EP37" s="186">
        <v>104284.843068182</v>
      </c>
      <c r="EQ37" s="186">
        <v>179883.13627223199</v>
      </c>
      <c r="ER37" s="186">
        <v>10233.650916142</v>
      </c>
      <c r="ES37" s="186">
        <v>3907.7465144473599</v>
      </c>
      <c r="ET37" s="186">
        <v>0</v>
      </c>
      <c r="EU37" s="186">
        <v>0</v>
      </c>
      <c r="EV37" s="186">
        <v>0</v>
      </c>
      <c r="EW37" s="186">
        <v>0</v>
      </c>
      <c r="EX37" s="186">
        <v>8833.3333333333394</v>
      </c>
      <c r="EY37" s="186">
        <v>8676.3516483516505</v>
      </c>
      <c r="EZ37" s="186">
        <v>28933.160692248901</v>
      </c>
      <c r="FA37" s="186">
        <v>0</v>
      </c>
      <c r="FB37" s="186">
        <v>89102.948814334901</v>
      </c>
      <c r="FC37" s="186">
        <v>0</v>
      </c>
      <c r="FD37" s="186">
        <v>22752.400000000001</v>
      </c>
      <c r="FE37" s="186">
        <v>58144.634959822499</v>
      </c>
      <c r="FF37" s="186">
        <v>0</v>
      </c>
      <c r="FG37" s="186">
        <v>401709.33012040501</v>
      </c>
      <c r="FH37" s="186">
        <v>196626.997401945</v>
      </c>
      <c r="FI37" s="186">
        <v>13357.781599060199</v>
      </c>
      <c r="FJ37" s="186">
        <v>674377.91819819901</v>
      </c>
      <c r="FK37" s="186">
        <v>264814.222363504</v>
      </c>
      <c r="FL37" s="186">
        <v>0</v>
      </c>
      <c r="FM37" s="186">
        <v>14632.8662493539</v>
      </c>
      <c r="FN37" s="186">
        <v>0</v>
      </c>
      <c r="FO37" s="186">
        <v>0</v>
      </c>
      <c r="FP37" s="186">
        <v>0</v>
      </c>
      <c r="FQ37" s="186">
        <v>0</v>
      </c>
      <c r="FR37" s="186">
        <v>0</v>
      </c>
      <c r="FS37" s="186">
        <v>0</v>
      </c>
      <c r="FT37" s="186">
        <v>47429.3260207891</v>
      </c>
      <c r="FU37" s="186">
        <v>0</v>
      </c>
      <c r="FV37" s="186">
        <v>139159.788187431</v>
      </c>
      <c r="FW37" s="186">
        <v>0</v>
      </c>
      <c r="FX37" s="186">
        <v>0</v>
      </c>
      <c r="FY37" s="186">
        <v>7576.5015015014997</v>
      </c>
      <c r="FZ37" s="186">
        <v>0</v>
      </c>
      <c r="GA37" s="186">
        <v>0</v>
      </c>
      <c r="GB37" s="186">
        <v>0</v>
      </c>
      <c r="GC37" s="186">
        <v>0</v>
      </c>
      <c r="GD37" s="186">
        <v>0</v>
      </c>
      <c r="GE37" s="186">
        <v>0</v>
      </c>
      <c r="GF37" s="186">
        <v>0</v>
      </c>
      <c r="GG37" s="186">
        <v>0</v>
      </c>
      <c r="GH37" s="186">
        <v>0</v>
      </c>
      <c r="GI37" s="186">
        <v>0</v>
      </c>
      <c r="GJ37" s="186">
        <v>0</v>
      </c>
      <c r="GK37" s="186">
        <v>0</v>
      </c>
      <c r="GL37" s="186">
        <v>0</v>
      </c>
      <c r="GM37" s="186">
        <v>0</v>
      </c>
      <c r="GN37" s="186">
        <v>0</v>
      </c>
      <c r="GO37" s="186">
        <v>0</v>
      </c>
      <c r="GP37" s="186">
        <v>0</v>
      </c>
      <c r="GQ37" s="186">
        <v>0</v>
      </c>
      <c r="GR37" s="186">
        <v>0</v>
      </c>
      <c r="GS37" s="186">
        <v>0</v>
      </c>
      <c r="GT37" s="186">
        <v>0</v>
      </c>
      <c r="GU37" s="186">
        <v>0</v>
      </c>
      <c r="GV37" s="186">
        <v>0</v>
      </c>
      <c r="GW37" s="186">
        <v>0</v>
      </c>
      <c r="GX37" s="186">
        <v>0</v>
      </c>
      <c r="GY37" s="186">
        <v>0</v>
      </c>
      <c r="GZ37" s="186">
        <v>0</v>
      </c>
      <c r="HA37" s="186">
        <v>0</v>
      </c>
      <c r="HB37" s="186">
        <v>0</v>
      </c>
      <c r="HC37" s="186">
        <v>0</v>
      </c>
      <c r="HD37" s="186">
        <v>0</v>
      </c>
      <c r="HE37" s="186">
        <v>0</v>
      </c>
      <c r="HF37" s="186">
        <v>0</v>
      </c>
      <c r="HG37" s="186">
        <v>0</v>
      </c>
      <c r="HH37" s="186">
        <v>0</v>
      </c>
      <c r="HI37" s="186">
        <v>0</v>
      </c>
      <c r="HJ37" s="186">
        <v>0</v>
      </c>
      <c r="HK37" s="186">
        <v>0</v>
      </c>
      <c r="HL37" s="186">
        <v>0</v>
      </c>
      <c r="HM37" s="186">
        <v>0</v>
      </c>
      <c r="HN37" s="186">
        <v>0</v>
      </c>
      <c r="HP37" s="187" t="s">
        <v>166</v>
      </c>
      <c r="HQ37" s="185">
        <f>'Relative Weights'!$H$1</f>
        <v>2020</v>
      </c>
      <c r="HR37" s="186">
        <v>0</v>
      </c>
      <c r="HS37" s="186">
        <v>0</v>
      </c>
      <c r="HT37" s="186">
        <v>0</v>
      </c>
      <c r="HU37" s="186">
        <v>0</v>
      </c>
      <c r="HV37" s="186">
        <v>0</v>
      </c>
      <c r="HW37" s="186">
        <v>0</v>
      </c>
      <c r="HX37" s="186">
        <v>0</v>
      </c>
      <c r="HY37" s="186">
        <v>0</v>
      </c>
      <c r="HZ37" s="186">
        <v>0</v>
      </c>
      <c r="IA37" s="186">
        <v>0</v>
      </c>
      <c r="IB37" s="186">
        <v>0</v>
      </c>
      <c r="IC37" s="186">
        <v>0</v>
      </c>
      <c r="ID37" s="186">
        <v>0</v>
      </c>
      <c r="IE37" s="186">
        <v>0</v>
      </c>
      <c r="IF37" s="186">
        <v>0</v>
      </c>
      <c r="IG37" s="186">
        <v>0</v>
      </c>
      <c r="IH37" s="186">
        <v>0</v>
      </c>
      <c r="II37" s="186">
        <v>0</v>
      </c>
      <c r="IJ37" s="186">
        <v>0</v>
      </c>
      <c r="IK37" s="186">
        <v>0</v>
      </c>
      <c r="IL37" s="186">
        <v>0</v>
      </c>
      <c r="IM37" s="186">
        <v>0</v>
      </c>
      <c r="IN37" s="186">
        <v>0</v>
      </c>
      <c r="IO37" s="186">
        <v>0</v>
      </c>
      <c r="IP37" s="186">
        <v>0</v>
      </c>
      <c r="IQ37" s="186">
        <v>0</v>
      </c>
      <c r="IR37" s="186">
        <v>0</v>
      </c>
      <c r="IS37" s="186">
        <v>0</v>
      </c>
      <c r="IT37" s="186">
        <v>0</v>
      </c>
      <c r="IU37" s="186">
        <v>0</v>
      </c>
      <c r="IV37" s="186">
        <v>0</v>
      </c>
      <c r="IW37" s="186">
        <v>0</v>
      </c>
      <c r="IX37" s="186">
        <v>0</v>
      </c>
      <c r="IY37" s="186">
        <v>0</v>
      </c>
      <c r="IZ37" s="186">
        <v>0</v>
      </c>
      <c r="JA37" s="186">
        <v>0</v>
      </c>
      <c r="JB37" s="186">
        <v>0</v>
      </c>
      <c r="JC37" s="186">
        <v>0</v>
      </c>
      <c r="JD37" s="186">
        <v>0</v>
      </c>
      <c r="JE37" s="186">
        <v>0</v>
      </c>
      <c r="JF37" s="186">
        <v>0</v>
      </c>
      <c r="JG37" s="186">
        <v>0</v>
      </c>
      <c r="JH37" s="186">
        <v>0</v>
      </c>
      <c r="JI37" s="186">
        <v>0</v>
      </c>
      <c r="JJ37" s="186">
        <v>0</v>
      </c>
      <c r="JK37" s="186">
        <v>0</v>
      </c>
      <c r="JL37" s="186">
        <v>0</v>
      </c>
      <c r="JM37" s="186">
        <v>0</v>
      </c>
      <c r="JN37" s="186">
        <v>0</v>
      </c>
      <c r="JO37" s="186">
        <v>0</v>
      </c>
      <c r="JP37" s="186">
        <v>0</v>
      </c>
      <c r="JQ37" s="186">
        <v>0</v>
      </c>
      <c r="JR37" s="186">
        <v>0</v>
      </c>
      <c r="JS37" s="186">
        <v>0</v>
      </c>
      <c r="JT37" s="186">
        <v>0</v>
      </c>
      <c r="JU37" s="186">
        <v>0</v>
      </c>
      <c r="JV37" s="186">
        <v>0</v>
      </c>
      <c r="JW37" s="186">
        <v>0</v>
      </c>
      <c r="JX37" s="186">
        <v>0</v>
      </c>
      <c r="JY37" s="186">
        <v>0</v>
      </c>
      <c r="JZ37" s="186">
        <v>0</v>
      </c>
      <c r="KA37" s="186">
        <v>0</v>
      </c>
      <c r="KB37" s="186">
        <v>0</v>
      </c>
      <c r="KC37" s="186">
        <v>0</v>
      </c>
      <c r="KD37" s="186">
        <v>0</v>
      </c>
      <c r="KE37" s="186">
        <v>0</v>
      </c>
      <c r="KF37" s="186">
        <v>0</v>
      </c>
      <c r="KG37" s="186">
        <v>0</v>
      </c>
      <c r="KH37" s="186">
        <v>0</v>
      </c>
      <c r="KI37" s="186">
        <v>0</v>
      </c>
      <c r="KJ37" s="186">
        <v>0</v>
      </c>
      <c r="KK37" s="186">
        <v>0</v>
      </c>
      <c r="KL37" s="186">
        <v>0</v>
      </c>
      <c r="KM37" s="186">
        <v>0</v>
      </c>
      <c r="KN37" s="186">
        <v>0</v>
      </c>
      <c r="KO37" s="186">
        <v>0</v>
      </c>
      <c r="KP37" s="186">
        <v>0</v>
      </c>
      <c r="KQ37" s="186">
        <v>0</v>
      </c>
      <c r="KR37" s="186">
        <v>0</v>
      </c>
      <c r="KS37" s="186">
        <v>0</v>
      </c>
      <c r="KT37" s="186">
        <v>0</v>
      </c>
      <c r="KU37" s="186">
        <v>0</v>
      </c>
      <c r="KV37" s="186">
        <v>0</v>
      </c>
      <c r="KW37" s="186">
        <v>0</v>
      </c>
      <c r="KX37" s="186">
        <v>0</v>
      </c>
      <c r="KY37" s="186">
        <v>0</v>
      </c>
      <c r="KZ37" s="186">
        <v>0</v>
      </c>
      <c r="LA37" s="186">
        <v>0</v>
      </c>
      <c r="LB37" s="186">
        <v>0</v>
      </c>
      <c r="LC37" s="186">
        <v>0</v>
      </c>
      <c r="LD37" s="186">
        <v>0</v>
      </c>
      <c r="LE37" s="186">
        <v>0</v>
      </c>
      <c r="LF37" s="186">
        <v>0</v>
      </c>
      <c r="LG37" s="186">
        <v>0</v>
      </c>
      <c r="LH37" s="186">
        <v>0</v>
      </c>
      <c r="LI37" s="186">
        <v>0</v>
      </c>
      <c r="LJ37" s="186">
        <v>0</v>
      </c>
      <c r="LK37" s="186">
        <v>0</v>
      </c>
      <c r="LL37" s="186">
        <v>0</v>
      </c>
      <c r="LM37" s="186">
        <v>0</v>
      </c>
      <c r="LN37" s="186">
        <v>0</v>
      </c>
      <c r="LO37" s="186">
        <v>0</v>
      </c>
      <c r="LP37" s="186">
        <v>0</v>
      </c>
      <c r="LQ37" s="186">
        <v>0</v>
      </c>
      <c r="LR37" s="186">
        <v>0</v>
      </c>
      <c r="LS37" s="186">
        <v>0</v>
      </c>
      <c r="LT37" s="186">
        <v>0</v>
      </c>
      <c r="LU37" s="186">
        <v>0</v>
      </c>
      <c r="LV37" s="186">
        <v>0</v>
      </c>
      <c r="LW37" s="186">
        <v>0</v>
      </c>
      <c r="LX37" s="186">
        <v>0</v>
      </c>
      <c r="LY37" s="186">
        <v>0</v>
      </c>
      <c r="LZ37" s="186">
        <v>0</v>
      </c>
      <c r="MA37" s="186">
        <v>0</v>
      </c>
      <c r="MB37" s="186">
        <v>0</v>
      </c>
      <c r="MC37" s="186">
        <v>0</v>
      </c>
      <c r="MD37" s="186">
        <v>0</v>
      </c>
      <c r="ME37" s="186">
        <v>0</v>
      </c>
      <c r="MF37" s="186">
        <v>0</v>
      </c>
      <c r="MG37" s="186">
        <v>0</v>
      </c>
      <c r="MH37" s="186">
        <v>0</v>
      </c>
      <c r="MI37" s="186">
        <v>0</v>
      </c>
      <c r="MJ37" s="186">
        <v>0</v>
      </c>
      <c r="MK37" s="186">
        <v>0</v>
      </c>
      <c r="ML37" s="186">
        <v>0</v>
      </c>
      <c r="MM37" s="186">
        <v>0</v>
      </c>
      <c r="MN37" s="186">
        <v>0</v>
      </c>
      <c r="MO37" s="186">
        <v>0</v>
      </c>
      <c r="MP37" s="186">
        <v>0</v>
      </c>
      <c r="MQ37" s="186">
        <v>0</v>
      </c>
      <c r="MR37" s="186">
        <v>0</v>
      </c>
      <c r="MS37" s="186">
        <v>0</v>
      </c>
      <c r="MT37" s="186">
        <v>0</v>
      </c>
      <c r="MU37" s="186">
        <v>0</v>
      </c>
      <c r="MV37" s="186">
        <v>0</v>
      </c>
      <c r="MW37" s="186">
        <v>0</v>
      </c>
      <c r="MX37" s="186">
        <v>0</v>
      </c>
      <c r="MY37" s="186">
        <v>0</v>
      </c>
      <c r="MZ37" s="186">
        <v>0</v>
      </c>
      <c r="NA37" s="186">
        <v>0</v>
      </c>
      <c r="NB37" s="186">
        <v>0</v>
      </c>
      <c r="NC37" s="186">
        <v>0</v>
      </c>
      <c r="ND37" s="186">
        <v>0</v>
      </c>
      <c r="NE37" s="186">
        <v>0</v>
      </c>
      <c r="NF37" s="186">
        <v>0</v>
      </c>
      <c r="NG37" s="186">
        <v>0</v>
      </c>
      <c r="NH37" s="186">
        <v>0</v>
      </c>
      <c r="NI37" s="186">
        <v>0</v>
      </c>
      <c r="NJ37" s="186">
        <v>0</v>
      </c>
      <c r="NK37" s="186">
        <v>0</v>
      </c>
      <c r="NL37" s="186">
        <v>0</v>
      </c>
      <c r="NM37" s="186">
        <v>0</v>
      </c>
      <c r="NN37" s="186">
        <v>0</v>
      </c>
      <c r="NO37" s="186">
        <v>0</v>
      </c>
      <c r="NP37" s="186">
        <v>0</v>
      </c>
      <c r="NQ37" s="186">
        <v>0</v>
      </c>
      <c r="NR37" s="186">
        <v>0</v>
      </c>
      <c r="NS37" s="186">
        <v>0</v>
      </c>
      <c r="NT37" s="186">
        <v>0</v>
      </c>
      <c r="NU37" s="186">
        <v>0</v>
      </c>
      <c r="NV37" s="186">
        <v>0</v>
      </c>
      <c r="NW37" s="186">
        <v>0</v>
      </c>
      <c r="NX37" s="186">
        <v>0</v>
      </c>
      <c r="NY37" s="186">
        <v>0</v>
      </c>
      <c r="NZ37" s="186">
        <v>0</v>
      </c>
      <c r="OA37" s="186">
        <v>0</v>
      </c>
      <c r="OB37" s="186">
        <v>0</v>
      </c>
      <c r="OC37" s="186">
        <v>0</v>
      </c>
      <c r="OD37" s="186">
        <v>0</v>
      </c>
      <c r="OE37" s="186">
        <v>0</v>
      </c>
      <c r="OF37" s="186">
        <v>0</v>
      </c>
      <c r="OG37" s="186">
        <v>0</v>
      </c>
      <c r="OH37" s="186">
        <v>0</v>
      </c>
      <c r="OI37" s="186">
        <v>0</v>
      </c>
      <c r="OJ37" s="186">
        <v>0</v>
      </c>
      <c r="OK37" s="186">
        <v>0</v>
      </c>
      <c r="OL37" s="186">
        <v>0</v>
      </c>
      <c r="OM37" s="186">
        <v>0</v>
      </c>
      <c r="ON37" s="186">
        <v>0</v>
      </c>
      <c r="OO37" s="186">
        <v>0</v>
      </c>
      <c r="OP37" s="186">
        <v>0</v>
      </c>
      <c r="OQ37" s="186">
        <v>0</v>
      </c>
      <c r="OR37" s="186">
        <v>0</v>
      </c>
      <c r="OS37" s="186">
        <v>0</v>
      </c>
      <c r="OT37" s="186">
        <v>0</v>
      </c>
      <c r="OU37" s="186">
        <v>0</v>
      </c>
      <c r="OV37" s="186">
        <v>0</v>
      </c>
      <c r="OW37" s="186">
        <v>0</v>
      </c>
      <c r="OX37" s="186">
        <v>0</v>
      </c>
      <c r="OY37" s="186">
        <v>0</v>
      </c>
      <c r="OZ37" s="186">
        <v>0</v>
      </c>
      <c r="PA37" s="186">
        <v>0</v>
      </c>
      <c r="PB37" s="186">
        <v>0</v>
      </c>
      <c r="PC37" s="186">
        <v>0</v>
      </c>
      <c r="PD37" s="186">
        <v>0</v>
      </c>
      <c r="PE37" s="186">
        <v>0</v>
      </c>
      <c r="PF37" s="186">
        <v>0</v>
      </c>
      <c r="PG37" s="186">
        <v>0</v>
      </c>
      <c r="PH37" s="186">
        <v>0</v>
      </c>
      <c r="PI37" s="186">
        <v>0</v>
      </c>
      <c r="PJ37" s="186">
        <v>2500896.4</v>
      </c>
      <c r="PK37" s="186">
        <v>945048.4</v>
      </c>
      <c r="PL37" s="186">
        <v>558185</v>
      </c>
      <c r="PM37" s="186">
        <v>443214</v>
      </c>
      <c r="PN37" s="186">
        <v>971535</v>
      </c>
      <c r="PO37" s="186">
        <v>16126</v>
      </c>
      <c r="PP37" s="186">
        <v>39763</v>
      </c>
      <c r="PQ37" s="186">
        <v>0</v>
      </c>
      <c r="PR37" s="186">
        <v>0</v>
      </c>
      <c r="PS37" s="186">
        <v>0</v>
      </c>
      <c r="PT37" s="186">
        <v>0</v>
      </c>
      <c r="PU37" s="186">
        <v>21018</v>
      </c>
      <c r="PV37" s="186">
        <v>7957</v>
      </c>
      <c r="PW37" s="186">
        <v>126466</v>
      </c>
      <c r="PX37" s="186">
        <v>0</v>
      </c>
      <c r="PY37" s="186">
        <v>558483</v>
      </c>
      <c r="PZ37" s="186">
        <v>0</v>
      </c>
      <c r="QA37" s="186">
        <v>86203</v>
      </c>
      <c r="QB37" s="186">
        <v>94413</v>
      </c>
      <c r="QC37" s="186">
        <v>34439</v>
      </c>
      <c r="QD37" s="320">
        <v>1</v>
      </c>
    </row>
    <row r="38" spans="1:446" x14ac:dyDescent="0.2">
      <c r="A38" s="185" t="s">
        <v>178</v>
      </c>
      <c r="B38" s="185" t="s">
        <v>83</v>
      </c>
      <c r="C38" s="177"/>
      <c r="D38" s="294">
        <v>20</v>
      </c>
      <c r="E38" s="185" t="s">
        <v>714</v>
      </c>
      <c r="F38" s="185">
        <v>2020</v>
      </c>
      <c r="G38" s="186"/>
      <c r="H38" s="186"/>
      <c r="I38" s="186"/>
      <c r="J38" s="186"/>
      <c r="K38" s="186"/>
      <c r="L38" s="185"/>
      <c r="M38" s="185"/>
      <c r="N38" s="185"/>
      <c r="O38" s="186">
        <v>96</v>
      </c>
      <c r="P38" s="186">
        <v>629</v>
      </c>
      <c r="Q38" s="186">
        <v>96</v>
      </c>
      <c r="R38" s="186">
        <v>0</v>
      </c>
      <c r="S38" s="186">
        <v>0</v>
      </c>
      <c r="T38" s="188" t="s">
        <v>830</v>
      </c>
      <c r="U38" s="188" t="s">
        <v>831</v>
      </c>
      <c r="V38" s="188" t="s">
        <v>832</v>
      </c>
      <c r="W38" s="186">
        <v>1017</v>
      </c>
      <c r="X38" s="186">
        <v>169</v>
      </c>
      <c r="Y38" s="186">
        <v>0</v>
      </c>
      <c r="Z38" s="186">
        <v>153</v>
      </c>
      <c r="AA38" s="186">
        <v>0</v>
      </c>
      <c r="AB38" s="186">
        <v>0</v>
      </c>
      <c r="AC38" s="186">
        <v>0</v>
      </c>
      <c r="AD38" s="186">
        <v>0</v>
      </c>
      <c r="AE38" s="186">
        <v>0</v>
      </c>
      <c r="AF38" s="186">
        <v>0</v>
      </c>
      <c r="AG38" s="186">
        <v>0</v>
      </c>
      <c r="AH38" s="186">
        <v>0</v>
      </c>
      <c r="AI38" s="186">
        <v>0</v>
      </c>
      <c r="AJ38" s="186">
        <v>0</v>
      </c>
      <c r="AK38" s="186">
        <v>0</v>
      </c>
      <c r="AL38" s="186">
        <v>120</v>
      </c>
      <c r="AM38" s="186">
        <v>0</v>
      </c>
      <c r="AN38" s="186">
        <v>0</v>
      </c>
      <c r="AO38" s="186">
        <v>0</v>
      </c>
      <c r="AP38" s="186">
        <v>0</v>
      </c>
      <c r="AQ38" s="186">
        <v>5931</v>
      </c>
      <c r="AR38" s="186">
        <v>1176</v>
      </c>
      <c r="AS38" s="186">
        <v>0</v>
      </c>
      <c r="AT38" s="186">
        <v>2364</v>
      </c>
      <c r="AU38" s="186">
        <v>0</v>
      </c>
      <c r="AV38" s="186">
        <v>0</v>
      </c>
      <c r="AW38" s="186">
        <v>0</v>
      </c>
      <c r="AX38" s="186">
        <v>0</v>
      </c>
      <c r="AY38" s="186">
        <v>0</v>
      </c>
      <c r="AZ38" s="186">
        <v>0</v>
      </c>
      <c r="BA38" s="186">
        <v>0</v>
      </c>
      <c r="BB38" s="186">
        <v>0</v>
      </c>
      <c r="BC38" s="186">
        <v>0</v>
      </c>
      <c r="BD38" s="186">
        <v>0</v>
      </c>
      <c r="BE38" s="186">
        <v>0</v>
      </c>
      <c r="BF38" s="186">
        <v>2415</v>
      </c>
      <c r="BG38" s="186">
        <v>0</v>
      </c>
      <c r="BH38" s="186">
        <v>198</v>
      </c>
      <c r="BI38" s="186">
        <v>0</v>
      </c>
      <c r="BJ38" s="186">
        <v>72</v>
      </c>
      <c r="BK38" s="186">
        <v>318</v>
      </c>
      <c r="BL38" s="186">
        <v>3</v>
      </c>
      <c r="BM38" s="186">
        <v>0</v>
      </c>
      <c r="BN38" s="186">
        <v>789</v>
      </c>
      <c r="BO38" s="186">
        <v>0</v>
      </c>
      <c r="BP38" s="186">
        <v>0</v>
      </c>
      <c r="BQ38" s="186">
        <v>63</v>
      </c>
      <c r="BR38" s="186">
        <v>0</v>
      </c>
      <c r="BS38" s="186">
        <v>0</v>
      </c>
      <c r="BT38" s="186">
        <v>0</v>
      </c>
      <c r="BU38" s="186">
        <v>0</v>
      </c>
      <c r="BV38" s="186">
        <v>0</v>
      </c>
      <c r="BW38" s="186">
        <v>0</v>
      </c>
      <c r="BX38" s="186">
        <v>0</v>
      </c>
      <c r="BY38" s="186">
        <v>0</v>
      </c>
      <c r="BZ38" s="186">
        <v>279</v>
      </c>
      <c r="CA38" s="186">
        <v>0</v>
      </c>
      <c r="CB38" s="186">
        <v>0</v>
      </c>
      <c r="CC38" s="186">
        <v>0</v>
      </c>
      <c r="CD38" s="186">
        <v>0</v>
      </c>
      <c r="CE38" s="186">
        <v>0</v>
      </c>
      <c r="CF38" s="186">
        <v>0</v>
      </c>
      <c r="CG38" s="186">
        <v>0</v>
      </c>
      <c r="CH38" s="186">
        <v>0</v>
      </c>
      <c r="CI38" s="186">
        <v>0</v>
      </c>
      <c r="CJ38" s="186">
        <v>0</v>
      </c>
      <c r="CK38" s="186">
        <v>0</v>
      </c>
      <c r="CL38" s="186">
        <v>0</v>
      </c>
      <c r="CM38" s="186">
        <v>0</v>
      </c>
      <c r="CN38" s="186">
        <v>0</v>
      </c>
      <c r="CO38" s="186">
        <v>0</v>
      </c>
      <c r="CP38" s="186">
        <v>0</v>
      </c>
      <c r="CQ38" s="186">
        <v>0</v>
      </c>
      <c r="CR38" s="186">
        <v>0</v>
      </c>
      <c r="CS38" s="186">
        <v>0</v>
      </c>
      <c r="CT38" s="186">
        <v>0</v>
      </c>
      <c r="CU38" s="186">
        <v>0</v>
      </c>
      <c r="CV38" s="186">
        <v>0</v>
      </c>
      <c r="CW38" s="186">
        <v>0</v>
      </c>
      <c r="CX38" s="186">
        <v>0</v>
      </c>
      <c r="CY38" s="186">
        <v>0</v>
      </c>
      <c r="CZ38" s="186">
        <v>0</v>
      </c>
      <c r="DA38" s="186">
        <v>0</v>
      </c>
      <c r="DB38" s="186">
        <v>0</v>
      </c>
      <c r="DC38" s="186">
        <v>0</v>
      </c>
      <c r="DD38" s="186">
        <v>0</v>
      </c>
      <c r="DE38" s="186">
        <v>0</v>
      </c>
      <c r="DF38" s="186">
        <v>0</v>
      </c>
      <c r="DG38" s="186">
        <v>0</v>
      </c>
      <c r="DH38" s="186">
        <v>0</v>
      </c>
      <c r="DI38" s="186">
        <v>0</v>
      </c>
      <c r="DJ38" s="186">
        <v>0</v>
      </c>
      <c r="DK38" s="186">
        <v>0</v>
      </c>
      <c r="DL38" s="186">
        <v>0</v>
      </c>
      <c r="DM38" s="186">
        <v>0</v>
      </c>
      <c r="DN38" s="186">
        <v>0</v>
      </c>
      <c r="DO38" s="186">
        <v>0</v>
      </c>
      <c r="DP38" s="186">
        <v>0</v>
      </c>
      <c r="DQ38" s="186">
        <v>0</v>
      </c>
      <c r="DR38" s="186">
        <v>0</v>
      </c>
      <c r="DS38" s="186">
        <v>112032.084274744</v>
      </c>
      <c r="DT38" s="186">
        <v>26884.3269794023</v>
      </c>
      <c r="DU38" s="186">
        <v>0</v>
      </c>
      <c r="DV38" s="186">
        <v>14477.931530452301</v>
      </c>
      <c r="DW38" s="186">
        <v>0</v>
      </c>
      <c r="DX38" s="186">
        <v>0</v>
      </c>
      <c r="DY38" s="186">
        <v>0</v>
      </c>
      <c r="DZ38" s="186">
        <v>0</v>
      </c>
      <c r="EA38" s="186">
        <v>0</v>
      </c>
      <c r="EB38" s="186">
        <v>0</v>
      </c>
      <c r="EC38" s="186">
        <v>0</v>
      </c>
      <c r="ED38" s="186">
        <v>0</v>
      </c>
      <c r="EE38" s="186">
        <v>0</v>
      </c>
      <c r="EF38" s="186">
        <v>0</v>
      </c>
      <c r="EG38" s="186">
        <v>0</v>
      </c>
      <c r="EH38" s="186">
        <v>15601.0978736814</v>
      </c>
      <c r="EI38" s="186">
        <v>0</v>
      </c>
      <c r="EJ38" s="186">
        <v>0</v>
      </c>
      <c r="EK38" s="186">
        <v>0</v>
      </c>
      <c r="EL38" s="186">
        <v>0</v>
      </c>
      <c r="EM38" s="186">
        <v>639481.48346160003</v>
      </c>
      <c r="EN38" s="186">
        <v>243121.81135024899</v>
      </c>
      <c r="EO38" s="186">
        <v>0</v>
      </c>
      <c r="EP38" s="186">
        <v>273893.68870235502</v>
      </c>
      <c r="EQ38" s="186">
        <v>0</v>
      </c>
      <c r="ER38" s="186">
        <v>0</v>
      </c>
      <c r="ES38" s="186">
        <v>0</v>
      </c>
      <c r="ET38" s="186">
        <v>0</v>
      </c>
      <c r="EU38" s="186">
        <v>0</v>
      </c>
      <c r="EV38" s="186">
        <v>0</v>
      </c>
      <c r="EW38" s="186">
        <v>0</v>
      </c>
      <c r="EX38" s="186">
        <v>0</v>
      </c>
      <c r="EY38" s="186">
        <v>0</v>
      </c>
      <c r="EZ38" s="186">
        <v>0</v>
      </c>
      <c r="FA38" s="186">
        <v>0</v>
      </c>
      <c r="FB38" s="186">
        <v>335536.98160551803</v>
      </c>
      <c r="FC38" s="186">
        <v>0</v>
      </c>
      <c r="FD38" s="186">
        <v>91388.533119229105</v>
      </c>
      <c r="FE38" s="186">
        <v>0</v>
      </c>
      <c r="FF38" s="186">
        <v>45600</v>
      </c>
      <c r="FG38" s="186">
        <v>141651.05543413199</v>
      </c>
      <c r="FH38" s="186">
        <v>5800.4162812210898</v>
      </c>
      <c r="FI38" s="186">
        <v>0</v>
      </c>
      <c r="FJ38" s="186">
        <v>209721.933723013</v>
      </c>
      <c r="FK38" s="186">
        <v>0</v>
      </c>
      <c r="FL38" s="186">
        <v>0</v>
      </c>
      <c r="FM38" s="186">
        <v>10450</v>
      </c>
      <c r="FN38" s="186">
        <v>0</v>
      </c>
      <c r="FO38" s="186">
        <v>0</v>
      </c>
      <c r="FP38" s="186">
        <v>0</v>
      </c>
      <c r="FQ38" s="186">
        <v>0</v>
      </c>
      <c r="FR38" s="186">
        <v>0</v>
      </c>
      <c r="FS38" s="186">
        <v>0</v>
      </c>
      <c r="FT38" s="186">
        <v>0</v>
      </c>
      <c r="FU38" s="186">
        <v>0</v>
      </c>
      <c r="FV38" s="186">
        <v>106235.920520801</v>
      </c>
      <c r="FW38" s="186">
        <v>0</v>
      </c>
      <c r="FX38" s="186">
        <v>0</v>
      </c>
      <c r="FY38" s="186">
        <v>0</v>
      </c>
      <c r="FZ38" s="186">
        <v>0</v>
      </c>
      <c r="GA38" s="186">
        <v>0</v>
      </c>
      <c r="GB38" s="186">
        <v>0</v>
      </c>
      <c r="GC38" s="186">
        <v>0</v>
      </c>
      <c r="GD38" s="186">
        <v>0</v>
      </c>
      <c r="GE38" s="186">
        <v>0</v>
      </c>
      <c r="GF38" s="186">
        <v>0</v>
      </c>
      <c r="GG38" s="186">
        <v>0</v>
      </c>
      <c r="GH38" s="186">
        <v>0</v>
      </c>
      <c r="GI38" s="186">
        <v>0</v>
      </c>
      <c r="GJ38" s="186">
        <v>0</v>
      </c>
      <c r="GK38" s="186">
        <v>0</v>
      </c>
      <c r="GL38" s="186">
        <v>0</v>
      </c>
      <c r="GM38" s="186">
        <v>0</v>
      </c>
      <c r="GN38" s="186">
        <v>0</v>
      </c>
      <c r="GO38" s="186">
        <v>0</v>
      </c>
      <c r="GP38" s="186">
        <v>0</v>
      </c>
      <c r="GQ38" s="186">
        <v>0</v>
      </c>
      <c r="GR38" s="186">
        <v>0</v>
      </c>
      <c r="GS38" s="186">
        <v>0</v>
      </c>
      <c r="GT38" s="186">
        <v>0</v>
      </c>
      <c r="GU38" s="186">
        <v>0</v>
      </c>
      <c r="GV38" s="186">
        <v>0</v>
      </c>
      <c r="GW38" s="186">
        <v>0</v>
      </c>
      <c r="GX38" s="186">
        <v>0</v>
      </c>
      <c r="GY38" s="186">
        <v>0</v>
      </c>
      <c r="GZ38" s="186">
        <v>0</v>
      </c>
      <c r="HA38" s="186">
        <v>0</v>
      </c>
      <c r="HB38" s="186">
        <v>0</v>
      </c>
      <c r="HC38" s="186">
        <v>0</v>
      </c>
      <c r="HD38" s="186">
        <v>0</v>
      </c>
      <c r="HE38" s="186">
        <v>0</v>
      </c>
      <c r="HF38" s="186">
        <v>0</v>
      </c>
      <c r="HG38" s="186">
        <v>0</v>
      </c>
      <c r="HH38" s="186">
        <v>0</v>
      </c>
      <c r="HI38" s="186">
        <v>0</v>
      </c>
      <c r="HJ38" s="186">
        <v>0</v>
      </c>
      <c r="HK38" s="186">
        <v>0</v>
      </c>
      <c r="HL38" s="186">
        <v>0</v>
      </c>
      <c r="HM38" s="186">
        <v>0</v>
      </c>
      <c r="HN38" s="186">
        <v>0</v>
      </c>
      <c r="HP38" s="187" t="s">
        <v>167</v>
      </c>
      <c r="HQ38" s="191"/>
      <c r="QD38" s="321"/>
    </row>
    <row r="39" spans="1:446" x14ac:dyDescent="0.2">
      <c r="A39" s="185" t="s">
        <v>1</v>
      </c>
      <c r="B39" s="185"/>
      <c r="C39" s="186">
        <f>SUM(C2:C37)</f>
        <v>3757061</v>
      </c>
      <c r="D39" s="187"/>
      <c r="E39" s="185"/>
      <c r="F39" s="185"/>
      <c r="G39" s="186">
        <f>SUM(G2:G37)</f>
        <v>4102021512</v>
      </c>
      <c r="H39" s="186">
        <f>SUM(H2:H37)</f>
        <v>1973856978</v>
      </c>
      <c r="I39" s="186">
        <f>SUM(I2:I37)</f>
        <v>1761405852</v>
      </c>
      <c r="J39" s="186">
        <f>SUM(J2:J37)</f>
        <v>753359888</v>
      </c>
      <c r="K39" s="186">
        <f>SUM(K2:K37)</f>
        <v>1101930299</v>
      </c>
      <c r="L39" s="250">
        <f>SUM(G39:K39)</f>
        <v>9692574529</v>
      </c>
      <c r="M39" s="185"/>
      <c r="N39" s="185"/>
      <c r="O39" s="186">
        <f>SUM(O2:O38)</f>
        <v>216704</v>
      </c>
      <c r="P39" s="186">
        <f>SUM(P2:P38)</f>
        <v>321503</v>
      </c>
      <c r="Q39" s="186">
        <f>SUM(Q2:Q38)</f>
        <v>90146</v>
      </c>
      <c r="R39" s="186">
        <f>SUM(R2:R38)</f>
        <v>22720</v>
      </c>
      <c r="S39" s="186">
        <f>SUM(S2:S38)</f>
        <v>6911</v>
      </c>
      <c r="T39" s="188"/>
      <c r="U39" s="188"/>
      <c r="V39" s="188"/>
      <c r="W39" s="186">
        <f t="shared" ref="W39:BB39" si="0">SUM(W2:W38)</f>
        <v>3909693</v>
      </c>
      <c r="X39" s="186">
        <f t="shared" si="0"/>
        <v>1619197</v>
      </c>
      <c r="Y39" s="186">
        <f t="shared" si="0"/>
        <v>558322</v>
      </c>
      <c r="Z39" s="186">
        <f t="shared" si="0"/>
        <v>79373</v>
      </c>
      <c r="AA39" s="186">
        <f t="shared" si="0"/>
        <v>89716</v>
      </c>
      <c r="AB39" s="186">
        <f t="shared" si="0"/>
        <v>495063</v>
      </c>
      <c r="AC39" s="186">
        <f t="shared" si="0"/>
        <v>80171</v>
      </c>
      <c r="AD39" s="186">
        <f t="shared" si="0"/>
        <v>0</v>
      </c>
      <c r="AE39" s="186">
        <f t="shared" si="0"/>
        <v>21131</v>
      </c>
      <c r="AF39" s="186">
        <f t="shared" si="0"/>
        <v>2638</v>
      </c>
      <c r="AG39" s="186">
        <f t="shared" si="0"/>
        <v>0</v>
      </c>
      <c r="AH39" s="186">
        <f t="shared" si="0"/>
        <v>14522</v>
      </c>
      <c r="AI39" s="186">
        <f t="shared" si="0"/>
        <v>32462</v>
      </c>
      <c r="AJ39" s="186">
        <f t="shared" si="0"/>
        <v>174702</v>
      </c>
      <c r="AK39" s="186">
        <f t="shared" si="0"/>
        <v>15</v>
      </c>
      <c r="AL39" s="186">
        <f t="shared" si="0"/>
        <v>468577</v>
      </c>
      <c r="AM39" s="186">
        <f t="shared" si="0"/>
        <v>0</v>
      </c>
      <c r="AN39" s="186">
        <f t="shared" si="0"/>
        <v>1118</v>
      </c>
      <c r="AO39" s="186">
        <f t="shared" si="0"/>
        <v>66314</v>
      </c>
      <c r="AP39" s="186">
        <f t="shared" si="0"/>
        <v>29178</v>
      </c>
      <c r="AQ39" s="186">
        <f t="shared" si="0"/>
        <v>1629289</v>
      </c>
      <c r="AR39" s="186">
        <f t="shared" si="0"/>
        <v>813059</v>
      </c>
      <c r="AS39" s="186">
        <f t="shared" si="0"/>
        <v>245531</v>
      </c>
      <c r="AT39" s="186">
        <f t="shared" si="0"/>
        <v>323242</v>
      </c>
      <c r="AU39" s="186">
        <f t="shared" si="0"/>
        <v>109801</v>
      </c>
      <c r="AV39" s="186">
        <f t="shared" si="0"/>
        <v>749643</v>
      </c>
      <c r="AW39" s="186">
        <f t="shared" si="0"/>
        <v>70022</v>
      </c>
      <c r="AX39" s="186">
        <f t="shared" si="0"/>
        <v>0</v>
      </c>
      <c r="AY39" s="186">
        <f t="shared" si="0"/>
        <v>65976</v>
      </c>
      <c r="AZ39" s="186">
        <f t="shared" si="0"/>
        <v>3531</v>
      </c>
      <c r="BA39" s="186">
        <f t="shared" si="0"/>
        <v>0</v>
      </c>
      <c r="BB39" s="186">
        <f t="shared" si="0"/>
        <v>3059</v>
      </c>
      <c r="BC39" s="186">
        <f t="shared" ref="BC39:CH39" si="1">SUM(BC2:BC38)</f>
        <v>3286</v>
      </c>
      <c r="BD39" s="186">
        <f t="shared" si="1"/>
        <v>284654</v>
      </c>
      <c r="BE39" s="186">
        <f t="shared" si="1"/>
        <v>1082</v>
      </c>
      <c r="BF39" s="186">
        <f t="shared" si="1"/>
        <v>1333294</v>
      </c>
      <c r="BG39" s="186">
        <f t="shared" si="1"/>
        <v>0</v>
      </c>
      <c r="BH39" s="186">
        <f t="shared" si="1"/>
        <v>50473</v>
      </c>
      <c r="BI39" s="186">
        <f t="shared" si="1"/>
        <v>116087</v>
      </c>
      <c r="BJ39" s="186">
        <f t="shared" si="1"/>
        <v>325506</v>
      </c>
      <c r="BK39" s="186">
        <f t="shared" si="1"/>
        <v>286163</v>
      </c>
      <c r="BL39" s="186">
        <f t="shared" si="1"/>
        <v>140239</v>
      </c>
      <c r="BM39" s="186">
        <f t="shared" si="1"/>
        <v>36012</v>
      </c>
      <c r="BN39" s="186">
        <f t="shared" si="1"/>
        <v>279678</v>
      </c>
      <c r="BO39" s="186">
        <f t="shared" si="1"/>
        <v>14565</v>
      </c>
      <c r="BP39" s="186">
        <f t="shared" si="1"/>
        <v>223022</v>
      </c>
      <c r="BQ39" s="186">
        <f t="shared" si="1"/>
        <v>10796</v>
      </c>
      <c r="BR39" s="186">
        <f t="shared" si="1"/>
        <v>0</v>
      </c>
      <c r="BS39" s="186">
        <f t="shared" si="1"/>
        <v>82358</v>
      </c>
      <c r="BT39" s="186">
        <f t="shared" si="1"/>
        <v>18958</v>
      </c>
      <c r="BU39" s="186">
        <f t="shared" si="1"/>
        <v>0</v>
      </c>
      <c r="BV39" s="186">
        <f t="shared" si="1"/>
        <v>0</v>
      </c>
      <c r="BW39" s="186">
        <f t="shared" si="1"/>
        <v>0</v>
      </c>
      <c r="BX39" s="186">
        <f t="shared" si="1"/>
        <v>109956</v>
      </c>
      <c r="BY39" s="186">
        <f t="shared" si="1"/>
        <v>1376</v>
      </c>
      <c r="BZ39" s="186">
        <f t="shared" si="1"/>
        <v>411899</v>
      </c>
      <c r="CA39" s="186">
        <f t="shared" si="1"/>
        <v>0</v>
      </c>
      <c r="CB39" s="186">
        <f t="shared" si="1"/>
        <v>0</v>
      </c>
      <c r="CC39" s="186">
        <f t="shared" si="1"/>
        <v>13346</v>
      </c>
      <c r="CD39" s="186">
        <f t="shared" si="1"/>
        <v>113117</v>
      </c>
      <c r="CE39" s="186">
        <f t="shared" si="1"/>
        <v>89039</v>
      </c>
      <c r="CF39" s="186">
        <f t="shared" si="1"/>
        <v>83250</v>
      </c>
      <c r="CG39" s="186">
        <f t="shared" si="1"/>
        <v>11793</v>
      </c>
      <c r="CH39" s="186">
        <f t="shared" si="1"/>
        <v>55451</v>
      </c>
      <c r="CI39" s="186">
        <f t="shared" ref="CI39:DN39" si="2">SUM(CI2:CI38)</f>
        <v>7245</v>
      </c>
      <c r="CJ39" s="186">
        <f t="shared" si="2"/>
        <v>106208</v>
      </c>
      <c r="CK39" s="186">
        <f t="shared" si="2"/>
        <v>1993</v>
      </c>
      <c r="CL39" s="186">
        <f t="shared" si="2"/>
        <v>0</v>
      </c>
      <c r="CM39" s="186">
        <f t="shared" si="2"/>
        <v>1237</v>
      </c>
      <c r="CN39" s="186">
        <f t="shared" si="2"/>
        <v>411</v>
      </c>
      <c r="CO39" s="186">
        <f t="shared" si="2"/>
        <v>0</v>
      </c>
      <c r="CP39" s="186">
        <f t="shared" si="2"/>
        <v>0</v>
      </c>
      <c r="CQ39" s="186">
        <f t="shared" si="2"/>
        <v>0</v>
      </c>
      <c r="CR39" s="186">
        <f t="shared" si="2"/>
        <v>8104</v>
      </c>
      <c r="CS39" s="186">
        <f t="shared" si="2"/>
        <v>2310</v>
      </c>
      <c r="CT39" s="186">
        <f t="shared" si="2"/>
        <v>14427</v>
      </c>
      <c r="CU39" s="186">
        <f t="shared" si="2"/>
        <v>0</v>
      </c>
      <c r="CV39" s="186">
        <f t="shared" si="2"/>
        <v>0</v>
      </c>
      <c r="CW39" s="186">
        <f t="shared" si="2"/>
        <v>171</v>
      </c>
      <c r="CX39" s="186">
        <f t="shared" si="2"/>
        <v>7309</v>
      </c>
      <c r="CY39" s="186">
        <f t="shared" si="2"/>
        <v>57</v>
      </c>
      <c r="CZ39" s="186">
        <f t="shared" si="2"/>
        <v>0</v>
      </c>
      <c r="DA39" s="186">
        <f t="shared" si="2"/>
        <v>0</v>
      </c>
      <c r="DB39" s="186">
        <f t="shared" si="2"/>
        <v>0</v>
      </c>
      <c r="DC39" s="186">
        <f t="shared" si="2"/>
        <v>0</v>
      </c>
      <c r="DD39" s="186">
        <f t="shared" si="2"/>
        <v>0</v>
      </c>
      <c r="DE39" s="186">
        <f t="shared" si="2"/>
        <v>0</v>
      </c>
      <c r="DF39" s="186">
        <f t="shared" si="2"/>
        <v>108132</v>
      </c>
      <c r="DG39" s="186">
        <f t="shared" si="2"/>
        <v>0</v>
      </c>
      <c r="DH39" s="186">
        <f t="shared" si="2"/>
        <v>0</v>
      </c>
      <c r="DI39" s="186">
        <f t="shared" si="2"/>
        <v>13824</v>
      </c>
      <c r="DJ39" s="186">
        <f t="shared" si="2"/>
        <v>0</v>
      </c>
      <c r="DK39" s="186">
        <f t="shared" si="2"/>
        <v>0</v>
      </c>
      <c r="DL39" s="186">
        <f t="shared" si="2"/>
        <v>23004</v>
      </c>
      <c r="DM39" s="186">
        <f t="shared" si="2"/>
        <v>53268</v>
      </c>
      <c r="DN39" s="186">
        <f t="shared" si="2"/>
        <v>0</v>
      </c>
      <c r="DO39" s="186">
        <f t="shared" ref="DO39:ET39" si="3">SUM(DO2:DO38)</f>
        <v>15955</v>
      </c>
      <c r="DP39" s="186">
        <f t="shared" si="3"/>
        <v>0</v>
      </c>
      <c r="DQ39" s="186">
        <f t="shared" si="3"/>
        <v>0</v>
      </c>
      <c r="DR39" s="186">
        <f t="shared" si="3"/>
        <v>0</v>
      </c>
      <c r="DS39" s="186">
        <f t="shared" si="3"/>
        <v>214876381.62470248</v>
      </c>
      <c r="DT39" s="186">
        <f t="shared" si="3"/>
        <v>88829288.537999243</v>
      </c>
      <c r="DU39" s="186">
        <f t="shared" si="3"/>
        <v>51327220.949880093</v>
      </c>
      <c r="DV39" s="186">
        <f t="shared" si="3"/>
        <v>6198438.901150085</v>
      </c>
      <c r="DW39" s="186">
        <f t="shared" si="3"/>
        <v>5769087.5096077938</v>
      </c>
      <c r="DX39" s="186">
        <f t="shared" si="3"/>
        <v>44587964.644554339</v>
      </c>
      <c r="DY39" s="186">
        <f t="shared" si="3"/>
        <v>3813370.514322435</v>
      </c>
      <c r="DZ39" s="186">
        <f t="shared" si="3"/>
        <v>0</v>
      </c>
      <c r="EA39" s="186">
        <f t="shared" si="3"/>
        <v>2040667.4699270914</v>
      </c>
      <c r="EB39" s="186">
        <f t="shared" si="3"/>
        <v>534774.51498203387</v>
      </c>
      <c r="EC39" s="186">
        <f t="shared" si="3"/>
        <v>0</v>
      </c>
      <c r="ED39" s="186">
        <f t="shared" si="3"/>
        <v>1176218.9745345735</v>
      </c>
      <c r="EE39" s="186">
        <f t="shared" si="3"/>
        <v>2578619.7346474812</v>
      </c>
      <c r="EF39" s="186">
        <f t="shared" si="3"/>
        <v>8326649.0866081119</v>
      </c>
      <c r="EG39" s="186">
        <f t="shared" si="3"/>
        <v>2408.9903462950901</v>
      </c>
      <c r="EH39" s="186">
        <f t="shared" si="3"/>
        <v>29997325.567738798</v>
      </c>
      <c r="EI39" s="186">
        <f t="shared" si="3"/>
        <v>0</v>
      </c>
      <c r="EJ39" s="186">
        <f t="shared" si="3"/>
        <v>116503.38407273305</v>
      </c>
      <c r="EK39" s="186">
        <f t="shared" si="3"/>
        <v>6506023.637973926</v>
      </c>
      <c r="EL39" s="186">
        <f t="shared" si="3"/>
        <v>2247245.1612076946</v>
      </c>
      <c r="EM39" s="186">
        <f t="shared" si="3"/>
        <v>173856206.80004129</v>
      </c>
      <c r="EN39" s="186">
        <f t="shared" si="3"/>
        <v>100714798.93504205</v>
      </c>
      <c r="EO39" s="186">
        <f t="shared" si="3"/>
        <v>47338269.011885732</v>
      </c>
      <c r="EP39" s="186">
        <f t="shared" si="3"/>
        <v>32161474.364384942</v>
      </c>
      <c r="EQ39" s="186">
        <f t="shared" si="3"/>
        <v>13908768.615254397</v>
      </c>
      <c r="ER39" s="186">
        <f t="shared" si="3"/>
        <v>106975260.68755983</v>
      </c>
      <c r="ES39" s="186">
        <f t="shared" si="3"/>
        <v>6203411.2578051332</v>
      </c>
      <c r="ET39" s="186">
        <f t="shared" si="3"/>
        <v>3916.3333333333298</v>
      </c>
      <c r="EU39" s="186">
        <f t="shared" ref="EU39:FW39" si="4">SUM(EU2:EU38)</f>
        <v>6885502.9014614932</v>
      </c>
      <c r="EV39" s="186">
        <f t="shared" si="4"/>
        <v>316882.30025765288</v>
      </c>
      <c r="EW39" s="186">
        <f t="shared" si="4"/>
        <v>0</v>
      </c>
      <c r="EX39" s="186">
        <f t="shared" si="4"/>
        <v>619891.77654323436</v>
      </c>
      <c r="EY39" s="186">
        <f t="shared" si="4"/>
        <v>243464.19310604004</v>
      </c>
      <c r="EZ39" s="186">
        <f t="shared" si="4"/>
        <v>23784017.61383307</v>
      </c>
      <c r="FA39" s="186">
        <f t="shared" si="4"/>
        <v>181707.89115213341</v>
      </c>
      <c r="FB39" s="186">
        <f t="shared" si="4"/>
        <v>141696124.90844917</v>
      </c>
      <c r="FC39" s="186">
        <f t="shared" si="4"/>
        <v>0</v>
      </c>
      <c r="FD39" s="186">
        <f t="shared" si="4"/>
        <v>7036198.492574431</v>
      </c>
      <c r="FE39" s="186">
        <f t="shared" si="4"/>
        <v>15040735.13971284</v>
      </c>
      <c r="FF39" s="186">
        <f t="shared" si="4"/>
        <v>39275348.364895642</v>
      </c>
      <c r="FG39" s="186">
        <f t="shared" si="4"/>
        <v>104485724.05371572</v>
      </c>
      <c r="FH39" s="186">
        <f t="shared" si="4"/>
        <v>59269171.740667596</v>
      </c>
      <c r="FI39" s="186">
        <f t="shared" si="4"/>
        <v>23357157.304914702</v>
      </c>
      <c r="FJ39" s="186">
        <f t="shared" si="4"/>
        <v>38356214.565205522</v>
      </c>
      <c r="FK39" s="186">
        <f t="shared" si="4"/>
        <v>8489952.4567949809</v>
      </c>
      <c r="FL39" s="186">
        <f t="shared" si="4"/>
        <v>89368892.798386753</v>
      </c>
      <c r="FM39" s="186">
        <f t="shared" si="4"/>
        <v>2965093.7725638896</v>
      </c>
      <c r="FN39" s="186">
        <f t="shared" si="4"/>
        <v>0</v>
      </c>
      <c r="FO39" s="186">
        <f t="shared" si="4"/>
        <v>10929360.964520505</v>
      </c>
      <c r="FP39" s="186">
        <f t="shared" si="4"/>
        <v>4146119.0371644665</v>
      </c>
      <c r="FQ39" s="186">
        <f t="shared" si="4"/>
        <v>0</v>
      </c>
      <c r="FR39" s="186">
        <f t="shared" si="4"/>
        <v>0</v>
      </c>
      <c r="FS39" s="186">
        <f t="shared" si="4"/>
        <v>0</v>
      </c>
      <c r="FT39" s="186">
        <f t="shared" si="4"/>
        <v>21054306.158542272</v>
      </c>
      <c r="FU39" s="186">
        <f t="shared" si="4"/>
        <v>2575594.5521011692</v>
      </c>
      <c r="FV39" s="186">
        <f t="shared" si="4"/>
        <v>96030824.042947248</v>
      </c>
      <c r="FW39" s="186">
        <f t="shared" si="4"/>
        <v>0</v>
      </c>
      <c r="FX39" s="186">
        <f t="shared" ref="FX39:HN39" si="5">SUM(FX2:FX38)</f>
        <v>0</v>
      </c>
      <c r="FY39" s="186">
        <f t="shared" si="5"/>
        <v>3688049.86156565</v>
      </c>
      <c r="FZ39" s="186">
        <f t="shared" si="5"/>
        <v>18526524.167514265</v>
      </c>
      <c r="GA39" s="186">
        <f t="shared" si="5"/>
        <v>100769592.52836394</v>
      </c>
      <c r="GB39" s="186">
        <f t="shared" si="5"/>
        <v>87683353.305292025</v>
      </c>
      <c r="GC39" s="186">
        <f t="shared" si="5"/>
        <v>10017587.692930285</v>
      </c>
      <c r="GD39" s="186">
        <f t="shared" si="5"/>
        <v>29582863.14523939</v>
      </c>
      <c r="GE39" s="186">
        <f t="shared" si="5"/>
        <v>5645142.6811362663</v>
      </c>
      <c r="GF39" s="186">
        <f t="shared" si="5"/>
        <v>109856189.10404243</v>
      </c>
      <c r="GG39" s="186">
        <f t="shared" si="5"/>
        <v>2180544.9681175081</v>
      </c>
      <c r="GH39" s="186">
        <f t="shared" si="5"/>
        <v>0</v>
      </c>
      <c r="GI39" s="186">
        <f t="shared" si="5"/>
        <v>2259021.8856396829</v>
      </c>
      <c r="GJ39" s="186">
        <f t="shared" si="5"/>
        <v>454714.43880437961</v>
      </c>
      <c r="GK39" s="186">
        <f t="shared" si="5"/>
        <v>0</v>
      </c>
      <c r="GL39" s="186">
        <f t="shared" si="5"/>
        <v>0</v>
      </c>
      <c r="GM39" s="186">
        <f t="shared" si="5"/>
        <v>0</v>
      </c>
      <c r="GN39" s="186">
        <f t="shared" si="5"/>
        <v>6948594.2594396109</v>
      </c>
      <c r="GO39" s="186">
        <f t="shared" si="5"/>
        <v>5565926.9655645872</v>
      </c>
      <c r="GP39" s="186">
        <f t="shared" si="5"/>
        <v>37795683.814447738</v>
      </c>
      <c r="GQ39" s="186">
        <f t="shared" si="5"/>
        <v>0</v>
      </c>
      <c r="GR39" s="186">
        <f t="shared" si="5"/>
        <v>0</v>
      </c>
      <c r="GS39" s="186">
        <f t="shared" si="5"/>
        <v>101374.44723225178</v>
      </c>
      <c r="GT39" s="186">
        <f t="shared" si="5"/>
        <v>4912538.3779694363</v>
      </c>
      <c r="GU39" s="186">
        <f t="shared" si="5"/>
        <v>7639.3636363636397</v>
      </c>
      <c r="GV39" s="186">
        <f t="shared" si="5"/>
        <v>0</v>
      </c>
      <c r="GW39" s="186">
        <f t="shared" si="5"/>
        <v>0</v>
      </c>
      <c r="GX39" s="186">
        <f t="shared" si="5"/>
        <v>0</v>
      </c>
      <c r="GY39" s="186">
        <f t="shared" si="5"/>
        <v>0</v>
      </c>
      <c r="GZ39" s="186">
        <f t="shared" si="5"/>
        <v>0</v>
      </c>
      <c r="HA39" s="186">
        <f t="shared" si="5"/>
        <v>0</v>
      </c>
      <c r="HB39" s="186">
        <f t="shared" si="5"/>
        <v>44410346.135455042</v>
      </c>
      <c r="HC39" s="186">
        <f t="shared" si="5"/>
        <v>0</v>
      </c>
      <c r="HD39" s="186">
        <f t="shared" si="5"/>
        <v>0</v>
      </c>
      <c r="HE39" s="186">
        <f t="shared" si="5"/>
        <v>0</v>
      </c>
      <c r="HF39" s="186">
        <f t="shared" si="5"/>
        <v>0</v>
      </c>
      <c r="HG39" s="186">
        <f t="shared" si="5"/>
        <v>0</v>
      </c>
      <c r="HH39" s="186">
        <f t="shared" si="5"/>
        <v>6259807.5555406231</v>
      </c>
      <c r="HI39" s="186">
        <f t="shared" si="5"/>
        <v>11514104.21290867</v>
      </c>
      <c r="HJ39" s="186">
        <f t="shared" si="5"/>
        <v>0</v>
      </c>
      <c r="HK39" s="186">
        <f t="shared" si="5"/>
        <v>5264023.1945929201</v>
      </c>
      <c r="HL39" s="186">
        <f t="shared" si="5"/>
        <v>0</v>
      </c>
      <c r="HM39" s="186">
        <f t="shared" si="5"/>
        <v>0</v>
      </c>
      <c r="HN39" s="186">
        <f t="shared" si="5"/>
        <v>0</v>
      </c>
    </row>
    <row r="40" spans="1:446" x14ac:dyDescent="0.2">
      <c r="C40" s="176">
        <f>COUNTIF(C2:C37,"&lt;&gt;0")</f>
        <v>1</v>
      </c>
      <c r="HP40" s="253"/>
      <c r="HQ40" s="253"/>
      <c r="HR40" s="253"/>
      <c r="HS40" s="253"/>
      <c r="HT40" s="253"/>
      <c r="HU40" s="253"/>
      <c r="HV40" s="253"/>
      <c r="HW40" s="253"/>
      <c r="HX40" s="253"/>
      <c r="HY40" s="253"/>
      <c r="HZ40" s="253"/>
      <c r="IA40" s="253"/>
      <c r="IB40" s="253"/>
      <c r="IC40" s="253"/>
      <c r="ID40" s="253"/>
      <c r="IE40" s="253"/>
      <c r="IF40" s="253"/>
      <c r="IG40" s="253"/>
      <c r="IH40" s="253"/>
      <c r="II40" s="253"/>
      <c r="IJ40" s="253"/>
      <c r="IK40" s="253"/>
      <c r="IL40" s="253"/>
      <c r="IM40" s="253"/>
      <c r="IN40" s="253"/>
      <c r="IO40" s="253"/>
      <c r="IP40" s="253"/>
      <c r="IQ40" s="253"/>
      <c r="IR40" s="253"/>
      <c r="IS40" s="253"/>
      <c r="IT40" s="253"/>
      <c r="IU40" s="253"/>
      <c r="IV40" s="253"/>
      <c r="IW40" s="253"/>
      <c r="IX40" s="253"/>
      <c r="IY40" s="253"/>
      <c r="IZ40" s="253"/>
      <c r="JA40" s="253"/>
      <c r="JB40" s="253"/>
      <c r="JC40" s="253"/>
      <c r="JD40" s="253"/>
      <c r="JE40" s="253"/>
      <c r="JF40" s="253"/>
      <c r="JG40" s="253"/>
      <c r="JH40" s="253"/>
      <c r="JI40" s="253"/>
      <c r="JJ40" s="253"/>
      <c r="JK40" s="253"/>
      <c r="JL40" s="253"/>
      <c r="JM40" s="253"/>
      <c r="JN40" s="253"/>
      <c r="JO40" s="253"/>
      <c r="JP40" s="253"/>
      <c r="JQ40" s="253"/>
      <c r="JR40" s="253"/>
      <c r="JS40" s="253"/>
      <c r="JT40" s="253"/>
      <c r="JU40" s="253"/>
      <c r="JV40" s="253"/>
      <c r="JW40" s="253"/>
      <c r="JX40" s="253"/>
      <c r="JY40" s="253"/>
      <c r="JZ40" s="253"/>
      <c r="KA40" s="253"/>
      <c r="KB40" s="253"/>
      <c r="KC40" s="253"/>
      <c r="KD40" s="253"/>
      <c r="KE40" s="253"/>
      <c r="KF40" s="253"/>
      <c r="KG40" s="253"/>
      <c r="KH40" s="253"/>
      <c r="KI40" s="253"/>
      <c r="KJ40" s="253"/>
      <c r="KK40" s="253"/>
      <c r="KL40" s="253"/>
      <c r="KM40" s="253"/>
      <c r="KN40" s="253"/>
      <c r="KO40" s="253"/>
      <c r="KP40" s="253"/>
      <c r="KQ40" s="253"/>
      <c r="KR40" s="253"/>
      <c r="KS40" s="253"/>
      <c r="KT40" s="253"/>
      <c r="KU40" s="253"/>
      <c r="KV40" s="253"/>
      <c r="KW40" s="253"/>
      <c r="KX40" s="253"/>
      <c r="KY40" s="253"/>
      <c r="KZ40" s="253"/>
      <c r="LA40" s="253"/>
      <c r="LB40" s="253"/>
      <c r="LC40" s="253"/>
      <c r="LD40" s="253"/>
      <c r="LE40" s="253"/>
      <c r="LF40" s="253"/>
      <c r="LG40" s="253"/>
      <c r="LH40" s="253"/>
      <c r="LI40" s="253"/>
      <c r="LJ40" s="253"/>
      <c r="LK40" s="253"/>
      <c r="LL40" s="253"/>
      <c r="LM40" s="253"/>
      <c r="LN40" s="253"/>
      <c r="LO40" s="253"/>
      <c r="LP40" s="253"/>
      <c r="LQ40" s="253"/>
      <c r="LR40" s="253"/>
      <c r="LS40" s="253"/>
      <c r="LT40" s="253"/>
      <c r="LU40" s="253"/>
      <c r="LV40" s="253"/>
      <c r="LW40" s="253"/>
      <c r="LX40" s="253"/>
      <c r="LY40" s="253"/>
      <c r="LZ40" s="253"/>
      <c r="MA40" s="253"/>
      <c r="MB40" s="253"/>
      <c r="MC40" s="253"/>
      <c r="MD40" s="253"/>
      <c r="ME40" s="253"/>
      <c r="MF40" s="253"/>
      <c r="MG40" s="253"/>
      <c r="MH40" s="253"/>
      <c r="MI40" s="253"/>
      <c r="MJ40" s="253"/>
      <c r="MK40" s="253"/>
      <c r="ML40" s="253"/>
      <c r="MM40" s="253"/>
      <c r="MN40" s="253"/>
      <c r="MO40" s="253"/>
      <c r="MP40" s="253"/>
      <c r="MQ40" s="253"/>
      <c r="MR40" s="253"/>
      <c r="MS40" s="253"/>
      <c r="MT40" s="253"/>
      <c r="MU40" s="253"/>
      <c r="MV40" s="253"/>
      <c r="MW40" s="253"/>
      <c r="MX40" s="253"/>
      <c r="MY40" s="253"/>
      <c r="MZ40" s="253"/>
      <c r="NA40" s="253"/>
      <c r="NB40" s="253"/>
      <c r="NC40" s="253"/>
      <c r="ND40" s="253"/>
      <c r="NE40" s="253"/>
      <c r="NF40" s="253"/>
      <c r="NG40" s="253"/>
      <c r="NH40" s="253"/>
      <c r="NI40" s="253"/>
      <c r="NJ40" s="253"/>
      <c r="NK40" s="253"/>
      <c r="NL40" s="253"/>
      <c r="NM40" s="253"/>
      <c r="NN40" s="253"/>
      <c r="NO40" s="253"/>
      <c r="NP40" s="253"/>
      <c r="NQ40" s="253"/>
      <c r="NR40" s="253"/>
      <c r="NS40" s="253"/>
      <c r="NT40" s="253"/>
      <c r="NU40" s="253"/>
      <c r="NV40" s="253"/>
      <c r="NW40" s="253"/>
      <c r="NX40" s="253"/>
      <c r="NY40" s="253"/>
      <c r="NZ40" s="253"/>
      <c r="OA40" s="253"/>
      <c r="OB40" s="253"/>
      <c r="OC40" s="253"/>
      <c r="OD40" s="253"/>
      <c r="OE40" s="253"/>
      <c r="OF40" s="253"/>
      <c r="OG40" s="253"/>
      <c r="OH40" s="253"/>
      <c r="OI40" s="253"/>
      <c r="OJ40" s="253"/>
      <c r="OK40" s="253"/>
      <c r="OL40" s="253"/>
      <c r="OM40" s="253"/>
      <c r="ON40" s="253"/>
      <c r="OO40" s="253"/>
      <c r="OP40" s="253"/>
      <c r="OQ40" s="253"/>
      <c r="OR40" s="253"/>
      <c r="OS40" s="253"/>
      <c r="OT40" s="253"/>
      <c r="OU40" s="253"/>
      <c r="OV40" s="253"/>
      <c r="OW40" s="253"/>
      <c r="OX40" s="253"/>
      <c r="OY40" s="253"/>
      <c r="OZ40" s="253"/>
      <c r="PA40" s="253"/>
      <c r="PB40" s="253"/>
      <c r="PC40" s="253"/>
      <c r="PD40" s="253"/>
      <c r="PE40" s="253"/>
      <c r="PF40" s="253"/>
      <c r="PG40" s="253"/>
      <c r="PH40" s="253"/>
      <c r="PI40" s="253"/>
      <c r="PJ40" s="253"/>
      <c r="PK40" s="253"/>
      <c r="PL40" s="253"/>
      <c r="PM40" s="253"/>
      <c r="PN40" s="253"/>
      <c r="PO40" s="253"/>
      <c r="PP40" s="253"/>
      <c r="PQ40" s="253"/>
      <c r="PR40" s="253"/>
      <c r="PS40" s="253"/>
      <c r="PT40" s="253"/>
      <c r="PU40" s="253"/>
      <c r="PV40" s="253"/>
      <c r="PW40" s="253"/>
      <c r="PX40" s="253"/>
      <c r="PY40" s="253"/>
      <c r="PZ40" s="253"/>
      <c r="QA40" s="253"/>
      <c r="QB40" s="253"/>
      <c r="QC40" s="253"/>
      <c r="QD40" s="253"/>
    </row>
    <row r="41" spans="1:446" x14ac:dyDescent="0.2">
      <c r="E41" s="179"/>
      <c r="F41" s="179"/>
      <c r="O41" s="253"/>
      <c r="P41" s="253"/>
      <c r="Q41" s="253"/>
      <c r="R41" s="253"/>
      <c r="S41" s="253"/>
      <c r="T41" s="253"/>
      <c r="U41" s="253"/>
      <c r="V41" s="253"/>
      <c r="W41" s="253"/>
      <c r="X41" s="253"/>
      <c r="Y41" s="253"/>
      <c r="Z41" s="253"/>
      <c r="AA41" s="253"/>
      <c r="AB41" s="253"/>
    </row>
    <row r="42" spans="1:446" x14ac:dyDescent="0.2">
      <c r="A42" s="176" t="s">
        <v>952</v>
      </c>
      <c r="E42" s="179"/>
      <c r="F42" s="179"/>
      <c r="O42" s="252"/>
      <c r="P42" s="252"/>
      <c r="Q42" s="252"/>
      <c r="R42" s="252"/>
      <c r="S42" s="252"/>
      <c r="T42" s="252"/>
      <c r="U42" s="252"/>
      <c r="V42" s="252"/>
    </row>
    <row r="43" spans="1:446" x14ac:dyDescent="0.2">
      <c r="E43" s="179"/>
      <c r="F43" s="179"/>
      <c r="O43" s="252"/>
      <c r="P43" s="252"/>
      <c r="Q43" s="252"/>
      <c r="R43" s="252"/>
      <c r="S43" s="252"/>
      <c r="T43" s="252"/>
      <c r="U43" s="252"/>
      <c r="V43" s="252"/>
    </row>
    <row r="44" spans="1:446" x14ac:dyDescent="0.2">
      <c r="D44" s="253"/>
      <c r="E44" s="252"/>
      <c r="F44" s="252"/>
      <c r="G44" s="253"/>
      <c r="H44" s="253"/>
      <c r="I44" s="253"/>
      <c r="J44" s="253"/>
      <c r="K44" s="253"/>
      <c r="L44" s="253"/>
      <c r="M44" s="253"/>
      <c r="N44" s="253"/>
      <c r="O44" s="252"/>
      <c r="P44" s="252"/>
      <c r="Q44" s="252"/>
      <c r="R44" s="252"/>
      <c r="S44" s="252"/>
      <c r="T44" s="252"/>
      <c r="U44" s="252"/>
    </row>
    <row r="45" spans="1:446" x14ac:dyDescent="0.2">
      <c r="E45" s="179"/>
      <c r="F45" s="179"/>
      <c r="O45" s="252"/>
      <c r="P45" s="252"/>
    </row>
    <row r="46" spans="1:446" x14ac:dyDescent="0.2">
      <c r="E46" s="179"/>
      <c r="F46" s="179"/>
      <c r="O46" s="252"/>
      <c r="P46" s="252"/>
    </row>
    <row r="47" spans="1:446" x14ac:dyDescent="0.2">
      <c r="E47" s="179"/>
      <c r="F47" s="179"/>
      <c r="O47" s="252"/>
      <c r="P47" s="252"/>
    </row>
    <row r="48" spans="1:446" x14ac:dyDescent="0.2">
      <c r="E48" s="179"/>
      <c r="F48" s="179"/>
      <c r="O48" s="252"/>
      <c r="P48" s="252"/>
    </row>
    <row r="49" spans="3:222" x14ac:dyDescent="0.2">
      <c r="C49" s="310"/>
      <c r="E49" s="179"/>
      <c r="F49" s="179"/>
      <c r="O49" s="252"/>
      <c r="P49" s="252"/>
      <c r="DS49" s="310"/>
      <c r="DT49" s="310"/>
      <c r="DU49" s="310"/>
      <c r="DV49" s="310"/>
      <c r="DW49" s="310"/>
      <c r="DX49" s="310"/>
      <c r="DY49" s="310"/>
      <c r="DZ49" s="310"/>
      <c r="EA49" s="310"/>
      <c r="EB49" s="310"/>
      <c r="EC49" s="310"/>
      <c r="ED49" s="310"/>
      <c r="EE49" s="310"/>
      <c r="EF49" s="310"/>
      <c r="EG49" s="310"/>
      <c r="EH49" s="310"/>
      <c r="EI49" s="310"/>
      <c r="EJ49" s="310"/>
      <c r="EK49" s="310"/>
      <c r="EL49" s="310"/>
      <c r="EM49" s="310"/>
      <c r="EN49" s="310"/>
      <c r="EO49" s="310"/>
      <c r="EP49" s="310"/>
      <c r="EQ49" s="310"/>
      <c r="ER49" s="310"/>
      <c r="ES49" s="310"/>
      <c r="ET49" s="310"/>
      <c r="EU49" s="310"/>
      <c r="EV49" s="310"/>
      <c r="EW49" s="310"/>
      <c r="EX49" s="310"/>
      <c r="EY49" s="310"/>
      <c r="EZ49" s="310"/>
      <c r="FA49" s="310"/>
      <c r="FB49" s="310"/>
      <c r="FC49" s="310"/>
      <c r="FD49" s="310"/>
      <c r="FE49" s="310"/>
      <c r="FF49" s="310"/>
      <c r="FG49" s="310"/>
      <c r="FH49" s="310"/>
      <c r="FI49" s="310"/>
      <c r="FJ49" s="310"/>
      <c r="FK49" s="310"/>
      <c r="FL49" s="310"/>
      <c r="FM49" s="310"/>
      <c r="FN49" s="310"/>
      <c r="FO49" s="310"/>
      <c r="FP49" s="310"/>
      <c r="FQ49" s="310"/>
      <c r="FR49" s="310"/>
      <c r="FS49" s="310"/>
      <c r="FT49" s="310"/>
      <c r="FU49" s="310"/>
      <c r="FV49" s="310"/>
      <c r="FW49" s="310"/>
      <c r="FX49" s="310"/>
      <c r="FY49" s="310"/>
      <c r="FZ49" s="310"/>
      <c r="GA49" s="310"/>
      <c r="GB49" s="310"/>
      <c r="GC49" s="310"/>
      <c r="GD49" s="310"/>
      <c r="GE49" s="310"/>
      <c r="GF49" s="310"/>
      <c r="GG49" s="310"/>
      <c r="GH49" s="310"/>
      <c r="GI49" s="310"/>
      <c r="GJ49" s="310"/>
      <c r="GK49" s="310"/>
      <c r="GL49" s="310"/>
      <c r="GM49" s="310"/>
      <c r="GN49" s="310"/>
      <c r="GO49" s="310"/>
      <c r="GP49" s="310"/>
      <c r="GQ49" s="310"/>
      <c r="GR49" s="310"/>
      <c r="GS49" s="310"/>
      <c r="GT49" s="310"/>
      <c r="GU49" s="310"/>
      <c r="GV49" s="310"/>
      <c r="GW49" s="310"/>
      <c r="GX49" s="310"/>
      <c r="GY49" s="310"/>
      <c r="GZ49" s="310"/>
      <c r="HA49" s="310"/>
      <c r="HB49" s="310"/>
      <c r="HC49" s="310"/>
      <c r="HD49" s="310"/>
      <c r="HE49" s="310"/>
      <c r="HF49" s="310"/>
      <c r="HG49" s="310"/>
      <c r="HH49" s="310"/>
      <c r="HI49" s="310"/>
      <c r="HJ49" s="310"/>
      <c r="HK49" s="310"/>
      <c r="HL49" s="310"/>
      <c r="HM49" s="310"/>
      <c r="HN49" s="310"/>
    </row>
    <row r="50" spans="3:222" x14ac:dyDescent="0.2">
      <c r="E50" s="179"/>
      <c r="F50" s="179"/>
      <c r="O50" s="252"/>
      <c r="P50" s="252"/>
    </row>
    <row r="51" spans="3:222" x14ac:dyDescent="0.2">
      <c r="E51" s="179"/>
      <c r="F51" s="179"/>
      <c r="O51" s="252"/>
      <c r="P51" s="252"/>
    </row>
    <row r="52" spans="3:222" x14ac:dyDescent="0.2">
      <c r="E52" s="179"/>
      <c r="F52" s="179"/>
      <c r="O52" s="252"/>
      <c r="P52" s="252"/>
    </row>
    <row r="53" spans="3:222" x14ac:dyDescent="0.2">
      <c r="E53" s="179"/>
      <c r="F53" s="179"/>
      <c r="O53" s="252"/>
      <c r="P53" s="252"/>
    </row>
    <row r="54" spans="3:222" x14ac:dyDescent="0.2">
      <c r="E54" s="179"/>
      <c r="F54" s="179"/>
      <c r="O54" s="252"/>
      <c r="P54" s="252"/>
    </row>
    <row r="55" spans="3:222" x14ac:dyDescent="0.2">
      <c r="E55" s="179"/>
      <c r="F55" s="179"/>
      <c r="O55" s="252"/>
      <c r="P55" s="252"/>
    </row>
    <row r="56" spans="3:222" x14ac:dyDescent="0.2">
      <c r="E56" s="179"/>
      <c r="F56" s="179"/>
      <c r="O56" s="252"/>
      <c r="P56" s="252"/>
    </row>
    <row r="57" spans="3:222" x14ac:dyDescent="0.2">
      <c r="E57" s="179"/>
      <c r="F57" s="179"/>
      <c r="O57" s="252"/>
      <c r="P57" s="252"/>
    </row>
    <row r="58" spans="3:222" x14ac:dyDescent="0.2">
      <c r="E58" s="179"/>
      <c r="F58" s="179"/>
      <c r="O58" s="252"/>
      <c r="P58" s="252"/>
    </row>
    <row r="59" spans="3:222" x14ac:dyDescent="0.2">
      <c r="E59" s="179"/>
      <c r="F59" s="179"/>
      <c r="O59" s="252"/>
      <c r="P59" s="252"/>
    </row>
    <row r="60" spans="3:222" x14ac:dyDescent="0.2">
      <c r="E60" s="179"/>
      <c r="F60" s="179"/>
      <c r="O60" s="252"/>
      <c r="P60" s="252"/>
    </row>
    <row r="61" spans="3:222" x14ac:dyDescent="0.2">
      <c r="E61" s="179"/>
      <c r="F61" s="179"/>
      <c r="O61" s="252"/>
      <c r="P61" s="252"/>
    </row>
    <row r="62" spans="3:222" x14ac:dyDescent="0.2">
      <c r="E62" s="179"/>
      <c r="F62" s="179"/>
      <c r="O62" s="252"/>
      <c r="P62" s="252"/>
    </row>
    <row r="63" spans="3:222" x14ac:dyDescent="0.2">
      <c r="E63" s="179"/>
      <c r="F63" s="179"/>
      <c r="O63" s="252"/>
      <c r="P63" s="252"/>
    </row>
    <row r="64" spans="3:222" x14ac:dyDescent="0.2">
      <c r="E64" s="179"/>
      <c r="F64" s="179"/>
      <c r="O64" s="252"/>
      <c r="P64" s="252"/>
    </row>
    <row r="65" spans="5:16" x14ac:dyDescent="0.2">
      <c r="E65" s="179"/>
      <c r="F65" s="179"/>
      <c r="O65" s="252"/>
      <c r="P65" s="252"/>
    </row>
    <row r="66" spans="5:16" x14ac:dyDescent="0.2">
      <c r="E66" s="179"/>
      <c r="F66" s="179"/>
      <c r="O66" s="252"/>
      <c r="P66" s="252"/>
    </row>
    <row r="67" spans="5:16" x14ac:dyDescent="0.2">
      <c r="E67" s="179"/>
      <c r="F67" s="179"/>
      <c r="O67" s="252"/>
      <c r="P67" s="252"/>
    </row>
    <row r="68" spans="5:16" x14ac:dyDescent="0.2">
      <c r="E68" s="179"/>
      <c r="F68" s="179"/>
      <c r="O68" s="252"/>
      <c r="P68" s="252"/>
    </row>
    <row r="69" spans="5:16" x14ac:dyDescent="0.2">
      <c r="E69" s="179"/>
      <c r="F69" s="179"/>
      <c r="O69" s="252"/>
      <c r="P69" s="252"/>
    </row>
    <row r="70" spans="5:16" x14ac:dyDescent="0.2">
      <c r="E70" s="179"/>
      <c r="F70" s="179"/>
      <c r="O70" s="252"/>
      <c r="P70" s="252"/>
    </row>
    <row r="71" spans="5:16" x14ac:dyDescent="0.2">
      <c r="E71" s="179"/>
      <c r="F71" s="179"/>
      <c r="O71" s="252"/>
      <c r="P71" s="252"/>
    </row>
    <row r="72" spans="5:16" x14ac:dyDescent="0.2">
      <c r="E72" s="179"/>
      <c r="F72" s="179"/>
      <c r="O72" s="252"/>
      <c r="P72" s="252"/>
    </row>
    <row r="73" spans="5:16" x14ac:dyDescent="0.2">
      <c r="E73" s="179"/>
      <c r="F73" s="179"/>
      <c r="O73" s="252"/>
      <c r="P73" s="252"/>
    </row>
    <row r="74" spans="5:16" x14ac:dyDescent="0.2">
      <c r="E74" s="179"/>
      <c r="F74" s="179"/>
      <c r="O74" s="252"/>
      <c r="P74" s="252"/>
    </row>
    <row r="75" spans="5:16" x14ac:dyDescent="0.2">
      <c r="E75" s="179"/>
      <c r="F75" s="179"/>
      <c r="O75" s="252"/>
      <c r="P75" s="252"/>
    </row>
    <row r="76" spans="5:16" x14ac:dyDescent="0.2">
      <c r="E76" s="179"/>
      <c r="F76" s="179"/>
      <c r="O76" s="252"/>
      <c r="P76" s="252"/>
    </row>
    <row r="77" spans="5:16" x14ac:dyDescent="0.2">
      <c r="E77" s="179"/>
      <c r="F77" s="179"/>
      <c r="O77" s="252"/>
      <c r="P77" s="252"/>
    </row>
    <row r="78" spans="5:16" x14ac:dyDescent="0.2">
      <c r="O78" s="252"/>
      <c r="P78" s="252"/>
    </row>
    <row r="79" spans="5:16" x14ac:dyDescent="0.2">
      <c r="O79" s="252"/>
      <c r="P79" s="252"/>
    </row>
    <row r="82" spans="17:237" x14ac:dyDescent="0.2">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c r="FJ82" s="179"/>
      <c r="FK82" s="179"/>
      <c r="FL82" s="179"/>
      <c r="FM82" s="179"/>
      <c r="FN82" s="179"/>
      <c r="FO82" s="179"/>
      <c r="FP82" s="179"/>
      <c r="FQ82" s="179"/>
      <c r="FR82" s="179"/>
      <c r="FS82" s="179"/>
      <c r="FT82" s="179"/>
      <c r="FU82" s="179"/>
      <c r="FV82" s="179"/>
      <c r="FW82" s="179"/>
      <c r="FX82" s="179"/>
      <c r="FY82" s="179"/>
      <c r="FZ82" s="179"/>
      <c r="GA82" s="179"/>
      <c r="GB82" s="179"/>
      <c r="GC82" s="179"/>
      <c r="GD82" s="179"/>
      <c r="GE82" s="179"/>
      <c r="GF82" s="179"/>
      <c r="GG82" s="179"/>
      <c r="GH82" s="179"/>
      <c r="GI82" s="179"/>
      <c r="GJ82" s="179"/>
      <c r="GK82" s="179"/>
      <c r="GL82" s="179"/>
      <c r="GM82" s="179"/>
      <c r="GN82" s="179"/>
      <c r="GO82" s="179"/>
      <c r="GP82" s="179"/>
      <c r="GQ82" s="179"/>
      <c r="GR82" s="179"/>
      <c r="GS82" s="179"/>
      <c r="GT82" s="179"/>
      <c r="GU82" s="179"/>
      <c r="GV82" s="179"/>
      <c r="GW82" s="179"/>
      <c r="GX82" s="179"/>
      <c r="GY82" s="179"/>
      <c r="GZ82" s="179"/>
      <c r="HA82" s="179"/>
      <c r="HB82" s="179"/>
      <c r="HC82" s="179"/>
      <c r="HD82" s="179"/>
      <c r="HE82" s="179"/>
      <c r="HF82" s="179"/>
      <c r="HG82" s="179"/>
      <c r="HH82" s="179"/>
    </row>
    <row r="83" spans="17:237" x14ac:dyDescent="0.2">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79"/>
      <c r="FX83" s="179"/>
      <c r="FY83" s="179"/>
      <c r="FZ83" s="179"/>
      <c r="GA83" s="179"/>
      <c r="GB83" s="179"/>
      <c r="GC83" s="179"/>
      <c r="GD83" s="179"/>
      <c r="GE83" s="179"/>
      <c r="GF83" s="179"/>
      <c r="GG83" s="179"/>
      <c r="GH83" s="179"/>
      <c r="GI83" s="179"/>
      <c r="GJ83" s="179"/>
      <c r="GK83" s="179"/>
      <c r="GL83" s="179"/>
      <c r="GM83" s="179"/>
      <c r="GN83" s="179"/>
      <c r="GO83" s="179"/>
      <c r="GP83" s="179"/>
      <c r="GQ83" s="179"/>
      <c r="GR83" s="179"/>
      <c r="GS83" s="179"/>
      <c r="GT83" s="179"/>
      <c r="GU83" s="179"/>
      <c r="GV83" s="179"/>
      <c r="GW83" s="179"/>
      <c r="GX83" s="179"/>
      <c r="GY83" s="179"/>
      <c r="GZ83" s="179"/>
      <c r="HA83" s="179"/>
      <c r="HB83" s="179"/>
      <c r="HC83" s="179"/>
      <c r="HD83" s="179"/>
      <c r="HE83" s="179"/>
      <c r="HF83" s="179"/>
      <c r="HG83" s="179"/>
      <c r="HH83" s="179"/>
      <c r="HI83" s="179"/>
      <c r="HJ83" s="179"/>
      <c r="HK83" s="179"/>
      <c r="HL83" s="179"/>
      <c r="HM83" s="179"/>
      <c r="HN83" s="179"/>
      <c r="HO83" s="179"/>
      <c r="HP83" s="179"/>
      <c r="HQ83" s="179"/>
      <c r="HR83" s="179"/>
      <c r="HS83" s="179"/>
      <c r="HT83" s="179"/>
      <c r="HU83" s="179"/>
      <c r="HV83" s="179"/>
      <c r="HW83" s="179"/>
      <c r="HX83" s="179"/>
    </row>
    <row r="84" spans="17:237" x14ac:dyDescent="0.2">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row>
    <row r="85" spans="17:237" x14ac:dyDescent="0.2">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row>
    <row r="86" spans="17:237" x14ac:dyDescent="0.2">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row>
    <row r="87" spans="17:237" x14ac:dyDescent="0.2">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row>
    <row r="88" spans="17:237" x14ac:dyDescent="0.2">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row>
    <row r="92" spans="17:237" x14ac:dyDescent="0.2">
      <c r="DM92" s="213"/>
    </row>
  </sheetData>
  <phoneticPr fontId="57" type="noConversion"/>
  <conditionalFormatting sqref="C2:C37">
    <cfRule type="cellIs" dxfId="0" priority="1" operator="notBetween">
      <formula>10</formula>
      <formula>-10</formula>
    </cfRule>
  </conditionalFormatting>
  <hyperlinks>
    <hyperlink ref="V28" r:id="rId1" xr:uid="{00000000-0004-0000-2B00-000002000000}"/>
    <hyperlink ref="V6" r:id="rId2" xr:uid="{00000000-0004-0000-2B00-000004000000}"/>
    <hyperlink ref="V14" r:id="rId3" xr:uid="{00000000-0004-0000-2B00-000005000000}"/>
    <hyperlink ref="V17" r:id="rId4" xr:uid="{00000000-0004-0000-2B00-000008000000}"/>
    <hyperlink ref="V30" r:id="rId5" xr:uid="{00000000-0004-0000-2B00-000009000000}"/>
    <hyperlink ref="V22" r:id="rId6" xr:uid="{50D03422-F455-4816-A34B-32F9A304225B}"/>
    <hyperlink ref="V2" r:id="rId7" xr:uid="{1AA3F67D-9D0E-4F06-856B-813F40B4456A}"/>
    <hyperlink ref="N9" r:id="rId8" xr:uid="{0BC31139-2DBA-47F3-BF3F-08D0BD0F58CB}"/>
    <hyperlink ref="N37" r:id="rId9" xr:uid="{EF991460-444C-4DDC-92B5-1056B032A85D}"/>
    <hyperlink ref="N6" r:id="rId10" xr:uid="{14F9B6E5-7FA8-4971-B23A-CA3971BD8E24}"/>
    <hyperlink ref="N7" r:id="rId11" xr:uid="{39F1A570-F103-4BCE-AE04-79B46337CEC2}"/>
    <hyperlink ref="V10" r:id="rId12" xr:uid="{78FE56D3-9C33-4FE6-AE88-F6F1A594C69E}"/>
    <hyperlink ref="V13" r:id="rId13" xr:uid="{2301C194-B31D-4422-A138-C6AA89CEA3C3}"/>
    <hyperlink ref="V20" r:id="rId14" xr:uid="{4071980A-25C9-484D-AB23-8D3F023B5010}"/>
    <hyperlink ref="V19" r:id="rId15" xr:uid="{822476CE-4E05-4DF6-A0A4-29ABE586B604}"/>
    <hyperlink ref="N22" r:id="rId16" xr:uid="{9E1E11F3-E2BD-4ADF-91A6-1768418A4117}"/>
    <hyperlink ref="N31" r:id="rId17" xr:uid="{3E2A5079-CCEB-40E0-9F0F-42A92D439DDD}"/>
    <hyperlink ref="N32" r:id="rId18" xr:uid="{DE2AC80C-B76A-4420-9294-27F73D2DC056}"/>
    <hyperlink ref="N29" r:id="rId19" xr:uid="{6D7C9D96-5C36-4F9A-BDF4-B9937B85F304}"/>
    <hyperlink ref="V36" r:id="rId20" xr:uid="{5A34DD68-4024-43DC-A032-6331F3DC6A76}"/>
    <hyperlink ref="V31" r:id="rId21" xr:uid="{F22DDCB1-B40B-43EB-A254-075F24D55A40}"/>
    <hyperlink ref="V27" r:id="rId22" xr:uid="{DB038C1F-1CAD-4F8A-A9BD-C6866F961790}"/>
    <hyperlink ref="N3" r:id="rId23" xr:uid="{D8876E42-73D3-459E-8DE9-6280B58D804B}"/>
    <hyperlink ref="N28" r:id="rId24" xr:uid="{B2FF1FF2-B762-47E6-9B22-10C076D687F0}"/>
  </hyperlinks>
  <pageMargins left="0.7" right="0.7" top="0.75" bottom="0.75" header="0.3" footer="0.3"/>
  <pageSetup scale="11" fitToWidth="0" orientation="landscape"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pageSetUpPr fitToPage="1"/>
  </sheetPr>
  <dimension ref="A1:V67"/>
  <sheetViews>
    <sheetView showGridLines="0" zoomScale="70" zoomScaleNormal="70" workbookViewId="0">
      <selection activeCell="K34" sqref="K34"/>
    </sheetView>
  </sheetViews>
  <sheetFormatPr defaultColWidth="9.140625" defaultRowHeight="14.25" x14ac:dyDescent="0.2"/>
  <cols>
    <col min="1" max="1" width="41" style="102" customWidth="1"/>
    <col min="2" max="2" width="8.28515625" style="93" bestFit="1" customWidth="1"/>
    <col min="3" max="5" width="7.5703125" style="93" bestFit="1" customWidth="1"/>
    <col min="6" max="6" width="9.140625" style="93" customWidth="1"/>
    <col min="7" max="7" width="8" style="93" bestFit="1" customWidth="1"/>
    <col min="8" max="8" width="7.42578125" style="93" customWidth="1"/>
    <col min="9" max="9" width="7.140625" style="93" bestFit="1" customWidth="1"/>
    <col min="10" max="10" width="7.42578125" style="93" bestFit="1" customWidth="1"/>
    <col min="11" max="11" width="7.140625" style="93" bestFit="1" customWidth="1"/>
    <col min="12" max="12" width="7.140625" style="93" customWidth="1"/>
    <col min="13" max="13" width="8" style="93" customWidth="1"/>
    <col min="14" max="14" width="7.42578125" style="93" bestFit="1" customWidth="1"/>
    <col min="15" max="15" width="7.5703125" style="93" bestFit="1" customWidth="1"/>
    <col min="16" max="16" width="7.140625" style="93" bestFit="1" customWidth="1"/>
    <col min="17" max="17" width="7.5703125" style="93" bestFit="1" customWidth="1"/>
    <col min="18" max="18" width="7.140625" style="93" bestFit="1" customWidth="1"/>
    <col min="19" max="21" width="7.5703125" style="93" bestFit="1" customWidth="1"/>
    <col min="22" max="22" width="9.140625" style="4" bestFit="1" customWidth="1"/>
    <col min="23" max="16384" width="9.140625" style="4"/>
  </cols>
  <sheetData>
    <row r="1" spans="1:22" x14ac:dyDescent="0.2">
      <c r="A1" s="135" t="str">
        <f>'Relative Weights'!A1</f>
        <v>THECB Texas Public University Expenditure Study Fiscal Year 2020</v>
      </c>
    </row>
    <row r="2" spans="1:22" x14ac:dyDescent="0.2">
      <c r="A2" s="28" t="str">
        <f>'Relative Weights'!A2</f>
        <v>Institution Survey for the Year Ended August 31, 2020</v>
      </c>
    </row>
    <row r="3" spans="1:22" x14ac:dyDescent="0.2">
      <c r="A3" s="164" t="s">
        <v>229</v>
      </c>
    </row>
    <row r="4" spans="1:22" ht="15" thickBot="1" x14ac:dyDescent="0.25">
      <c r="A4" s="139" t="s">
        <v>180</v>
      </c>
      <c r="B4" s="140" t="s">
        <v>185</v>
      </c>
      <c r="C4" s="140" t="s">
        <v>186</v>
      </c>
      <c r="D4" s="140" t="s">
        <v>187</v>
      </c>
      <c r="E4" s="140" t="s">
        <v>188</v>
      </c>
      <c r="F4" s="140" t="s">
        <v>184</v>
      </c>
      <c r="G4" s="140" t="s">
        <v>189</v>
      </c>
      <c r="H4" s="140" t="s">
        <v>190</v>
      </c>
      <c r="I4" s="140" t="s">
        <v>181</v>
      </c>
      <c r="J4" s="140" t="s">
        <v>191</v>
      </c>
      <c r="K4" s="140" t="s">
        <v>192</v>
      </c>
      <c r="L4" s="140" t="s">
        <v>685</v>
      </c>
      <c r="M4" s="140" t="s">
        <v>193</v>
      </c>
      <c r="N4" s="140" t="s">
        <v>194</v>
      </c>
      <c r="O4" s="140" t="s">
        <v>195</v>
      </c>
      <c r="P4" s="140" t="s">
        <v>196</v>
      </c>
      <c r="Q4" s="140" t="s">
        <v>197</v>
      </c>
      <c r="R4" s="140" t="s">
        <v>198</v>
      </c>
      <c r="S4" s="140" t="s">
        <v>199</v>
      </c>
      <c r="T4" s="140" t="s">
        <v>200</v>
      </c>
      <c r="U4" s="140" t="s">
        <v>201</v>
      </c>
      <c r="V4" s="141" t="s">
        <v>34</v>
      </c>
    </row>
    <row r="5" spans="1:22" x14ac:dyDescent="0.2">
      <c r="A5" s="109" t="s">
        <v>702</v>
      </c>
      <c r="B5" s="142">
        <f>UTA!$H$293</f>
        <v>333.20721984577364</v>
      </c>
      <c r="C5" s="143">
        <f>UTA!$H$294</f>
        <v>502.46932091551503</v>
      </c>
      <c r="D5" s="142">
        <f>UTA!$H$295</f>
        <v>449.62253848578649</v>
      </c>
      <c r="E5" s="142">
        <f>UTA!$H$296</f>
        <v>448.484937682897</v>
      </c>
      <c r="F5" s="142">
        <f>UTA!$H$297</f>
        <v>0</v>
      </c>
      <c r="G5" s="142">
        <f>UTA!$H$298</f>
        <v>1118.5717403661083</v>
      </c>
      <c r="H5" s="142">
        <f>UTA!$H$299</f>
        <v>313.54332271257249</v>
      </c>
      <c r="I5" s="142">
        <f>UTA!$H$300</f>
        <v>0</v>
      </c>
      <c r="J5" s="142">
        <f>UTA!$H$301</f>
        <v>455.85695524813212</v>
      </c>
      <c r="K5" s="142">
        <f>UTA!$H$302</f>
        <v>0</v>
      </c>
      <c r="L5" s="142">
        <f>UTA!$H$303</f>
        <v>0</v>
      </c>
      <c r="M5" s="142">
        <f>UTA!$H$304</f>
        <v>0</v>
      </c>
      <c r="N5" s="142">
        <f>UTA!$H$305</f>
        <v>84.884263948278502</v>
      </c>
      <c r="O5" s="142">
        <f>UTA!$H$306</f>
        <v>277.36858271811508</v>
      </c>
      <c r="P5" s="142">
        <f>UTA!$H$307</f>
        <v>0</v>
      </c>
      <c r="Q5" s="142">
        <f>UTA!$H$308</f>
        <v>620.04094622672972</v>
      </c>
      <c r="R5" s="142">
        <f>UTA!$H$309</f>
        <v>0</v>
      </c>
      <c r="S5" s="142">
        <f>UTA!$H$310</f>
        <v>1004.7445420305393</v>
      </c>
      <c r="T5" s="142">
        <f>UTA!$H$311</f>
        <v>1568.4514162943435</v>
      </c>
      <c r="U5" s="142">
        <f>UTA!$H$312</f>
        <v>396.51430185409623</v>
      </c>
      <c r="V5" s="110">
        <f>UTA!$H$313</f>
        <v>521.34618603303568</v>
      </c>
    </row>
    <row r="6" spans="1:22" x14ac:dyDescent="0.2">
      <c r="A6" s="111" t="s">
        <v>703</v>
      </c>
      <c r="B6" s="142">
        <f>UT!$H$293</f>
        <v>801.55881145408875</v>
      </c>
      <c r="C6" s="142">
        <f>UT!$H$294</f>
        <v>2304.3208053669096</v>
      </c>
      <c r="D6" s="142">
        <f>UT!$H$295</f>
        <v>866.0256913855045</v>
      </c>
      <c r="E6" s="142">
        <f>UT!$H$296</f>
        <v>2062.3168560365048</v>
      </c>
      <c r="F6" s="142">
        <f>UT!$H$297</f>
        <v>0</v>
      </c>
      <c r="G6" s="142">
        <f>UT!$H$298</f>
        <v>2361.2940785157175</v>
      </c>
      <c r="H6" s="142">
        <f>UT!$H$299</f>
        <v>825.64152817231275</v>
      </c>
      <c r="I6" s="142">
        <f>UT!$H$300</f>
        <v>1979.1970636571996</v>
      </c>
      <c r="J6" s="142">
        <f>UT!$H$301</f>
        <v>1670.4945704206179</v>
      </c>
      <c r="K6" s="142">
        <f>UT!$H$302</f>
        <v>1681.9066400322245</v>
      </c>
      <c r="L6" s="142">
        <f>UT!$H$303</f>
        <v>0</v>
      </c>
      <c r="M6" s="142">
        <f>UT!$H$304</f>
        <v>0</v>
      </c>
      <c r="N6" s="142">
        <f>UT!$H$305</f>
        <v>474.42074701197583</v>
      </c>
      <c r="O6" s="142">
        <f>UT!$H$306</f>
        <v>688.36557205848783</v>
      </c>
      <c r="P6" s="142">
        <f>UT!$H$307</f>
        <v>2179.4579103625588</v>
      </c>
      <c r="Q6" s="142">
        <f>UT!$H$308</f>
        <v>1082.6508202494322</v>
      </c>
      <c r="R6" s="142">
        <f>UT!$H$309</f>
        <v>0</v>
      </c>
      <c r="S6" s="142">
        <f>UT!$H$310</f>
        <v>0</v>
      </c>
      <c r="T6" s="142">
        <f>UT!$H$311</f>
        <v>316.23866387882288</v>
      </c>
      <c r="U6" s="142">
        <f>UT!$H$312</f>
        <v>1679.8400103129054</v>
      </c>
      <c r="V6" s="110">
        <f>UT!$H$313</f>
        <v>1389.1944293490894</v>
      </c>
    </row>
    <row r="7" spans="1:22" x14ac:dyDescent="0.2">
      <c r="A7" s="111" t="s">
        <v>704</v>
      </c>
      <c r="B7" s="142">
        <f>UTD!$H$293</f>
        <v>434.72185746866506</v>
      </c>
      <c r="C7" s="142">
        <f>UTD!$H$294</f>
        <v>643.56449585354687</v>
      </c>
      <c r="D7" s="142">
        <f>UTD!$H$295</f>
        <v>518.13377564490077</v>
      </c>
      <c r="E7" s="142">
        <f>UTD!$H$296</f>
        <v>491.44205264489278</v>
      </c>
      <c r="F7" s="142">
        <f>UTD!$H$297</f>
        <v>0</v>
      </c>
      <c r="G7" s="142">
        <f>UTD!$H$298</f>
        <v>724.69871276360573</v>
      </c>
      <c r="H7" s="142">
        <f>UTD!$H$299</f>
        <v>0</v>
      </c>
      <c r="I7" s="142">
        <f>UTD!$H$300</f>
        <v>0</v>
      </c>
      <c r="J7" s="142">
        <f>UTD!$H$301</f>
        <v>0</v>
      </c>
      <c r="K7" s="142">
        <f>UTD!$H$302</f>
        <v>1648.3478018627593</v>
      </c>
      <c r="L7" s="142">
        <f>UTD!$H$303</f>
        <v>0</v>
      </c>
      <c r="M7" s="142">
        <f>UTD!$H$304</f>
        <v>0</v>
      </c>
      <c r="N7" s="142">
        <f>UTD!$H$305</f>
        <v>587.9370575742696</v>
      </c>
      <c r="O7" s="142">
        <f>UTD!$H$306</f>
        <v>596.47551030113118</v>
      </c>
      <c r="P7" s="142">
        <f>UTD!$H$307</f>
        <v>0</v>
      </c>
      <c r="Q7" s="142">
        <f>UTD!$H$308</f>
        <v>817.46417641201401</v>
      </c>
      <c r="R7" s="142">
        <f>UTD!$H$309</f>
        <v>0</v>
      </c>
      <c r="S7" s="142">
        <f>UTD!$H$310</f>
        <v>1075.7822300878629</v>
      </c>
      <c r="T7" s="142">
        <f>UTD!$H$311</f>
        <v>745.98570185446215</v>
      </c>
      <c r="U7" s="142">
        <f>UTD!$H$312</f>
        <v>0</v>
      </c>
      <c r="V7" s="110">
        <f>UTD!$H$313</f>
        <v>634.67670123426944</v>
      </c>
    </row>
    <row r="8" spans="1:22" x14ac:dyDescent="0.2">
      <c r="A8" s="111" t="s">
        <v>705</v>
      </c>
      <c r="B8" s="142">
        <f>UTEP!$H$293</f>
        <v>303.47066860436212</v>
      </c>
      <c r="C8" s="142">
        <f>UTEP!$H$294</f>
        <v>587.23826629886389</v>
      </c>
      <c r="D8" s="142">
        <f>UTEP!$H$295</f>
        <v>333.23057380910268</v>
      </c>
      <c r="E8" s="142">
        <f>UTEP!$H$296</f>
        <v>641.66022161097465</v>
      </c>
      <c r="F8" s="142">
        <f>UTEP!$H$297</f>
        <v>0</v>
      </c>
      <c r="G8" s="142">
        <f>UTEP!$H$298</f>
        <v>925.52862720926942</v>
      </c>
      <c r="H8" s="142">
        <f>UTEP!$H$299</f>
        <v>0</v>
      </c>
      <c r="I8" s="142">
        <f>UTEP!$H$300</f>
        <v>0</v>
      </c>
      <c r="J8" s="142">
        <f>UTEP!$H$301</f>
        <v>458.29475338556625</v>
      </c>
      <c r="K8" s="142">
        <f>UTEP!$H$302</f>
        <v>0</v>
      </c>
      <c r="L8" s="142">
        <f>UTEP!$H$303</f>
        <v>0</v>
      </c>
      <c r="M8" s="142">
        <f>UTEP!$H$304</f>
        <v>0</v>
      </c>
      <c r="N8" s="142">
        <f>UTEP!$H$305</f>
        <v>221.96308263414767</v>
      </c>
      <c r="O8" s="142">
        <f>UTEP!$H$306</f>
        <v>750.16283516834892</v>
      </c>
      <c r="P8" s="142">
        <f>UTEP!$H$307</f>
        <v>919.33351882766658</v>
      </c>
      <c r="Q8" s="142">
        <f>UTEP!$H$308</f>
        <v>559.25002811865386</v>
      </c>
      <c r="R8" s="142">
        <f>UTEP!$H$309</f>
        <v>0</v>
      </c>
      <c r="S8" s="142">
        <f>UTEP!$H$310</f>
        <v>347.19396973886307</v>
      </c>
      <c r="T8" s="142">
        <f>UTEP!$H$311</f>
        <v>376.20899300919314</v>
      </c>
      <c r="U8" s="142">
        <f>UTEP!$H$312</f>
        <v>488.60518017341673</v>
      </c>
      <c r="V8" s="110">
        <f>UTEP!$H$313</f>
        <v>491.44393297421936</v>
      </c>
    </row>
    <row r="9" spans="1:22" x14ac:dyDescent="0.2">
      <c r="A9" s="111" t="s">
        <v>836</v>
      </c>
      <c r="B9" s="142">
        <f>UTRGV!$H$293</f>
        <v>285.43925051931529</v>
      </c>
      <c r="C9" s="142">
        <f>UTRGV!$H$294</f>
        <v>382.98648002595922</v>
      </c>
      <c r="D9" s="142">
        <f>UTRGV!$H$295</f>
        <v>367.39857683115702</v>
      </c>
      <c r="E9" s="142">
        <f>UTRGV!$H$296</f>
        <v>499.91376313567685</v>
      </c>
      <c r="F9" s="142">
        <f>UTRGV!$H$297</f>
        <v>732.99396246417962</v>
      </c>
      <c r="G9" s="142">
        <f>UTRGV!$H$298</f>
        <v>544.5496629105196</v>
      </c>
      <c r="H9" s="142">
        <f>UTRGV!$H$299</f>
        <v>257.43755372457269</v>
      </c>
      <c r="I9" s="142">
        <f>UTRGV!$H$300</f>
        <v>0</v>
      </c>
      <c r="J9" s="142">
        <f>UTRGV!$H$301</f>
        <v>421.56179957028547</v>
      </c>
      <c r="K9" s="142">
        <f>UTRGV!$H$302</f>
        <v>819.25159290068393</v>
      </c>
      <c r="L9" s="142">
        <f>UTRGV!$H$303</f>
        <v>0</v>
      </c>
      <c r="M9" s="142">
        <f>UTRGV!$H$304</f>
        <v>0</v>
      </c>
      <c r="N9" s="142">
        <f>UTRGV!$H$305</f>
        <v>204.49879528364832</v>
      </c>
      <c r="O9" s="142">
        <f>UTRGV!$H$306</f>
        <v>382.46891155490584</v>
      </c>
      <c r="P9" s="142">
        <f>UTRGV!$H$307</f>
        <v>0</v>
      </c>
      <c r="Q9" s="142">
        <f>UTRGV!$H$308</f>
        <v>446.64231541904797</v>
      </c>
      <c r="R9" s="142">
        <f>UTRGV!$H$309</f>
        <v>0</v>
      </c>
      <c r="S9" s="142">
        <f>UTRGV!$H$310</f>
        <v>675.28490740934228</v>
      </c>
      <c r="T9" s="142">
        <f>UTRGV!$H$311</f>
        <v>379.22031580504739</v>
      </c>
      <c r="U9" s="142">
        <f>UTRGV!$H$312</f>
        <v>1034.4010920868946</v>
      </c>
      <c r="V9" s="110">
        <f>UTRGV!$H$313</f>
        <v>369.12848763612357</v>
      </c>
    </row>
    <row r="10" spans="1:22" x14ac:dyDescent="0.2">
      <c r="A10" s="111" t="s">
        <v>706</v>
      </c>
      <c r="B10" s="142">
        <f>UTPB!$H$293</f>
        <v>406.02141290046916</v>
      </c>
      <c r="C10" s="142">
        <f>UTPB!$H$294</f>
        <v>548.241004108325</v>
      </c>
      <c r="D10" s="142">
        <f>UTPB!$H$295</f>
        <v>642.26741907626376</v>
      </c>
      <c r="E10" s="142">
        <f>UTPB!$H$296</f>
        <v>477.98118970593703</v>
      </c>
      <c r="F10" s="142">
        <f>UTPB!$H$297</f>
        <v>0</v>
      </c>
      <c r="G10" s="142">
        <f>UTPB!$H$298</f>
        <v>887.48379489776642</v>
      </c>
      <c r="H10" s="142">
        <f>UTPB!$H$299</f>
        <v>440.65049135365859</v>
      </c>
      <c r="I10" s="142">
        <f>UTPB!$H$300</f>
        <v>0</v>
      </c>
      <c r="J10" s="142">
        <f>UTPB!$H$301</f>
        <v>832.80097756681016</v>
      </c>
      <c r="K10" s="142">
        <f>UTPB!$H$302</f>
        <v>1301.5591931722417</v>
      </c>
      <c r="L10" s="142">
        <f>UTPB!$H$303</f>
        <v>0</v>
      </c>
      <c r="M10" s="142">
        <f>UTPB!$H$304</f>
        <v>0</v>
      </c>
      <c r="N10" s="142">
        <f>UTPB!$H$305</f>
        <v>367.68380484308841</v>
      </c>
      <c r="O10" s="142">
        <f>UTPB!$H$306</f>
        <v>337.88225830720899</v>
      </c>
      <c r="P10" s="142">
        <f>UTPB!$H$307</f>
        <v>0</v>
      </c>
      <c r="Q10" s="142">
        <f>UTPB!$H$308</f>
        <v>457.77065605911093</v>
      </c>
      <c r="R10" s="142">
        <f>UTPB!$H$309</f>
        <v>0</v>
      </c>
      <c r="S10" s="142">
        <f>UTPB!$H$310</f>
        <v>560.13713032560599</v>
      </c>
      <c r="T10" s="142">
        <f>UTPB!$H$311</f>
        <v>666.80602000194267</v>
      </c>
      <c r="U10" s="142">
        <f>UTPB!$H$312</f>
        <v>1082.8709243011717</v>
      </c>
      <c r="V10" s="110">
        <f>UTPB!$H$313</f>
        <v>503.00803445562019</v>
      </c>
    </row>
    <row r="11" spans="1:22" x14ac:dyDescent="0.2">
      <c r="A11" s="111" t="s">
        <v>707</v>
      </c>
      <c r="B11" s="142">
        <f>UTSA!$H$293</f>
        <v>300.37722030038867</v>
      </c>
      <c r="C11" s="142">
        <f>UTSA!$H$294</f>
        <v>549.47549950154973</v>
      </c>
      <c r="D11" s="142">
        <f>UTSA!$H$295</f>
        <v>472.6755072419711</v>
      </c>
      <c r="E11" s="142">
        <f>UTSA!$H$296</f>
        <v>943.62926348880603</v>
      </c>
      <c r="F11" s="142">
        <f>UTSA!$H$297</f>
        <v>897.87264366209604</v>
      </c>
      <c r="G11" s="142">
        <f>UTSA!$H$298</f>
        <v>871.2569889432616</v>
      </c>
      <c r="H11" s="142">
        <f>UTSA!$H$299</f>
        <v>310.90596693238149</v>
      </c>
      <c r="I11" s="142">
        <f>UTSA!$H$300</f>
        <v>0</v>
      </c>
      <c r="J11" s="142">
        <f>UTSA!$H$301</f>
        <v>930.21709809313472</v>
      </c>
      <c r="K11" s="142">
        <f>UTSA!$H$302</f>
        <v>868.96323419985856</v>
      </c>
      <c r="L11" s="142">
        <f>UTSA!$H$303</f>
        <v>0</v>
      </c>
      <c r="M11" s="142">
        <f>UTSA!$H$304</f>
        <v>126.78248067709006</v>
      </c>
      <c r="N11" s="142">
        <f>UTSA!$H$305</f>
        <v>0</v>
      </c>
      <c r="O11" s="142">
        <f>UTSA!$H$306</f>
        <v>769.16025066400266</v>
      </c>
      <c r="P11" s="142">
        <f>UTSA!$H$307</f>
        <v>0</v>
      </c>
      <c r="Q11" s="142">
        <f>UTSA!$H$308</f>
        <v>478.93258707291056</v>
      </c>
      <c r="R11" s="142">
        <f>UTSA!$H$309</f>
        <v>0</v>
      </c>
      <c r="S11" s="142">
        <f>UTSA!$H$310</f>
        <v>379.31008102788803</v>
      </c>
      <c r="T11" s="142">
        <f>UTSA!$H$311</f>
        <v>918.83242815235837</v>
      </c>
      <c r="U11" s="142">
        <f>UTSA!$H$312</f>
        <v>0</v>
      </c>
      <c r="V11" s="110">
        <f>UTSA!$H$313</f>
        <v>494.32175137985956</v>
      </c>
    </row>
    <row r="12" spans="1:22" x14ac:dyDescent="0.2">
      <c r="A12" s="111" t="s">
        <v>708</v>
      </c>
      <c r="B12" s="142">
        <f>UTT!$H$293</f>
        <v>408.14453871649545</v>
      </c>
      <c r="C12" s="142">
        <f>UTT!$H$294</f>
        <v>420.11239501377725</v>
      </c>
      <c r="D12" s="142">
        <f>UTT!$H$295</f>
        <v>564.56401211216109</v>
      </c>
      <c r="E12" s="142">
        <f>UTT!$H$296</f>
        <v>437.17138721265098</v>
      </c>
      <c r="F12" s="142">
        <f>UTT!$H$297</f>
        <v>0</v>
      </c>
      <c r="G12" s="142">
        <f>UTT!$H$298</f>
        <v>643.67735725283399</v>
      </c>
      <c r="H12" s="142">
        <f>UTT!$H$299</f>
        <v>340.0201672499565</v>
      </c>
      <c r="I12" s="142">
        <f>UTT!$H$300</f>
        <v>0</v>
      </c>
      <c r="J12" s="142">
        <f>UTT!$H$301</f>
        <v>0</v>
      </c>
      <c r="K12" s="142">
        <f>UTT!$H$302</f>
        <v>148.74452429812092</v>
      </c>
      <c r="L12" s="142">
        <f>UTT!$H$303</f>
        <v>0</v>
      </c>
      <c r="M12" s="142">
        <f>UTT!$H$304</f>
        <v>0</v>
      </c>
      <c r="N12" s="142">
        <f>UTT!$H$305</f>
        <v>177.77110482119602</v>
      </c>
      <c r="O12" s="142">
        <f>UTT!$H$306</f>
        <v>439.975002952267</v>
      </c>
      <c r="P12" s="142">
        <f>UTT!$H$307</f>
        <v>0</v>
      </c>
      <c r="Q12" s="142">
        <f>UTT!$H$308</f>
        <v>504.04570865058884</v>
      </c>
      <c r="R12" s="142">
        <f>UTT!$H$309</f>
        <v>0</v>
      </c>
      <c r="S12" s="142">
        <f>UTT!$H$310</f>
        <v>305.26702236325895</v>
      </c>
      <c r="T12" s="142">
        <f>UTT!$H$311</f>
        <v>458.0811379408392</v>
      </c>
      <c r="U12" s="142">
        <f>UTT!$H$312</f>
        <v>524.35145465963808</v>
      </c>
      <c r="V12" s="110">
        <f>UTT!$H$313</f>
        <v>476.21772608436032</v>
      </c>
    </row>
    <row r="13" spans="1:22" x14ac:dyDescent="0.2">
      <c r="A13" s="111" t="s">
        <v>107</v>
      </c>
      <c r="B13" s="142">
        <f>TAMU!$H$293</f>
        <v>602.07260024140453</v>
      </c>
      <c r="C13" s="142">
        <f>TAMU!$H$294</f>
        <v>738.39136617624752</v>
      </c>
      <c r="D13" s="142">
        <f>TAMU!$H$295</f>
        <v>305.65994968707452</v>
      </c>
      <c r="E13" s="142">
        <f>TAMU!$H$296</f>
        <v>947.92010965050792</v>
      </c>
      <c r="F13" s="142">
        <f>TAMU!$H$297</f>
        <v>862.18084358382941</v>
      </c>
      <c r="G13" s="142">
        <f>TAMU!$H$298</f>
        <v>1010.9097928458153</v>
      </c>
      <c r="H13" s="142">
        <f>TAMU!$H$299</f>
        <v>639.75284632155046</v>
      </c>
      <c r="I13" s="142">
        <f>TAMU!$H$300</f>
        <v>2155.7069726245004</v>
      </c>
      <c r="J13" s="142">
        <f>TAMU!$H$301</f>
        <v>0</v>
      </c>
      <c r="K13" s="142">
        <f>TAMU!$H$302</f>
        <v>1078.5818123638364</v>
      </c>
      <c r="L13" s="142">
        <f>TAMU!$H$303</f>
        <v>5539.8707418420536</v>
      </c>
      <c r="M13" s="142">
        <f>TAMU!$H$304</f>
        <v>0</v>
      </c>
      <c r="N13" s="142">
        <f>TAMU!$H$305</f>
        <v>649.47849137703645</v>
      </c>
      <c r="O13" s="142">
        <f>TAMU!$H$306</f>
        <v>279.4407869327689</v>
      </c>
      <c r="P13" s="142">
        <f>TAMU!$H$307</f>
        <v>0</v>
      </c>
      <c r="Q13" s="142">
        <f>TAMU!$H$308</f>
        <v>676.49873528126864</v>
      </c>
      <c r="R13" s="142">
        <f>TAMU!$H$309</f>
        <v>0</v>
      </c>
      <c r="S13" s="142">
        <f>TAMU!$H$310</f>
        <v>329.69064136732931</v>
      </c>
      <c r="T13" s="142">
        <f>TAMU!$H$311</f>
        <v>513.58034026572648</v>
      </c>
      <c r="U13" s="142">
        <f>TAMU!$H$312</f>
        <v>0</v>
      </c>
      <c r="V13" s="110">
        <f>TAMU!$H$313</f>
        <v>788.95281615807892</v>
      </c>
    </row>
    <row r="14" spans="1:22" x14ac:dyDescent="0.2">
      <c r="A14" s="111" t="s">
        <v>694</v>
      </c>
      <c r="B14" s="142">
        <f>TAMUG!$H$293</f>
        <v>525.28103699189603</v>
      </c>
      <c r="C14" s="142">
        <f>TAMUG!$H$294</f>
        <v>970.56430444828425</v>
      </c>
      <c r="D14" s="142">
        <f>TAMUG!$H$295</f>
        <v>368.30892019469974</v>
      </c>
      <c r="E14" s="142">
        <f>TAMUG!$H$296</f>
        <v>0</v>
      </c>
      <c r="F14" s="142">
        <f>TAMUG!$H$297</f>
        <v>1763.2816505281721</v>
      </c>
      <c r="G14" s="142">
        <f>TAMUG!$H$298</f>
        <v>1618.3377507763346</v>
      </c>
      <c r="H14" s="142">
        <f>TAMUG!$H$299</f>
        <v>0</v>
      </c>
      <c r="I14" s="142">
        <f>TAMUG!$H$300</f>
        <v>0</v>
      </c>
      <c r="J14" s="142">
        <f>TAMUG!$H$301</f>
        <v>0</v>
      </c>
      <c r="K14" s="142">
        <f>TAMUG!$H$302</f>
        <v>405.73151322075131</v>
      </c>
      <c r="L14" s="142">
        <f>TAMUG!$H$303</f>
        <v>0</v>
      </c>
      <c r="M14" s="142">
        <f>TAMUG!$H$304</f>
        <v>787.32928563893938</v>
      </c>
      <c r="N14" s="142">
        <f>TAMUG!$H$305</f>
        <v>474.25637232170635</v>
      </c>
      <c r="O14" s="142">
        <f>TAMUG!$H$306</f>
        <v>431.69364551635897</v>
      </c>
      <c r="P14" s="142">
        <f>TAMUG!$H$307</f>
        <v>0</v>
      </c>
      <c r="Q14" s="142">
        <f>TAMUG!$H$308</f>
        <v>847.26561638301337</v>
      </c>
      <c r="R14" s="142">
        <f>TAMUG!$H$309</f>
        <v>0</v>
      </c>
      <c r="S14" s="142">
        <f>TAMUG!$H$310</f>
        <v>0</v>
      </c>
      <c r="T14" s="142">
        <f>TAMUG!$H$311</f>
        <v>1476.7780569895529</v>
      </c>
      <c r="U14" s="142">
        <f>TAMUG!$H$312</f>
        <v>0</v>
      </c>
      <c r="V14" s="110">
        <f>TAMUG!$H$313</f>
        <v>815.1390339945707</v>
      </c>
    </row>
    <row r="15" spans="1:22" x14ac:dyDescent="0.2">
      <c r="A15" s="111" t="s">
        <v>690</v>
      </c>
      <c r="B15" s="142">
        <f>PVAMU!$H$293</f>
        <v>403.97754315801444</v>
      </c>
      <c r="C15" s="142">
        <f>PVAMU!$H$294</f>
        <v>411.96676383773075</v>
      </c>
      <c r="D15" s="142">
        <f>PVAMU!$H$295</f>
        <v>559.20761483899435</v>
      </c>
      <c r="E15" s="142">
        <f>PVAMU!$H$296</f>
        <v>711.11332962785661</v>
      </c>
      <c r="F15" s="142">
        <f>PVAMU!$H$297</f>
        <v>4209.6730347014654</v>
      </c>
      <c r="G15" s="142">
        <f>PVAMU!$H$298</f>
        <v>1127.7883816440612</v>
      </c>
      <c r="H15" s="142">
        <f>PVAMU!$H$299</f>
        <v>355.06984628031745</v>
      </c>
      <c r="I15" s="142">
        <f>PVAMU!$H$300</f>
        <v>0</v>
      </c>
      <c r="J15" s="142">
        <f>PVAMU!$H$301</f>
        <v>576.0373380823354</v>
      </c>
      <c r="K15" s="142">
        <f>PVAMU!$H$302</f>
        <v>0</v>
      </c>
      <c r="L15" s="142">
        <f>PVAMU!$H$303</f>
        <v>0</v>
      </c>
      <c r="M15" s="142">
        <f>PVAMU!$H$304</f>
        <v>318.07221623906446</v>
      </c>
      <c r="N15" s="142">
        <f>PVAMU!$H$305</f>
        <v>386.88841030212438</v>
      </c>
      <c r="O15" s="142">
        <f>PVAMU!$H$306</f>
        <v>348.82236657620149</v>
      </c>
      <c r="P15" s="142">
        <f>PVAMU!$H$307</f>
        <v>0</v>
      </c>
      <c r="Q15" s="142">
        <f>PVAMU!$H$308</f>
        <v>522.23727232337694</v>
      </c>
      <c r="R15" s="142">
        <f>PVAMU!$H$309</f>
        <v>0</v>
      </c>
      <c r="S15" s="142">
        <f>PVAMU!$H$310</f>
        <v>2255.0635325259768</v>
      </c>
      <c r="T15" s="142">
        <f>PVAMU!$H$311</f>
        <v>530.68882356015467</v>
      </c>
      <c r="U15" s="142">
        <f>PVAMU!$H$312</f>
        <v>1068.1556402170684</v>
      </c>
      <c r="V15" s="110">
        <f>PVAMU!$H$313</f>
        <v>597.85191751778257</v>
      </c>
    </row>
    <row r="16" spans="1:22" x14ac:dyDescent="0.2">
      <c r="A16" s="111" t="s">
        <v>693</v>
      </c>
      <c r="B16" s="142">
        <f>TAR!$H$293</f>
        <v>314.25425633883913</v>
      </c>
      <c r="C16" s="142">
        <f>TAR!$H$294</f>
        <v>310.19482907924345</v>
      </c>
      <c r="D16" s="142">
        <f>TAR!$H$295</f>
        <v>478.15567094822217</v>
      </c>
      <c r="E16" s="142">
        <f>TAR!$H$296</f>
        <v>451.39555471593593</v>
      </c>
      <c r="F16" s="142">
        <f>TAR!$H$297</f>
        <v>368.81679055872985</v>
      </c>
      <c r="G16" s="142">
        <f>TAR!$H$298</f>
        <v>459.50144295763675</v>
      </c>
      <c r="H16" s="142">
        <f>TAR!$H$299</f>
        <v>258.16784181244094</v>
      </c>
      <c r="I16" s="142">
        <f>TAR!$H$300</f>
        <v>0</v>
      </c>
      <c r="J16" s="142">
        <f>TAR!$H$301</f>
        <v>484.83231140806566</v>
      </c>
      <c r="K16" s="142">
        <f>TAR!$H$302</f>
        <v>0</v>
      </c>
      <c r="L16" s="142">
        <f>TAR!$H$303</f>
        <v>0</v>
      </c>
      <c r="M16" s="142">
        <f>TAR!$H$304</f>
        <v>0</v>
      </c>
      <c r="N16" s="142">
        <f>TAR!$H$305</f>
        <v>214.74841528979888</v>
      </c>
      <c r="O16" s="142">
        <f>TAR!$H$306</f>
        <v>343.94136410157199</v>
      </c>
      <c r="P16" s="142">
        <f>TAR!$H$307</f>
        <v>0</v>
      </c>
      <c r="Q16" s="142">
        <f>TAR!$H$308</f>
        <v>405.68748101776339</v>
      </c>
      <c r="R16" s="142">
        <f>TAR!$H$309</f>
        <v>0</v>
      </c>
      <c r="S16" s="142">
        <f>TAR!$H$310</f>
        <v>291.36456032747861</v>
      </c>
      <c r="T16" s="142">
        <f>TAR!$H$311</f>
        <v>473.06496184655265</v>
      </c>
      <c r="U16" s="142">
        <f>TAR!$H$312</f>
        <v>416.77464676895812</v>
      </c>
      <c r="V16" s="110">
        <f>TAR!$H$313</f>
        <v>366.43319822744439</v>
      </c>
    </row>
    <row r="17" spans="1:22" x14ac:dyDescent="0.2">
      <c r="A17" s="199" t="s">
        <v>700</v>
      </c>
      <c r="B17" s="142">
        <f>TAMUCT!$H$293</f>
        <v>533.53586588581447</v>
      </c>
      <c r="C17" s="142">
        <f>TAMUCT!$H$294</f>
        <v>573.58715275359214</v>
      </c>
      <c r="D17" s="142">
        <f>TAMUCT!$H$295</f>
        <v>567.08743008535907</v>
      </c>
      <c r="E17" s="142">
        <f>TAMUCT!$H$296</f>
        <v>798.02381212449757</v>
      </c>
      <c r="F17" s="142">
        <f>TAMUCT!$H$297</f>
        <v>0</v>
      </c>
      <c r="G17" s="142">
        <f>TAMUCT!$H$298</f>
        <v>651.85095073197624</v>
      </c>
      <c r="H17" s="142">
        <f>TAMUCT!$H$299</f>
        <v>1033.3032488964377</v>
      </c>
      <c r="I17" s="142">
        <f>TAMUCT!$H$300</f>
        <v>0</v>
      </c>
      <c r="J17" s="142">
        <f>TAMUCT!$H$301</f>
        <v>535.85960472524141</v>
      </c>
      <c r="K17" s="142">
        <f>TAMUCT!$H$302</f>
        <v>0</v>
      </c>
      <c r="L17" s="142">
        <f>TAMUCT!$H$303</f>
        <v>0</v>
      </c>
      <c r="M17" s="142">
        <f>TAMUCT!$H$304</f>
        <v>0</v>
      </c>
      <c r="N17" s="142">
        <f>TAMUCT!$H$305</f>
        <v>0</v>
      </c>
      <c r="O17" s="142">
        <f>TAMUCT!$H$306</f>
        <v>986.23062971474712</v>
      </c>
      <c r="P17" s="142">
        <f>TAMUCT!$H$307</f>
        <v>0</v>
      </c>
      <c r="Q17" s="142">
        <f>TAMUCT!$H$308</f>
        <v>608.15572000493523</v>
      </c>
      <c r="R17" s="142">
        <f>TAMUCT!$H$309</f>
        <v>0</v>
      </c>
      <c r="S17" s="142">
        <f>TAMUCT!$H$310</f>
        <v>555.74895985575972</v>
      </c>
      <c r="T17" s="142">
        <f>TAMUCT!$H$311</f>
        <v>605.39493622750717</v>
      </c>
      <c r="U17" s="142">
        <f>TAMUCT!$H$312</f>
        <v>638.42303461422603</v>
      </c>
      <c r="V17" s="110">
        <f>TAMUCT!$H$313</f>
        <v>592.02000062068771</v>
      </c>
    </row>
    <row r="18" spans="1:22" x14ac:dyDescent="0.2">
      <c r="A18" s="111" t="s">
        <v>696</v>
      </c>
      <c r="B18" s="142">
        <f>TAMUCC!$H$293</f>
        <v>351.45870281239644</v>
      </c>
      <c r="C18" s="142">
        <f>TAMUCC!$H$294</f>
        <v>716.99974950556543</v>
      </c>
      <c r="D18" s="142">
        <f>TAMUCC!$H$295</f>
        <v>506.41406803443056</v>
      </c>
      <c r="E18" s="142">
        <f>TAMUCC!$H$296</f>
        <v>930.81297612647143</v>
      </c>
      <c r="F18" s="142">
        <f>TAMUCC!$H$297</f>
        <v>590.66044741664336</v>
      </c>
      <c r="G18" s="142">
        <f>TAMUCC!$H$298</f>
        <v>589.97556791693478</v>
      </c>
      <c r="H18" s="142">
        <f>TAMUCC!$H$299</f>
        <v>356.58273624005847</v>
      </c>
      <c r="I18" s="142">
        <f>TAMUCC!$H$300</f>
        <v>0</v>
      </c>
      <c r="J18" s="142">
        <f>TAMUCC!$H$301</f>
        <v>376.54390265618127</v>
      </c>
      <c r="K18" s="142">
        <f>TAMUCC!$H$302</f>
        <v>0</v>
      </c>
      <c r="L18" s="142">
        <f>TAMUCC!$H$303</f>
        <v>0</v>
      </c>
      <c r="M18" s="142">
        <f>TAMUCC!$H$304</f>
        <v>0</v>
      </c>
      <c r="N18" s="142">
        <f>TAMUCC!$H$305</f>
        <v>235.08657652080817</v>
      </c>
      <c r="O18" s="142">
        <f>TAMUCC!$H$306</f>
        <v>329.83376955567729</v>
      </c>
      <c r="P18" s="142">
        <f>TAMUCC!$H$307</f>
        <v>0</v>
      </c>
      <c r="Q18" s="142">
        <f>TAMUCC!$H$308</f>
        <v>573.96097594746948</v>
      </c>
      <c r="R18" s="142">
        <f>TAMUCC!$H$309</f>
        <v>0</v>
      </c>
      <c r="S18" s="142">
        <f>TAMUCC!$H$310</f>
        <v>464.23468684999864</v>
      </c>
      <c r="T18" s="142">
        <f>TAMUCC!$H$311</f>
        <v>590.80468272163864</v>
      </c>
      <c r="U18" s="142">
        <f>TAMUCC!$H$312</f>
        <v>859.72197068999253</v>
      </c>
      <c r="V18" s="110">
        <f>TAMUCC!$H$313</f>
        <v>548.16687389902654</v>
      </c>
    </row>
    <row r="19" spans="1:22" x14ac:dyDescent="0.2">
      <c r="A19" s="199" t="s">
        <v>697</v>
      </c>
      <c r="B19" s="142">
        <f>TAMUK!$H$293</f>
        <v>402.10854728372072</v>
      </c>
      <c r="C19" s="142">
        <f>TAMUK!$H$294</f>
        <v>530.62753956930635</v>
      </c>
      <c r="D19" s="142">
        <f>TAMUK!$H$295</f>
        <v>548.34056256347117</v>
      </c>
      <c r="E19" s="142">
        <f>TAMUK!$H$296</f>
        <v>584.78576790758257</v>
      </c>
      <c r="F19" s="142">
        <f>TAMUK!$H$297</f>
        <v>1489.7510831881598</v>
      </c>
      <c r="G19" s="142">
        <f>TAMUK!$H$298</f>
        <v>811.04940207562527</v>
      </c>
      <c r="H19" s="142">
        <f>TAMUK!$H$299</f>
        <v>495.41695770944693</v>
      </c>
      <c r="I19" s="142">
        <f>TAMUK!$H$300</f>
        <v>0</v>
      </c>
      <c r="J19" s="142">
        <f>TAMUK!$H$301</f>
        <v>388.1494873404576</v>
      </c>
      <c r="K19" s="142">
        <f>TAMUK!$H$302</f>
        <v>507.26639892554351</v>
      </c>
      <c r="L19" s="142">
        <f>TAMUK!$H$303</f>
        <v>0</v>
      </c>
      <c r="M19" s="142">
        <f>TAMUK!$H$304</f>
        <v>1582.3427698572279</v>
      </c>
      <c r="N19" s="142">
        <f>TAMUK!$H$305</f>
        <v>487.95850068409965</v>
      </c>
      <c r="O19" s="142">
        <f>TAMUK!$H$306</f>
        <v>499.98660258013456</v>
      </c>
      <c r="P19" s="142">
        <f>TAMUK!$H$307</f>
        <v>0</v>
      </c>
      <c r="Q19" s="142">
        <f>TAMUK!$H$308</f>
        <v>539.42271774981941</v>
      </c>
      <c r="R19" s="142">
        <f>TAMUK!$H$309</f>
        <v>0</v>
      </c>
      <c r="S19" s="142">
        <f>TAMUK!$H$310</f>
        <v>560.88112449303833</v>
      </c>
      <c r="T19" s="142">
        <f>TAMUK!$H$311</f>
        <v>750.5040921050163</v>
      </c>
      <c r="U19" s="142">
        <f>TAMUK!$H$312</f>
        <v>0</v>
      </c>
      <c r="V19" s="110">
        <f>TAMUK!$H$313</f>
        <v>582.05537075565189</v>
      </c>
    </row>
    <row r="20" spans="1:22" x14ac:dyDescent="0.2">
      <c r="A20" s="199" t="s">
        <v>698</v>
      </c>
      <c r="B20" s="142">
        <f>TAMUSA!$H$293</f>
        <v>390.77875928019012</v>
      </c>
      <c r="C20" s="142">
        <f>TAMUSA!$H$294</f>
        <v>410.91883649046167</v>
      </c>
      <c r="D20" s="142">
        <f>TAMUSA!$H$295</f>
        <v>296.07282112829745</v>
      </c>
      <c r="E20" s="142">
        <f>TAMUSA!$H$296</f>
        <v>532.52365811269124</v>
      </c>
      <c r="F20" s="142">
        <f>TAMUSA!$H$297</f>
        <v>0</v>
      </c>
      <c r="G20" s="142">
        <f>TAMUSA!$H$298</f>
        <v>505.90731695335478</v>
      </c>
      <c r="H20" s="142">
        <f>TAMUSA!$H$299</f>
        <v>628.38992623920115</v>
      </c>
      <c r="I20" s="142">
        <f>TAMUSA!$H$300</f>
        <v>0</v>
      </c>
      <c r="J20" s="142">
        <f>TAMUSA!$H$301</f>
        <v>0</v>
      </c>
      <c r="K20" s="142">
        <f>TAMUSA!$H$302</f>
        <v>0</v>
      </c>
      <c r="L20" s="142">
        <f>TAMUSA!$H$303</f>
        <v>0</v>
      </c>
      <c r="M20" s="142">
        <f>TAMUSA!$H$304</f>
        <v>0</v>
      </c>
      <c r="N20" s="142">
        <f>TAMUSA!$H$305</f>
        <v>316.20479277155903</v>
      </c>
      <c r="O20" s="142">
        <f>TAMUSA!$H$306</f>
        <v>319.11545622382909</v>
      </c>
      <c r="P20" s="142">
        <f>TAMUSA!$H$307</f>
        <v>0</v>
      </c>
      <c r="Q20" s="142">
        <f>TAMUSA!$H$308</f>
        <v>479.52396005852188</v>
      </c>
      <c r="R20" s="142">
        <f>TAMUSA!$H$309</f>
        <v>0</v>
      </c>
      <c r="S20" s="142">
        <f>TAMUSA!$H$310</f>
        <v>649.52644864666092</v>
      </c>
      <c r="T20" s="142">
        <f>TAMUSA!$H$311</f>
        <v>346.88987698057019</v>
      </c>
      <c r="U20" s="142">
        <f>TAMUSA!$H$312</f>
        <v>0</v>
      </c>
      <c r="V20" s="110">
        <f>TAMUSA!$H$313</f>
        <v>443.47801362335679</v>
      </c>
    </row>
    <row r="21" spans="1:22" x14ac:dyDescent="0.2">
      <c r="A21" s="111" t="s">
        <v>713</v>
      </c>
      <c r="B21" s="142">
        <f>TAMIU!$H$293</f>
        <v>273.41789404808725</v>
      </c>
      <c r="C21" s="142">
        <f>TAMIU!$H$294</f>
        <v>308.2954798211041</v>
      </c>
      <c r="D21" s="142">
        <f>TAMIU!$H$295</f>
        <v>607.06517796166554</v>
      </c>
      <c r="E21" s="142">
        <f>TAMIU!$H$296</f>
        <v>460.89517157307739</v>
      </c>
      <c r="F21" s="142">
        <f>TAMIU!$H$297</f>
        <v>0</v>
      </c>
      <c r="G21" s="142">
        <f>TAMIU!$H$298</f>
        <v>664.54387875482291</v>
      </c>
      <c r="H21" s="142">
        <f>TAMIU!$H$299</f>
        <v>297.10098553132968</v>
      </c>
      <c r="I21" s="142">
        <f>TAMIU!$H$300</f>
        <v>0</v>
      </c>
      <c r="J21" s="142">
        <f>TAMIU!$H$301</f>
        <v>322.760648706155</v>
      </c>
      <c r="K21" s="142">
        <f>TAMIU!$H$302</f>
        <v>0</v>
      </c>
      <c r="L21" s="142">
        <f>TAMIU!$H$303</f>
        <v>0</v>
      </c>
      <c r="M21" s="142">
        <f>TAMIU!$H$304</f>
        <v>0</v>
      </c>
      <c r="N21" s="142">
        <f>TAMIU!$H$305</f>
        <v>316.45169529296834</v>
      </c>
      <c r="O21" s="142">
        <f>TAMIU!$H$306</f>
        <v>507.82688186780103</v>
      </c>
      <c r="P21" s="142">
        <f>TAMIU!$H$307</f>
        <v>0</v>
      </c>
      <c r="Q21" s="142">
        <f>TAMIU!$H$308</f>
        <v>431.02560243337791</v>
      </c>
      <c r="R21" s="142">
        <f>TAMIU!$H$309</f>
        <v>0</v>
      </c>
      <c r="S21" s="142">
        <f>TAMIU!$H$310</f>
        <v>369.2228075533165</v>
      </c>
      <c r="T21" s="142">
        <f>TAMIU!$H$311</f>
        <v>366.04424495244319</v>
      </c>
      <c r="U21" s="142">
        <f>TAMIU!$H$312</f>
        <v>619.50662422655023</v>
      </c>
      <c r="V21" s="110">
        <f>TAMIU!$H$313</f>
        <v>351.47663476897736</v>
      </c>
    </row>
    <row r="22" spans="1:22" x14ac:dyDescent="0.2">
      <c r="A22" s="111" t="s">
        <v>125</v>
      </c>
      <c r="B22" s="142">
        <f>WTAMU!$H$293</f>
        <v>319.88934304929086</v>
      </c>
      <c r="C22" s="142">
        <f>WTAMU!$H$294</f>
        <v>308.53240239614428</v>
      </c>
      <c r="D22" s="142">
        <f>WTAMU!$H$295</f>
        <v>603.2522595969948</v>
      </c>
      <c r="E22" s="142">
        <f>WTAMU!$H$296</f>
        <v>404.65093237274016</v>
      </c>
      <c r="F22" s="142">
        <f>WTAMU!$H$297</f>
        <v>507.42457858319347</v>
      </c>
      <c r="G22" s="142">
        <f>WTAMU!$H$298</f>
        <v>670.54405469729966</v>
      </c>
      <c r="H22" s="142">
        <f>WTAMU!$H$299</f>
        <v>314.1436865339449</v>
      </c>
      <c r="I22" s="142">
        <f>WTAMU!$H$300</f>
        <v>0</v>
      </c>
      <c r="J22" s="142">
        <f>WTAMU!$H$301</f>
        <v>363.15275413276288</v>
      </c>
      <c r="K22" s="142">
        <f>WTAMU!$H$302</f>
        <v>8644.160370558222</v>
      </c>
      <c r="L22" s="142">
        <f>WTAMU!$H$303</f>
        <v>0</v>
      </c>
      <c r="M22" s="142">
        <f>WTAMU!$H$304</f>
        <v>1192.3106114035502</v>
      </c>
      <c r="N22" s="142">
        <f>WTAMU!$H$305</f>
        <v>471.59807412695386</v>
      </c>
      <c r="O22" s="142">
        <f>WTAMU!$H$306</f>
        <v>594.2057994982888</v>
      </c>
      <c r="P22" s="142">
        <f>WTAMU!$H$307</f>
        <v>0</v>
      </c>
      <c r="Q22" s="142">
        <f>WTAMU!$H$308</f>
        <v>399.46335808646512</v>
      </c>
      <c r="R22" s="142">
        <f>WTAMU!$H$309</f>
        <v>0</v>
      </c>
      <c r="S22" s="142">
        <f>WTAMU!$H$310</f>
        <v>258.20510544005532</v>
      </c>
      <c r="T22" s="142">
        <f>WTAMU!$H$311</f>
        <v>443.8767295036352</v>
      </c>
      <c r="U22" s="142">
        <f>WTAMU!$H$312</f>
        <v>488.07227950161047</v>
      </c>
      <c r="V22" s="110">
        <f>WTAMU!$H$313</f>
        <v>398.0111061166175</v>
      </c>
    </row>
    <row r="23" spans="1:22" x14ac:dyDescent="0.2">
      <c r="A23" s="111" t="s">
        <v>695</v>
      </c>
      <c r="B23" s="142">
        <f>TAMUC!$H$293</f>
        <v>329.71724277781755</v>
      </c>
      <c r="C23" s="142">
        <f>TAMUC!$H$294</f>
        <v>350.61441950349177</v>
      </c>
      <c r="D23" s="142">
        <f>TAMUC!$H$295</f>
        <v>526.35015957923918</v>
      </c>
      <c r="E23" s="142">
        <f>TAMUC!$H$296</f>
        <v>482.01421546097367</v>
      </c>
      <c r="F23" s="142">
        <f>TAMUC!$H$297</f>
        <v>457.06196993588861</v>
      </c>
      <c r="G23" s="142">
        <f>TAMUC!$H$298</f>
        <v>568.6581554785015</v>
      </c>
      <c r="H23" s="142">
        <f>TAMUC!$H$299</f>
        <v>414.95805391294402</v>
      </c>
      <c r="I23" s="142">
        <f>TAMUC!$H$300</f>
        <v>0</v>
      </c>
      <c r="J23" s="142">
        <f>TAMUC!$H$301</f>
        <v>460.36562887878063</v>
      </c>
      <c r="K23" s="142">
        <f>TAMUC!$H$302</f>
        <v>263.34651330237978</v>
      </c>
      <c r="L23" s="142">
        <f>TAMUC!$H$303</f>
        <v>0</v>
      </c>
      <c r="M23" s="142">
        <f>TAMUC!$H$304</f>
        <v>0</v>
      </c>
      <c r="N23" s="142">
        <f>TAMUC!$H$305</f>
        <v>1315.7125538162404</v>
      </c>
      <c r="O23" s="142">
        <f>TAMUC!$H$306</f>
        <v>326.43648568533069</v>
      </c>
      <c r="P23" s="142">
        <f>TAMUC!$H$307</f>
        <v>0</v>
      </c>
      <c r="Q23" s="142">
        <f>TAMUC!$H$308</f>
        <v>400.15832508654586</v>
      </c>
      <c r="R23" s="142">
        <f>TAMUC!$H$309</f>
        <v>0</v>
      </c>
      <c r="S23" s="142">
        <f>TAMUC!$H$310</f>
        <v>115.54035758917408</v>
      </c>
      <c r="T23" s="142">
        <f>TAMUC!$H$311</f>
        <v>576.66540075069418</v>
      </c>
      <c r="U23" s="142">
        <f>TAMUC!$H$312</f>
        <v>870.65817908805127</v>
      </c>
      <c r="V23" s="110">
        <f>TAMUC!$H$313</f>
        <v>401.05118679772681</v>
      </c>
    </row>
    <row r="24" spans="1:22" x14ac:dyDescent="0.2">
      <c r="A24" s="111" t="s">
        <v>699</v>
      </c>
      <c r="B24" s="142">
        <f>TAMUT!$H$293</f>
        <v>511.22690159814493</v>
      </c>
      <c r="C24" s="142">
        <f>TAMUT!$H$294</f>
        <v>577.85928579655604</v>
      </c>
      <c r="D24" s="142">
        <f>TAMUT!$H$295</f>
        <v>412.75125143035586</v>
      </c>
      <c r="E24" s="142">
        <f>TAMUT!$H$296</f>
        <v>822.30878660258224</v>
      </c>
      <c r="F24" s="142">
        <f>TAMUT!$H$297</f>
        <v>0</v>
      </c>
      <c r="G24" s="142">
        <f>TAMUT!$H$298</f>
        <v>832.57872096297388</v>
      </c>
      <c r="H24" s="142">
        <f>TAMUT!$H$299</f>
        <v>568.6578832565898</v>
      </c>
      <c r="I24" s="142">
        <f>TAMUT!$H$300</f>
        <v>0</v>
      </c>
      <c r="J24" s="142">
        <f>TAMUT!$H$301</f>
        <v>687.07798345233869</v>
      </c>
      <c r="K24" s="142">
        <f>TAMUT!$H$302</f>
        <v>0</v>
      </c>
      <c r="L24" s="142">
        <f>TAMUT!$H$303</f>
        <v>0</v>
      </c>
      <c r="M24" s="142">
        <f>TAMUT!$H$304</f>
        <v>0</v>
      </c>
      <c r="N24" s="142">
        <f>TAMUT!$H$305</f>
        <v>0</v>
      </c>
      <c r="O24" s="142">
        <f>TAMUT!$H$306</f>
        <v>580.61300181124057</v>
      </c>
      <c r="P24" s="142">
        <f>TAMUT!$H$307</f>
        <v>0</v>
      </c>
      <c r="Q24" s="142">
        <f>TAMUT!$H$308</f>
        <v>650.03649502032397</v>
      </c>
      <c r="R24" s="142">
        <f>TAMUT!$H$309</f>
        <v>0</v>
      </c>
      <c r="S24" s="142">
        <f>TAMUT!$H$310</f>
        <v>1241.3239565586416</v>
      </c>
      <c r="T24" s="142">
        <f>TAMUT!$H$311</f>
        <v>737.50694108650737</v>
      </c>
      <c r="U24" s="142">
        <f>TAMUT!$H$312</f>
        <v>880.5765101861025</v>
      </c>
      <c r="V24" s="110">
        <f>TAMUT!$H$313</f>
        <v>603.75444212369405</v>
      </c>
    </row>
    <row r="25" spans="1:22" x14ac:dyDescent="0.2">
      <c r="A25" s="111" t="s">
        <v>117</v>
      </c>
      <c r="B25" s="142">
        <f>UH!$H$293</f>
        <v>416.83997565252173</v>
      </c>
      <c r="C25" s="142">
        <f>UH!$H$294</f>
        <v>735.87756047128551</v>
      </c>
      <c r="D25" s="142">
        <f>UH!$H$295</f>
        <v>581.39297527462884</v>
      </c>
      <c r="E25" s="142">
        <f>UH!$H$296</f>
        <v>627.18139837914225</v>
      </c>
      <c r="F25" s="142">
        <f>UH!$H$297</f>
        <v>0</v>
      </c>
      <c r="G25" s="142">
        <f>UH!$H$298</f>
        <v>1547.2644357201009</v>
      </c>
      <c r="H25" s="142">
        <f>UH!$H$299</f>
        <v>291.49175902001889</v>
      </c>
      <c r="I25" s="142">
        <f>UH!$H$300</f>
        <v>968.79501813291358</v>
      </c>
      <c r="J25" s="142">
        <f>UH!$H$301</f>
        <v>624.16461058749337</v>
      </c>
      <c r="K25" s="142">
        <f>UH!$H$302</f>
        <v>0</v>
      </c>
      <c r="L25" s="142">
        <f>UH!$H$303</f>
        <v>0</v>
      </c>
      <c r="M25" s="142">
        <f>UH!$H$304</f>
        <v>205.45920057096384</v>
      </c>
      <c r="N25" s="142">
        <f>UH!$H$305</f>
        <v>0</v>
      </c>
      <c r="O25" s="142">
        <f>UH!$H$306</f>
        <v>352.42404777319518</v>
      </c>
      <c r="P25" s="142">
        <f>UH!$H$307</f>
        <v>2284.3911708572814</v>
      </c>
      <c r="Q25" s="142">
        <f>UH!$H$308</f>
        <v>420.01740945235383</v>
      </c>
      <c r="R25" s="142">
        <f>UH!$H$309</f>
        <v>1381.5219484737611</v>
      </c>
      <c r="S25" s="142">
        <f>UH!$H$310</f>
        <v>455.76759495251724</v>
      </c>
      <c r="T25" s="142">
        <f>UH!$H$311</f>
        <v>480.72512025510241</v>
      </c>
      <c r="U25" s="142">
        <f>UH!$H$312</f>
        <v>690.59162470021488</v>
      </c>
      <c r="V25" s="110">
        <f>UH!$H$313</f>
        <v>631.67512864036848</v>
      </c>
    </row>
    <row r="26" spans="1:22" x14ac:dyDescent="0.2">
      <c r="A26" s="111" t="s">
        <v>709</v>
      </c>
      <c r="B26" s="142">
        <f>UHCL!$H$293</f>
        <v>405.04296823809904</v>
      </c>
      <c r="C26" s="142">
        <f>UHCL!$H$294</f>
        <v>539.46059442078365</v>
      </c>
      <c r="D26" s="142">
        <f>UHCL!$H$295</f>
        <v>392.22588882151047</v>
      </c>
      <c r="E26" s="142">
        <f>UHCL!$H$296</f>
        <v>508.79320550346455</v>
      </c>
      <c r="F26" s="142">
        <f>UHCL!$H$297</f>
        <v>0</v>
      </c>
      <c r="G26" s="142">
        <f>UHCL!$H$298</f>
        <v>694.29935242042131</v>
      </c>
      <c r="H26" s="142">
        <f>UHCL!$H$299</f>
        <v>528.03052268088675</v>
      </c>
      <c r="I26" s="142">
        <f>UHCL!$H$300</f>
        <v>0</v>
      </c>
      <c r="J26" s="142">
        <f>UHCL!$H$301</f>
        <v>424.04874889248543</v>
      </c>
      <c r="K26" s="142">
        <f>UHCL!$H$302</f>
        <v>610.37585922088613</v>
      </c>
      <c r="L26" s="142">
        <f>UHCL!$H$303</f>
        <v>0</v>
      </c>
      <c r="M26" s="142">
        <f>UHCL!$H$304</f>
        <v>0</v>
      </c>
      <c r="N26" s="142">
        <f>UHCL!$H$305</f>
        <v>0</v>
      </c>
      <c r="O26" s="142">
        <f>UHCL!$H$306</f>
        <v>447.39577854061508</v>
      </c>
      <c r="P26" s="142">
        <f>UHCL!$H$307</f>
        <v>0</v>
      </c>
      <c r="Q26" s="142">
        <f>UHCL!$H$308</f>
        <v>505.03102385549528</v>
      </c>
      <c r="R26" s="142">
        <f>UHCL!$H$309</f>
        <v>0</v>
      </c>
      <c r="S26" s="142">
        <f>UHCL!$H$310</f>
        <v>153.89191020444932</v>
      </c>
      <c r="T26" s="142">
        <f>UHCL!$H$311</f>
        <v>880.08510866302436</v>
      </c>
      <c r="U26" s="142">
        <f>UHCL!$H$312</f>
        <v>1218.6752481417395</v>
      </c>
      <c r="V26" s="110">
        <f>UHCL!$H$313</f>
        <v>492.04825116116825</v>
      </c>
    </row>
    <row r="27" spans="1:22" x14ac:dyDescent="0.2">
      <c r="A27" s="111" t="s">
        <v>710</v>
      </c>
      <c r="B27" s="142">
        <f>UHD!$H$293</f>
        <v>318.86837764051046</v>
      </c>
      <c r="C27" s="142">
        <f>UHD!$H$294</f>
        <v>410.00349529845295</v>
      </c>
      <c r="D27" s="142">
        <f>UHD!$H$295</f>
        <v>290.92979675616357</v>
      </c>
      <c r="E27" s="142">
        <f>UHD!$H$296</f>
        <v>502.1627237464163</v>
      </c>
      <c r="F27" s="142">
        <f>UHD!$H$297</f>
        <v>0</v>
      </c>
      <c r="G27" s="142">
        <f>UHD!$H$298</f>
        <v>450.26748700251403</v>
      </c>
      <c r="H27" s="142">
        <f>UHD!$H$299</f>
        <v>424.21194080837336</v>
      </c>
      <c r="I27" s="142">
        <f>UHD!$H$300</f>
        <v>0</v>
      </c>
      <c r="J27" s="142">
        <f>UHD!$H$301</f>
        <v>412.15287803600216</v>
      </c>
      <c r="K27" s="142">
        <f>UHD!$H$302</f>
        <v>0</v>
      </c>
      <c r="L27" s="142">
        <f>UHD!$H$303</f>
        <v>0</v>
      </c>
      <c r="M27" s="142">
        <f>UHD!$H$304</f>
        <v>0</v>
      </c>
      <c r="N27" s="142">
        <f>UHD!$H$305</f>
        <v>0</v>
      </c>
      <c r="O27" s="142">
        <f>UHD!$H$306</f>
        <v>343.59200161765114</v>
      </c>
      <c r="P27" s="142">
        <f>UHD!$H$307</f>
        <v>0</v>
      </c>
      <c r="Q27" s="142">
        <f>UHD!$H$308</f>
        <v>431.16156835550919</v>
      </c>
      <c r="R27" s="142">
        <f>UHD!$H$309</f>
        <v>0</v>
      </c>
      <c r="S27" s="142">
        <f>UHD!$H$310</f>
        <v>489.86667342229367</v>
      </c>
      <c r="T27" s="142">
        <f>UHD!$H$311</f>
        <v>556.87829206557922</v>
      </c>
      <c r="U27" s="142">
        <f>UHD!$H$312</f>
        <v>1750.8742104409803</v>
      </c>
      <c r="V27" s="110">
        <f>UHD!$H$313</f>
        <v>379.53664195176697</v>
      </c>
    </row>
    <row r="28" spans="1:22" x14ac:dyDescent="0.2">
      <c r="A28" s="111" t="s">
        <v>711</v>
      </c>
      <c r="B28" s="142">
        <f>UHV!$H$293</f>
        <v>348.70281385543456</v>
      </c>
      <c r="C28" s="142">
        <f>UHV!$H$294</f>
        <v>383.02920340952585</v>
      </c>
      <c r="D28" s="142">
        <f>UHV!$H$295</f>
        <v>449.25249805615442</v>
      </c>
      <c r="E28" s="142">
        <f>UHV!$H$296</f>
        <v>500.096305318264</v>
      </c>
      <c r="F28" s="142">
        <f>UHV!$H$297</f>
        <v>0</v>
      </c>
      <c r="G28" s="142">
        <f>UHV!$H$298</f>
        <v>379.06989715926079</v>
      </c>
      <c r="H28" s="142">
        <f>UHV!$H$299</f>
        <v>325.71781680998254</v>
      </c>
      <c r="I28" s="142">
        <f>UHV!$H$300</f>
        <v>0</v>
      </c>
      <c r="J28" s="142">
        <f>UHV!$H$301</f>
        <v>0</v>
      </c>
      <c r="K28" s="142">
        <f>UHV!$H$302</f>
        <v>0</v>
      </c>
      <c r="L28" s="142">
        <f>UHV!$H$303</f>
        <v>0</v>
      </c>
      <c r="M28" s="142">
        <f>UHV!$H$304</f>
        <v>0</v>
      </c>
      <c r="N28" s="142">
        <f>UHV!$H$305</f>
        <v>0</v>
      </c>
      <c r="O28" s="142">
        <f>UHV!$H$306</f>
        <v>488.43590804931733</v>
      </c>
      <c r="P28" s="142">
        <f>UHV!$H$307</f>
        <v>0</v>
      </c>
      <c r="Q28" s="142">
        <f>UHV!$H$308</f>
        <v>531.63534421138888</v>
      </c>
      <c r="R28" s="142">
        <f>UHV!$H$309</f>
        <v>0</v>
      </c>
      <c r="S28" s="142">
        <f>UHV!$H$310</f>
        <v>908.91687364484449</v>
      </c>
      <c r="T28" s="142">
        <f>UHV!$H$311</f>
        <v>668.87873501169918</v>
      </c>
      <c r="U28" s="142">
        <f>UHV!$H$312</f>
        <v>1134.5909995721793</v>
      </c>
      <c r="V28" s="110">
        <f>UHV!$H$313</f>
        <v>435.11903146357764</v>
      </c>
    </row>
    <row r="29" spans="1:22" x14ac:dyDescent="0.2">
      <c r="A29" s="111" t="s">
        <v>689</v>
      </c>
      <c r="B29" s="142">
        <f>MID!$H$293</f>
        <v>444.64818521848269</v>
      </c>
      <c r="C29" s="142">
        <f>MID!$H$294</f>
        <v>500.78632193552016</v>
      </c>
      <c r="D29" s="142">
        <f>MID!$H$295</f>
        <v>652.58629960612063</v>
      </c>
      <c r="E29" s="142">
        <f>MID!$H$296</f>
        <v>590.51996308733681</v>
      </c>
      <c r="F29" s="142">
        <f>MID!$H$297</f>
        <v>750.85666217599362</v>
      </c>
      <c r="G29" s="142">
        <f>MID!$H$298</f>
        <v>947.31448568125893</v>
      </c>
      <c r="H29" s="142">
        <f>MID!$H$299</f>
        <v>565.60327037659351</v>
      </c>
      <c r="I29" s="142">
        <f>MID!$H$300</f>
        <v>0</v>
      </c>
      <c r="J29" s="142">
        <f>MID!$H$301</f>
        <v>644.57405144260531</v>
      </c>
      <c r="K29" s="142">
        <f>MID!$H$302</f>
        <v>0</v>
      </c>
      <c r="L29" s="142">
        <f>MID!$H$303</f>
        <v>0</v>
      </c>
      <c r="M29" s="142">
        <f>MID!$H$304</f>
        <v>552.89357219479052</v>
      </c>
      <c r="N29" s="142">
        <f>MID!$H$305</f>
        <v>124.46454492044791</v>
      </c>
      <c r="O29" s="142">
        <f>MID!$H$306</f>
        <v>617.05881384109796</v>
      </c>
      <c r="P29" s="142">
        <f>MID!$H$307</f>
        <v>0</v>
      </c>
      <c r="Q29" s="142">
        <f>MID!$H$308</f>
        <v>758.51849188286803</v>
      </c>
      <c r="R29" s="142">
        <f>MID!$H$309</f>
        <v>0</v>
      </c>
      <c r="S29" s="142">
        <f>MID!$H$310</f>
        <v>1060.6492862925409</v>
      </c>
      <c r="T29" s="142">
        <f>MID!$H$311</f>
        <v>712.13286608732892</v>
      </c>
      <c r="U29" s="142">
        <f>MID!$H$312</f>
        <v>685.20670024856395</v>
      </c>
      <c r="V29" s="110">
        <f>MID!$H$313</f>
        <v>568.65045010532356</v>
      </c>
    </row>
    <row r="30" spans="1:22" x14ac:dyDescent="0.2">
      <c r="A30" s="111" t="s">
        <v>95</v>
      </c>
      <c r="B30" s="142">
        <f>UNT!$H$293</f>
        <v>339.13066312156781</v>
      </c>
      <c r="C30" s="142">
        <f>UNT!$H$294</f>
        <v>520.43936918716201</v>
      </c>
      <c r="D30" s="142">
        <f>UNT!$H$295</f>
        <v>543.2829888246082</v>
      </c>
      <c r="E30" s="142">
        <f>UNT!$H$296</f>
        <v>525.80155754543932</v>
      </c>
      <c r="F30" s="142">
        <f>UNT!$H$297</f>
        <v>0</v>
      </c>
      <c r="G30" s="142">
        <f>UNT!$H$298</f>
        <v>786.67976143219357</v>
      </c>
      <c r="H30" s="142">
        <f>UNT!$H$299</f>
        <v>238.19611780361609</v>
      </c>
      <c r="I30" s="142">
        <f>UNT!$H$300</f>
        <v>0</v>
      </c>
      <c r="J30" s="142">
        <f>UNT!$H$301</f>
        <v>229.98384827179882</v>
      </c>
      <c r="K30" s="142">
        <f>UNT!$H$302</f>
        <v>512.9133452536903</v>
      </c>
      <c r="L30" s="142">
        <f>UNT!$H$303</f>
        <v>0</v>
      </c>
      <c r="M30" s="142">
        <f>UNT!$H$304</f>
        <v>549.4443048162932</v>
      </c>
      <c r="N30" s="142">
        <f>UNT!$H$305</f>
        <v>668.36676422470623</v>
      </c>
      <c r="O30" s="142">
        <f>UNT!$H$306</f>
        <v>326.78511092757469</v>
      </c>
      <c r="P30" s="142">
        <f>UNT!$H$307</f>
        <v>0</v>
      </c>
      <c r="Q30" s="142">
        <f>UNT!$H$308</f>
        <v>406.74926658617869</v>
      </c>
      <c r="R30" s="142">
        <f>UNT!$H$309</f>
        <v>0</v>
      </c>
      <c r="S30" s="142">
        <f>UNT!$H$310</f>
        <v>1169.1975345458741</v>
      </c>
      <c r="T30" s="142">
        <f>UNT!$H$311</f>
        <v>575.81485346874535</v>
      </c>
      <c r="U30" s="142">
        <f>UNT!$H$312</f>
        <v>0</v>
      </c>
      <c r="V30" s="110">
        <f>UNT!$H$313</f>
        <v>433.80921950336023</v>
      </c>
    </row>
    <row r="31" spans="1:22" x14ac:dyDescent="0.2">
      <c r="A31" s="199" t="s">
        <v>712</v>
      </c>
      <c r="B31" s="142">
        <f>UNTD!$H$293</f>
        <v>357.55368454046589</v>
      </c>
      <c r="C31" s="142">
        <f>UNTD!$H$294</f>
        <v>455.44996521895007</v>
      </c>
      <c r="D31" s="142">
        <f>UNTD!$H$295</f>
        <v>201.04807201884427</v>
      </c>
      <c r="E31" s="142">
        <f>UNTD!$H$296</f>
        <v>439.08065930925113</v>
      </c>
      <c r="F31" s="142">
        <f>UNTD!$H$297</f>
        <v>183.39997410597425</v>
      </c>
      <c r="G31" s="142">
        <f>UNTD!$H$298</f>
        <v>508.64279079640301</v>
      </c>
      <c r="H31" s="142">
        <f>UNTD!$H$299</f>
        <v>250.36788026625709</v>
      </c>
      <c r="I31" s="142">
        <f>UNTD!$H$300</f>
        <v>453.68956180924874</v>
      </c>
      <c r="J31" s="142">
        <f>UNTD!$H$301</f>
        <v>90.074998390276804</v>
      </c>
      <c r="K31" s="142">
        <f>UNTD!$H$302</f>
        <v>0</v>
      </c>
      <c r="L31" s="142">
        <f>UNTD!$H$303</f>
        <v>0</v>
      </c>
      <c r="M31" s="142">
        <f>UNTD!$H$304</f>
        <v>0</v>
      </c>
      <c r="N31" s="142">
        <f>UNTD!$H$305</f>
        <v>0</v>
      </c>
      <c r="O31" s="142">
        <f>UNTD!$H$306</f>
        <v>208.30314914985252</v>
      </c>
      <c r="P31" s="142">
        <f>UNTD!$H$307</f>
        <v>0</v>
      </c>
      <c r="Q31" s="142">
        <f>UNTD!$H$308</f>
        <v>450.2602691746248</v>
      </c>
      <c r="R31" s="142">
        <f>UNTD!$H$309</f>
        <v>0</v>
      </c>
      <c r="S31" s="142">
        <f>UNTD!$H$310</f>
        <v>197.75766267762</v>
      </c>
      <c r="T31" s="142">
        <f>UNTD!$H$311</f>
        <v>179.48424085916179</v>
      </c>
      <c r="U31" s="142">
        <f>UNTD!$H$312</f>
        <v>0</v>
      </c>
      <c r="V31" s="110">
        <f>UNTD!$H$313</f>
        <v>391.50490582704981</v>
      </c>
    </row>
    <row r="32" spans="1:22" x14ac:dyDescent="0.2">
      <c r="A32" s="111" t="s">
        <v>101</v>
      </c>
      <c r="B32" s="142">
        <f>SFASU!$H$293</f>
        <v>396.36271583650347</v>
      </c>
      <c r="C32" s="142">
        <f>SFASU!$H$294</f>
        <v>541.28536727390645</v>
      </c>
      <c r="D32" s="142">
        <f>SFASU!$H$295</f>
        <v>537.85134969365743</v>
      </c>
      <c r="E32" s="142">
        <f>SFASU!$H$296</f>
        <v>606.1736448834838</v>
      </c>
      <c r="F32" s="142">
        <f>SFASU!$H$297</f>
        <v>645.84876494512389</v>
      </c>
      <c r="G32" s="142">
        <f>SFASU!$H$298</f>
        <v>646.1454078748385</v>
      </c>
      <c r="H32" s="142">
        <f>SFASU!$H$299</f>
        <v>339.85428568613298</v>
      </c>
      <c r="I32" s="142">
        <f>SFASU!$H$300</f>
        <v>0</v>
      </c>
      <c r="J32" s="142">
        <f>SFASU!$H$301</f>
        <v>635.8606244598667</v>
      </c>
      <c r="K32" s="142">
        <f>SFASU!$H$302</f>
        <v>0</v>
      </c>
      <c r="L32" s="142">
        <f>SFASU!$H$303</f>
        <v>0</v>
      </c>
      <c r="M32" s="142">
        <f>SFASU!$H$304</f>
        <v>1011.1223353009104</v>
      </c>
      <c r="N32" s="142">
        <f>SFASU!$H$305</f>
        <v>365.21730512009754</v>
      </c>
      <c r="O32" s="142">
        <f>SFASU!$H$306</f>
        <v>417.59497432806893</v>
      </c>
      <c r="P32" s="142">
        <f>SFASU!$H$307</f>
        <v>0</v>
      </c>
      <c r="Q32" s="142">
        <f>SFASU!$H$308</f>
        <v>459.78316923568815</v>
      </c>
      <c r="R32" s="142">
        <f>SFASU!$H$309</f>
        <v>0</v>
      </c>
      <c r="S32" s="142">
        <f>SFASU!$H$310</f>
        <v>647.56996339416514</v>
      </c>
      <c r="T32" s="142">
        <f>SFASU!$H$311</f>
        <v>740.82631685759918</v>
      </c>
      <c r="U32" s="142">
        <f>SFASU!$H$312</f>
        <v>732.48049397224293</v>
      </c>
      <c r="V32" s="110">
        <f>SFASU!$H$313</f>
        <v>481.64921266002244</v>
      </c>
    </row>
    <row r="33" spans="1:22" x14ac:dyDescent="0.2">
      <c r="A33" s="111" t="s">
        <v>111</v>
      </c>
      <c r="B33" s="142">
        <f>TSU!$H$293</f>
        <v>543.47829892747575</v>
      </c>
      <c r="C33" s="142">
        <f>TSU!$H$294</f>
        <v>635.03818037246754</v>
      </c>
      <c r="D33" s="142">
        <f>TSU!$H$295</f>
        <v>556.4578998944877</v>
      </c>
      <c r="E33" s="142">
        <f>TSU!$H$296</f>
        <v>1662.2460454917921</v>
      </c>
      <c r="F33" s="142">
        <f>TSU!$H$297</f>
        <v>0</v>
      </c>
      <c r="G33" s="142">
        <f>TSU!$H$298</f>
        <v>835.1946176978862</v>
      </c>
      <c r="H33" s="142">
        <f>TSU!$H$299</f>
        <v>972.48382132638812</v>
      </c>
      <c r="I33" s="142">
        <f>TSU!$H$300</f>
        <v>1216.4170442081061</v>
      </c>
      <c r="J33" s="142">
        <f>TSU!$H$301</f>
        <v>857.49918963547896</v>
      </c>
      <c r="K33" s="142">
        <f>TSU!$H$302</f>
        <v>0</v>
      </c>
      <c r="L33" s="142">
        <f>TSU!$H$303</f>
        <v>0</v>
      </c>
      <c r="M33" s="142">
        <f>TSU!$H$304</f>
        <v>588.62841212677074</v>
      </c>
      <c r="N33" s="142">
        <f>TSU!$H$305</f>
        <v>440.09266968152343</v>
      </c>
      <c r="O33" s="142">
        <f>TSU!$H$306</f>
        <v>686.34770691291908</v>
      </c>
      <c r="P33" s="142">
        <f>TSU!$H$307</f>
        <v>1503.7092946685927</v>
      </c>
      <c r="Q33" s="142">
        <f>TSU!$H$308</f>
        <v>730.29398995962686</v>
      </c>
      <c r="R33" s="142">
        <f>TSU!$H$309</f>
        <v>0</v>
      </c>
      <c r="S33" s="142">
        <f>TSU!$H$310</f>
        <v>1174.305923144414</v>
      </c>
      <c r="T33" s="142">
        <f>TSU!$H$311</f>
        <v>4506.4856874073239</v>
      </c>
      <c r="U33" s="142">
        <f>TSU!$H$312</f>
        <v>0</v>
      </c>
      <c r="V33" s="110">
        <f>TSU!$H$313</f>
        <v>777.86246042059497</v>
      </c>
    </row>
    <row r="34" spans="1:22" x14ac:dyDescent="0.2">
      <c r="A34" s="111" t="s">
        <v>113</v>
      </c>
      <c r="B34" s="142">
        <f>TTU!$H$293</f>
        <v>378.74764185333868</v>
      </c>
      <c r="C34" s="142">
        <f>TTU!$H$294</f>
        <v>520.35035274645657</v>
      </c>
      <c r="D34" s="142">
        <f>TTU!$H$295</f>
        <v>649.52679440426994</v>
      </c>
      <c r="E34" s="142">
        <f>TTU!$H$296</f>
        <v>894.18392728917195</v>
      </c>
      <c r="F34" s="142">
        <f>TTU!$H$297</f>
        <v>659.31534022942219</v>
      </c>
      <c r="G34" s="142">
        <f>TTU!$H$298</f>
        <v>987.69205098679868</v>
      </c>
      <c r="H34" s="142">
        <f>TTU!$H$299</f>
        <v>290.71456262475641</v>
      </c>
      <c r="I34" s="142">
        <f>TTU!$H$300</f>
        <v>1387.2674837669501</v>
      </c>
      <c r="J34" s="142">
        <f>TTU!$H$301</f>
        <v>784.21639272065033</v>
      </c>
      <c r="K34" s="142">
        <f>TTU!$H$302</f>
        <v>5705.5307764692016</v>
      </c>
      <c r="L34" s="142">
        <f>TTU!$H$303</f>
        <v>0</v>
      </c>
      <c r="M34" s="142">
        <f>TTU!$H$304</f>
        <v>0</v>
      </c>
      <c r="N34" s="142">
        <f>TTU!$H$305</f>
        <v>0</v>
      </c>
      <c r="O34" s="142">
        <f>TTU!$H$306</f>
        <v>470.98474270827842</v>
      </c>
      <c r="P34" s="142">
        <f>TTU!$H$307</f>
        <v>0</v>
      </c>
      <c r="Q34" s="142">
        <f>TTU!$H$308</f>
        <v>711.82108071317668</v>
      </c>
      <c r="R34" s="142">
        <f>TTU!$H$309</f>
        <v>0</v>
      </c>
      <c r="S34" s="142">
        <f>TTU!$H$310</f>
        <v>1241.6142019966869</v>
      </c>
      <c r="T34" s="142">
        <f>TTU!$H$311</f>
        <v>3324.5949703137621</v>
      </c>
      <c r="U34" s="142">
        <f>TTU!$H$312</f>
        <v>0</v>
      </c>
      <c r="V34" s="110">
        <f>TTU!$H$313</f>
        <v>586.38712690962871</v>
      </c>
    </row>
    <row r="35" spans="1:22" x14ac:dyDescent="0.2">
      <c r="A35" s="111" t="s">
        <v>687</v>
      </c>
      <c r="B35" s="142">
        <f>ASU!$H$293</f>
        <v>300.55630447247182</v>
      </c>
      <c r="C35" s="142">
        <f>ASU!$H$294</f>
        <v>381.66226228755994</v>
      </c>
      <c r="D35" s="142">
        <f>ASU!$H$295</f>
        <v>498.30038417459957</v>
      </c>
      <c r="E35" s="142">
        <f>ASU!$H$296</f>
        <v>291.48975201300647</v>
      </c>
      <c r="F35" s="142">
        <f>ASU!$H$297</f>
        <v>317.7176562198203</v>
      </c>
      <c r="G35" s="142">
        <f>ASU!$H$298</f>
        <v>717.06714810959818</v>
      </c>
      <c r="H35" s="142">
        <f>ASU!$H$299</f>
        <v>326.88525316030126</v>
      </c>
      <c r="I35" s="142">
        <f>ASU!$H$300</f>
        <v>0</v>
      </c>
      <c r="J35" s="142">
        <f>ASU!$H$301</f>
        <v>364.504850202949</v>
      </c>
      <c r="K35" s="142">
        <f>ASU!$H$302</f>
        <v>0</v>
      </c>
      <c r="L35" s="142">
        <f>ASU!$H$303</f>
        <v>0</v>
      </c>
      <c r="M35" s="142">
        <f>ASU!$H$304</f>
        <v>0</v>
      </c>
      <c r="N35" s="142">
        <f>ASU!$H$305</f>
        <v>359.80127024388901</v>
      </c>
      <c r="O35" s="142">
        <f>ASU!$H$306</f>
        <v>401.80399630963433</v>
      </c>
      <c r="P35" s="142">
        <f>ASU!$H$307</f>
        <v>0</v>
      </c>
      <c r="Q35" s="142">
        <f>ASU!$H$308</f>
        <v>404.50302462415357</v>
      </c>
      <c r="R35" s="142">
        <f>ASU!$H$309</f>
        <v>0</v>
      </c>
      <c r="S35" s="142">
        <f>ASU!$H$310</f>
        <v>127.39136894470302</v>
      </c>
      <c r="T35" s="142">
        <f>ASU!$H$311</f>
        <v>361.7334723716026</v>
      </c>
      <c r="U35" s="142">
        <f>ASU!$H$312</f>
        <v>905.38417298161164</v>
      </c>
      <c r="V35" s="110">
        <f>ASU!$H$313</f>
        <v>365.61882046331226</v>
      </c>
    </row>
    <row r="36" spans="1:22" x14ac:dyDescent="0.2">
      <c r="A36" s="111" t="s">
        <v>115</v>
      </c>
      <c r="B36" s="142">
        <f>TWU!$H$293</f>
        <v>323.03132127629334</v>
      </c>
      <c r="C36" s="142">
        <f>TWU!$H$294</f>
        <v>379.50244934610038</v>
      </c>
      <c r="D36" s="142">
        <f>TWU!$H$295</f>
        <v>545.77160505870688</v>
      </c>
      <c r="E36" s="142">
        <f>TWU!$H$296</f>
        <v>648.11431921355256</v>
      </c>
      <c r="F36" s="142">
        <f>TWU!$H$297</f>
        <v>452.25762664662432</v>
      </c>
      <c r="G36" s="142">
        <f>TWU!$H$298</f>
        <v>516.00481514351418</v>
      </c>
      <c r="H36" s="142">
        <f>TWU!$H$299</f>
        <v>494.55638558882242</v>
      </c>
      <c r="I36" s="142">
        <f>TWU!$H$300</f>
        <v>0</v>
      </c>
      <c r="J36" s="142">
        <f>TWU!$H$301</f>
        <v>568.57969591556355</v>
      </c>
      <c r="K36" s="142">
        <f>TWU!$H$302</f>
        <v>539.78671648602517</v>
      </c>
      <c r="L36" s="142">
        <f>TWU!$H$303</f>
        <v>0</v>
      </c>
      <c r="M36" s="142">
        <f>TWU!$H$304</f>
        <v>0</v>
      </c>
      <c r="N36" s="142">
        <f>TWU!$H$305</f>
        <v>0</v>
      </c>
      <c r="O36" s="142">
        <f>TWU!$H$306</f>
        <v>549.46800054325479</v>
      </c>
      <c r="P36" s="142">
        <f>TWU!$H$307</f>
        <v>0</v>
      </c>
      <c r="Q36" s="142">
        <f>TWU!$H$308</f>
        <v>384.71915790392489</v>
      </c>
      <c r="R36" s="142">
        <f>TWU!$H$309</f>
        <v>0</v>
      </c>
      <c r="S36" s="142">
        <f>TWU!$H$310</f>
        <v>697.28475580240149</v>
      </c>
      <c r="T36" s="142">
        <f>TWU!$H$311</f>
        <v>474.30594770718011</v>
      </c>
      <c r="U36" s="142">
        <f>TWU!$H$312</f>
        <v>813.12846660022979</v>
      </c>
      <c r="V36" s="110">
        <f>TWU!$H$313</f>
        <v>468.4792234364337</v>
      </c>
    </row>
    <row r="37" spans="1:22" x14ac:dyDescent="0.2">
      <c r="A37" s="111" t="s">
        <v>688</v>
      </c>
      <c r="B37" s="142">
        <f>LU!$H$293</f>
        <v>343.07993377160017</v>
      </c>
      <c r="C37" s="142">
        <f>LU!$H$294</f>
        <v>416.86522732324607</v>
      </c>
      <c r="D37" s="142">
        <f>LU!$H$295</f>
        <v>723.13992880726471</v>
      </c>
      <c r="E37" s="142">
        <f>LU!$H$296</f>
        <v>237.64473866366865</v>
      </c>
      <c r="F37" s="142">
        <f>LU!$H$297</f>
        <v>0</v>
      </c>
      <c r="G37" s="142">
        <f>LU!$H$298</f>
        <v>961.89039496103669</v>
      </c>
      <c r="H37" s="142">
        <f>LU!$H$299</f>
        <v>336.39252325705968</v>
      </c>
      <c r="I37" s="142">
        <f>LU!$H$300</f>
        <v>0</v>
      </c>
      <c r="J37" s="142">
        <f>LU!$H$301</f>
        <v>353.33688259791205</v>
      </c>
      <c r="K37" s="142">
        <f>LU!$H$302</f>
        <v>540.95380695531514</v>
      </c>
      <c r="L37" s="142">
        <f>LU!$H$303</f>
        <v>0</v>
      </c>
      <c r="M37" s="142">
        <f>LU!$H$304</f>
        <v>855.49253210942425</v>
      </c>
      <c r="N37" s="142">
        <f>LU!$H$305</f>
        <v>496.06272839337311</v>
      </c>
      <c r="O37" s="142">
        <f>LU!$H$306</f>
        <v>320.62500843214923</v>
      </c>
      <c r="P37" s="142">
        <f>LU!$H$307</f>
        <v>0</v>
      </c>
      <c r="Q37" s="142">
        <f>LU!$H$308</f>
        <v>562.26265834470746</v>
      </c>
      <c r="R37" s="142">
        <f>LU!$H$309</f>
        <v>0</v>
      </c>
      <c r="S37" s="142">
        <f>LU!$H$310</f>
        <v>654.54194177486397</v>
      </c>
      <c r="T37" s="142">
        <f>LU!$H$311</f>
        <v>459.60259854543307</v>
      </c>
      <c r="U37" s="142">
        <f>LU!$H$312</f>
        <v>677.47938800572331</v>
      </c>
      <c r="V37" s="110">
        <f>LU!$H$313</f>
        <v>414.76454328066239</v>
      </c>
    </row>
    <row r="38" spans="1:22" x14ac:dyDescent="0.2">
      <c r="A38" s="111" t="s">
        <v>691</v>
      </c>
      <c r="B38" s="142">
        <f>SHSU!$H$293</f>
        <v>352.20563012841814</v>
      </c>
      <c r="C38" s="142">
        <f>SHSU!$H$294</f>
        <v>316.91760081443238</v>
      </c>
      <c r="D38" s="142">
        <f>SHSU!$H$295</f>
        <v>547.14197276072366</v>
      </c>
      <c r="E38" s="142">
        <f>SHSU!$H$296</f>
        <v>598.55406443562686</v>
      </c>
      <c r="F38" s="142">
        <f>SHSU!$H$297</f>
        <v>371.43892458194284</v>
      </c>
      <c r="G38" s="142">
        <f>SHSU!$H$298</f>
        <v>756.52917282756118</v>
      </c>
      <c r="H38" s="142">
        <f>SHSU!$H$299</f>
        <v>357.17710998193843</v>
      </c>
      <c r="I38" s="142">
        <f>SHSU!$H$300</f>
        <v>0</v>
      </c>
      <c r="J38" s="142">
        <f>SHSU!$H$301</f>
        <v>0</v>
      </c>
      <c r="K38" s="142">
        <f>SHSU!$H$302</f>
        <v>669.85612442719844</v>
      </c>
      <c r="L38" s="142">
        <f>SHSU!$H$303</f>
        <v>0</v>
      </c>
      <c r="M38" s="142">
        <f>SHSU!$H$304</f>
        <v>682.58090188185292</v>
      </c>
      <c r="N38" s="142">
        <f>SHSU!$H$305</f>
        <v>220.97791069886046</v>
      </c>
      <c r="O38" s="142">
        <f>SHSU!$H$306</f>
        <v>308.44943170178641</v>
      </c>
      <c r="P38" s="142">
        <f>SHSU!$H$307</f>
        <v>0</v>
      </c>
      <c r="Q38" s="142">
        <f>SHSU!$H$308</f>
        <v>492.73819500322742</v>
      </c>
      <c r="R38" s="142">
        <f>SHSU!$H$309</f>
        <v>0</v>
      </c>
      <c r="S38" s="142">
        <f>SHSU!$H$310</f>
        <v>426.32641186987877</v>
      </c>
      <c r="T38" s="142">
        <f>SHSU!$H$311</f>
        <v>529.74494693765803</v>
      </c>
      <c r="U38" s="142">
        <f>SHSU!$H$312</f>
        <v>802.16950307369723</v>
      </c>
      <c r="V38" s="110">
        <f>SHSU!$H$313</f>
        <v>405.29530127184194</v>
      </c>
    </row>
    <row r="39" spans="1:22" x14ac:dyDescent="0.2">
      <c r="A39" s="111" t="s">
        <v>701</v>
      </c>
      <c r="B39" s="142">
        <f>TXST!$H$293</f>
        <v>364.65073172159401</v>
      </c>
      <c r="C39" s="142">
        <f>TXST!$H$294</f>
        <v>422.2694706011045</v>
      </c>
      <c r="D39" s="142">
        <f>TXST!$H$295</f>
        <v>441.53657490337167</v>
      </c>
      <c r="E39" s="142">
        <f>TXST!$H$296</f>
        <v>840.07691414853423</v>
      </c>
      <c r="F39" s="142">
        <f>TXST!$H$297</f>
        <v>417.07363337912875</v>
      </c>
      <c r="G39" s="142">
        <f>TXST!$H$298</f>
        <v>600.07924770697696</v>
      </c>
      <c r="H39" s="142">
        <f>TXST!$H$299</f>
        <v>346.23223391958584</v>
      </c>
      <c r="I39" s="142">
        <f>TXST!$H$300</f>
        <v>0</v>
      </c>
      <c r="J39" s="142">
        <f>TXST!$H$301</f>
        <v>562.10629080969625</v>
      </c>
      <c r="K39" s="142">
        <f>TXST!$H$302</f>
        <v>0</v>
      </c>
      <c r="L39" s="142">
        <f>TXST!$H$303</f>
        <v>0</v>
      </c>
      <c r="M39" s="142">
        <f>TXST!$H$304</f>
        <v>232.30692271849762</v>
      </c>
      <c r="N39" s="142">
        <f>TXST!$H$305</f>
        <v>350.70870975969825</v>
      </c>
      <c r="O39" s="142">
        <f>TXST!$H$306</f>
        <v>530.86207346295089</v>
      </c>
      <c r="P39" s="142">
        <f>TXST!$H$307</f>
        <v>0</v>
      </c>
      <c r="Q39" s="142">
        <f>TXST!$H$308</f>
        <v>374.38550723516198</v>
      </c>
      <c r="R39" s="142">
        <f>TXST!$H$309</f>
        <v>0</v>
      </c>
      <c r="S39" s="142">
        <f>TXST!$H$310</f>
        <v>626.2458883001068</v>
      </c>
      <c r="T39" s="142">
        <f>TXST!$H$311</f>
        <v>546.94354771736937</v>
      </c>
      <c r="U39" s="142">
        <f>TXST!$H$312</f>
        <v>991.58377038518449</v>
      </c>
      <c r="V39" s="110">
        <f>TXST!$H$313</f>
        <v>426.38423083446088</v>
      </c>
    </row>
    <row r="40" spans="1:22" x14ac:dyDescent="0.2">
      <c r="A40" s="111" t="s">
        <v>692</v>
      </c>
      <c r="B40" s="142">
        <f>SRSU!$H$293</f>
        <v>578.97059043498166</v>
      </c>
      <c r="C40" s="142">
        <f>SRSU!$H$294</f>
        <v>665.75970739078684</v>
      </c>
      <c r="D40" s="142">
        <f>SRSU!$H$295</f>
        <v>975.06215016723183</v>
      </c>
      <c r="E40" s="142">
        <f>SRSU!$H$296</f>
        <v>786.54240026885998</v>
      </c>
      <c r="F40" s="142">
        <f>SRSU!$H$297</f>
        <v>762.94276359621892</v>
      </c>
      <c r="G40" s="142">
        <f>SRSU!$H$298</f>
        <v>540.74568831642409</v>
      </c>
      <c r="H40" s="142">
        <f>SRSU!$H$299</f>
        <v>583.66108694841739</v>
      </c>
      <c r="I40" s="142">
        <f>SRSU!$H$300</f>
        <v>0</v>
      </c>
      <c r="J40" s="142">
        <f>SRSU!$H$301</f>
        <v>0</v>
      </c>
      <c r="K40" s="142">
        <f>SRSU!$H$302</f>
        <v>0</v>
      </c>
      <c r="L40" s="142">
        <f>SRSU!$H$303</f>
        <v>0</v>
      </c>
      <c r="M40" s="142">
        <f>SRSU!$H$304</f>
        <v>639.1014434140717</v>
      </c>
      <c r="N40" s="142">
        <f>SRSU!$H$305</f>
        <v>542.51425590149211</v>
      </c>
      <c r="O40" s="142">
        <f>SRSU!$H$306</f>
        <v>530.37315271830244</v>
      </c>
      <c r="P40" s="142">
        <f>SRSU!$H$307</f>
        <v>0</v>
      </c>
      <c r="Q40" s="142">
        <f>SRSU!$H$308</f>
        <v>687.16269786964347</v>
      </c>
      <c r="R40" s="142">
        <f>SRSU!$H$309</f>
        <v>0</v>
      </c>
      <c r="S40" s="142">
        <f>SRSU!$H$310</f>
        <v>1171.5556293544844</v>
      </c>
      <c r="T40" s="142">
        <f>SRSU!$H$311</f>
        <v>745.47405610751298</v>
      </c>
      <c r="U40" s="142">
        <f>SRSU!$H$312</f>
        <v>1754.587510430669</v>
      </c>
      <c r="V40" s="110">
        <f>SRSU!$H$313</f>
        <v>662.04996309298781</v>
      </c>
    </row>
    <row r="41" spans="1:22" x14ac:dyDescent="0.2">
      <c r="A41" s="111" t="s">
        <v>1</v>
      </c>
      <c r="B41" s="142">
        <f>Total!$H$237</f>
        <v>414.6514843441301</v>
      </c>
      <c r="C41" s="142">
        <f>Total!$H$238</f>
        <v>695.23302393639813</v>
      </c>
      <c r="D41" s="142">
        <f>Total!$H$239</f>
        <v>534.83881603166799</v>
      </c>
      <c r="E41" s="142">
        <f>Total!$H$240</f>
        <v>634.39486152757502</v>
      </c>
      <c r="F41" s="142">
        <f>Total!$H$241</f>
        <v>740.2685745383036</v>
      </c>
      <c r="G41" s="142">
        <f>Total!$H$242</f>
        <v>1096.638032557544</v>
      </c>
      <c r="H41" s="142">
        <f>Total!$H$243</f>
        <v>423.63418428634066</v>
      </c>
      <c r="I41" s="142">
        <f>Total!$H$244</f>
        <v>1473.1485585118664</v>
      </c>
      <c r="J41" s="142">
        <f>Total!$H$245</f>
        <v>595.76699449626312</v>
      </c>
      <c r="K41" s="142">
        <f>Total!$H$246</f>
        <v>996.15491145640806</v>
      </c>
      <c r="L41" s="142">
        <f>Total!$H$247</f>
        <v>5539.8943314518237</v>
      </c>
      <c r="M41" s="142">
        <f>Total!$H$248</f>
        <v>462.13060586947745</v>
      </c>
      <c r="N41" s="142">
        <f>Total!$H$249</f>
        <v>428.81064445066244</v>
      </c>
      <c r="O41" s="142">
        <f>Total!$H$250</f>
        <v>457.69613118369074</v>
      </c>
      <c r="P41" s="142">
        <f>Total!$H$251</f>
        <v>1953.4049568922762</v>
      </c>
      <c r="Q41" s="142">
        <f>Total!$H$252</f>
        <v>568.40407148947611</v>
      </c>
      <c r="R41" s="142">
        <f>Total!$H$253</f>
        <v>1381.5219484737611</v>
      </c>
      <c r="S41" s="142">
        <f>Total!$H$254</f>
        <v>587.36627862764215</v>
      </c>
      <c r="T41" s="142">
        <f>Total!$H$255</f>
        <v>656.73215041171136</v>
      </c>
      <c r="U41" s="142">
        <f>Total!$H$256</f>
        <v>600.87450144522393</v>
      </c>
      <c r="V41" s="142">
        <f>Total!$H$257</f>
        <v>601.25426581646059</v>
      </c>
    </row>
    <row r="42" spans="1:22" x14ac:dyDescent="0.2">
      <c r="A42" s="111" t="s">
        <v>225</v>
      </c>
      <c r="B42" s="112">
        <f t="array" ref="B42">AVERAGE(IF(B5:B40&gt;0,B5:B40))</f>
        <v>401.18137527680364</v>
      </c>
      <c r="C42" s="112">
        <f t="array" ref="C42">AVERAGE(IF(C5:C40&gt;0,C5:C40))</f>
        <v>554.76826457110872</v>
      </c>
      <c r="D42" s="112">
        <f t="array" ref="D42">AVERAGE(IF(D5:D40&gt;0,D5:D40))</f>
        <v>516.05808777383322</v>
      </c>
      <c r="E42" s="112">
        <f t="array" ref="E42">AVERAGE(IF(E5:E40&gt;0,E5:E40))</f>
        <v>668.22016014543624</v>
      </c>
      <c r="F42" s="112">
        <f t="array" ref="F42">AVERAGE(IF(F5:F40&gt;0,F5:F40))</f>
        <v>865.2930710790846</v>
      </c>
      <c r="G42" s="112">
        <f t="array" ref="G42">AVERAGE(IF(G5:G40&gt;0,G5:G40))</f>
        <v>818.4331425692003</v>
      </c>
      <c r="H42" s="112">
        <f t="array" ref="H42">AVERAGE(IF(H5:H40&gt;0,H5:H40))</f>
        <v>440.03998827693482</v>
      </c>
      <c r="I42" s="112">
        <f t="array" ref="I42">AVERAGE(IF(I5:I40&gt;0,I5:I40))</f>
        <v>1360.1788573664862</v>
      </c>
      <c r="J42" s="112">
        <f t="array" ref="J42">AVERAGE(IF(J5:J40&gt;0,J5:J40))</f>
        <v>554.11103127248737</v>
      </c>
      <c r="K42" s="112">
        <f t="array" ref="K42">AVERAGE(IF(K5:K40&gt;0,K5:K40))</f>
        <v>1526.3103660969964</v>
      </c>
      <c r="L42" s="112">
        <f t="array" ref="L42">AVERAGE(IF(L5:L40&gt;0,L5:L40))</f>
        <v>5539.8707418420536</v>
      </c>
      <c r="M42" s="112">
        <f t="array" ref="M42">AVERAGE(IF(M5:M40&gt;0,M5:M40))</f>
        <v>665.9904992106749</v>
      </c>
      <c r="N42" s="112">
        <f t="array" ref="N42">AVERAGE(IF(N5:N40&gt;0,N5:N40))</f>
        <v>405.99034221399961</v>
      </c>
      <c r="O42" s="112">
        <f t="array" ref="O42">AVERAGE(IF(O5:O40&gt;0,O5:O40))</f>
        <v>466.4030447445852</v>
      </c>
      <c r="P42" s="112">
        <f t="array" ref="P42">AVERAGE(IF(P5:P40&gt;0,P5:P40))</f>
        <v>1721.7229736790248</v>
      </c>
      <c r="Q42" s="112">
        <f t="array" ref="Q42">AVERAGE(IF(Q5:Q40&gt;0,Q5:Q40))</f>
        <v>550.31323200025281</v>
      </c>
      <c r="R42" s="112">
        <f t="array" ref="R42">AVERAGE(IF(R5:R40&gt;0,R5:R40))</f>
        <v>1381.5219484737611</v>
      </c>
      <c r="S42" s="112">
        <f t="array" ref="S42">AVERAGE(IF(S5:S40&gt;0,S5:S40))</f>
        <v>665.92369660331258</v>
      </c>
      <c r="T42" s="112">
        <f t="array" ref="T42">AVERAGE(IF(T5:T40&gt;0,T5:T40))</f>
        <v>794.0370701195302</v>
      </c>
      <c r="U42" s="112">
        <f t="array" ref="U42">AVERAGE(IF(U5:U40&gt;0,U5:U40))</f>
        <v>892.50861297052745</v>
      </c>
      <c r="V42" s="112">
        <f t="array" ref="V42">AVERAGE(IF(V5:V40&gt;0,V5:V40))</f>
        <v>535.79339874368759</v>
      </c>
    </row>
    <row r="43" spans="1:22" x14ac:dyDescent="0.2">
      <c r="A43" s="111" t="s">
        <v>202</v>
      </c>
      <c r="B43" s="112">
        <f>MAX(B5:B40)</f>
        <v>801.55881145408875</v>
      </c>
      <c r="C43" s="112">
        <f t="shared" ref="C43:V43" si="0">MAX(C5:C40)</f>
        <v>2304.3208053669096</v>
      </c>
      <c r="D43" s="112">
        <f t="shared" si="0"/>
        <v>975.06215016723183</v>
      </c>
      <c r="E43" s="112">
        <f t="shared" si="0"/>
        <v>2062.3168560365048</v>
      </c>
      <c r="F43" s="112">
        <f t="shared" si="0"/>
        <v>4209.6730347014654</v>
      </c>
      <c r="G43" s="112">
        <f t="shared" si="0"/>
        <v>2361.2940785157175</v>
      </c>
      <c r="H43" s="112">
        <f t="shared" si="0"/>
        <v>1033.3032488964377</v>
      </c>
      <c r="I43" s="112">
        <f t="shared" si="0"/>
        <v>2155.7069726245004</v>
      </c>
      <c r="J43" s="112">
        <f t="shared" si="0"/>
        <v>1670.4945704206179</v>
      </c>
      <c r="K43" s="112">
        <f t="shared" si="0"/>
        <v>8644.160370558222</v>
      </c>
      <c r="L43" s="112">
        <f>MAX(L5:L40)</f>
        <v>5539.8707418420536</v>
      </c>
      <c r="M43" s="112">
        <f t="shared" si="0"/>
        <v>1582.3427698572279</v>
      </c>
      <c r="N43" s="112">
        <f t="shared" si="0"/>
        <v>1315.7125538162404</v>
      </c>
      <c r="O43" s="112">
        <f t="shared" si="0"/>
        <v>986.23062971474712</v>
      </c>
      <c r="P43" s="112">
        <f t="shared" si="0"/>
        <v>2284.3911708572814</v>
      </c>
      <c r="Q43" s="112">
        <f t="shared" si="0"/>
        <v>1082.6508202494322</v>
      </c>
      <c r="R43" s="112">
        <f t="shared" si="0"/>
        <v>1381.5219484737611</v>
      </c>
      <c r="S43" s="112">
        <f t="shared" si="0"/>
        <v>2255.0635325259768</v>
      </c>
      <c r="T43" s="112">
        <f t="shared" si="0"/>
        <v>4506.4856874073239</v>
      </c>
      <c r="U43" s="112">
        <f t="shared" si="0"/>
        <v>1754.587510430669</v>
      </c>
      <c r="V43" s="112">
        <f t="shared" si="0"/>
        <v>1389.1944293490894</v>
      </c>
    </row>
    <row r="44" spans="1:22" x14ac:dyDescent="0.2">
      <c r="A44" s="111" t="s">
        <v>223</v>
      </c>
      <c r="B44" s="112">
        <f t="array" ref="B44">MIN(IF(B5:B40&gt;0,B5:B40))</f>
        <v>273.41789404808725</v>
      </c>
      <c r="C44" s="112">
        <f t="array" ref="C44">MIN(IF(C5:C40&gt;0,C5:C40))</f>
        <v>308.2954798211041</v>
      </c>
      <c r="D44" s="112">
        <f t="array" ref="D44">MIN(IF(D5:D40&gt;0,D5:D40))</f>
        <v>201.04807201884427</v>
      </c>
      <c r="E44" s="112">
        <f t="array" ref="E44">MIN(IF(E5:E40&gt;0,E5:E40))</f>
        <v>237.64473866366865</v>
      </c>
      <c r="F44" s="112">
        <f t="array" ref="F44">MIN(IF(F5:F40&gt;0,F5:F40))</f>
        <v>183.39997410597425</v>
      </c>
      <c r="G44" s="112">
        <f t="array" ref="G44">MIN(IF(G5:G40&gt;0,G5:G40))</f>
        <v>379.06989715926079</v>
      </c>
      <c r="H44" s="112">
        <f t="array" ref="H44">MIN(IF(H5:H40&gt;0,H5:H40))</f>
        <v>238.19611780361609</v>
      </c>
      <c r="I44" s="112">
        <f t="array" ref="I44">MIN(IF(I5:I40&gt;0,I5:I40))</f>
        <v>453.68956180924874</v>
      </c>
      <c r="J44" s="112">
        <f t="array" ref="J44">MIN(IF(J5:J40&gt;0,J5:J40))</f>
        <v>90.074998390276804</v>
      </c>
      <c r="K44" s="112">
        <f t="array" ref="K44">MIN(IF(K5:K40&gt;0,K5:K40))</f>
        <v>148.74452429812092</v>
      </c>
      <c r="L44" s="112">
        <f t="array" ref="L44">MIN(IF(L5:L40&gt;0,L5:L40))</f>
        <v>5539.8707418420536</v>
      </c>
      <c r="M44" s="112">
        <f t="array" ref="M44">MIN(IF(M5:M40&gt;0,M5:M40))</f>
        <v>126.78248067709006</v>
      </c>
      <c r="N44" s="112">
        <f t="array" ref="N44">MIN(IF(N5:N40&gt;0,N5:N40))</f>
        <v>84.884263948278502</v>
      </c>
      <c r="O44" s="112">
        <f t="array" ref="O44">MIN(IF(O5:O40&gt;0,O5:O40))</f>
        <v>208.30314914985252</v>
      </c>
      <c r="P44" s="112">
        <f t="array" ref="P44">MIN(IF(P5:P40&gt;0,P5:P40))</f>
        <v>919.33351882766658</v>
      </c>
      <c r="Q44" s="112">
        <f t="array" ref="Q44">MIN(IF(Q5:Q40&gt;0,Q5:Q40))</f>
        <v>374.38550723516198</v>
      </c>
      <c r="R44" s="112">
        <f t="array" ref="R44">MIN(IF(R5:R40&gt;0,R5:R40))</f>
        <v>1381.5219484737611</v>
      </c>
      <c r="S44" s="112">
        <f t="array" ref="S44">MIN(IF(S5:S40&gt;0,S5:S40))</f>
        <v>115.54035758917408</v>
      </c>
      <c r="T44" s="112">
        <f t="array" ref="T44">MIN(IF(T5:T40&gt;0,T5:T40))</f>
        <v>179.48424085916179</v>
      </c>
      <c r="U44" s="112">
        <f t="array" ref="U44">MIN(IF(U5:U40&gt;0,U5:U40))</f>
        <v>396.51430185409623</v>
      </c>
      <c r="V44" s="112">
        <f t="array" ref="V44">MIN(IF(V5:V40&gt;0,V5:V40))</f>
        <v>351.47663476897736</v>
      </c>
    </row>
    <row r="45" spans="1:22" x14ac:dyDescent="0.2">
      <c r="A45" s="111" t="s">
        <v>224</v>
      </c>
      <c r="B45" s="112">
        <f t="array" ref="B45">MEDIAN(IF(B5:B40&gt;0,B5:B40))</f>
        <v>371.69918678746637</v>
      </c>
      <c r="C45" s="112">
        <f t="array" ref="C45">MEDIAN(IF(C5:C40&gt;0,C5:C40))</f>
        <v>511.4098368309858</v>
      </c>
      <c r="D45" s="112">
        <f t="array" ref="D45">MEDIAN(IF(D5:D40&gt;0,D5:D40))</f>
        <v>532.1007546364483</v>
      </c>
      <c r="E45" s="112">
        <f t="array" ref="E45">MEDIAN(IF(E5:E40&gt;0,E5:E40))</f>
        <v>584.78576790758257</v>
      </c>
      <c r="F45" s="112">
        <f t="array" ref="F45">MEDIAN(IF(F5:F40&gt;0,F5:F40))</f>
        <v>645.84876494512389</v>
      </c>
      <c r="G45" s="112">
        <f t="array" ref="G45">MEDIAN(IF(G5:G40&gt;0,G5:G40))</f>
        <v>720.88293043660201</v>
      </c>
      <c r="H45" s="112">
        <f t="array" ref="H45">MEDIAN(IF(H5:H40&gt;0,H5:H40))</f>
        <v>355.06984628031745</v>
      </c>
      <c r="I45" s="112">
        <f t="array" ref="I45">MEDIAN(IF(I5:I40&gt;0,I5:I40))</f>
        <v>1301.842263987528</v>
      </c>
      <c r="J45" s="112">
        <f t="array" ref="J45">MEDIAN(IF(J5:J40&gt;0,J5:J40))</f>
        <v>472.59897014342312</v>
      </c>
      <c r="K45" s="112">
        <f t="array" ref="K45">MEDIAN(IF(K5:K40&gt;0,K5:K40))</f>
        <v>669.85612442719844</v>
      </c>
      <c r="L45" s="112">
        <f t="array" ref="L45">MEDIAN(IF(L5:L40&gt;0,L5:L40))</f>
        <v>5539.8707418420536</v>
      </c>
      <c r="M45" s="112">
        <f t="array" ref="M45">MEDIAN(IF(M5:M40&gt;0,M5:M40))</f>
        <v>613.86492777042122</v>
      </c>
      <c r="N45" s="112">
        <f t="array" ref="N45">MEDIAN(IF(N5:N40&gt;0,N5:N40))</f>
        <v>366.45055498159297</v>
      </c>
      <c r="O45" s="112">
        <f t="array" ref="O45">MEDIAN(IF(O5:O40&gt;0,O5:O40))</f>
        <v>435.83432423431299</v>
      </c>
      <c r="P45" s="112">
        <f t="array" ref="P45">MEDIAN(IF(P5:P40&gt;0,P5:P40))</f>
        <v>1841.5836025155759</v>
      </c>
      <c r="Q45" s="112">
        <f t="array" ref="Q45">MEDIAN(IF(Q5:Q40&gt;0,Q5:Q40))</f>
        <v>504.53836625304206</v>
      </c>
      <c r="R45" s="112">
        <f t="array" ref="R45">MEDIAN(IF(R5:R40&gt;0,R5:R40))</f>
        <v>1381.5219484737611</v>
      </c>
      <c r="S45" s="112">
        <f t="array" ref="S45">MEDIAN(IF(S5:S40&gt;0,S5:S40))</f>
        <v>560.50912740932222</v>
      </c>
      <c r="T45" s="112">
        <f t="array" ref="T45">MEDIAN(IF(T5:T40&gt;0,T5:T40))</f>
        <v>566.34657276716234</v>
      </c>
      <c r="U45" s="112">
        <f t="array" ref="U45">MEDIAN(IF(U5:U40&gt;0,U5:U40))</f>
        <v>836.42521864511116</v>
      </c>
      <c r="V45" s="112">
        <f t="array" ref="V45">MEDIAN(IF(V5:V40&gt;0,V5:V40))</f>
        <v>491.74609206769378</v>
      </c>
    </row>
    <row r="46" spans="1:22" ht="15" thickBot="1" x14ac:dyDescent="0.25">
      <c r="B46" s="113"/>
      <c r="C46" s="113"/>
      <c r="D46" s="113"/>
      <c r="E46" s="113"/>
      <c r="F46" s="113"/>
      <c r="G46" s="113"/>
      <c r="H46" s="113"/>
      <c r="I46" s="113"/>
      <c r="J46" s="113"/>
      <c r="K46" s="113"/>
      <c r="L46" s="113"/>
      <c r="M46" s="113"/>
      <c r="N46" s="113"/>
      <c r="O46" s="113"/>
      <c r="P46" s="113"/>
      <c r="Q46" s="113"/>
      <c r="R46" s="113"/>
      <c r="S46" s="113"/>
      <c r="T46" s="113"/>
      <c r="U46" s="113"/>
      <c r="V46" s="113"/>
    </row>
    <row r="47" spans="1:22" x14ac:dyDescent="0.2">
      <c r="A47" s="153" t="s">
        <v>32</v>
      </c>
      <c r="B47" s="154" t="s">
        <v>221</v>
      </c>
      <c r="C47" s="358" t="s">
        <v>32</v>
      </c>
      <c r="D47" s="359"/>
      <c r="E47" s="359"/>
      <c r="F47" s="359"/>
      <c r="G47" s="359"/>
      <c r="H47" s="193" t="s">
        <v>221</v>
      </c>
      <c r="I47" s="358" t="s">
        <v>32</v>
      </c>
      <c r="J47" s="359"/>
      <c r="K47" s="359"/>
      <c r="L47" s="359"/>
      <c r="M47" s="359"/>
      <c r="N47" s="193" t="s">
        <v>221</v>
      </c>
      <c r="O47" s="358" t="s">
        <v>32</v>
      </c>
      <c r="P47" s="359"/>
      <c r="Q47" s="359"/>
      <c r="R47" s="359"/>
      <c r="S47" s="359"/>
      <c r="T47" s="154" t="s">
        <v>221</v>
      </c>
      <c r="U47" s="4"/>
    </row>
    <row r="48" spans="1:22" x14ac:dyDescent="0.2">
      <c r="A48" s="155" t="s">
        <v>45</v>
      </c>
      <c r="B48" s="156" t="s">
        <v>185</v>
      </c>
      <c r="C48" s="360" t="s">
        <v>50</v>
      </c>
      <c r="D48" s="361"/>
      <c r="E48" s="361"/>
      <c r="F48" s="361"/>
      <c r="G48" s="361"/>
      <c r="H48" s="192" t="s">
        <v>189</v>
      </c>
      <c r="I48" s="360" t="s">
        <v>55</v>
      </c>
      <c r="J48" s="361"/>
      <c r="K48" s="361"/>
      <c r="L48" s="361"/>
      <c r="M48" s="361"/>
      <c r="N48" s="195" t="s">
        <v>685</v>
      </c>
      <c r="O48" s="360" t="s">
        <v>60</v>
      </c>
      <c r="P48" s="361"/>
      <c r="Q48" s="361"/>
      <c r="R48" s="361"/>
      <c r="S48" s="361"/>
      <c r="T48" s="156" t="s">
        <v>197</v>
      </c>
    </row>
    <row r="49" spans="1:20" x14ac:dyDescent="0.2">
      <c r="A49" s="155" t="s">
        <v>46</v>
      </c>
      <c r="B49" s="156" t="s">
        <v>186</v>
      </c>
      <c r="C49" s="360" t="s">
        <v>51</v>
      </c>
      <c r="D49" s="361"/>
      <c r="E49" s="361"/>
      <c r="F49" s="361"/>
      <c r="G49" s="361"/>
      <c r="H49" s="192" t="s">
        <v>190</v>
      </c>
      <c r="I49" s="360" t="s">
        <v>56</v>
      </c>
      <c r="J49" s="361"/>
      <c r="K49" s="361"/>
      <c r="L49" s="361"/>
      <c r="M49" s="361"/>
      <c r="N49" s="192" t="s">
        <v>193</v>
      </c>
      <c r="O49" s="364" t="s">
        <v>61</v>
      </c>
      <c r="P49" s="361"/>
      <c r="Q49" s="361"/>
      <c r="R49" s="361"/>
      <c r="S49" s="361"/>
      <c r="T49" s="156" t="s">
        <v>198</v>
      </c>
    </row>
    <row r="50" spans="1:20" x14ac:dyDescent="0.2">
      <c r="A50" s="155" t="s">
        <v>47</v>
      </c>
      <c r="B50" s="156" t="s">
        <v>187</v>
      </c>
      <c r="C50" s="360" t="s">
        <v>52</v>
      </c>
      <c r="D50" s="361"/>
      <c r="E50" s="361"/>
      <c r="F50" s="361"/>
      <c r="G50" s="361"/>
      <c r="H50" s="192" t="s">
        <v>181</v>
      </c>
      <c r="I50" s="360" t="s">
        <v>57</v>
      </c>
      <c r="J50" s="361"/>
      <c r="K50" s="361"/>
      <c r="L50" s="361"/>
      <c r="M50" s="361"/>
      <c r="N50" s="192" t="s">
        <v>194</v>
      </c>
      <c r="O50" s="360" t="s">
        <v>222</v>
      </c>
      <c r="P50" s="361"/>
      <c r="Q50" s="361"/>
      <c r="R50" s="361"/>
      <c r="S50" s="361"/>
      <c r="T50" s="156" t="s">
        <v>199</v>
      </c>
    </row>
    <row r="51" spans="1:20" x14ac:dyDescent="0.2">
      <c r="A51" s="155" t="s">
        <v>48</v>
      </c>
      <c r="B51" s="156" t="s">
        <v>188</v>
      </c>
      <c r="C51" s="360" t="s">
        <v>53</v>
      </c>
      <c r="D51" s="361"/>
      <c r="E51" s="361"/>
      <c r="F51" s="361"/>
      <c r="G51" s="361"/>
      <c r="H51" s="192" t="s">
        <v>191</v>
      </c>
      <c r="I51" s="360" t="s">
        <v>58</v>
      </c>
      <c r="J51" s="361"/>
      <c r="K51" s="361"/>
      <c r="L51" s="361"/>
      <c r="M51" s="361"/>
      <c r="N51" s="192" t="s">
        <v>195</v>
      </c>
      <c r="O51" s="360" t="s">
        <v>63</v>
      </c>
      <c r="P51" s="361"/>
      <c r="Q51" s="361"/>
      <c r="R51" s="361"/>
      <c r="S51" s="361"/>
      <c r="T51" s="156" t="s">
        <v>200</v>
      </c>
    </row>
    <row r="52" spans="1:20" ht="15" thickBot="1" x14ac:dyDescent="0.25">
      <c r="A52" s="157" t="s">
        <v>49</v>
      </c>
      <c r="B52" s="158" t="s">
        <v>184</v>
      </c>
      <c r="C52" s="362" t="s">
        <v>54</v>
      </c>
      <c r="D52" s="363"/>
      <c r="E52" s="363"/>
      <c r="F52" s="363"/>
      <c r="G52" s="363"/>
      <c r="H52" s="194" t="s">
        <v>192</v>
      </c>
      <c r="I52" s="362" t="s">
        <v>59</v>
      </c>
      <c r="J52" s="363"/>
      <c r="K52" s="363"/>
      <c r="L52" s="363"/>
      <c r="M52" s="363"/>
      <c r="N52" s="194" t="s">
        <v>196</v>
      </c>
      <c r="O52" s="362" t="s">
        <v>0</v>
      </c>
      <c r="P52" s="363"/>
      <c r="Q52" s="363"/>
      <c r="R52" s="363"/>
      <c r="S52" s="363"/>
      <c r="T52" s="158" t="s">
        <v>201</v>
      </c>
    </row>
    <row r="57" spans="1:20" x14ac:dyDescent="0.2">
      <c r="A57" s="4"/>
      <c r="B57" s="4"/>
    </row>
    <row r="58" spans="1:20" x14ac:dyDescent="0.2">
      <c r="A58" s="4"/>
      <c r="B58" s="4"/>
    </row>
    <row r="59" spans="1:20" x14ac:dyDescent="0.2">
      <c r="A59" s="4"/>
      <c r="B59" s="4"/>
    </row>
    <row r="60" spans="1:20" x14ac:dyDescent="0.2">
      <c r="A60" s="4"/>
      <c r="B60" s="4"/>
    </row>
    <row r="61" spans="1:20" x14ac:dyDescent="0.2">
      <c r="A61" s="4"/>
      <c r="B61" s="4"/>
    </row>
    <row r="62" spans="1:20" x14ac:dyDescent="0.2">
      <c r="A62" s="4"/>
      <c r="B62" s="4"/>
    </row>
    <row r="63" spans="1:20" x14ac:dyDescent="0.2">
      <c r="A63" s="4"/>
      <c r="B63" s="4"/>
    </row>
    <row r="64" spans="1:20" x14ac:dyDescent="0.2">
      <c r="A64" s="4"/>
      <c r="B64" s="4"/>
    </row>
    <row r="65" spans="1:2" x14ac:dyDescent="0.2">
      <c r="A65" s="4"/>
      <c r="B65" s="4"/>
    </row>
    <row r="66" spans="1:2" x14ac:dyDescent="0.2">
      <c r="A66" s="4"/>
      <c r="B66" s="4"/>
    </row>
    <row r="67" spans="1:2" x14ac:dyDescent="0.2">
      <c r="A67" s="4"/>
      <c r="B67" s="4"/>
    </row>
  </sheetData>
  <mergeCells count="18">
    <mergeCell ref="O49:S49"/>
    <mergeCell ref="O50:S50"/>
    <mergeCell ref="O51:S51"/>
    <mergeCell ref="O52:S52"/>
    <mergeCell ref="I49:M49"/>
    <mergeCell ref="I50:M50"/>
    <mergeCell ref="I51:M51"/>
    <mergeCell ref="I52:M52"/>
    <mergeCell ref="C49:G49"/>
    <mergeCell ref="C50:G50"/>
    <mergeCell ref="C51:G51"/>
    <mergeCell ref="C52:G52"/>
    <mergeCell ref="C47:G47"/>
    <mergeCell ref="I47:M47"/>
    <mergeCell ref="O47:S47"/>
    <mergeCell ref="O48:S48"/>
    <mergeCell ref="C48:G48"/>
    <mergeCell ref="I48:M48"/>
  </mergeCells>
  <pageMargins left="0.22" right="0.24" top="0.17" bottom="0.49" header="0.17" footer="0.17"/>
  <pageSetup scale="68"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pageSetUpPr autoPageBreaks="0"/>
  </sheetPr>
  <dimension ref="A1:AV170"/>
  <sheetViews>
    <sheetView showGridLines="0" zoomScale="70" zoomScaleNormal="70" workbookViewId="0"/>
  </sheetViews>
  <sheetFormatPr defaultColWidth="9.140625" defaultRowHeight="14.25" outlineLevelCol="1" x14ac:dyDescent="0.2"/>
  <cols>
    <col min="1" max="1" width="22.85546875" style="106" customWidth="1"/>
    <col min="2" max="4" width="16" style="4" customWidth="1" outlineLevel="1"/>
    <col min="5" max="5" width="15.28515625" style="4" customWidth="1" outlineLevel="1"/>
    <col min="6" max="6" width="14.7109375" style="4" customWidth="1" outlineLevel="1"/>
    <col min="7" max="7" width="16.85546875" style="4" bestFit="1" customWidth="1"/>
    <col min="8" max="8" width="11.42578125" style="4" customWidth="1"/>
    <col min="9" max="9" width="8.7109375" style="4" bestFit="1" customWidth="1"/>
    <col min="10" max="13" width="15.85546875" style="4" customWidth="1" outlineLevel="1"/>
    <col min="14" max="14" width="14.5703125" style="4" customWidth="1" outlineLevel="1"/>
    <col min="15" max="15" width="17.28515625" style="4" customWidth="1"/>
    <col min="16" max="16" width="8.28515625" style="4" customWidth="1"/>
    <col min="17" max="20" width="15.85546875" style="4" customWidth="1" outlineLevel="1"/>
    <col min="21" max="21" width="13.85546875" style="4" customWidth="1" outlineLevel="1"/>
    <col min="22" max="22" width="16.42578125" style="4" customWidth="1"/>
    <col min="23" max="23" width="8.28515625" style="4" customWidth="1"/>
    <col min="24" max="25" width="15.85546875" style="4" customWidth="1" outlineLevel="1"/>
    <col min="26" max="28" width="14.5703125" style="4" customWidth="1" outlineLevel="1"/>
    <col min="29" max="29" width="15.85546875" style="4" bestFit="1" customWidth="1"/>
    <col min="30" max="30" width="10.5703125" style="4" bestFit="1" customWidth="1"/>
    <col min="31" max="32" width="15.85546875" style="4" customWidth="1" outlineLevel="1"/>
    <col min="33" max="34" width="14.5703125" style="4" customWidth="1" outlineLevel="1"/>
    <col min="35" max="35" width="13.140625" style="4" customWidth="1" outlineLevel="1"/>
    <col min="36" max="36" width="15.85546875" style="4" bestFit="1" customWidth="1"/>
    <col min="37" max="37" width="10.5703125" style="4" bestFit="1" customWidth="1"/>
    <col min="38" max="41" width="15.85546875" style="4" customWidth="1" outlineLevel="1"/>
    <col min="42" max="42" width="14.5703125" style="4" customWidth="1" outlineLevel="1"/>
    <col min="43" max="43" width="16.28515625" style="4" customWidth="1"/>
    <col min="44" max="44" width="10.5703125" style="4" bestFit="1" customWidth="1"/>
    <col min="45" max="48" width="9.140625" style="4"/>
    <col min="49" max="16384" width="9.140625" style="1"/>
  </cols>
  <sheetData>
    <row r="1" spans="1:44" x14ac:dyDescent="0.2">
      <c r="A1" s="28" t="str">
        <f>'Relative Weights'!A1</f>
        <v>THECB Texas Public University Expenditure Study Fiscal Year 2020</v>
      </c>
      <c r="B1" s="1"/>
    </row>
    <row r="2" spans="1:44" x14ac:dyDescent="0.2">
      <c r="A2" s="28" t="str">
        <f>'Relative Weights'!A2</f>
        <v>Institution Survey for the Year Ended August 31, 2020</v>
      </c>
      <c r="B2" s="1"/>
    </row>
    <row r="3" spans="1:44" x14ac:dyDescent="0.2">
      <c r="A3" s="28">
        <v>21</v>
      </c>
      <c r="L3" s="10"/>
      <c r="S3" s="10"/>
      <c r="Z3" s="10"/>
      <c r="AG3" s="10"/>
      <c r="AN3" s="10"/>
    </row>
    <row r="4" spans="1:44" x14ac:dyDescent="0.2">
      <c r="B4" s="4" t="s">
        <v>854</v>
      </c>
      <c r="V4" s="114" t="s">
        <v>203</v>
      </c>
      <c r="AC4" s="10" t="s">
        <v>204</v>
      </c>
      <c r="AJ4" s="10" t="s">
        <v>205</v>
      </c>
    </row>
    <row r="5" spans="1:44" ht="15" thickBot="1" x14ac:dyDescent="0.25">
      <c r="B5" s="115"/>
      <c r="D5" s="10"/>
      <c r="G5" s="10" t="s">
        <v>206</v>
      </c>
      <c r="J5" s="115"/>
      <c r="L5" s="114"/>
      <c r="O5" s="10" t="s">
        <v>207</v>
      </c>
      <c r="V5" s="114" t="s">
        <v>208</v>
      </c>
      <c r="Z5" s="114"/>
      <c r="AC5" s="10" t="s">
        <v>208</v>
      </c>
      <c r="AG5" s="10"/>
      <c r="AJ5" s="10" t="s">
        <v>209</v>
      </c>
      <c r="AN5" s="10"/>
      <c r="AQ5" s="10" t="s">
        <v>210</v>
      </c>
    </row>
    <row r="6" spans="1:44" x14ac:dyDescent="0.2">
      <c r="A6" s="200" t="s">
        <v>182</v>
      </c>
      <c r="B6" s="150" t="s">
        <v>211</v>
      </c>
      <c r="C6" s="137" t="s">
        <v>212</v>
      </c>
      <c r="D6" s="137" t="s">
        <v>213</v>
      </c>
      <c r="E6" s="137" t="s">
        <v>214</v>
      </c>
      <c r="F6" s="137" t="s">
        <v>215</v>
      </c>
      <c r="G6" s="138" t="s">
        <v>31</v>
      </c>
      <c r="H6" s="151" t="s">
        <v>882</v>
      </c>
      <c r="I6" s="152" t="s">
        <v>216</v>
      </c>
      <c r="J6" s="136" t="s">
        <v>211</v>
      </c>
      <c r="K6" s="137" t="s">
        <v>212</v>
      </c>
      <c r="L6" s="137" t="s">
        <v>213</v>
      </c>
      <c r="M6" s="137" t="s">
        <v>214</v>
      </c>
      <c r="N6" s="137" t="s">
        <v>215</v>
      </c>
      <c r="O6" s="138" t="s">
        <v>31</v>
      </c>
      <c r="P6" s="138" t="s">
        <v>217</v>
      </c>
      <c r="Q6" s="136" t="s">
        <v>211</v>
      </c>
      <c r="R6" s="137" t="s">
        <v>212</v>
      </c>
      <c r="S6" s="137" t="s">
        <v>213</v>
      </c>
      <c r="T6" s="137" t="s">
        <v>214</v>
      </c>
      <c r="U6" s="137" t="s">
        <v>215</v>
      </c>
      <c r="V6" s="137" t="s">
        <v>31</v>
      </c>
      <c r="W6" s="138" t="s">
        <v>217</v>
      </c>
      <c r="X6" s="136" t="s">
        <v>211</v>
      </c>
      <c r="Y6" s="137" t="s">
        <v>212</v>
      </c>
      <c r="Z6" s="137" t="s">
        <v>213</v>
      </c>
      <c r="AA6" s="137" t="s">
        <v>214</v>
      </c>
      <c r="AB6" s="137" t="s">
        <v>215</v>
      </c>
      <c r="AC6" s="137" t="s">
        <v>31</v>
      </c>
      <c r="AD6" s="138" t="s">
        <v>217</v>
      </c>
      <c r="AE6" s="136" t="s">
        <v>211</v>
      </c>
      <c r="AF6" s="137" t="s">
        <v>212</v>
      </c>
      <c r="AG6" s="137" t="s">
        <v>213</v>
      </c>
      <c r="AH6" s="137" t="s">
        <v>214</v>
      </c>
      <c r="AI6" s="137" t="s">
        <v>215</v>
      </c>
      <c r="AJ6" s="137" t="s">
        <v>31</v>
      </c>
      <c r="AK6" s="138" t="s">
        <v>217</v>
      </c>
      <c r="AL6" s="136" t="s">
        <v>211</v>
      </c>
      <c r="AM6" s="137" t="s">
        <v>212</v>
      </c>
      <c r="AN6" s="137" t="s">
        <v>213</v>
      </c>
      <c r="AO6" s="137" t="s">
        <v>214</v>
      </c>
      <c r="AP6" s="137" t="s">
        <v>215</v>
      </c>
      <c r="AQ6" s="137" t="s">
        <v>31</v>
      </c>
      <c r="AR6" s="138" t="s">
        <v>217</v>
      </c>
    </row>
    <row r="7" spans="1:44" x14ac:dyDescent="0.2">
      <c r="A7" s="116" t="s">
        <v>702</v>
      </c>
      <c r="B7" s="117">
        <f ca="1">OFFSET(UTA!C$31,'Discipline Analysis'!$A$3,0)</f>
        <v>381937</v>
      </c>
      <c r="C7" s="120">
        <f ca="1">OFFSET(UTA!D$31,'Discipline Analysis'!$A$3,0)</f>
        <v>386423</v>
      </c>
      <c r="D7" s="120">
        <f ca="1">OFFSET(UTA!E$31,'Discipline Analysis'!$A$3,0)</f>
        <v>194140</v>
      </c>
      <c r="E7" s="120">
        <f ca="1">OFFSET(UTA!F$31,'Discipline Analysis'!$A$3,0)</f>
        <v>17713</v>
      </c>
      <c r="F7" s="196">
        <f ca="1">OFFSET(UTA!G$31,'Discipline Analysis'!$A$3,0)</f>
        <v>0</v>
      </c>
      <c r="G7" s="166">
        <f ca="1">SUM(B7:F7)</f>
        <v>980213</v>
      </c>
      <c r="H7" s="118">
        <f ca="1">(B7/30)+(C7/30)+(D7/24)+(E7/18)+(F7/24)</f>
        <v>34685.222222222219</v>
      </c>
      <c r="I7" s="119">
        <f ca="1">IF((G7=0),0,(O7+V7+AC7+AJ7+AQ7)/G7)</f>
        <v>521.34618603303579</v>
      </c>
      <c r="J7" s="117">
        <f ca="1">OFFSET(UTA!C$115,'Discipline Analysis'!$A$3,0)</f>
        <v>21847706.176473234</v>
      </c>
      <c r="K7" s="120">
        <f ca="1">OFFSET(UTA!D$115,'Discipline Analysis'!$A$3,0)</f>
        <v>35621895.010517113</v>
      </c>
      <c r="L7" s="120">
        <f ca="1">OFFSET(UTA!E$115,'Discipline Analysis'!$A$3,0)</f>
        <v>27830160.102770105</v>
      </c>
      <c r="M7" s="120">
        <f ca="1">OFFSET(UTA!F$115,'Discipline Analysis'!$A$3,0)</f>
        <v>9880860.0754976273</v>
      </c>
      <c r="N7" s="120">
        <f ca="1">OFFSET(UTA!G$115,'Discipline Analysis'!$A$3,0)</f>
        <v>0</v>
      </c>
      <c r="O7" s="166">
        <f t="shared" ref="O7:O42" ca="1" si="0">SUM(J7:N7)</f>
        <v>95180621.365258083</v>
      </c>
      <c r="P7" s="197">
        <f t="shared" ref="P7:P43" ca="1" si="1">O7/O$43</f>
        <v>3.9185902145346063E-2</v>
      </c>
      <c r="Q7" s="117">
        <f ca="1">OFFSET(UTA!C$192,'Discipline Analysis'!$A$3,0)</f>
        <v>12395090.76894764</v>
      </c>
      <c r="R7" s="120">
        <f ca="1">OFFSET(UTA!D$192,'Discipline Analysis'!$A$3,0)</f>
        <v>20209747.350628167</v>
      </c>
      <c r="S7" s="120">
        <f ca="1">OFFSET(UTA!E$192,'Discipline Analysis'!$A$3,0)</f>
        <v>15789179.779415417</v>
      </c>
      <c r="T7" s="120">
        <f ca="1">OFFSET(UTA!F$192,'Discipline Analysis'!$A$3,0)</f>
        <v>5605813.101008771</v>
      </c>
      <c r="U7" s="120">
        <f ca="1">OFFSET(UTA!G$192,'Discipline Analysis'!$A$3,0)</f>
        <v>0</v>
      </c>
      <c r="V7" s="166">
        <f t="shared" ref="V7:V42" ca="1" si="2">SUM(Q7:U7)</f>
        <v>53999831</v>
      </c>
      <c r="W7" s="197">
        <f t="shared" ref="W7:W43" ca="1" si="3">V7/V$43</f>
        <v>3.0657233787820981E-2</v>
      </c>
      <c r="X7" s="117">
        <f ca="1">OFFSET(UTA!C$217,'Discipline Analysis'!$A$3,0)</f>
        <v>12477258.619555322</v>
      </c>
      <c r="Y7" s="120">
        <f ca="1">OFFSET(UTA!D$217,'Discipline Analysis'!$A$3,0)</f>
        <v>28339489.641555652</v>
      </c>
      <c r="Z7" s="120">
        <f ca="1">OFFSET(UTA!E$217,'Discipline Analysis'!$A$3,0)</f>
        <v>14581214.715488883</v>
      </c>
      <c r="AA7" s="120">
        <f ca="1">OFFSET(UTA!F$217,'Discipline Analysis'!$A$3,0)</f>
        <v>1679170.0234001351</v>
      </c>
      <c r="AB7" s="120">
        <f ca="1">OFFSET(UTA!G$217,'Discipline Analysis'!$A$3,0)</f>
        <v>0</v>
      </c>
      <c r="AC7" s="166">
        <f t="shared" ref="AC7:AC42" ca="1" si="4">SUM(X7:AB7)</f>
        <v>57077132.999999993</v>
      </c>
      <c r="AD7" s="121">
        <f t="shared" ref="AD7:AD43" ca="1" si="5">AC7/AC$43</f>
        <v>5.1797407741485467E-2</v>
      </c>
      <c r="AE7" s="117">
        <f ca="1">OFFSET(UTA!C$242,'Discipline Analysis'!$A$3,0)</f>
        <v>19943182.500058323</v>
      </c>
      <c r="AF7" s="120">
        <f ca="1">OFFSET(UTA!D$242,'Discipline Analysis'!$A$3,0)</f>
        <v>45296778.01133845</v>
      </c>
      <c r="AG7" s="120">
        <f ca="1">OFFSET(UTA!E$242,'Discipline Analysis'!$A$3,0)</f>
        <v>23306067.062501457</v>
      </c>
      <c r="AH7" s="120">
        <f ca="1">OFFSET(UTA!F$242,'Discipline Analysis'!$A$3,0)</f>
        <v>2683922.4261017656</v>
      </c>
      <c r="AI7" s="120">
        <f ca="1">OFFSET(UTA!G$242,'Discipline Analysis'!$A$3,0)</f>
        <v>0</v>
      </c>
      <c r="AJ7" s="166">
        <f t="shared" ref="AJ7:AJ42" ca="1" si="6">SUM(AE7:AI7)</f>
        <v>91229949.999999985</v>
      </c>
      <c r="AK7" s="121">
        <f t="shared" ref="AK7:AK43" ca="1" si="7">AJ7/AJ$43</f>
        <v>0.12109743490882539</v>
      </c>
      <c r="AL7" s="117">
        <f ca="1">OFFSET(UTA!C$167,'Discipline Analysis'!$A$3,0)</f>
        <v>43139108.579940818</v>
      </c>
      <c r="AM7" s="120">
        <f ca="1">OFFSET(UTA!D$167,'Discipline Analysis'!$A$3,0)</f>
        <v>80599109.841780782</v>
      </c>
      <c r="AN7" s="120">
        <f ca="1">OFFSET(UTA!E$167,'Discipline Analysis'!$A$3,0)</f>
        <v>65956837.757399663</v>
      </c>
      <c r="AO7" s="120">
        <f ca="1">OFFSET(UTA!F$167,'Discipline Analysis'!$A$3,0)</f>
        <v>23847717.505620699</v>
      </c>
      <c r="AP7" s="120">
        <f ca="1">OFFSET(UTA!G$167,'Discipline Analysis'!$A$3,0)</f>
        <v>0</v>
      </c>
      <c r="AQ7" s="166">
        <f t="shared" ref="AQ7:AQ42" ca="1" si="8">SUM(AL7:AP7)</f>
        <v>213542773.68474194</v>
      </c>
      <c r="AR7" s="121">
        <f t="shared" ref="AR7:AR43" ca="1" si="9">AQ7/AQ$43</f>
        <v>5.861453795838676E-2</v>
      </c>
    </row>
    <row r="8" spans="1:44" x14ac:dyDescent="0.2">
      <c r="A8" s="201" t="s">
        <v>703</v>
      </c>
      <c r="B8" s="117">
        <f ca="1">OFFSET(UT!C$31,'Discipline Analysis'!$A$3,0)</f>
        <v>626021</v>
      </c>
      <c r="C8" s="120">
        <f ca="1">OFFSET(UT!D$31,'Discipline Analysis'!$A$3,0)</f>
        <v>491830</v>
      </c>
      <c r="D8" s="120">
        <f ca="1">OFFSET(UT!E$31,'Discipline Analysis'!$A$3,0)</f>
        <v>110694</v>
      </c>
      <c r="E8" s="120">
        <f ca="1">OFFSET(UT!F$31,'Discipline Analysis'!$A$3,0)</f>
        <v>77426</v>
      </c>
      <c r="F8" s="196">
        <f ca="1">OFFSET(UT!G$31,'Discipline Analysis'!$A$3,0)</f>
        <v>49192</v>
      </c>
      <c r="G8" s="166">
        <f t="shared" ref="G8:G42" ca="1" si="10">SUM(B8:F8)</f>
        <v>1355163</v>
      </c>
      <c r="H8" s="118">
        <f t="shared" ref="H8:H43" ca="1" si="11">(B8/30)+(C8/30)+(D8/24)+(E8/18)+(F8/24)</f>
        <v>48225.061111111107</v>
      </c>
      <c r="I8" s="119">
        <f t="shared" ref="I8:I43" ca="1" si="12">IF((G8=0),0,(O8+V8+AC8+AJ8+AQ8)/G8)</f>
        <v>1389.1944293490892</v>
      </c>
      <c r="J8" s="117">
        <f ca="1">OFFSET(UT!C$115,'Discipline Analysis'!$A$3,0)</f>
        <v>72062453.692290097</v>
      </c>
      <c r="K8" s="120">
        <f ca="1">OFFSET(UT!D$115,'Discipline Analysis'!$A$3,0)</f>
        <v>98592993.162479997</v>
      </c>
      <c r="L8" s="120">
        <f ca="1">OFFSET(UT!E$115,'Discipline Analysis'!$A$3,0)</f>
        <v>77155693.321133852</v>
      </c>
      <c r="M8" s="120">
        <f ca="1">OFFSET(UT!F$115,'Discipline Analysis'!$A$3,0)</f>
        <v>124746922.4525312</v>
      </c>
      <c r="N8" s="120">
        <f ca="1">OFFSET(UT!G$115,'Discipline Analysis'!$A$3,0)</f>
        <v>28445612.739966877</v>
      </c>
      <c r="O8" s="166">
        <f t="shared" ca="1" si="0"/>
        <v>401003675.368402</v>
      </c>
      <c r="P8" s="197">
        <f t="shared" ca="1" si="1"/>
        <v>0.16509338305965277</v>
      </c>
      <c r="Q8" s="117">
        <f ca="1">OFFSET(UT!C$192,'Discipline Analysis'!$A$3,0)</f>
        <v>66269767.4571798</v>
      </c>
      <c r="R8" s="120">
        <f ca="1">OFFSET(UT!D$192,'Discipline Analysis'!$A$3,0)</f>
        <v>90667669.431354746</v>
      </c>
      <c r="S8" s="120">
        <f ca="1">OFFSET(UT!E$192,'Discipline Analysis'!$A$3,0)</f>
        <v>70953590.842495382</v>
      </c>
      <c r="T8" s="120">
        <f ca="1">OFFSET(UT!F$192,'Discipline Analysis'!$A$3,0)</f>
        <v>114719234.75196011</v>
      </c>
      <c r="U8" s="120">
        <f ca="1">OFFSET(UT!G$192,'Discipline Analysis'!$A$3,0)</f>
        <v>26159033.517009974</v>
      </c>
      <c r="V8" s="166">
        <f t="shared" ca="1" si="2"/>
        <v>368769296</v>
      </c>
      <c r="W8" s="197">
        <f t="shared" ca="1" si="3"/>
        <v>0.20936077598543143</v>
      </c>
      <c r="X8" s="117">
        <f ca="1">OFFSET(UT!C$217,'Discipline Analysis'!$A$3,0)</f>
        <v>55401388.42995245</v>
      </c>
      <c r="Y8" s="120">
        <f ca="1">OFFSET(UT!D$217,'Discipline Analysis'!$A$3,0)</f>
        <v>77981057.53049475</v>
      </c>
      <c r="Z8" s="120">
        <f ca="1">OFFSET(UT!E$217,'Discipline Analysis'!$A$3,0)</f>
        <v>16628386.996089911</v>
      </c>
      <c r="AA8" s="120">
        <f ca="1">OFFSET(UT!F$217,'Discipline Analysis'!$A$3,0)</f>
        <v>13875254.817188665</v>
      </c>
      <c r="AB8" s="120">
        <f ca="1">OFFSET(UT!G$217,'Discipline Analysis'!$A$3,0)</f>
        <v>5134309.2262742175</v>
      </c>
      <c r="AC8" s="166">
        <f t="shared" ca="1" si="4"/>
        <v>169020396.99999997</v>
      </c>
      <c r="AD8" s="121">
        <f t="shared" ca="1" si="5"/>
        <v>0.15338574241345909</v>
      </c>
      <c r="AE8" s="117">
        <f ca="1">OFFSET(UT!C$242,'Discipline Analysis'!$A$3,0)</f>
        <v>15447370.077022836</v>
      </c>
      <c r="AF8" s="120">
        <f ca="1">OFFSET(UT!D$242,'Discipline Analysis'!$A$3,0)</f>
        <v>21743178.082878139</v>
      </c>
      <c r="AG8" s="120">
        <f ca="1">OFFSET(UT!E$242,'Discipline Analysis'!$A$3,0)</f>
        <v>4636433.3998113731</v>
      </c>
      <c r="AH8" s="120">
        <f ca="1">OFFSET(UT!F$242,'Discipline Analysis'!$A$3,0)</f>
        <v>3868787.4464573432</v>
      </c>
      <c r="AI8" s="120">
        <f ca="1">OFFSET(UT!G$242,'Discipline Analysis'!$A$3,0)</f>
        <v>1431580.9938303141</v>
      </c>
      <c r="AJ8" s="166">
        <f t="shared" ca="1" si="6"/>
        <v>47127350.000000007</v>
      </c>
      <c r="AK8" s="121">
        <f t="shared" ca="1" si="7"/>
        <v>6.2556224124319201E-2</v>
      </c>
      <c r="AL8" s="117">
        <f ca="1">OFFSET(UT!C$167,'Discipline Analysis'!$A$3,0)</f>
        <v>143936874.13259581</v>
      </c>
      <c r="AM8" s="120">
        <f ca="1">OFFSET(UT!D$167,'Discipline Analysis'!$A$3,0)</f>
        <v>204241308.46586794</v>
      </c>
      <c r="AN8" s="120">
        <f ca="1">OFFSET(UT!E$167,'Discipline Analysis'!$A$3,0)</f>
        <v>171749642.27976516</v>
      </c>
      <c r="AO8" s="120">
        <f ca="1">OFFSET(UT!F$167,'Discipline Analysis'!$A$3,0)</f>
        <v>348688603.29456526</v>
      </c>
      <c r="AP8" s="120">
        <f ca="1">OFFSET(UT!G$167,'Discipline Analysis'!$A$3,0)</f>
        <v>28047743.918803658</v>
      </c>
      <c r="AQ8" s="166">
        <f t="shared" ca="1" si="8"/>
        <v>896664172.0915978</v>
      </c>
      <c r="AR8" s="121">
        <f t="shared" ca="1" si="9"/>
        <v>0.24612191386340382</v>
      </c>
    </row>
    <row r="9" spans="1:44" x14ac:dyDescent="0.2">
      <c r="A9" s="201" t="s">
        <v>704</v>
      </c>
      <c r="B9" s="117">
        <f ca="1">OFFSET(UTD!C$31,'Discipline Analysis'!$A$3,0)</f>
        <v>283945</v>
      </c>
      <c r="C9" s="120">
        <f ca="1">OFFSET(UTD!D$31,'Discipline Analysis'!$A$3,0)</f>
        <v>290954</v>
      </c>
      <c r="D9" s="120">
        <f ca="1">OFFSET(UTD!E$31,'Discipline Analysis'!$A$3,0)</f>
        <v>116958</v>
      </c>
      <c r="E9" s="120">
        <f ca="1">OFFSET(UTD!F$31,'Discipline Analysis'!$A$3,0)</f>
        <v>29408</v>
      </c>
      <c r="F9" s="196">
        <f ca="1">OFFSET(UTD!G$31,'Discipline Analysis'!$A$3,0)</f>
        <v>1229</v>
      </c>
      <c r="G9" s="166">
        <f t="shared" ca="1" si="10"/>
        <v>722494</v>
      </c>
      <c r="H9" s="118">
        <f t="shared" ca="1" si="11"/>
        <v>25721.536111111112</v>
      </c>
      <c r="I9" s="119">
        <f t="shared" ca="1" si="12"/>
        <v>634.67670123426956</v>
      </c>
      <c r="J9" s="117">
        <f ca="1">OFFSET(UTD!C$115,'Discipline Analysis'!$A$3,0)</f>
        <v>22749070.88488451</v>
      </c>
      <c r="K9" s="120">
        <f ca="1">OFFSET(UTD!D$115,'Discipline Analysis'!$A$3,0)</f>
        <v>42991108.047594756</v>
      </c>
      <c r="L9" s="120">
        <f ca="1">OFFSET(UTD!E$115,'Discipline Analysis'!$A$3,0)</f>
        <v>36290415.67355179</v>
      </c>
      <c r="M9" s="120">
        <f ca="1">OFFSET(UTD!F$115,'Discipline Analysis'!$A$3,0)</f>
        <v>37053009.551859081</v>
      </c>
      <c r="N9" s="120">
        <f ca="1">OFFSET(UTD!G$115,'Discipline Analysis'!$A$3,0)</f>
        <v>703257.16527812101</v>
      </c>
      <c r="O9" s="166">
        <f t="shared" ca="1" si="0"/>
        <v>139786861.32316825</v>
      </c>
      <c r="P9" s="197">
        <f t="shared" ca="1" si="1"/>
        <v>5.7550310036262695E-2</v>
      </c>
      <c r="Q9" s="117">
        <f ca="1">OFFSET(UTD!C$192,'Discipline Analysis'!$A$3,0)</f>
        <v>11559192.480078364</v>
      </c>
      <c r="R9" s="120">
        <f ca="1">OFFSET(UTD!D$192,'Discipline Analysis'!$A$3,0)</f>
        <v>21844518.194551162</v>
      </c>
      <c r="S9" s="120">
        <f ca="1">OFFSET(UTD!E$192,'Discipline Analysis'!$A$3,0)</f>
        <v>18439781.654175788</v>
      </c>
      <c r="T9" s="120">
        <f ca="1">OFFSET(UTD!F$192,'Discipline Analysis'!$A$3,0)</f>
        <v>18827268.662682161</v>
      </c>
      <c r="U9" s="120">
        <f ca="1">OFFSET(UTD!G$192,'Discipline Analysis'!$A$3,0)</f>
        <v>357337.00851252826</v>
      </c>
      <c r="V9" s="166">
        <f t="shared" ca="1" si="2"/>
        <v>71028098</v>
      </c>
      <c r="W9" s="197">
        <f t="shared" ca="1" si="3"/>
        <v>4.0324663347377138E-2</v>
      </c>
      <c r="X9" s="117">
        <f ca="1">OFFSET(UTD!C$217,'Discipline Analysis'!$A$3,0)</f>
        <v>12046503.112412415</v>
      </c>
      <c r="Y9" s="120">
        <f ca="1">OFFSET(UTD!D$217,'Discipline Analysis'!$A$3,0)</f>
        <v>21569912.821988292</v>
      </c>
      <c r="Z9" s="120">
        <f ca="1">OFFSET(UTD!E$217,'Discipline Analysis'!$A$3,0)</f>
        <v>10762768.403682766</v>
      </c>
      <c r="AA9" s="120">
        <f ca="1">OFFSET(UTD!F$217,'Discipline Analysis'!$A$3,0)</f>
        <v>2355098.4903361197</v>
      </c>
      <c r="AB9" s="120">
        <f ca="1">OFFSET(UTD!G$217,'Discipline Analysis'!$A$3,0)</f>
        <v>87167.17158040822</v>
      </c>
      <c r="AC9" s="166">
        <f t="shared" ca="1" si="4"/>
        <v>46821450.000000007</v>
      </c>
      <c r="AD9" s="121">
        <f t="shared" ca="1" si="5"/>
        <v>4.2490391672223189E-2</v>
      </c>
      <c r="AE9" s="117">
        <f ca="1">OFFSET(UTD!C$242,'Discipline Analysis'!$A$3,0)</f>
        <v>5596691.9678096334</v>
      </c>
      <c r="AF9" s="120">
        <f ca="1">OFFSET(UTD!D$242,'Discipline Analysis'!$A$3,0)</f>
        <v>10021178.487289716</v>
      </c>
      <c r="AG9" s="120">
        <f ca="1">OFFSET(UTD!E$242,'Discipline Analysis'!$A$3,0)</f>
        <v>5000280.904275124</v>
      </c>
      <c r="AH9" s="120">
        <f ca="1">OFFSET(UTD!F$242,'Discipline Analysis'!$A$3,0)</f>
        <v>1094156.5931015809</v>
      </c>
      <c r="AI9" s="120">
        <f ca="1">OFFSET(UTD!G$242,'Discipline Analysis'!$A$3,0)</f>
        <v>40497.047523948138</v>
      </c>
      <c r="AJ9" s="166">
        <f t="shared" ca="1" si="6"/>
        <v>21752805</v>
      </c>
      <c r="AK9" s="121">
        <f t="shared" ca="1" si="7"/>
        <v>2.8874387057889125E-2</v>
      </c>
      <c r="AL9" s="117">
        <f ca="1">OFFSET(UTD!C$167,'Discipline Analysis'!$A$3,0)</f>
        <v>31715344.969825104</v>
      </c>
      <c r="AM9" s="120">
        <f ca="1">OFFSET(UTD!D$167,'Discipline Analysis'!$A$3,0)</f>
        <v>51418943.343694486</v>
      </c>
      <c r="AN9" s="120">
        <f ca="1">OFFSET(UTD!E$167,'Discipline Analysis'!$A$3,0)</f>
        <v>54663292.34575285</v>
      </c>
      <c r="AO9" s="120">
        <f ca="1">OFFSET(UTD!F$167,'Discipline Analysis'!$A$3,0)</f>
        <v>40525698.199469015</v>
      </c>
      <c r="AP9" s="120">
        <f ca="1">OFFSET(UTD!G$167,'Discipline Analysis'!$A$3,0)</f>
        <v>837615.39964259439</v>
      </c>
      <c r="AQ9" s="166">
        <f t="shared" ca="1" si="8"/>
        <v>179160894.25838405</v>
      </c>
      <c r="AR9" s="121">
        <f t="shared" ca="1" si="9"/>
        <v>4.9177187576808723E-2</v>
      </c>
    </row>
    <row r="10" spans="1:44" x14ac:dyDescent="0.2">
      <c r="A10" s="201" t="s">
        <v>705</v>
      </c>
      <c r="B10" s="117">
        <f ca="1">OFFSET(UTEP!C$31,'Discipline Analysis'!$A$3,0)</f>
        <v>297412</v>
      </c>
      <c r="C10" s="120">
        <f ca="1">OFFSET(UTEP!D$31,'Discipline Analysis'!$A$3,0)</f>
        <v>220925</v>
      </c>
      <c r="D10" s="120">
        <f ca="1">OFFSET(UTEP!E$31,'Discipline Analysis'!$A$3,0)</f>
        <v>47065</v>
      </c>
      <c r="E10" s="120">
        <f ca="1">OFFSET(UTEP!F$31,'Discipline Analysis'!$A$3,0)</f>
        <v>9005</v>
      </c>
      <c r="F10" s="196">
        <f ca="1">OFFSET(UTEP!G$31,'Discipline Analysis'!$A$3,0)</f>
        <v>9323</v>
      </c>
      <c r="G10" s="166">
        <f t="shared" ca="1" si="10"/>
        <v>583730</v>
      </c>
      <c r="H10" s="118">
        <f t="shared" ca="1" si="11"/>
        <v>20127.677777777779</v>
      </c>
      <c r="I10" s="119">
        <f t="shared" ca="1" si="12"/>
        <v>491.44393297421948</v>
      </c>
      <c r="J10" s="117">
        <f ca="1">OFFSET(UTEP!C$115,'Discipline Analysis'!$A$3,0)</f>
        <v>18197069.148461591</v>
      </c>
      <c r="K10" s="120">
        <f ca="1">OFFSET(UTEP!D$115,'Discipline Analysis'!$A$3,0)</f>
        <v>25700258.580473803</v>
      </c>
      <c r="L10" s="120">
        <f ca="1">OFFSET(UTEP!E$115,'Discipline Analysis'!$A$3,0)</f>
        <v>17317616.79578482</v>
      </c>
      <c r="M10" s="120">
        <f ca="1">OFFSET(UTEP!F$115,'Discipline Analysis'!$A$3,0)</f>
        <v>8947816.9393521305</v>
      </c>
      <c r="N10" s="120">
        <f ca="1">OFFSET(UTEP!G$115,'Discipline Analysis'!$A$3,0)</f>
        <v>2777542.917205744</v>
      </c>
      <c r="O10" s="166">
        <f t="shared" ca="1" si="0"/>
        <v>72940304.381278083</v>
      </c>
      <c r="P10" s="197">
        <f t="shared" ca="1" si="1"/>
        <v>3.002955421952944E-2</v>
      </c>
      <c r="Q10" s="117">
        <f ca="1">OFFSET(UTEP!C$192,'Discipline Analysis'!$A$3,0)</f>
        <v>6506124.6121210502</v>
      </c>
      <c r="R10" s="120">
        <f ca="1">OFFSET(UTEP!D$192,'Discipline Analysis'!$A$3,0)</f>
        <v>9188792.0809726622</v>
      </c>
      <c r="S10" s="120">
        <f ca="1">OFFSET(UTEP!E$192,'Discipline Analysis'!$A$3,0)</f>
        <v>6191687.8997990629</v>
      </c>
      <c r="T10" s="120">
        <f ca="1">OFFSET(UTEP!F$192,'Discipline Analysis'!$A$3,0)</f>
        <v>3199175.1824932857</v>
      </c>
      <c r="U10" s="120">
        <f ca="1">OFFSET(UTEP!G$192,'Discipline Analysis'!$A$3,0)</f>
        <v>993074.22461394244</v>
      </c>
      <c r="V10" s="166">
        <f t="shared" ca="1" si="2"/>
        <v>26078854.000000004</v>
      </c>
      <c r="W10" s="197">
        <f t="shared" ca="1" si="3"/>
        <v>1.4805704188156634E-2</v>
      </c>
      <c r="X10" s="117">
        <f ca="1">OFFSET(UTEP!C$217,'Discipline Analysis'!$A$3,0)</f>
        <v>10814891.620744513</v>
      </c>
      <c r="Y10" s="120">
        <f ca="1">OFFSET(UTEP!D$217,'Discipline Analysis'!$A$3,0)</f>
        <v>16865405.939070955</v>
      </c>
      <c r="Z10" s="120">
        <f ca="1">OFFSET(UTEP!E$217,'Discipline Analysis'!$A$3,0)</f>
        <v>3379009.2742602606</v>
      </c>
      <c r="AA10" s="120">
        <f ca="1">OFFSET(UTEP!F$217,'Discipline Analysis'!$A$3,0)</f>
        <v>1012929.5536111995</v>
      </c>
      <c r="AB10" s="120">
        <f ca="1">OFFSET(UTEP!G$217,'Discipline Analysis'!$A$3,0)</f>
        <v>331199.61231307668</v>
      </c>
      <c r="AC10" s="166">
        <f t="shared" ca="1" si="4"/>
        <v>32403436.000000004</v>
      </c>
      <c r="AD10" s="121">
        <f t="shared" ca="1" si="5"/>
        <v>2.9406066816935764E-2</v>
      </c>
      <c r="AE10" s="117">
        <f ca="1">OFFSET(UTEP!C$242,'Discipline Analysis'!$A$3,0)</f>
        <v>6697766.2077632826</v>
      </c>
      <c r="AF10" s="120">
        <f ca="1">OFFSET(UTEP!D$242,'Discipline Analysis'!$A$3,0)</f>
        <v>10444907.812321031</v>
      </c>
      <c r="AG10" s="120">
        <f ca="1">OFFSET(UTEP!E$242,'Discipline Analysis'!$A$3,0)</f>
        <v>2092652.883312122</v>
      </c>
      <c r="AH10" s="120">
        <f ca="1">OFFSET(UTEP!F$242,'Discipline Analysis'!$A$3,0)</f>
        <v>627316.99705695198</v>
      </c>
      <c r="AI10" s="120">
        <f ca="1">OFFSET(UTEP!G$242,'Discipline Analysis'!$A$3,0)</f>
        <v>205115.09954661154</v>
      </c>
      <c r="AJ10" s="166">
        <f t="shared" ca="1" si="6"/>
        <v>20067759</v>
      </c>
      <c r="AK10" s="121">
        <f t="shared" ca="1" si="7"/>
        <v>2.663767917518858E-2</v>
      </c>
      <c r="AL10" s="117">
        <f ca="1">OFFSET(UTEP!C$167,'Discipline Analysis'!$A$3,0)</f>
        <v>30094020.373123255</v>
      </c>
      <c r="AM10" s="120">
        <f ca="1">OFFSET(UTEP!D$167,'Discipline Analysis'!$A$3,0)</f>
        <v>47165218.503055662</v>
      </c>
      <c r="AN10" s="120">
        <f ca="1">OFFSET(UTEP!E$167,'Discipline Analysis'!$A$3,0)</f>
        <v>32211002.1082079</v>
      </c>
      <c r="AO10" s="120">
        <f ca="1">OFFSET(UTEP!F$167,'Discipline Analysis'!$A$3,0)</f>
        <v>21677401.679262698</v>
      </c>
      <c r="AP10" s="120">
        <f ca="1">OFFSET(UTEP!G$167,'Discipline Analysis'!$A$3,0)</f>
        <v>4232570.9501134986</v>
      </c>
      <c r="AQ10" s="166">
        <f t="shared" ca="1" si="8"/>
        <v>135380213.613763</v>
      </c>
      <c r="AR10" s="121">
        <f t="shared" ca="1" si="9"/>
        <v>3.7159996251586613E-2</v>
      </c>
    </row>
    <row r="11" spans="1:44" x14ac:dyDescent="0.2">
      <c r="A11" s="201" t="s">
        <v>836</v>
      </c>
      <c r="B11" s="117">
        <f ca="1">OFFSET(UTRGV!C$31,'Discipline Analysis'!$A$3,0)</f>
        <v>405668</v>
      </c>
      <c r="C11" s="120">
        <f ca="1">OFFSET(UTRGV!D$31,'Discipline Analysis'!$A$3,0)</f>
        <v>293113</v>
      </c>
      <c r="D11" s="120">
        <f ca="1">OFFSET(UTRGV!E$31,'Discipline Analysis'!$A$3,0)</f>
        <v>74551</v>
      </c>
      <c r="E11" s="120">
        <f ca="1">OFFSET(UTRGV!F$31,'Discipline Analysis'!$A$3,0)</f>
        <v>4844</v>
      </c>
      <c r="F11" s="196">
        <f ca="1">OFFSET(UTRGV!G$31,'Discipline Analysis'!$A$3,0)</f>
        <v>0</v>
      </c>
      <c r="G11" s="166">
        <f t="shared" ca="1" si="10"/>
        <v>778176</v>
      </c>
      <c r="H11" s="118">
        <f t="shared" ca="1" si="11"/>
        <v>26668.102777777774</v>
      </c>
      <c r="I11" s="119">
        <f t="shared" ca="1" si="12"/>
        <v>369.12848763612374</v>
      </c>
      <c r="J11" s="117">
        <f ca="1">OFFSET(UTRGV!C$115,'Discipline Analysis'!$A$3,0)</f>
        <v>22188075.243437886</v>
      </c>
      <c r="K11" s="120">
        <f ca="1">OFFSET(UTRGV!D$115,'Discipline Analysis'!$A$3,0)</f>
        <v>24329038.875321086</v>
      </c>
      <c r="L11" s="120">
        <f ca="1">OFFSET(UTRGV!E$115,'Discipline Analysis'!$A$3,0)</f>
        <v>14084974.150848443</v>
      </c>
      <c r="M11" s="120">
        <f ca="1">OFFSET(UTRGV!F$115,'Discipline Analysis'!$A$3,0)</f>
        <v>2465242.4951975378</v>
      </c>
      <c r="N11" s="120">
        <f ca="1">OFFSET(UTRGV!G$115,'Discipline Analysis'!$A$3,0)</f>
        <v>0</v>
      </c>
      <c r="O11" s="166">
        <f t="shared" ca="1" si="0"/>
        <v>63067330.764804952</v>
      </c>
      <c r="P11" s="197">
        <f t="shared" ca="1" si="1"/>
        <v>2.5964846798319903E-2</v>
      </c>
      <c r="Q11" s="117">
        <f ca="1">OFFSET(UTRGV!C$192,'Discipline Analysis'!$A$3,0)</f>
        <v>18562419.586635184</v>
      </c>
      <c r="R11" s="120">
        <f ca="1">OFFSET(UTRGV!D$192,'Discipline Analysis'!$A$3,0)</f>
        <v>20353537.780472029</v>
      </c>
      <c r="S11" s="120">
        <f ca="1">OFFSET(UTRGV!E$192,'Discipline Analysis'!$A$3,0)</f>
        <v>11783410.55663598</v>
      </c>
      <c r="T11" s="120">
        <f ca="1">OFFSET(UTRGV!F$192,'Discipline Analysis'!$A$3,0)</f>
        <v>2062408.0762568144</v>
      </c>
      <c r="U11" s="120">
        <f ca="1">OFFSET(UTRGV!G$192,'Discipline Analysis'!$A$3,0)</f>
        <v>0</v>
      </c>
      <c r="V11" s="166">
        <f t="shared" ca="1" si="2"/>
        <v>52761776</v>
      </c>
      <c r="W11" s="197">
        <f t="shared" ca="1" si="3"/>
        <v>2.9954354892196645E-2</v>
      </c>
      <c r="X11" s="117">
        <f ca="1">OFFSET(UTRGV!C$217,'Discipline Analysis'!$A$3,0)</f>
        <v>14030998.727316758</v>
      </c>
      <c r="Y11" s="120">
        <f ca="1">OFFSET(UTRGV!D$217,'Discipline Analysis'!$A$3,0)</f>
        <v>21088108.407485552</v>
      </c>
      <c r="Z11" s="120">
        <f ca="1">OFFSET(UTRGV!E$217,'Discipline Analysis'!$A$3,0)</f>
        <v>4525815.4257843569</v>
      </c>
      <c r="AA11" s="120">
        <f ca="1">OFFSET(UTRGV!F$217,'Discipline Analysis'!$A$3,0)</f>
        <v>452165.43941333151</v>
      </c>
      <c r="AB11" s="120">
        <f ca="1">OFFSET(UTRGV!G$217,'Discipline Analysis'!$A$3,0)</f>
        <v>0</v>
      </c>
      <c r="AC11" s="166">
        <f t="shared" ca="1" si="4"/>
        <v>40097088</v>
      </c>
      <c r="AD11" s="121">
        <f t="shared" ca="1" si="5"/>
        <v>3.6388043814012595E-2</v>
      </c>
      <c r="AE11" s="117">
        <f ca="1">OFFSET(UTRGV!C$242,'Discipline Analysis'!$A$3,0)</f>
        <v>8930696.2180635799</v>
      </c>
      <c r="AF11" s="120">
        <f ca="1">OFFSET(UTRGV!D$242,'Discipline Analysis'!$A$3,0)</f>
        <v>13422529.1913245</v>
      </c>
      <c r="AG11" s="120">
        <f ca="1">OFFSET(UTRGV!E$242,'Discipline Analysis'!$A$3,0)</f>
        <v>2880670.3993220101</v>
      </c>
      <c r="AH11" s="120">
        <f ca="1">OFFSET(UTRGV!F$242,'Discipline Analysis'!$A$3,0)</f>
        <v>287802.19128990971</v>
      </c>
      <c r="AI11" s="120">
        <f ca="1">OFFSET(UTRGV!G$242,'Discipline Analysis'!$A$3,0)</f>
        <v>0</v>
      </c>
      <c r="AJ11" s="166">
        <f t="shared" ca="1" si="6"/>
        <v>25521698</v>
      </c>
      <c r="AK11" s="121">
        <f t="shared" ca="1" si="7"/>
        <v>3.3877166021878777E-2</v>
      </c>
      <c r="AL11" s="117">
        <f ca="1">OFFSET(UTRGV!C$167,'Discipline Analysis'!$A$3,0)</f>
        <v>37161533.805354625</v>
      </c>
      <c r="AM11" s="120">
        <f ca="1">OFFSET(UTRGV!D$167,'Discipline Analysis'!$A$3,0)</f>
        <v>39393406.243141942</v>
      </c>
      <c r="AN11" s="120">
        <f ca="1">OFFSET(UTRGV!E$167,'Discipline Analysis'!$A$3,0)</f>
        <v>22905494.54589808</v>
      </c>
      <c r="AO11" s="120">
        <f ca="1">OFFSET(UTRGV!F$167,'Discipline Analysis'!$A$3,0)</f>
        <v>6338602.6355285868</v>
      </c>
      <c r="AP11" s="120">
        <f ca="1">OFFSET(UTRGV!G$167,'Discipline Analysis'!$A$3,0)</f>
        <v>0</v>
      </c>
      <c r="AQ11" s="166">
        <f t="shared" ca="1" si="8"/>
        <v>105799037.22992325</v>
      </c>
      <c r="AR11" s="121">
        <f t="shared" ca="1" si="9"/>
        <v>2.9040372458724928E-2</v>
      </c>
    </row>
    <row r="12" spans="1:44" x14ac:dyDescent="0.2">
      <c r="A12" s="202" t="s">
        <v>706</v>
      </c>
      <c r="B12" s="117">
        <f ca="1">OFFSET(UTPB!C$31,'Discipline Analysis'!$A$3,0)</f>
        <v>48673</v>
      </c>
      <c r="C12" s="120">
        <f ca="1">OFFSET(UTPB!D$31,'Discipline Analysis'!$A$3,0)</f>
        <v>51401</v>
      </c>
      <c r="D12" s="120">
        <f ca="1">OFFSET(UTPB!E$31,'Discipline Analysis'!$A$3,0)</f>
        <v>15553</v>
      </c>
      <c r="E12" s="120">
        <f ca="1">OFFSET(UTPB!F$31,'Discipline Analysis'!$A$3,0)</f>
        <v>0</v>
      </c>
      <c r="F12" s="196">
        <f ca="1">OFFSET(UTPB!G$31,'Discipline Analysis'!$A$3,0)</f>
        <v>0</v>
      </c>
      <c r="G12" s="166">
        <f t="shared" ca="1" si="10"/>
        <v>115627</v>
      </c>
      <c r="H12" s="118">
        <f t="shared" ca="1" si="11"/>
        <v>3983.8416666666667</v>
      </c>
      <c r="I12" s="119">
        <f t="shared" ca="1" si="12"/>
        <v>503.00803445562025</v>
      </c>
      <c r="J12" s="117">
        <f ca="1">OFFSET(UTPB!C$115,'Discipline Analysis'!$A$3,0)</f>
        <v>3915068.9090404678</v>
      </c>
      <c r="K12" s="120">
        <f ca="1">OFFSET(UTPB!D$115,'Discipline Analysis'!$A$3,0)</f>
        <v>6016932.2521997206</v>
      </c>
      <c r="L12" s="120">
        <f ca="1">OFFSET(UTPB!E$115,'Discipline Analysis'!$A$3,0)</f>
        <v>3021233.4458271288</v>
      </c>
      <c r="M12" s="120">
        <f ca="1">OFFSET(UTPB!F$115,'Discipline Analysis'!$A$3,0)</f>
        <v>0</v>
      </c>
      <c r="N12" s="120">
        <f ca="1">OFFSET(UTPB!G$115,'Discipline Analysis'!$A$3,0)</f>
        <v>0</v>
      </c>
      <c r="O12" s="166">
        <f t="shared" ca="1" si="0"/>
        <v>12953234.607067317</v>
      </c>
      <c r="P12" s="197">
        <f t="shared" ca="1" si="1"/>
        <v>5.3328521761838756E-3</v>
      </c>
      <c r="Q12" s="117">
        <f ca="1">OFFSET(UTPB!C$192,'Discipline Analysis'!$A$3,0)</f>
        <v>2155465.8775002118</v>
      </c>
      <c r="R12" s="120">
        <f ca="1">OFFSET(UTPB!D$192,'Discipline Analysis'!$A$3,0)</f>
        <v>3312659.9960728651</v>
      </c>
      <c r="S12" s="120">
        <f ca="1">OFFSET(UTPB!E$192,'Discipline Analysis'!$A$3,0)</f>
        <v>1663359.1264269233</v>
      </c>
      <c r="T12" s="120">
        <f ca="1">OFFSET(UTPB!F$192,'Discipline Analysis'!$A$3,0)</f>
        <v>0</v>
      </c>
      <c r="U12" s="120">
        <f ca="1">OFFSET(UTPB!G$192,'Discipline Analysis'!$A$3,0)</f>
        <v>0</v>
      </c>
      <c r="V12" s="166">
        <f t="shared" ca="1" si="2"/>
        <v>7131485</v>
      </c>
      <c r="W12" s="197">
        <f t="shared" ca="1" si="3"/>
        <v>4.0487460581004131E-3</v>
      </c>
      <c r="X12" s="117">
        <f ca="1">OFFSET(UTPB!C$217,'Discipline Analysis'!$A$3,0)</f>
        <v>4201644.0965360589</v>
      </c>
      <c r="Y12" s="120">
        <f ca="1">OFFSET(UTPB!D$217,'Discipline Analysis'!$A$3,0)</f>
        <v>5327493.2576187775</v>
      </c>
      <c r="Z12" s="120">
        <f ca="1">OFFSET(UTPB!E$217,'Discipline Analysis'!$A$3,0)</f>
        <v>1465060.6458451638</v>
      </c>
      <c r="AA12" s="120">
        <f ca="1">OFFSET(UTPB!F$217,'Discipline Analysis'!$A$3,0)</f>
        <v>0</v>
      </c>
      <c r="AB12" s="120">
        <f ca="1">OFFSET(UTPB!G$217,'Discipline Analysis'!$A$3,0)</f>
        <v>0</v>
      </c>
      <c r="AC12" s="166">
        <f t="shared" ca="1" si="4"/>
        <v>10994198</v>
      </c>
      <c r="AD12" s="121">
        <f t="shared" ca="1" si="5"/>
        <v>9.9772172613614655E-3</v>
      </c>
      <c r="AE12" s="117">
        <f ca="1">OFFSET(UTPB!C$242,'Discipline Analysis'!$A$3,0)</f>
        <v>1210875.2816581486</v>
      </c>
      <c r="AF12" s="120">
        <f ca="1">OFFSET(UTPB!D$242,'Discipline Analysis'!$A$3,0)</f>
        <v>1535334.6810524324</v>
      </c>
      <c r="AG12" s="120">
        <f ca="1">OFFSET(UTPB!E$242,'Discipline Analysis'!$A$3,0)</f>
        <v>422217.03728941892</v>
      </c>
      <c r="AH12" s="120">
        <f ca="1">OFFSET(UTPB!F$242,'Discipline Analysis'!$A$3,0)</f>
        <v>0</v>
      </c>
      <c r="AI12" s="120">
        <f ca="1">OFFSET(UTPB!G$242,'Discipline Analysis'!$A$3,0)</f>
        <v>0</v>
      </c>
      <c r="AJ12" s="166">
        <f t="shared" ca="1" si="6"/>
        <v>3168426.9999999995</v>
      </c>
      <c r="AK12" s="121">
        <f t="shared" ca="1" si="7"/>
        <v>4.2057282986109812E-3</v>
      </c>
      <c r="AL12" s="117">
        <f ca="1">OFFSET(UTPB!C$167,'Discipline Analysis'!$A$3,0)</f>
        <v>7227910.6525761941</v>
      </c>
      <c r="AM12" s="120">
        <f ca="1">OFFSET(UTPB!D$167,'Discipline Analysis'!$A$3,0)</f>
        <v>11108322.671174239</v>
      </c>
      <c r="AN12" s="120">
        <f ca="1">OFFSET(UTPB!E$167,'Discipline Analysis'!$A$3,0)</f>
        <v>5577732.0691822506</v>
      </c>
      <c r="AO12" s="120">
        <f ca="1">OFFSET(UTPB!F$167,'Discipline Analysis'!$A$3,0)</f>
        <v>0</v>
      </c>
      <c r="AP12" s="120">
        <f ca="1">OFFSET(UTPB!G$167,'Discipline Analysis'!$A$3,0)</f>
        <v>0</v>
      </c>
      <c r="AQ12" s="166">
        <f t="shared" ca="1" si="8"/>
        <v>23913965.392932683</v>
      </c>
      <c r="AR12" s="121">
        <f t="shared" ca="1" si="9"/>
        <v>6.5640527566105823E-3</v>
      </c>
    </row>
    <row r="13" spans="1:44" x14ac:dyDescent="0.2">
      <c r="A13" s="201" t="s">
        <v>707</v>
      </c>
      <c r="B13" s="117">
        <f ca="1">OFFSET(UTSA!C$31,'Discipline Analysis'!$A$3,0)</f>
        <v>420072</v>
      </c>
      <c r="C13" s="120">
        <f ca="1">OFFSET(UTSA!D$31,'Discipline Analysis'!$A$3,0)</f>
        <v>304950</v>
      </c>
      <c r="D13" s="120">
        <f ca="1">OFFSET(UTSA!E$31,'Discipline Analysis'!$A$3,0)</f>
        <v>58477</v>
      </c>
      <c r="E13" s="120">
        <f ca="1">OFFSET(UTSA!F$31,'Discipline Analysis'!$A$3,0)</f>
        <v>13563</v>
      </c>
      <c r="F13" s="196">
        <f ca="1">OFFSET(UTSA!G$31,'Discipline Analysis'!$A$3,0)</f>
        <v>0</v>
      </c>
      <c r="G13" s="166">
        <f t="shared" ca="1" si="10"/>
        <v>797062</v>
      </c>
      <c r="H13" s="118">
        <f t="shared" ca="1" si="11"/>
        <v>27357.441666666669</v>
      </c>
      <c r="I13" s="119">
        <f t="shared" ca="1" si="12"/>
        <v>494.32175137985956</v>
      </c>
      <c r="J13" s="117">
        <f ca="1">OFFSET(UTSA!C$115,'Discipline Analysis'!$A$3,0)</f>
        <v>25954170.116313864</v>
      </c>
      <c r="K13" s="120">
        <f ca="1">OFFSET(UTSA!D$115,'Discipline Analysis'!$A$3,0)</f>
        <v>34642208.262956113</v>
      </c>
      <c r="L13" s="120">
        <f ca="1">OFFSET(UTSA!E$115,'Discipline Analysis'!$A$3,0)</f>
        <v>22099035.90544375</v>
      </c>
      <c r="M13" s="120">
        <f ca="1">OFFSET(UTSA!F$115,'Discipline Analysis'!$A$3,0)</f>
        <v>17740502.638159379</v>
      </c>
      <c r="N13" s="120">
        <f ca="1">OFFSET(UTSA!G$115,'Discipline Analysis'!$A$3,0)</f>
        <v>0</v>
      </c>
      <c r="O13" s="166">
        <f t="shared" ca="1" si="0"/>
        <v>100435916.92287309</v>
      </c>
      <c r="P13" s="197">
        <f t="shared" ca="1" si="1"/>
        <v>4.1349509553153363E-2</v>
      </c>
      <c r="Q13" s="117">
        <f ca="1">OFFSET(UTSA!C$192,'Discipline Analysis'!$A$3,0)</f>
        <v>19529174.554881144</v>
      </c>
      <c r="R13" s="120">
        <f ca="1">OFFSET(UTSA!D$192,'Discipline Analysis'!$A$3,0)</f>
        <v>26066475.217736632</v>
      </c>
      <c r="S13" s="120">
        <f ca="1">OFFSET(UTSA!E$192,'Discipline Analysis'!$A$3,0)</f>
        <v>16628384.870634865</v>
      </c>
      <c r="T13" s="120">
        <f ca="1">OFFSET(UTSA!F$192,'Discipline Analysis'!$A$3,0)</f>
        <v>13348813.356747372</v>
      </c>
      <c r="U13" s="120">
        <f ca="1">OFFSET(UTSA!G$192,'Discipline Analysis'!$A$3,0)</f>
        <v>0</v>
      </c>
      <c r="V13" s="166">
        <f t="shared" ca="1" si="2"/>
        <v>75572848.000000015</v>
      </c>
      <c r="W13" s="197">
        <f t="shared" ca="1" si="3"/>
        <v>4.290484666789901E-2</v>
      </c>
      <c r="X13" s="117">
        <f ca="1">OFFSET(UTSA!C$217,'Discipline Analysis'!$A$3,0)</f>
        <v>15699368.187038811</v>
      </c>
      <c r="Y13" s="120">
        <f ca="1">OFFSET(UTSA!D$217,'Discipline Analysis'!$A$3,0)</f>
        <v>22809856.61570286</v>
      </c>
      <c r="Z13" s="120">
        <f ca="1">OFFSET(UTSA!E$217,'Discipline Analysis'!$A$3,0)</f>
        <v>4508956.9205594501</v>
      </c>
      <c r="AA13" s="120">
        <f ca="1">OFFSET(UTSA!F$217,'Discipline Analysis'!$A$3,0)</f>
        <v>1236547.276698879</v>
      </c>
      <c r="AB13" s="120">
        <f ca="1">OFFSET(UTSA!G$217,'Discipline Analysis'!$A$3,0)</f>
        <v>0</v>
      </c>
      <c r="AC13" s="166">
        <f t="shared" ca="1" si="4"/>
        <v>44254729</v>
      </c>
      <c r="AD13" s="121">
        <f t="shared" ca="1" si="5"/>
        <v>4.0161096432470456E-2</v>
      </c>
      <c r="AE13" s="117">
        <f ca="1">OFFSET(UTSA!C$242,'Discipline Analysis'!$A$3,0)</f>
        <v>10910792.821328228</v>
      </c>
      <c r="AF13" s="120">
        <f ca="1">OFFSET(UTSA!D$242,'Discipline Analysis'!$A$3,0)</f>
        <v>15852460.866775759</v>
      </c>
      <c r="AG13" s="120">
        <f ca="1">OFFSET(UTSA!E$242,'Discipline Analysis'!$A$3,0)</f>
        <v>3133648.0687887869</v>
      </c>
      <c r="AH13" s="120">
        <f ca="1">OFFSET(UTSA!F$242,'Discipline Analysis'!$A$3,0)</f>
        <v>859379.24310722784</v>
      </c>
      <c r="AI13" s="120">
        <f ca="1">OFFSET(UTSA!G$242,'Discipline Analysis'!$A$3,0)</f>
        <v>0</v>
      </c>
      <c r="AJ13" s="166">
        <f t="shared" ca="1" si="6"/>
        <v>30756281.000000004</v>
      </c>
      <c r="AK13" s="121">
        <f t="shared" ca="1" si="7"/>
        <v>4.0825482601218613E-2</v>
      </c>
      <c r="AL13" s="117">
        <f ca="1">OFFSET(UTSA!C$167,'Discipline Analysis'!$A$3,0)</f>
        <v>33410619.543932084</v>
      </c>
      <c r="AM13" s="120">
        <f ca="1">OFFSET(UTSA!D$167,'Discipline Analysis'!$A$3,0)</f>
        <v>51328842.731309198</v>
      </c>
      <c r="AN13" s="120">
        <f ca="1">OFFSET(UTSA!E$167,'Discipline Analysis'!$A$3,0)</f>
        <v>31559606.483814079</v>
      </c>
      <c r="AO13" s="120">
        <f ca="1">OFFSET(UTSA!F$167,'Discipline Analysis'!$A$3,0)</f>
        <v>26686240.116405211</v>
      </c>
      <c r="AP13" s="120">
        <f ca="1">OFFSET(UTSA!G$167,'Discipline Analysis'!$A$3,0)</f>
        <v>0</v>
      </c>
      <c r="AQ13" s="166">
        <f t="shared" ca="1" si="8"/>
        <v>142985308.87546057</v>
      </c>
      <c r="AR13" s="121">
        <f t="shared" ca="1" si="9"/>
        <v>3.9247489718127505E-2</v>
      </c>
    </row>
    <row r="14" spans="1:44" x14ac:dyDescent="0.2">
      <c r="A14" s="201" t="s">
        <v>708</v>
      </c>
      <c r="B14" s="117">
        <f ca="1">OFFSET(UTT!C$31,'Discipline Analysis'!$A$3,0)</f>
        <v>72969</v>
      </c>
      <c r="C14" s="120">
        <f ca="1">OFFSET(UTT!D$31,'Discipline Analysis'!$A$3,0)</f>
        <v>103877</v>
      </c>
      <c r="D14" s="120">
        <f ca="1">OFFSET(UTT!E$31,'Discipline Analysis'!$A$3,0)</f>
        <v>37160</v>
      </c>
      <c r="E14" s="120">
        <f ca="1">OFFSET(UTT!F$31,'Discipline Analysis'!$A$3,0)</f>
        <v>1430</v>
      </c>
      <c r="F14" s="196">
        <f ca="1">OFFSET(UTT!G$31,'Discipline Analysis'!$A$3,0)</f>
        <v>0</v>
      </c>
      <c r="G14" s="166">
        <f t="shared" ca="1" si="10"/>
        <v>215436</v>
      </c>
      <c r="H14" s="118">
        <f t="shared" ca="1" si="11"/>
        <v>7522.6444444444442</v>
      </c>
      <c r="I14" s="119">
        <f t="shared" ca="1" si="12"/>
        <v>476.21772608436038</v>
      </c>
      <c r="J14" s="117">
        <f ca="1">OFFSET(UTT!C$115,'Discipline Analysis'!$A$3,0)</f>
        <v>6055972.0351799028</v>
      </c>
      <c r="K14" s="120">
        <f ca="1">OFFSET(UTT!D$115,'Discipline Analysis'!$A$3,0)</f>
        <v>12783402.478453252</v>
      </c>
      <c r="L14" s="120">
        <f ca="1">OFFSET(UTT!E$115,'Discipline Analysis'!$A$3,0)</f>
        <v>7795614.5534795001</v>
      </c>
      <c r="M14" s="120">
        <f ca="1">OFFSET(UTT!F$115,'Discipline Analysis'!$A$3,0)</f>
        <v>1090258.6555875428</v>
      </c>
      <c r="N14" s="120">
        <f ca="1">OFFSET(UTT!G$115,'Discipline Analysis'!$A$3,0)</f>
        <v>0</v>
      </c>
      <c r="O14" s="166">
        <f t="shared" ca="1" si="0"/>
        <v>27725247.722700197</v>
      </c>
      <c r="P14" s="197">
        <f t="shared" ca="1" si="1"/>
        <v>1.1414496234984344E-2</v>
      </c>
      <c r="Q14" s="117">
        <f ca="1">OFFSET(UTT!C$192,'Discipline Analysis'!$A$3,0)</f>
        <v>3658655.3474176833</v>
      </c>
      <c r="R14" s="120">
        <f ca="1">OFFSET(UTT!D$192,'Discipline Analysis'!$A$3,0)</f>
        <v>7722965.6220821803</v>
      </c>
      <c r="S14" s="120">
        <f ca="1">OFFSET(UTT!E$192,'Discipline Analysis'!$A$3,0)</f>
        <v>4709643.0939261438</v>
      </c>
      <c r="T14" s="120">
        <f ca="1">OFFSET(UTT!F$192,'Discipline Analysis'!$A$3,0)</f>
        <v>658668.93657399155</v>
      </c>
      <c r="U14" s="120">
        <f ca="1">OFFSET(UTT!G$192,'Discipline Analysis'!$A$3,0)</f>
        <v>0</v>
      </c>
      <c r="V14" s="166">
        <f t="shared" ca="1" si="2"/>
        <v>16749932.999999998</v>
      </c>
      <c r="W14" s="197">
        <f t="shared" ca="1" si="3"/>
        <v>9.5094114629976825E-3</v>
      </c>
      <c r="X14" s="117">
        <f ca="1">OFFSET(UTT!C$217,'Discipline Analysis'!$A$3,0)</f>
        <v>4108497.7587906676</v>
      </c>
      <c r="Y14" s="120">
        <f ca="1">OFFSET(UTT!D$217,'Discipline Analysis'!$A$3,0)</f>
        <v>7325103.762734144</v>
      </c>
      <c r="Z14" s="120">
        <f ca="1">OFFSET(UTT!E$217,'Discipline Analysis'!$A$3,0)</f>
        <v>3070103.9286887944</v>
      </c>
      <c r="AA14" s="120">
        <f ca="1">OFFSET(UTT!F$217,'Discipline Analysis'!$A$3,0)</f>
        <v>193189.54978639499</v>
      </c>
      <c r="AB14" s="120">
        <f ca="1">OFFSET(UTT!G$217,'Discipline Analysis'!$A$3,0)</f>
        <v>0</v>
      </c>
      <c r="AC14" s="166">
        <f t="shared" ca="1" si="4"/>
        <v>14696895</v>
      </c>
      <c r="AD14" s="121">
        <f t="shared" ca="1" si="5"/>
        <v>1.3337408920815962E-2</v>
      </c>
      <c r="AE14" s="117">
        <f ca="1">OFFSET(UTT!C$242,'Discipline Analysis'!$A$3,0)</f>
        <v>3778014.1781137032</v>
      </c>
      <c r="AF14" s="120">
        <f ca="1">OFFSET(UTT!D$242,'Discipline Analysis'!$A$3,0)</f>
        <v>6735879.5103516281</v>
      </c>
      <c r="AG14" s="120">
        <f ca="1">OFFSET(UTT!E$242,'Discipline Analysis'!$A$3,0)</f>
        <v>2823147.7420308907</v>
      </c>
      <c r="AH14" s="120">
        <f ca="1">OFFSET(UTT!F$242,'Discipline Analysis'!$A$3,0)</f>
        <v>177649.56950377914</v>
      </c>
      <c r="AI14" s="120">
        <f ca="1">OFFSET(UTT!G$242,'Discipline Analysis'!$A$3,0)</f>
        <v>0</v>
      </c>
      <c r="AJ14" s="166">
        <f t="shared" ca="1" si="6"/>
        <v>13514691</v>
      </c>
      <c r="AK14" s="121">
        <f t="shared" ca="1" si="7"/>
        <v>1.7939222960062881E-2</v>
      </c>
      <c r="AL14" s="117">
        <f ca="1">OFFSET(UTT!C$167,'Discipline Analysis'!$A$3,0)</f>
        <v>6613861.7142439848</v>
      </c>
      <c r="AM14" s="120">
        <f ca="1">OFFSET(UTT!D$167,'Discipline Analysis'!$A$3,0)</f>
        <v>13765211.057761658</v>
      </c>
      <c r="AN14" s="120">
        <f ca="1">OFFSET(UTT!E$167,'Discipline Analysis'!$A$3,0)</f>
        <v>8355749.0507440222</v>
      </c>
      <c r="AO14" s="120">
        <f ca="1">OFFSET(UTT!F$167,'Discipline Analysis'!$A$3,0)</f>
        <v>1172853.4912604</v>
      </c>
      <c r="AP14" s="120">
        <f ca="1">OFFSET(UTT!G$167,'Discipline Analysis'!$A$3,0)</f>
        <v>0</v>
      </c>
      <c r="AQ14" s="166">
        <f t="shared" ca="1" si="8"/>
        <v>29907675.314010069</v>
      </c>
      <c r="AR14" s="121">
        <f t="shared" ca="1" si="9"/>
        <v>8.2092432335274419E-3</v>
      </c>
    </row>
    <row r="15" spans="1:44" x14ac:dyDescent="0.2">
      <c r="A15" s="201" t="s">
        <v>107</v>
      </c>
      <c r="B15" s="117">
        <f ca="1">OFFSET(TAMU!C$31,'Discipline Analysis'!$A$3,0)</f>
        <v>762250</v>
      </c>
      <c r="C15" s="120">
        <f ca="1">OFFSET(TAMU!D$31,'Discipline Analysis'!$A$3,0)</f>
        <v>625964</v>
      </c>
      <c r="D15" s="120">
        <f ca="1">OFFSET(TAMU!E$31,'Discipline Analysis'!$A$3,0)</f>
        <v>135276</v>
      </c>
      <c r="E15" s="120">
        <f ca="1">OFFSET(TAMU!F$31,'Discipline Analysis'!$A$3,0)</f>
        <v>80079</v>
      </c>
      <c r="F15" s="196">
        <f ca="1">OFFSET(TAMU!G$31,'Discipline Analysis'!$A$3,0)</f>
        <v>31013</v>
      </c>
      <c r="G15" s="166">
        <f t="shared" ca="1" si="10"/>
        <v>1634582</v>
      </c>
      <c r="H15" s="118">
        <f t="shared" ca="1" si="11"/>
        <v>57651.341666666674</v>
      </c>
      <c r="I15" s="119">
        <f t="shared" ca="1" si="12"/>
        <v>788.95281615807892</v>
      </c>
      <c r="J15" s="117">
        <f ca="1">OFFSET(TAMU!C$115,'Discipline Analysis'!$A$3,0)</f>
        <v>45787844.3198255</v>
      </c>
      <c r="K15" s="120">
        <f ca="1">OFFSET(TAMU!D$115,'Discipline Analysis'!$A$3,0)</f>
        <v>93418548.590691373</v>
      </c>
      <c r="L15" s="120">
        <f ca="1">OFFSET(TAMU!E$115,'Discipline Analysis'!$A$3,0)</f>
        <v>70167413.491660953</v>
      </c>
      <c r="M15" s="120">
        <f ca="1">OFFSET(TAMU!F$115,'Discipline Analysis'!$A$3,0)</f>
        <v>82716978.577422127</v>
      </c>
      <c r="N15" s="120">
        <f ca="1">OFFSET(TAMU!G$115,'Discipline Analysis'!$A$3,0)</f>
        <v>31838256.319909625</v>
      </c>
      <c r="O15" s="166">
        <f t="shared" ca="1" si="0"/>
        <v>323929041.29950958</v>
      </c>
      <c r="P15" s="197">
        <f t="shared" ca="1" si="1"/>
        <v>0.13336172355596315</v>
      </c>
      <c r="Q15" s="117">
        <f ca="1">OFFSET(TAMU!C$192,'Discipline Analysis'!$A$3,0)</f>
        <v>37135823.061554633</v>
      </c>
      <c r="R15" s="120">
        <f ca="1">OFFSET(TAMU!D$192,'Discipline Analysis'!$A$3,0)</f>
        <v>75766281.262318641</v>
      </c>
      <c r="S15" s="120">
        <f ca="1">OFFSET(TAMU!E$192,'Discipline Analysis'!$A$3,0)</f>
        <v>56908655.360851288</v>
      </c>
      <c r="T15" s="120">
        <f ca="1">OFFSET(TAMU!F$192,'Discipline Analysis'!$A$3,0)</f>
        <v>67086868.278433472</v>
      </c>
      <c r="U15" s="120">
        <f ca="1">OFFSET(TAMU!G$192,'Discipline Analysis'!$A$3,0)</f>
        <v>25822134.036841959</v>
      </c>
      <c r="V15" s="166">
        <f t="shared" ca="1" si="2"/>
        <v>262719762</v>
      </c>
      <c r="W15" s="197">
        <f t="shared" ca="1" si="3"/>
        <v>0.14915345131940666</v>
      </c>
      <c r="X15" s="117">
        <f ca="1">OFFSET(TAMU!C$217,'Discipline Analysis'!$A$3,0)</f>
        <v>29934894.978374224</v>
      </c>
      <c r="Y15" s="120">
        <f ca="1">OFFSET(TAMU!D$217,'Discipline Analysis'!$A$3,0)</f>
        <v>39444684.476863086</v>
      </c>
      <c r="Z15" s="120">
        <f ca="1">OFFSET(TAMU!E$217,'Discipline Analysis'!$A$3,0)</f>
        <v>9238618.19997181</v>
      </c>
      <c r="AA15" s="120">
        <f ca="1">OFFSET(TAMU!F$217,'Discipline Analysis'!$A$3,0)</f>
        <v>5494574.8753973609</v>
      </c>
      <c r="AB15" s="120">
        <f ca="1">OFFSET(TAMU!G$217,'Discipline Analysis'!$A$3,0)</f>
        <v>1613603.4693935076</v>
      </c>
      <c r="AC15" s="166">
        <f t="shared" ca="1" si="4"/>
        <v>85726375.999999985</v>
      </c>
      <c r="AD15" s="121">
        <f t="shared" ca="1" si="5"/>
        <v>7.779655036057774E-2</v>
      </c>
      <c r="AE15" s="117">
        <f ca="1">OFFSET(TAMU!C$242,'Discipline Analysis'!$A$3,0)</f>
        <v>27696259.611644406</v>
      </c>
      <c r="AF15" s="120">
        <f ca="1">OFFSET(TAMU!D$242,'Discipline Analysis'!$A$3,0)</f>
        <v>36494874.037802033</v>
      </c>
      <c r="AG15" s="120">
        <f ca="1">OFFSET(TAMU!E$242,'Discipline Analysis'!$A$3,0)</f>
        <v>8547722.258726256</v>
      </c>
      <c r="AH15" s="120">
        <f ca="1">OFFSET(TAMU!F$242,'Discipline Analysis'!$A$3,0)</f>
        <v>5083671.4915673593</v>
      </c>
      <c r="AI15" s="120">
        <f ca="1">OFFSET(TAMU!G$242,'Discipline Analysis'!$A$3,0)</f>
        <v>1492932.6002599478</v>
      </c>
      <c r="AJ15" s="166">
        <f t="shared" ca="1" si="6"/>
        <v>79315460</v>
      </c>
      <c r="AK15" s="121">
        <f t="shared" ca="1" si="7"/>
        <v>0.10528229769514885</v>
      </c>
      <c r="AL15" s="117">
        <f ca="1">OFFSET(TAMU!C$167,'Discipline Analysis'!$A$3,0)</f>
        <v>48210975.216104709</v>
      </c>
      <c r="AM15" s="120">
        <f ca="1">OFFSET(TAMU!D$167,'Discipline Analysis'!$A$3,0)</f>
        <v>93580128.246493489</v>
      </c>
      <c r="AN15" s="120">
        <f ca="1">OFFSET(TAMU!E$167,'Discipline Analysis'!$A$3,0)</f>
        <v>114165005.3638251</v>
      </c>
      <c r="AO15" s="120">
        <f ca="1">OFFSET(TAMU!F$167,'Discipline Analysis'!$A$3,0)</f>
        <v>229090630.15411016</v>
      </c>
      <c r="AP15" s="120">
        <f ca="1">OFFSET(TAMU!G$167,'Discipline Analysis'!$A$3,0)</f>
        <v>52870693.861262038</v>
      </c>
      <c r="AQ15" s="166">
        <f t="shared" ca="1" si="8"/>
        <v>537917432.84179556</v>
      </c>
      <c r="AR15" s="121">
        <f t="shared" ca="1" si="9"/>
        <v>0.14765089561087896</v>
      </c>
    </row>
    <row r="16" spans="1:44" x14ac:dyDescent="0.2">
      <c r="A16" s="201" t="s">
        <v>694</v>
      </c>
      <c r="B16" s="117">
        <f ca="1">OFFSET(TAMUG!C$31,'Discipline Analysis'!$A$3,0)</f>
        <v>35503</v>
      </c>
      <c r="C16" s="120">
        <f ca="1">OFFSET(TAMUG!D$31,'Discipline Analysis'!$A$3,0)</f>
        <v>16526</v>
      </c>
      <c r="D16" s="120">
        <f ca="1">OFFSET(TAMUG!E$31,'Discipline Analysis'!$A$3,0)</f>
        <v>2087</v>
      </c>
      <c r="E16" s="120">
        <f ca="1">OFFSET(TAMUG!F$31,'Discipline Analysis'!$A$3,0)</f>
        <v>679</v>
      </c>
      <c r="F16" s="196">
        <f ca="1">OFFSET(TAMUG!G$31,'Discipline Analysis'!$A$3,0)</f>
        <v>0</v>
      </c>
      <c r="G16" s="166">
        <f t="shared" ca="1" si="10"/>
        <v>54795</v>
      </c>
      <c r="H16" s="118">
        <f t="shared" ca="1" si="11"/>
        <v>1858.9805555555556</v>
      </c>
      <c r="I16" s="119">
        <f t="shared" ca="1" si="12"/>
        <v>815.13903399457081</v>
      </c>
      <c r="J16" s="117">
        <f ca="1">OFFSET(TAMUG!C$115,'Discipline Analysis'!$A$3,0)</f>
        <v>4796841.866989024</v>
      </c>
      <c r="K16" s="120">
        <f ca="1">OFFSET(TAMUG!D$115,'Discipline Analysis'!$A$3,0)</f>
        <v>3858330.0420174785</v>
      </c>
      <c r="L16" s="120">
        <f ca="1">OFFSET(TAMUG!E$115,'Discipline Analysis'!$A$3,0)</f>
        <v>1862437.8176065939</v>
      </c>
      <c r="M16" s="120">
        <f ca="1">OFFSET(TAMUG!F$115,'Discipline Analysis'!$A$3,0)</f>
        <v>809607.57111939066</v>
      </c>
      <c r="N16" s="120">
        <f ca="1">OFFSET(TAMUG!G$115,'Discipline Analysis'!$A$3,0)</f>
        <v>0</v>
      </c>
      <c r="O16" s="166">
        <f t="shared" ca="1" si="0"/>
        <v>11327217.297732487</v>
      </c>
      <c r="P16" s="197">
        <f t="shared" ca="1" si="1"/>
        <v>4.6634201609660085E-3</v>
      </c>
      <c r="Q16" s="117">
        <f ca="1">OFFSET(TAMUG!C$192,'Discipline Analysis'!$A$3,0)</f>
        <v>2895495.5601097946</v>
      </c>
      <c r="R16" s="120">
        <f ca="1">OFFSET(TAMUG!D$192,'Discipline Analysis'!$A$3,0)</f>
        <v>2328985.9903412596</v>
      </c>
      <c r="S16" s="120">
        <f ca="1">OFFSET(TAMUG!E$192,'Discipline Analysis'!$A$3,0)</f>
        <v>1124214.7607516302</v>
      </c>
      <c r="T16" s="120">
        <f ca="1">OFFSET(TAMUG!F$192,'Discipline Analysis'!$A$3,0)</f>
        <v>488699.68879731564</v>
      </c>
      <c r="U16" s="120">
        <f ca="1">OFFSET(TAMUG!G$192,'Discipline Analysis'!$A$3,0)</f>
        <v>0</v>
      </c>
      <c r="V16" s="166">
        <f t="shared" ca="1" si="2"/>
        <v>6837396</v>
      </c>
      <c r="W16" s="197">
        <f t="shared" ca="1" si="3"/>
        <v>3.8817834017279055E-3</v>
      </c>
      <c r="X16" s="117">
        <f ca="1">OFFSET(TAMUG!C$217,'Discipline Analysis'!$A$3,0)</f>
        <v>2873425.948905109</v>
      </c>
      <c r="Y16" s="120">
        <f ca="1">OFFSET(TAMUG!D$217,'Discipline Analysis'!$A$3,0)</f>
        <v>3337148.8686131388</v>
      </c>
      <c r="Z16" s="120">
        <f ca="1">OFFSET(TAMUG!E$217,'Discipline Analysis'!$A$3,0)</f>
        <v>467863.30291970796</v>
      </c>
      <c r="AA16" s="120">
        <f ca="1">OFFSET(TAMUG!F$217,'Discipline Analysis'!$A$3,0)</f>
        <v>128351.8795620438</v>
      </c>
      <c r="AB16" s="120">
        <f ca="1">OFFSET(TAMUG!G$217,'Discipline Analysis'!$A$3,0)</f>
        <v>0</v>
      </c>
      <c r="AC16" s="166">
        <f t="shared" ca="1" si="4"/>
        <v>6806789.9999999991</v>
      </c>
      <c r="AD16" s="121">
        <f t="shared" ca="1" si="5"/>
        <v>6.1771511375784387E-3</v>
      </c>
      <c r="AE16" s="117">
        <f ca="1">OFFSET(TAMUG!C$242,'Discipline Analysis'!$A$3,0)</f>
        <v>1558307.3467153285</v>
      </c>
      <c r="AF16" s="120">
        <f ca="1">OFFSET(TAMUG!D$242,'Discipline Analysis'!$A$3,0)</f>
        <v>1809792.1058394159</v>
      </c>
      <c r="AG16" s="120">
        <f ca="1">OFFSET(TAMUG!E$242,'Discipline Analysis'!$A$3,0)</f>
        <v>253730.15875912411</v>
      </c>
      <c r="AH16" s="120">
        <f ca="1">OFFSET(TAMUG!F$242,'Discipline Analysis'!$A$3,0)</f>
        <v>69607.388686131395</v>
      </c>
      <c r="AI16" s="120">
        <f ca="1">OFFSET(TAMUG!G$242,'Discipline Analysis'!$A$3,0)</f>
        <v>0</v>
      </c>
      <c r="AJ16" s="166">
        <f t="shared" ca="1" si="6"/>
        <v>3691437</v>
      </c>
      <c r="AK16" s="121">
        <f t="shared" ca="1" si="7"/>
        <v>4.8999648890252568E-3</v>
      </c>
      <c r="AL16" s="117">
        <f ca="1">OFFSET(TAMUG!C$167,'Discipline Analysis'!$A$3,0)</f>
        <v>4452344.6936996952</v>
      </c>
      <c r="AM16" s="120">
        <f ca="1">OFFSET(TAMUG!D$167,'Discipline Analysis'!$A$3,0)</f>
        <v>4353895.5267113075</v>
      </c>
      <c r="AN16" s="120">
        <f ca="1">OFFSET(TAMUG!E$167,'Discipline Analysis'!$A$3,0)</f>
        <v>4813694.043871128</v>
      </c>
      <c r="AO16" s="120">
        <f ca="1">OFFSET(TAMUG!F$167,'Discipline Analysis'!$A$3,0)</f>
        <v>2382768.8057178902</v>
      </c>
      <c r="AP16" s="120">
        <f ca="1">OFFSET(TAMUG!G$167,'Discipline Analysis'!$A$3,0)</f>
        <v>0</v>
      </c>
      <c r="AQ16" s="166">
        <f t="shared" ca="1" si="8"/>
        <v>16002703.070000019</v>
      </c>
      <c r="AR16" s="121">
        <f t="shared" ca="1" si="9"/>
        <v>4.392520666225334E-3</v>
      </c>
    </row>
    <row r="17" spans="1:44" x14ac:dyDescent="0.2">
      <c r="A17" s="201" t="s">
        <v>690</v>
      </c>
      <c r="B17" s="117">
        <f ca="1">OFFSET(PVAMU!C$31,'Discipline Analysis'!$A$3,0)</f>
        <v>164472</v>
      </c>
      <c r="C17" s="120">
        <f ca="1">OFFSET(PVAMU!D$31,'Discipline Analysis'!$A$3,0)</f>
        <v>63273</v>
      </c>
      <c r="D17" s="120">
        <f ca="1">OFFSET(PVAMU!E$31,'Discipline Analysis'!$A$3,0)</f>
        <v>11531</v>
      </c>
      <c r="E17" s="120">
        <f ca="1">OFFSET(PVAMU!F$31,'Discipline Analysis'!$A$3,0)</f>
        <v>1527</v>
      </c>
      <c r="F17" s="196">
        <f ca="1">OFFSET(PVAMU!G$31,'Discipline Analysis'!$A$3,0)</f>
        <v>0</v>
      </c>
      <c r="G17" s="166">
        <f t="shared" ca="1" si="10"/>
        <v>240803</v>
      </c>
      <c r="H17" s="118">
        <f t="shared" ca="1" si="11"/>
        <v>8156.7916666666661</v>
      </c>
      <c r="I17" s="119">
        <f t="shared" ca="1" si="12"/>
        <v>597.85191751778245</v>
      </c>
      <c r="J17" s="117">
        <f ca="1">OFFSET(PVAMU!C$115,'Discipline Analysis'!$A$3,0)</f>
        <v>13562767.172687547</v>
      </c>
      <c r="K17" s="120">
        <f ca="1">OFFSET(PVAMU!D$115,'Discipline Analysis'!$A$3,0)</f>
        <v>10614285.312616104</v>
      </c>
      <c r="L17" s="120">
        <f ca="1">OFFSET(PVAMU!E$115,'Discipline Analysis'!$A$3,0)</f>
        <v>4620619.3387291646</v>
      </c>
      <c r="M17" s="120">
        <f ca="1">OFFSET(PVAMU!F$115,'Discipline Analysis'!$A$3,0)</f>
        <v>1484915.4700017618</v>
      </c>
      <c r="N17" s="120">
        <f ca="1">OFFSET(PVAMU!G$115,'Discipline Analysis'!$A$3,0)</f>
        <v>0</v>
      </c>
      <c r="O17" s="166">
        <f t="shared" ca="1" si="0"/>
        <v>30282587.294034578</v>
      </c>
      <c r="P17" s="197">
        <f t="shared" ca="1" si="1"/>
        <v>1.2467354020080803E-2</v>
      </c>
      <c r="Q17" s="117">
        <f ca="1">OFFSET(PVAMU!C$192,'Discipline Analysis'!$A$3,0)</f>
        <v>11705038.535391681</v>
      </c>
      <c r="R17" s="120">
        <f ca="1">OFFSET(PVAMU!D$192,'Discipline Analysis'!$A$3,0)</f>
        <v>9160418.1527208518</v>
      </c>
      <c r="S17" s="120">
        <f ca="1">OFFSET(PVAMU!E$192,'Discipline Analysis'!$A$3,0)</f>
        <v>3987720.7009875784</v>
      </c>
      <c r="T17" s="120">
        <f ca="1">OFFSET(PVAMU!F$192,'Discipline Analysis'!$A$3,0)</f>
        <v>1281522.6108998905</v>
      </c>
      <c r="U17" s="120">
        <f ca="1">OFFSET(PVAMU!G$192,'Discipline Analysis'!$A$3,0)</f>
        <v>0</v>
      </c>
      <c r="V17" s="166">
        <f t="shared" ca="1" si="2"/>
        <v>26134700.000000004</v>
      </c>
      <c r="W17" s="197">
        <f t="shared" ca="1" si="3"/>
        <v>1.483740954438478E-2</v>
      </c>
      <c r="X17" s="117">
        <f ca="1">OFFSET(PVAMU!C$217,'Discipline Analysis'!$A$3,0)</f>
        <v>11303641.070357939</v>
      </c>
      <c r="Y17" s="120">
        <f ca="1">OFFSET(PVAMU!D$217,'Discipline Analysis'!$A$3,0)</f>
        <v>9629123.1395973153</v>
      </c>
      <c r="Z17" s="120">
        <f ca="1">OFFSET(PVAMU!E$217,'Discipline Analysis'!$A$3,0)</f>
        <v>1782884.2683445192</v>
      </c>
      <c r="AA17" s="120">
        <f ca="1">OFFSET(PVAMU!F$217,'Discipline Analysis'!$A$3,0)</f>
        <v>350900.52170022367</v>
      </c>
      <c r="AB17" s="120">
        <f ca="1">OFFSET(PVAMU!G$217,'Discipline Analysis'!$A$3,0)</f>
        <v>0</v>
      </c>
      <c r="AC17" s="166">
        <f t="shared" ca="1" si="4"/>
        <v>23066548.999999993</v>
      </c>
      <c r="AD17" s="121">
        <f t="shared" ca="1" si="5"/>
        <v>2.0932856661562759E-2</v>
      </c>
      <c r="AE17" s="117">
        <f ca="1">OFFSET(PVAMU!C$242,'Discipline Analysis'!$A$3,0)</f>
        <v>12067741.865324384</v>
      </c>
      <c r="AF17" s="120">
        <f ca="1">OFFSET(PVAMU!D$242,'Discipline Analysis'!$A$3,0)</f>
        <v>10280030.276510065</v>
      </c>
      <c r="AG17" s="120">
        <f ca="1">OFFSET(PVAMU!E$242,'Discipline Analysis'!$A$3,0)</f>
        <v>1903403.2478747203</v>
      </c>
      <c r="AH17" s="120">
        <f ca="1">OFFSET(PVAMU!F$242,'Discipline Analysis'!$A$3,0)</f>
        <v>374620.6102908277</v>
      </c>
      <c r="AI17" s="120">
        <f ca="1">OFFSET(PVAMU!G$242,'Discipline Analysis'!$A$3,0)</f>
        <v>0</v>
      </c>
      <c r="AJ17" s="166">
        <f t="shared" ca="1" si="6"/>
        <v>24625796</v>
      </c>
      <c r="AK17" s="121">
        <f t="shared" ca="1" si="7"/>
        <v>3.2687957498475154E-2</v>
      </c>
      <c r="AL17" s="117">
        <f ca="1">OFFSET(PVAMU!C$167,'Discipline Analysis'!$A$3,0)</f>
        <v>19916923.895897698</v>
      </c>
      <c r="AM17" s="120">
        <f ca="1">OFFSET(PVAMU!D$167,'Discipline Analysis'!$A$3,0)</f>
        <v>13953440.625648748</v>
      </c>
      <c r="AN17" s="120">
        <f ca="1">OFFSET(PVAMU!E$167,'Discipline Analysis'!$A$3,0)</f>
        <v>4519137.5202106219</v>
      </c>
      <c r="AO17" s="120">
        <f ca="1">OFFSET(PVAMU!F$167,'Discipline Analysis'!$A$3,0)</f>
        <v>1465400.9582429267</v>
      </c>
      <c r="AP17" s="120">
        <f ca="1">OFFSET(PVAMU!G$167,'Discipline Analysis'!$A$3,0)</f>
        <v>0</v>
      </c>
      <c r="AQ17" s="166">
        <f t="shared" ca="1" si="8"/>
        <v>39854903</v>
      </c>
      <c r="AR17" s="121">
        <f t="shared" ca="1" si="9"/>
        <v>1.0939619657512389E-2</v>
      </c>
    </row>
    <row r="18" spans="1:44" x14ac:dyDescent="0.2">
      <c r="A18" s="201" t="s">
        <v>693</v>
      </c>
      <c r="B18" s="117">
        <f ca="1">OFFSET(TAR!C$31,'Discipline Analysis'!$A$3,0)</f>
        <v>152514</v>
      </c>
      <c r="C18" s="120">
        <f ca="1">OFFSET(TAR!D$31,'Discipline Analysis'!$A$3,0)</f>
        <v>133640</v>
      </c>
      <c r="D18" s="120">
        <f ca="1">OFFSET(TAR!E$31,'Discipline Analysis'!$A$3,0)</f>
        <v>28680</v>
      </c>
      <c r="E18" s="120">
        <f ca="1">OFFSET(TAR!F$31,'Discipline Analysis'!$A$3,0)</f>
        <v>2448</v>
      </c>
      <c r="F18" s="196">
        <f ca="1">OFFSET(TAR!G$31,'Discipline Analysis'!$A$3,0)</f>
        <v>0</v>
      </c>
      <c r="G18" s="166">
        <f t="shared" ca="1" si="10"/>
        <v>317282</v>
      </c>
      <c r="H18" s="118">
        <f t="shared" ca="1" si="11"/>
        <v>10869.466666666667</v>
      </c>
      <c r="I18" s="119">
        <f t="shared" ca="1" si="12"/>
        <v>366.43319822744434</v>
      </c>
      <c r="J18" s="117">
        <f ca="1">OFFSET(TAR!C$115,'Discipline Analysis'!$A$3,0)</f>
        <v>9413672.6094461456</v>
      </c>
      <c r="K18" s="120">
        <f ca="1">OFFSET(TAR!D$115,'Discipline Analysis'!$A$3,0)</f>
        <v>13385591.835776115</v>
      </c>
      <c r="L18" s="120">
        <f ca="1">OFFSET(TAR!E$115,'Discipline Analysis'!$A$3,0)</f>
        <v>6314249.4202395864</v>
      </c>
      <c r="M18" s="120">
        <f ca="1">OFFSET(TAR!F$115,'Discipline Analysis'!$A$3,0)</f>
        <v>511798.60004578769</v>
      </c>
      <c r="N18" s="120">
        <f ca="1">OFFSET(TAR!G$115,'Discipline Analysis'!$A$3,0)</f>
        <v>0</v>
      </c>
      <c r="O18" s="166">
        <f t="shared" ca="1" si="0"/>
        <v>29625312.465507634</v>
      </c>
      <c r="P18" s="197">
        <f t="shared" ca="1" si="1"/>
        <v>1.2196753694680353E-2</v>
      </c>
      <c r="Q18" s="117">
        <f ca="1">OFFSET(TAR!C$192,'Discipline Analysis'!$A$3,0)</f>
        <v>6055003.5568493102</v>
      </c>
      <c r="R18" s="120">
        <f ca="1">OFFSET(TAR!D$192,'Discipline Analysis'!$A$3,0)</f>
        <v>8609796.573425347</v>
      </c>
      <c r="S18" s="120">
        <f ca="1">OFFSET(TAR!E$192,'Discipline Analysis'!$A$3,0)</f>
        <v>4061411.978574622</v>
      </c>
      <c r="T18" s="120">
        <f ca="1">OFFSET(TAR!F$192,'Discipline Analysis'!$A$3,0)</f>
        <v>329195.89115071943</v>
      </c>
      <c r="U18" s="120">
        <f ca="1">OFFSET(TAR!G$192,'Discipline Analysis'!$A$3,0)</f>
        <v>0</v>
      </c>
      <c r="V18" s="166">
        <f t="shared" ca="1" si="2"/>
        <v>19055408</v>
      </c>
      <c r="W18" s="197">
        <f t="shared" ca="1" si="3"/>
        <v>1.0818294930928844E-2</v>
      </c>
      <c r="X18" s="117">
        <f ca="1">OFFSET(TAR!C$217,'Discipline Analysis'!$A$3,0)</f>
        <v>5461992.0218562651</v>
      </c>
      <c r="Y18" s="120">
        <f ca="1">OFFSET(TAR!D$217,'Discipline Analysis'!$A$3,0)</f>
        <v>8242488.8446535617</v>
      </c>
      <c r="Z18" s="120">
        <f ca="1">OFFSET(TAR!E$217,'Discipline Analysis'!$A$3,0)</f>
        <v>2022289.265386659</v>
      </c>
      <c r="AA18" s="120">
        <f ca="1">OFFSET(TAR!F$217,'Discipline Analysis'!$A$3,0)</f>
        <v>182307.8681035137</v>
      </c>
      <c r="AB18" s="120">
        <f ca="1">OFFSET(TAR!G$217,'Discipline Analysis'!$A$3,0)</f>
        <v>0</v>
      </c>
      <c r="AC18" s="166">
        <f t="shared" ca="1" si="4"/>
        <v>15909078</v>
      </c>
      <c r="AD18" s="121">
        <f t="shared" ca="1" si="5"/>
        <v>1.4437463072244645E-2</v>
      </c>
      <c r="AE18" s="117">
        <f ca="1">OFFSET(TAR!C$242,'Discipline Analysis'!$A$3,0)</f>
        <v>4880608.7546482505</v>
      </c>
      <c r="AF18" s="120">
        <f ca="1">OFFSET(TAR!D$242,'Discipline Analysis'!$A$3,0)</f>
        <v>7365144.9973438568</v>
      </c>
      <c r="AG18" s="120">
        <f ca="1">OFFSET(TAR!E$242,'Discipline Analysis'!$A$3,0)</f>
        <v>1807033.5243226837</v>
      </c>
      <c r="AH18" s="120">
        <f ca="1">OFFSET(TAR!F$242,'Discipline Analysis'!$A$3,0)</f>
        <v>162902.72368520906</v>
      </c>
      <c r="AI18" s="120">
        <f ca="1">OFFSET(TAR!G$242,'Discipline Analysis'!$A$3,0)</f>
        <v>0</v>
      </c>
      <c r="AJ18" s="166">
        <f t="shared" ca="1" si="6"/>
        <v>14215689.999999998</v>
      </c>
      <c r="AK18" s="121">
        <f t="shared" ca="1" si="7"/>
        <v>1.8869719806478464E-2</v>
      </c>
      <c r="AL18" s="117">
        <f ca="1">OFFSET(TAR!C$167,'Discipline Analysis'!$A$3,0)</f>
        <v>11902305.884023</v>
      </c>
      <c r="AM18" s="120">
        <f ca="1">OFFSET(TAR!D$167,'Discipline Analysis'!$A$3,0)</f>
        <v>16924256.353276964</v>
      </c>
      <c r="AN18" s="120">
        <f ca="1">OFFSET(TAR!E$167,'Discipline Analysis'!$A$3,0)</f>
        <v>7983507.728141414</v>
      </c>
      <c r="AO18" s="120">
        <f ca="1">OFFSET(TAR!F$167,'Discipline Analysis'!$A$3,0)</f>
        <v>647099.56905099028</v>
      </c>
      <c r="AP18" s="120">
        <f ca="1">OFFSET(TAR!G$167,'Discipline Analysis'!$A$3,0)</f>
        <v>0</v>
      </c>
      <c r="AQ18" s="166">
        <f t="shared" ca="1" si="8"/>
        <v>37457169.534492366</v>
      </c>
      <c r="AR18" s="121">
        <f t="shared" ca="1" si="9"/>
        <v>1.0281474983248783E-2</v>
      </c>
    </row>
    <row r="19" spans="1:44" x14ac:dyDescent="0.2">
      <c r="A19" s="202" t="s">
        <v>700</v>
      </c>
      <c r="B19" s="117">
        <f ca="1">OFFSET(TAMUCT!C$31,'Discipline Analysis'!$A$3,0)</f>
        <v>4265</v>
      </c>
      <c r="C19" s="120">
        <f ca="1">OFFSET(TAMUCT!D$31,'Discipline Analysis'!$A$3,0)</f>
        <v>34587</v>
      </c>
      <c r="D19" s="120">
        <f ca="1">OFFSET(TAMUCT!E$31,'Discipline Analysis'!$A$3,0)</f>
        <v>7621</v>
      </c>
      <c r="E19" s="120">
        <f ca="1">OFFSET(TAMUCT!F$31,'Discipline Analysis'!$A$3,0)</f>
        <v>0</v>
      </c>
      <c r="F19" s="196">
        <f ca="1">OFFSET(TAMUCT!G$31,'Discipline Analysis'!$A$3,0)</f>
        <v>0</v>
      </c>
      <c r="G19" s="166">
        <f ca="1">SUM(B19:F19)</f>
        <v>46473</v>
      </c>
      <c r="H19" s="118">
        <f ca="1">(B19/30)+(C19/30)+(D19/24)+(E19/18)+(F19/24)</f>
        <v>1612.6083333333336</v>
      </c>
      <c r="I19" s="119">
        <f ca="1">IF((G19=0),0,(O19+V19+AC19+AJ19+AQ19)/G19)</f>
        <v>592.02000062068771</v>
      </c>
      <c r="J19" s="117">
        <f ca="1">OFFSET(TAMUCT!C$115,'Discipline Analysis'!$A$3,0)</f>
        <v>418349.24479101686</v>
      </c>
      <c r="K19" s="120">
        <f ca="1">OFFSET(TAMUCT!D$115,'Discipline Analysis'!$A$3,0)</f>
        <v>4410382.6058252258</v>
      </c>
      <c r="L19" s="120">
        <f ca="1">OFFSET(TAMUCT!E$115,'Discipline Analysis'!$A$3,0)</f>
        <v>2599827.6382289748</v>
      </c>
      <c r="M19" s="120">
        <f ca="1">OFFSET(TAMUCT!F$115,'Discipline Analysis'!$A$3,0)</f>
        <v>0</v>
      </c>
      <c r="N19" s="120">
        <f ca="1">OFFSET(TAMUCT!G$115,'Discipline Analysis'!$A$3,0)</f>
        <v>0</v>
      </c>
      <c r="O19" s="166">
        <f ca="1">SUM(J19:N19)</f>
        <v>7428559.488845218</v>
      </c>
      <c r="P19" s="197">
        <f t="shared" ca="1" si="1"/>
        <v>3.0583410891350132E-3</v>
      </c>
      <c r="Q19" s="117">
        <f ca="1">OFFSET(TAMUCT!C$192,'Discipline Analysis'!$A$3,0)</f>
        <v>325811.22927206435</v>
      </c>
      <c r="R19" s="120">
        <f ca="1">OFFSET(TAMUCT!D$192,'Discipline Analysis'!$A$3,0)</f>
        <v>3434814.8018812984</v>
      </c>
      <c r="S19" s="120">
        <f ca="1">OFFSET(TAMUCT!E$192,'Discipline Analysis'!$A$3,0)</f>
        <v>2024750.9688466368</v>
      </c>
      <c r="T19" s="120">
        <f ca="1">OFFSET(TAMUCT!F$192,'Discipline Analysis'!$A$3,0)</f>
        <v>0</v>
      </c>
      <c r="U19" s="120">
        <f ca="1">OFFSET(TAMUCT!G$192,'Discipline Analysis'!$A$3,0)</f>
        <v>0</v>
      </c>
      <c r="V19" s="166">
        <f ca="1">SUM(Q19:U19)</f>
        <v>5785377</v>
      </c>
      <c r="W19" s="197">
        <f t="shared" ca="1" si="3"/>
        <v>3.2845224134068563E-3</v>
      </c>
      <c r="X19" s="117">
        <f ca="1">OFFSET(TAMUCT!C$217,'Discipline Analysis'!$A$3,0)</f>
        <v>519081.90163934423</v>
      </c>
      <c r="Y19" s="120">
        <f ca="1">OFFSET(TAMUCT!D$217,'Discipline Analysis'!$A$3,0)</f>
        <v>2914446.5573770492</v>
      </c>
      <c r="Z19" s="120">
        <f ca="1">OFFSET(TAMUCT!E$217,'Discipline Analysis'!$A$3,0)</f>
        <v>774311.5409836066</v>
      </c>
      <c r="AA19" s="120">
        <f ca="1">OFFSET(TAMUCT!F$217,'Discipline Analysis'!$A$3,0)</f>
        <v>0</v>
      </c>
      <c r="AB19" s="120">
        <f ca="1">OFFSET(TAMUCT!G$217,'Discipline Analysis'!$A$3,0)</f>
        <v>0</v>
      </c>
      <c r="AC19" s="166">
        <f ca="1">SUM(X19:AB19)</f>
        <v>4207840</v>
      </c>
      <c r="AD19" s="121">
        <f t="shared" ca="1" si="5"/>
        <v>3.8186081314023294E-3</v>
      </c>
      <c r="AE19" s="117">
        <f ca="1">OFFSET(TAMUCT!C$242,'Discipline Analysis'!$A$3,0)</f>
        <v>716331.88934426231</v>
      </c>
      <c r="AF19" s="120">
        <f ca="1">OFFSET(TAMUCT!D$242,'Discipline Analysis'!$A$3,0)</f>
        <v>4021929.8770491816</v>
      </c>
      <c r="AG19" s="120">
        <f ca="1">OFFSET(TAMUCT!E$242,'Discipline Analysis'!$A$3,0)</f>
        <v>1068548.2336065576</v>
      </c>
      <c r="AH19" s="120">
        <f ca="1">OFFSET(TAMUCT!F$242,'Discipline Analysis'!$A$3,0)</f>
        <v>0</v>
      </c>
      <c r="AI19" s="120">
        <f ca="1">OFFSET(TAMUCT!G$242,'Discipline Analysis'!$A$3,0)</f>
        <v>0</v>
      </c>
      <c r="AJ19" s="166">
        <f ca="1">SUM(AE19:AI19)</f>
        <v>5806810.0000000009</v>
      </c>
      <c r="AK19" s="121">
        <f t="shared" ca="1" si="7"/>
        <v>7.707883167785542E-3</v>
      </c>
      <c r="AL19" s="117">
        <f ca="1">OFFSET(TAMUCT!C$167,'Discipline Analysis'!$A$3,0)</f>
        <v>241279.31680049305</v>
      </c>
      <c r="AM19" s="120">
        <f ca="1">OFFSET(TAMUCT!D$167,'Discipline Analysis'!$A$3,0)</f>
        <v>2543651.0685228193</v>
      </c>
      <c r="AN19" s="120">
        <f ca="1">OFFSET(TAMUCT!E$167,'Discipline Analysis'!$A$3,0)</f>
        <v>1499428.6146766881</v>
      </c>
      <c r="AO19" s="120">
        <f ca="1">OFFSET(TAMUCT!F$167,'Discipline Analysis'!$A$3,0)</f>
        <v>0</v>
      </c>
      <c r="AP19" s="120">
        <f ca="1">OFFSET(TAMUCT!G$167,'Discipline Analysis'!$A$3,0)</f>
        <v>0</v>
      </c>
      <c r="AQ19" s="166">
        <f ca="1">SUM(AL19:AP19)</f>
        <v>4284359</v>
      </c>
      <c r="AR19" s="121">
        <f t="shared" ca="1" si="9"/>
        <v>1.175997290377049E-3</v>
      </c>
    </row>
    <row r="20" spans="1:44" x14ac:dyDescent="0.2">
      <c r="A20" s="201" t="s">
        <v>696</v>
      </c>
      <c r="B20" s="117">
        <f ca="1">OFFSET(TAMUCC!C$31,'Discipline Analysis'!$A$3,0)</f>
        <v>133731</v>
      </c>
      <c r="C20" s="120">
        <f ca="1">OFFSET(TAMUCC!D$31,'Discipline Analysis'!$A$3,0)</f>
        <v>100301</v>
      </c>
      <c r="D20" s="120">
        <f ca="1">OFFSET(TAMUCC!E$31,'Discipline Analysis'!$A$3,0)</f>
        <v>36645</v>
      </c>
      <c r="E20" s="120">
        <f ca="1">OFFSET(TAMUCC!F$31,'Discipline Analysis'!$A$3,0)</f>
        <v>4309</v>
      </c>
      <c r="F20" s="196">
        <f ca="1">OFFSET(TAMUCC!G$31,'Discipline Analysis'!$A$3,0)</f>
        <v>0</v>
      </c>
      <c r="G20" s="166">
        <f t="shared" ca="1" si="10"/>
        <v>274986</v>
      </c>
      <c r="H20" s="118">
        <f t="shared" ca="1" si="11"/>
        <v>9567.3305555555544</v>
      </c>
      <c r="I20" s="119">
        <f t="shared" ca="1" si="12"/>
        <v>548.16687389902654</v>
      </c>
      <c r="J20" s="117">
        <f ca="1">OFFSET(TAMUCC!C$115,'Discipline Analysis'!$A$3,0)</f>
        <v>11938868.407088783</v>
      </c>
      <c r="K20" s="120">
        <f ca="1">OFFSET(TAMUCC!D$115,'Discipline Analysis'!$A$3,0)</f>
        <v>20560195.3295344</v>
      </c>
      <c r="L20" s="120">
        <f ca="1">OFFSET(TAMUCC!E$115,'Discipline Analysis'!$A$3,0)</f>
        <v>7721111.7724594092</v>
      </c>
      <c r="M20" s="120">
        <f ca="1">OFFSET(TAMUCC!F$115,'Discipline Analysis'!$A$3,0)</f>
        <v>2465885.476915115</v>
      </c>
      <c r="N20" s="120">
        <f ca="1">OFFSET(TAMUCC!G$115,'Discipline Analysis'!$A$3,0)</f>
        <v>0</v>
      </c>
      <c r="O20" s="166">
        <f t="shared" ca="1" si="0"/>
        <v>42686060.985997707</v>
      </c>
      <c r="P20" s="197">
        <f t="shared" ca="1" si="1"/>
        <v>1.7573869394575423E-2</v>
      </c>
      <c r="Q20" s="117">
        <f ca="1">OFFSET(TAMUCC!C$192,'Discipline Analysis'!$A$3,0)</f>
        <v>8559722.3388592135</v>
      </c>
      <c r="R20" s="120">
        <f ca="1">OFFSET(TAMUCC!D$192,'Discipline Analysis'!$A$3,0)</f>
        <v>14740891.452411812</v>
      </c>
      <c r="S20" s="120">
        <f ca="1">OFFSET(TAMUCC!E$192,'Discipline Analysis'!$A$3,0)</f>
        <v>5535748.5036276933</v>
      </c>
      <c r="T20" s="120">
        <f ca="1">OFFSET(TAMUCC!F$192,'Discipline Analysis'!$A$3,0)</f>
        <v>1767947.7051012823</v>
      </c>
      <c r="U20" s="120">
        <f ca="1">OFFSET(TAMUCC!G$192,'Discipline Analysis'!$A$3,0)</f>
        <v>0</v>
      </c>
      <c r="V20" s="166">
        <f t="shared" ca="1" si="2"/>
        <v>30604310</v>
      </c>
      <c r="W20" s="197">
        <f t="shared" ca="1" si="3"/>
        <v>1.7374933758310233E-2</v>
      </c>
      <c r="X20" s="117">
        <f ca="1">OFFSET(TAMUCC!C$217,'Discipline Analysis'!$A$3,0)</f>
        <v>5942151.4893468386</v>
      </c>
      <c r="Y20" s="120">
        <f ca="1">OFFSET(TAMUCC!D$217,'Discipline Analysis'!$A$3,0)</f>
        <v>6872717.4292699974</v>
      </c>
      <c r="Z20" s="120">
        <f ca="1">OFFSET(TAMUCC!E$217,'Discipline Analysis'!$A$3,0)</f>
        <v>2586890.8403772274</v>
      </c>
      <c r="AA20" s="120">
        <f ca="1">OFFSET(TAMUCC!F$217,'Discipline Analysis'!$A$3,0)</f>
        <v>339512.2410059378</v>
      </c>
      <c r="AB20" s="120">
        <f ca="1">OFFSET(TAMUCC!G$217,'Discipline Analysis'!$A$3,0)</f>
        <v>0</v>
      </c>
      <c r="AC20" s="166">
        <f t="shared" ca="1" si="4"/>
        <v>15741272</v>
      </c>
      <c r="AD20" s="121">
        <f t="shared" ca="1" si="5"/>
        <v>1.4285179393184105E-2</v>
      </c>
      <c r="AE20" s="117">
        <f ca="1">OFFSET(TAMUCC!C$242,'Discipline Analysis'!$A$3,0)</f>
        <v>4986635.990831295</v>
      </c>
      <c r="AF20" s="120">
        <f ca="1">OFFSET(TAMUCC!D$242,'Discipline Analysis'!$A$3,0)</f>
        <v>5767564.1809290946</v>
      </c>
      <c r="AG20" s="120">
        <f ca="1">OFFSET(TAMUCC!E$242,'Discipline Analysis'!$A$3,0)</f>
        <v>2170911.1577017116</v>
      </c>
      <c r="AH20" s="120">
        <f ca="1">OFFSET(TAMUCC!F$242,'Discipline Analysis'!$A$3,0)</f>
        <v>284917.67053789727</v>
      </c>
      <c r="AI20" s="120">
        <f ca="1">OFFSET(TAMUCC!G$242,'Discipline Analysis'!$A$3,0)</f>
        <v>0</v>
      </c>
      <c r="AJ20" s="166">
        <f t="shared" ca="1" si="6"/>
        <v>13210028.999999998</v>
      </c>
      <c r="AK20" s="121">
        <f t="shared" ca="1" si="7"/>
        <v>1.7534818631065738E-2</v>
      </c>
      <c r="AL20" s="117">
        <f ca="1">OFFSET(TAMUCC!C$167,'Discipline Analysis'!$A$3,0)</f>
        <v>15397058.646630382</v>
      </c>
      <c r="AM20" s="120">
        <f ca="1">OFFSET(TAMUCC!D$167,'Discipline Analysis'!$A$3,0)</f>
        <v>23052807.70651684</v>
      </c>
      <c r="AN20" s="120">
        <f ca="1">OFFSET(TAMUCC!E$167,'Discipline Analysis'!$A$3,0)</f>
        <v>8135895.8104193807</v>
      </c>
      <c r="AO20" s="120">
        <f ca="1">OFFSET(TAMUCC!F$167,'Discipline Analysis'!$A$3,0)</f>
        <v>1910781.8364333985</v>
      </c>
      <c r="AP20" s="120">
        <f ca="1">OFFSET(TAMUCC!G$167,'Discipline Analysis'!$A$3,0)</f>
        <v>0</v>
      </c>
      <c r="AQ20" s="166">
        <f t="shared" ca="1" si="8"/>
        <v>48496544</v>
      </c>
      <c r="AR20" s="121">
        <f t="shared" ca="1" si="9"/>
        <v>1.33116305931999E-2</v>
      </c>
    </row>
    <row r="21" spans="1:44" x14ac:dyDescent="0.2">
      <c r="A21" s="201" t="s">
        <v>697</v>
      </c>
      <c r="B21" s="117">
        <f ca="1">OFFSET(TAMUK!C$31,'Discipline Analysis'!$A$3,0)</f>
        <v>88178</v>
      </c>
      <c r="C21" s="120">
        <f ca="1">OFFSET(TAMUK!D$31,'Discipline Analysis'!$A$3,0)</f>
        <v>59919</v>
      </c>
      <c r="D21" s="120">
        <f ca="1">OFFSET(TAMUK!E$31,'Discipline Analysis'!$A$3,0)</f>
        <v>21921</v>
      </c>
      <c r="E21" s="120">
        <f ca="1">OFFSET(TAMUK!F$31,'Discipline Analysis'!$A$3,0)</f>
        <v>2535</v>
      </c>
      <c r="F21" s="196">
        <f ca="1">OFFSET(TAMUK!G$31,'Discipline Analysis'!$A$3,0)</f>
        <v>0</v>
      </c>
      <c r="G21" s="166">
        <f t="shared" ca="1" si="10"/>
        <v>172553</v>
      </c>
      <c r="H21" s="118">
        <f t="shared" ca="1" si="11"/>
        <v>5990.7749999999996</v>
      </c>
      <c r="I21" s="119">
        <f t="shared" ca="1" si="12"/>
        <v>582.05537075565189</v>
      </c>
      <c r="J21" s="117">
        <f ca="1">OFFSET(TAMUK!C$115,'Discipline Analysis'!$A$3,0)</f>
        <v>9034423.4666294586</v>
      </c>
      <c r="K21" s="120">
        <f ca="1">OFFSET(TAMUK!D$115,'Discipline Analysis'!$A$3,0)</f>
        <v>9145954.2722558063</v>
      </c>
      <c r="L21" s="120">
        <f ca="1">OFFSET(TAMUK!E$115,'Discipline Analysis'!$A$3,0)</f>
        <v>6103085.2615948459</v>
      </c>
      <c r="M21" s="120">
        <f ca="1">OFFSET(TAMUK!F$115,'Discipline Analysis'!$A$3,0)</f>
        <v>850388.34196475893</v>
      </c>
      <c r="N21" s="120">
        <f ca="1">OFFSET(TAMUK!G$115,'Discipline Analysis'!$A$3,0)</f>
        <v>0</v>
      </c>
      <c r="O21" s="166">
        <f t="shared" ca="1" si="0"/>
        <v>25133851.342444871</v>
      </c>
      <c r="P21" s="197">
        <f t="shared" ca="1" si="1"/>
        <v>1.0347617247224819E-2</v>
      </c>
      <c r="Q21" s="117">
        <f ca="1">OFFSET(TAMUK!C$192,'Discipline Analysis'!$A$3,0)</f>
        <v>5134733.480689141</v>
      </c>
      <c r="R21" s="120">
        <f ca="1">OFFSET(TAMUK!D$192,'Discipline Analysis'!$A$3,0)</f>
        <v>5198122.247431498</v>
      </c>
      <c r="S21" s="120">
        <f ca="1">OFFSET(TAMUK!E$192,'Discipline Analysis'!$A$3,0)</f>
        <v>3468701.2783896998</v>
      </c>
      <c r="T21" s="120">
        <f ca="1">OFFSET(TAMUK!F$192,'Discipline Analysis'!$A$3,0)</f>
        <v>483319.99348965927</v>
      </c>
      <c r="U21" s="120">
        <f ca="1">OFFSET(TAMUK!G$192,'Discipline Analysis'!$A$3,0)</f>
        <v>0</v>
      </c>
      <c r="V21" s="166">
        <f t="shared" ca="1" si="2"/>
        <v>14284876.999999998</v>
      </c>
      <c r="W21" s="197">
        <f t="shared" ca="1" si="3"/>
        <v>8.1099293406912097E-3</v>
      </c>
      <c r="X21" s="117">
        <f ca="1">OFFSET(TAMUK!C$217,'Discipline Analysis'!$A$3,0)</f>
        <v>4858977.7029014584</v>
      </c>
      <c r="Y21" s="120">
        <f ca="1">OFFSET(TAMUK!D$217,'Discipline Analysis'!$A$3,0)</f>
        <v>4855830.6966171945</v>
      </c>
      <c r="Z21" s="120">
        <f ca="1">OFFSET(TAMUK!E$217,'Discipline Analysis'!$A$3,0)</f>
        <v>1760750.0160449257</v>
      </c>
      <c r="AA21" s="120">
        <f ca="1">OFFSET(TAMUK!F$217,'Discipline Analysis'!$A$3,0)</f>
        <v>292671.58443642198</v>
      </c>
      <c r="AB21" s="120">
        <f ca="1">OFFSET(TAMUK!G$217,'Discipline Analysis'!$A$3,0)</f>
        <v>0</v>
      </c>
      <c r="AC21" s="166">
        <f t="shared" ca="1" si="4"/>
        <v>11768230.000000002</v>
      </c>
      <c r="AD21" s="121">
        <f t="shared" ca="1" si="5"/>
        <v>1.0679650074673192E-2</v>
      </c>
      <c r="AE21" s="117">
        <f ca="1">OFFSET(TAMUK!C$242,'Discipline Analysis'!$A$3,0)</f>
        <v>5091308.1042920165</v>
      </c>
      <c r="AF21" s="120">
        <f ca="1">OFFSET(TAMUK!D$242,'Discipline Analysis'!$A$3,0)</f>
        <v>5088010.6249498595</v>
      </c>
      <c r="AG21" s="120">
        <f ca="1">OFFSET(TAMUK!E$242,'Discipline Analysis'!$A$3,0)</f>
        <v>1844939.6919374245</v>
      </c>
      <c r="AH21" s="120">
        <f ca="1">OFFSET(TAMUK!F$242,'Discipline Analysis'!$A$3,0)</f>
        <v>306665.57882069796</v>
      </c>
      <c r="AI21" s="120">
        <f ca="1">OFFSET(TAMUK!G$242,'Discipline Analysis'!$A$3,0)</f>
        <v>0</v>
      </c>
      <c r="AJ21" s="166">
        <f t="shared" ca="1" si="6"/>
        <v>12330923.999999998</v>
      </c>
      <c r="AK21" s="121">
        <f t="shared" ca="1" si="7"/>
        <v>1.6367906224388731E-2</v>
      </c>
      <c r="AL21" s="117">
        <f ca="1">OFFSET(TAMUK!C$167,'Discipline Analysis'!$A$3,0)</f>
        <v>15033476.24411989</v>
      </c>
      <c r="AM21" s="120">
        <f ca="1">OFFSET(TAMUK!D$167,'Discipline Analysis'!$A$3,0)</f>
        <v>16791233.691886835</v>
      </c>
      <c r="AN21" s="120">
        <f ca="1">OFFSET(TAMUK!E$167,'Discipline Analysis'!$A$3,0)</f>
        <v>4597195.3155672997</v>
      </c>
      <c r="AO21" s="120">
        <f ca="1">OFFSET(TAMUK!F$167,'Discipline Analysis'!$A$3,0)</f>
        <v>495612.79598110821</v>
      </c>
      <c r="AP21" s="120">
        <f ca="1">OFFSET(TAMUK!G$167,'Discipline Analysis'!$A$3,0)</f>
        <v>0</v>
      </c>
      <c r="AQ21" s="166">
        <f t="shared" ca="1" si="8"/>
        <v>36917518.047555134</v>
      </c>
      <c r="AR21" s="121">
        <f t="shared" ca="1" si="9"/>
        <v>1.0133348113771661E-2</v>
      </c>
    </row>
    <row r="22" spans="1:44" x14ac:dyDescent="0.2">
      <c r="A22" s="202" t="s">
        <v>698</v>
      </c>
      <c r="B22" s="117">
        <f ca="1">OFFSET(TAMUSA!C$31,'Discipline Analysis'!$A$3,0)</f>
        <v>57119</v>
      </c>
      <c r="C22" s="120">
        <f ca="1">OFFSET(TAMUSA!D$31,'Discipline Analysis'!$A$3,0)</f>
        <v>77583</v>
      </c>
      <c r="D22" s="120">
        <f ca="1">OFFSET(TAMUSA!E$31,'Discipline Analysis'!$A$3,0)</f>
        <v>10725</v>
      </c>
      <c r="E22" s="120">
        <f ca="1">OFFSET(TAMUSA!F$31,'Discipline Analysis'!$A$3,0)</f>
        <v>0</v>
      </c>
      <c r="F22" s="196">
        <f ca="1">OFFSET(TAMUSA!G$31,'Discipline Analysis'!$A$3,0)</f>
        <v>0</v>
      </c>
      <c r="G22" s="166">
        <f ca="1">SUM(B22:F22)</f>
        <v>145427</v>
      </c>
      <c r="H22" s="118">
        <f ca="1">(B22/30)+(C22/30)+(D22/24)+(E22/18)+(F22/24)</f>
        <v>4936.9416666666666</v>
      </c>
      <c r="I22" s="119">
        <f ca="1">IF((G22=0),0,(O22+V22+AC22+AJ22+AQ22)/G22)</f>
        <v>443.47801362335684</v>
      </c>
      <c r="J22" s="117">
        <f ca="1">OFFSET(TAMUSA!C$115,'Discipline Analysis'!$A$3,0)</f>
        <v>4134580.419414015</v>
      </c>
      <c r="K22" s="120">
        <f ca="1">OFFSET(TAMUSA!D$115,'Discipline Analysis'!$A$3,0)</f>
        <v>8233208.8020696975</v>
      </c>
      <c r="L22" s="120">
        <f ca="1">OFFSET(TAMUSA!E$115,'Discipline Analysis'!$A$3,0)</f>
        <v>2431652.8657202004</v>
      </c>
      <c r="M22" s="120">
        <f ca="1">OFFSET(TAMUSA!F$115,'Discipline Analysis'!$A$3,0)</f>
        <v>0</v>
      </c>
      <c r="N22" s="120">
        <f ca="1">OFFSET(TAMUSA!G$115,'Discipline Analysis'!$A$3,0)</f>
        <v>0</v>
      </c>
      <c r="O22" s="166">
        <f ca="1">SUM(J22:N22)</f>
        <v>14799442.087203912</v>
      </c>
      <c r="P22" s="197">
        <f t="shared" ca="1" si="1"/>
        <v>6.0929365780182749E-3</v>
      </c>
      <c r="Q22" s="117">
        <f ca="1">OFFSET(TAMUSA!C$192,'Discipline Analysis'!$A$3,0)</f>
        <v>2207563.361013575</v>
      </c>
      <c r="R22" s="120">
        <f ca="1">OFFSET(TAMUSA!D$192,'Discipline Analysis'!$A$3,0)</f>
        <v>4395930.9654931054</v>
      </c>
      <c r="S22" s="120">
        <f ca="1">OFFSET(TAMUSA!E$192,'Discipline Analysis'!$A$3,0)</f>
        <v>1298324.6734933206</v>
      </c>
      <c r="T22" s="120">
        <f ca="1">OFFSET(TAMUSA!F$192,'Discipline Analysis'!$A$3,0)</f>
        <v>0</v>
      </c>
      <c r="U22" s="120">
        <f ca="1">OFFSET(TAMUSA!G$192,'Discipline Analysis'!$A$3,0)</f>
        <v>0</v>
      </c>
      <c r="V22" s="166">
        <f ca="1">SUM(Q22:U22)</f>
        <v>7901819</v>
      </c>
      <c r="W22" s="197">
        <f t="shared" ca="1" si="3"/>
        <v>4.4860864922344999E-3</v>
      </c>
      <c r="X22" s="117">
        <f ca="1">OFFSET(TAMUSA!C$217,'Discipline Analysis'!$A$3,0)</f>
        <v>2731488.3407804584</v>
      </c>
      <c r="Y22" s="120">
        <f ca="1">OFFSET(TAMUSA!D$217,'Discipline Analysis'!$A$3,0)</f>
        <v>6737250.6881143879</v>
      </c>
      <c r="Z22" s="120">
        <f ca="1">OFFSET(TAMUSA!E$217,'Discipline Analysis'!$A$3,0)</f>
        <v>1119720.9711051534</v>
      </c>
      <c r="AA22" s="120">
        <f ca="1">OFFSET(TAMUSA!F$217,'Discipline Analysis'!$A$3,0)</f>
        <v>0</v>
      </c>
      <c r="AB22" s="120">
        <f ca="1">OFFSET(TAMUSA!G$217,'Discipline Analysis'!$A$3,0)</f>
        <v>0</v>
      </c>
      <c r="AC22" s="166">
        <f ca="1">SUM(X22:AB22)</f>
        <v>10588459.999999998</v>
      </c>
      <c r="AD22" s="121">
        <f t="shared" ca="1" si="5"/>
        <v>9.609010669376283E-3</v>
      </c>
      <c r="AE22" s="117">
        <f ca="1">OFFSET(TAMUSA!C$242,'Discipline Analysis'!$A$3,0)</f>
        <v>4542529.865951742</v>
      </c>
      <c r="AF22" s="120">
        <f ca="1">OFFSET(TAMUSA!D$242,'Discipline Analysis'!$A$3,0)</f>
        <v>11204207.613941019</v>
      </c>
      <c r="AG22" s="120">
        <f ca="1">OFFSET(TAMUSA!E$242,'Discipline Analysis'!$A$3,0)</f>
        <v>1862122.5201072388</v>
      </c>
      <c r="AH22" s="120">
        <f ca="1">OFFSET(TAMUSA!F$242,'Discipline Analysis'!$A$3,0)</f>
        <v>0</v>
      </c>
      <c r="AI22" s="120">
        <f ca="1">OFFSET(TAMUSA!G$242,'Discipline Analysis'!$A$3,0)</f>
        <v>0</v>
      </c>
      <c r="AJ22" s="166">
        <f ca="1">SUM(AE22:AI22)</f>
        <v>17608860</v>
      </c>
      <c r="AK22" s="121">
        <f t="shared" ca="1" si="7"/>
        <v>2.3373769005338919E-2</v>
      </c>
      <c r="AL22" s="117">
        <f ca="1">OFFSET(TAMUSA!C$167,'Discipline Analysis'!$A$3,0)</f>
        <v>3798117.6343740788</v>
      </c>
      <c r="AM22" s="120">
        <f ca="1">OFFSET(TAMUSA!D$167,'Discipline Analysis'!$A$3,0)</f>
        <v>7563208.3986556372</v>
      </c>
      <c r="AN22" s="120">
        <f ca="1">OFFSET(TAMUSA!E$167,'Discipline Analysis'!$A$3,0)</f>
        <v>2233769.966970284</v>
      </c>
      <c r="AO22" s="120">
        <f ca="1">OFFSET(TAMUSA!F$167,'Discipline Analysis'!$A$3,0)</f>
        <v>0</v>
      </c>
      <c r="AP22" s="120">
        <f ca="1">OFFSET(TAMUSA!G$167,'Discipline Analysis'!$A$3,0)</f>
        <v>0</v>
      </c>
      <c r="AQ22" s="166">
        <f ca="1">SUM(AL22:AP22)</f>
        <v>13595096</v>
      </c>
      <c r="AR22" s="121">
        <f t="shared" ca="1" si="9"/>
        <v>3.7316658240861369E-3</v>
      </c>
    </row>
    <row r="23" spans="1:44" x14ac:dyDescent="0.2">
      <c r="A23" s="201" t="s">
        <v>713</v>
      </c>
      <c r="B23" s="117">
        <f ca="1">OFFSET(TAMIU!C$31,'Discipline Analysis'!$A$3,0)</f>
        <v>105115</v>
      </c>
      <c r="C23" s="120">
        <f ca="1">OFFSET(TAMIU!D$31,'Discipline Analysis'!$A$3,0)</f>
        <v>76536</v>
      </c>
      <c r="D23" s="120">
        <f ca="1">OFFSET(TAMIU!E$31,'Discipline Analysis'!$A$3,0)</f>
        <v>19781</v>
      </c>
      <c r="E23" s="120">
        <f ca="1">OFFSET(TAMIU!F$31,'Discipline Analysis'!$A$3,0)</f>
        <v>150</v>
      </c>
      <c r="F23" s="196">
        <f ca="1">OFFSET(TAMIU!G$31,'Discipline Analysis'!$A$3,0)</f>
        <v>0</v>
      </c>
      <c r="G23" s="166">
        <f t="shared" ca="1" si="10"/>
        <v>201582</v>
      </c>
      <c r="H23" s="118">
        <f t="shared" ca="1" si="11"/>
        <v>6887.5749999999989</v>
      </c>
      <c r="I23" s="119">
        <f t="shared" ca="1" si="12"/>
        <v>351.47663476897736</v>
      </c>
      <c r="J23" s="117">
        <f ca="1">OFFSET(TAMIU!C$115,'Discipline Analysis'!$A$3,0)</f>
        <v>5754647.2215580754</v>
      </c>
      <c r="K23" s="120">
        <f ca="1">OFFSET(TAMIU!D$115,'Discipline Analysis'!$A$3,0)</f>
        <v>6793807.2049300261</v>
      </c>
      <c r="L23" s="120">
        <f ca="1">OFFSET(TAMIU!E$115,'Discipline Analysis'!$A$3,0)</f>
        <v>2371274.5510195922</v>
      </c>
      <c r="M23" s="120">
        <f ca="1">OFFSET(TAMIU!F$115,'Discipline Analysis'!$A$3,0)</f>
        <v>233543.70238095199</v>
      </c>
      <c r="N23" s="120">
        <f ca="1">OFFSET(TAMIU!G$115,'Discipline Analysis'!$A$3,0)</f>
        <v>0</v>
      </c>
      <c r="O23" s="166">
        <f t="shared" ca="1" si="0"/>
        <v>15153272.679888645</v>
      </c>
      <c r="P23" s="197">
        <f t="shared" ca="1" si="1"/>
        <v>6.2386087829492112E-3</v>
      </c>
      <c r="Q23" s="117">
        <f ca="1">OFFSET(TAMIU!C$192,'Discipline Analysis'!$A$3,0)</f>
        <v>7381806.9412456695</v>
      </c>
      <c r="R23" s="120">
        <f ca="1">OFFSET(TAMIU!D$192,'Discipline Analysis'!$A$3,0)</f>
        <v>8714795.4083028864</v>
      </c>
      <c r="S23" s="120">
        <f ca="1">OFFSET(TAMIU!E$192,'Discipline Analysis'!$A$3,0)</f>
        <v>3041766.118128146</v>
      </c>
      <c r="T23" s="120">
        <f ca="1">OFFSET(TAMIU!F$192,'Discipline Analysis'!$A$3,0)</f>
        <v>299579.53232329612</v>
      </c>
      <c r="U23" s="120">
        <f ca="1">OFFSET(TAMIU!G$192,'Discipline Analysis'!$A$3,0)</f>
        <v>0</v>
      </c>
      <c r="V23" s="166">
        <f t="shared" ca="1" si="2"/>
        <v>19437948</v>
      </c>
      <c r="W23" s="197">
        <f t="shared" ca="1" si="3"/>
        <v>1.1035473725677165E-2</v>
      </c>
      <c r="X23" s="117">
        <f ca="1">OFFSET(TAMIU!C$217,'Discipline Analysis'!$A$3,0)</f>
        <v>3187396.0479229381</v>
      </c>
      <c r="Y23" s="120">
        <f ca="1">OFFSET(TAMIU!D$217,'Discipline Analysis'!$A$3,0)</f>
        <v>3835185.4186634552</v>
      </c>
      <c r="Z23" s="120">
        <f ca="1">OFFSET(TAMIU!E$217,'Discipline Analysis'!$A$3,0)</f>
        <v>1042687.9961468995</v>
      </c>
      <c r="AA23" s="120">
        <f ca="1">OFFSET(TAMIU!F$217,'Discipline Analysis'!$A$3,0)</f>
        <v>12644.537266706802</v>
      </c>
      <c r="AB23" s="120">
        <f ca="1">OFFSET(TAMIU!G$217,'Discipline Analysis'!$A$3,0)</f>
        <v>0</v>
      </c>
      <c r="AC23" s="166">
        <f t="shared" ca="1" si="4"/>
        <v>8077914</v>
      </c>
      <c r="AD23" s="121">
        <f t="shared" ca="1" si="5"/>
        <v>7.3306941530972463E-3</v>
      </c>
      <c r="AE23" s="117">
        <f ca="1">OFFSET(TAMIU!C$242,'Discipline Analysis'!$A$3,0)</f>
        <v>3264623.1596628539</v>
      </c>
      <c r="AF23" s="120">
        <f ca="1">OFFSET(TAMIU!D$242,'Discipline Analysis'!$A$3,0)</f>
        <v>3928107.7566526183</v>
      </c>
      <c r="AG23" s="120">
        <f ca="1">OFFSET(TAMIU!E$242,'Discipline Analysis'!$A$3,0)</f>
        <v>1067951.1831426853</v>
      </c>
      <c r="AH23" s="120">
        <f ca="1">OFFSET(TAMIU!F$242,'Discipline Analysis'!$A$3,0)</f>
        <v>12950.900541842264</v>
      </c>
      <c r="AI23" s="120">
        <f ca="1">OFFSET(TAMIU!G$242,'Discipline Analysis'!$A$3,0)</f>
        <v>0</v>
      </c>
      <c r="AJ23" s="166">
        <f t="shared" ca="1" si="6"/>
        <v>8273632.9999999991</v>
      </c>
      <c r="AK23" s="121">
        <f t="shared" ca="1" si="7"/>
        <v>1.0982311550943629E-2</v>
      </c>
      <c r="AL23" s="117">
        <f ca="1">OFFSET(TAMIU!C$167,'Discipline Analysis'!$A$3,0)</f>
        <v>7560541.2263180427</v>
      </c>
      <c r="AM23" s="120">
        <f ca="1">OFFSET(TAMIU!D$167,'Discipline Analysis'!$A$3,0)</f>
        <v>8925805.073653996</v>
      </c>
      <c r="AN23" s="120">
        <f ca="1">OFFSET(TAMIU!E$167,'Discipline Analysis'!$A$3,0)</f>
        <v>3115415.8162095328</v>
      </c>
      <c r="AO23" s="120">
        <f ca="1">OFFSET(TAMIU!F$167,'Discipline Analysis'!$A$3,0)</f>
        <v>306833.19392978138</v>
      </c>
      <c r="AP23" s="120">
        <f ca="1">OFFSET(TAMIU!G$167,'Discipline Analysis'!$A$3,0)</f>
        <v>0</v>
      </c>
      <c r="AQ23" s="166">
        <f t="shared" ca="1" si="8"/>
        <v>19908595.310111351</v>
      </c>
      <c r="AR23" s="121">
        <f t="shared" ca="1" si="9"/>
        <v>5.4646340654235966E-3</v>
      </c>
    </row>
    <row r="24" spans="1:44" x14ac:dyDescent="0.2">
      <c r="A24" s="201" t="s">
        <v>125</v>
      </c>
      <c r="B24" s="117">
        <f ca="1">OFFSET(WTAMU!C$31,'Discipline Analysis'!$A$3,0)</f>
        <v>101072</v>
      </c>
      <c r="C24" s="120">
        <f ca="1">OFFSET(WTAMU!D$31,'Discipline Analysis'!$A$3,0)</f>
        <v>86570</v>
      </c>
      <c r="D24" s="120">
        <f ca="1">OFFSET(WTAMU!E$31,'Discipline Analysis'!$A$3,0)</f>
        <v>37139</v>
      </c>
      <c r="E24" s="120">
        <f ca="1">OFFSET(WTAMU!F$31,'Discipline Analysis'!$A$3,0)</f>
        <v>683</v>
      </c>
      <c r="F24" s="196">
        <f ca="1">OFFSET(WTAMU!G$31,'Discipline Analysis'!$A$3,0)</f>
        <v>0</v>
      </c>
      <c r="G24" s="166">
        <f ca="1">SUM(B24:F24)</f>
        <v>225464</v>
      </c>
      <c r="H24" s="118">
        <f ca="1">(B24/30)+(C24/30)+(D24/24)+(E24/18)+(F24/24)</f>
        <v>7840.1361111111109</v>
      </c>
      <c r="I24" s="119">
        <f ca="1">IF((G24=0),0,(O24+V24+AC24+AJ24+AQ24)/G24)</f>
        <v>398.01110611661744</v>
      </c>
      <c r="J24" s="117">
        <f ca="1">OFFSET(WTAMU!C$115,'Discipline Analysis'!$A$3,0)</f>
        <v>8688528.248927502</v>
      </c>
      <c r="K24" s="120">
        <f ca="1">OFFSET(WTAMU!D$115,'Discipline Analysis'!$A$3,0)</f>
        <v>11176792.571556471</v>
      </c>
      <c r="L24" s="120">
        <f ca="1">OFFSET(WTAMU!E$115,'Discipline Analysis'!$A$3,0)</f>
        <v>7472223.0908442941</v>
      </c>
      <c r="M24" s="120">
        <f ca="1">OFFSET(WTAMU!F$115,'Discipline Analysis'!$A$3,0)</f>
        <v>329823.118148765</v>
      </c>
      <c r="N24" s="120">
        <f ca="1">OFFSET(WTAMU!G$115,'Discipline Analysis'!$A$3,0)</f>
        <v>0</v>
      </c>
      <c r="O24" s="166">
        <f ca="1">SUM(J24:N24)</f>
        <v>27667367.029477037</v>
      </c>
      <c r="P24" s="197">
        <f t="shared" ca="1" si="1"/>
        <v>1.1390666729059565E-2</v>
      </c>
      <c r="Q24" s="117">
        <f ca="1">OFFSET(WTAMU!C$192,'Discipline Analysis'!$A$3,0)</f>
        <v>5223999.4582068985</v>
      </c>
      <c r="R24" s="120">
        <f ca="1">OFFSET(WTAMU!D$192,'Discipline Analysis'!$A$3,0)</f>
        <v>6720074.6392818764</v>
      </c>
      <c r="S24" s="120">
        <f ca="1">OFFSET(WTAMU!E$192,'Discipline Analysis'!$A$3,0)</f>
        <v>4492692.9233371662</v>
      </c>
      <c r="T24" s="120">
        <f ca="1">OFFSET(WTAMU!F$192,'Discipline Analysis'!$A$3,0)</f>
        <v>198306.97917405533</v>
      </c>
      <c r="U24" s="120">
        <f ca="1">OFFSET(WTAMU!G$192,'Discipline Analysis'!$A$3,0)</f>
        <v>0</v>
      </c>
      <c r="V24" s="166">
        <f ca="1">SUM(Q24:U24)</f>
        <v>16635073.999999996</v>
      </c>
      <c r="W24" s="197">
        <f t="shared" ca="1" si="3"/>
        <v>9.4442027549253293E-3</v>
      </c>
      <c r="X24" s="117">
        <f ca="1">OFFSET(WTAMU!C$217,'Discipline Analysis'!$A$3,0)</f>
        <v>3631746.1571715153</v>
      </c>
      <c r="Y24" s="120">
        <f ca="1">OFFSET(WTAMU!D$217,'Discipline Analysis'!$A$3,0)</f>
        <v>6429515.9575727182</v>
      </c>
      <c r="Z24" s="120">
        <f ca="1">OFFSET(WTAMU!E$217,'Discipline Analysis'!$A$3,0)</f>
        <v>3246216.1559679033</v>
      </c>
      <c r="AA24" s="120">
        <f ca="1">OFFSET(WTAMU!F$217,'Discipline Analysis'!$A$3,0)</f>
        <v>38820.729287863593</v>
      </c>
      <c r="AB24" s="120">
        <f ca="1">OFFSET(WTAMU!G$217,'Discipline Analysis'!$A$3,0)</f>
        <v>0</v>
      </c>
      <c r="AC24" s="166">
        <f ca="1">SUM(X24:AB24)</f>
        <v>13346299</v>
      </c>
      <c r="AD24" s="121">
        <f t="shared" ca="1" si="5"/>
        <v>1.2111745191244623E-2</v>
      </c>
      <c r="AE24" s="117">
        <f ca="1">OFFSET(WTAMU!C$242,'Discipline Analysis'!$A$3,0)</f>
        <v>3118657.9915747247</v>
      </c>
      <c r="AF24" s="120">
        <f ca="1">OFFSET(WTAMU!D$242,'Discipline Analysis'!$A$3,0)</f>
        <v>5521162.6736208638</v>
      </c>
      <c r="AG24" s="120">
        <f ca="1">OFFSET(WTAMU!E$242,'Discipline Analysis'!$A$3,0)</f>
        <v>2787595.1454363083</v>
      </c>
      <c r="AH24" s="120">
        <f ca="1">OFFSET(WTAMU!F$242,'Discipline Analysis'!$A$3,0)</f>
        <v>33336.189368104315</v>
      </c>
      <c r="AI24" s="120">
        <f ca="1">OFFSET(WTAMU!G$242,'Discipline Analysis'!$A$3,0)</f>
        <v>0</v>
      </c>
      <c r="AJ24" s="166">
        <f ca="1">SUM(AE24:AI24)</f>
        <v>11460752.000000002</v>
      </c>
      <c r="AK24" s="121">
        <f t="shared" ca="1" si="7"/>
        <v>1.5212851364340229E-2</v>
      </c>
      <c r="AL24" s="117">
        <f ca="1">OFFSET(WTAMU!C$167,'Discipline Analysis'!$A$3,0)</f>
        <v>6475190.6345887231</v>
      </c>
      <c r="AM24" s="120">
        <f ca="1">OFFSET(WTAMU!D$167,'Discipline Analysis'!$A$3,0)</f>
        <v>8317763.4595437013</v>
      </c>
      <c r="AN24" s="120">
        <f ca="1">OFFSET(WTAMU!E$167,'Discipline Analysis'!$A$3,0)</f>
        <v>5575399.2033608761</v>
      </c>
      <c r="AO24" s="120">
        <f ca="1">OFFSET(WTAMU!F$167,'Discipline Analysis'!$A$3,0)</f>
        <v>259330.70250669966</v>
      </c>
      <c r="AP24" s="120">
        <f ca="1">OFFSET(WTAMU!G$167,'Discipline Analysis'!$A$3,0)</f>
        <v>0</v>
      </c>
      <c r="AQ24" s="166">
        <f ca="1">SUM(AL24:AP24)</f>
        <v>20627684</v>
      </c>
      <c r="AR24" s="121">
        <f t="shared" ca="1" si="9"/>
        <v>5.6620139653922579E-3</v>
      </c>
    </row>
    <row r="25" spans="1:44" x14ac:dyDescent="0.2">
      <c r="A25" s="201" t="s">
        <v>695</v>
      </c>
      <c r="B25" s="117">
        <f ca="1">OFFSET(TAMUC!C$31,'Discipline Analysis'!$A$3,0)</f>
        <v>107096</v>
      </c>
      <c r="C25" s="120">
        <f ca="1">OFFSET(TAMUC!D$31,'Discipline Analysis'!$A$3,0)</f>
        <v>97290</v>
      </c>
      <c r="D25" s="120">
        <f ca="1">OFFSET(TAMUC!E$31,'Discipline Analysis'!$A$3,0)</f>
        <v>53147</v>
      </c>
      <c r="E25" s="120">
        <f ca="1">OFFSET(TAMUC!F$31,'Discipline Analysis'!$A$3,0)</f>
        <v>5633</v>
      </c>
      <c r="F25" s="196">
        <f ca="1">OFFSET(TAMUC!G$31,'Discipline Analysis'!$A$3,0)</f>
        <v>0</v>
      </c>
      <c r="G25" s="166">
        <f ca="1">SUM(B25:F25)</f>
        <v>263166</v>
      </c>
      <c r="H25" s="118">
        <f ca="1">(B25/30)+(C25/30)+(D25/24)+(E25/18)+(F25/24)</f>
        <v>9340.269444444446</v>
      </c>
      <c r="I25" s="119">
        <f ca="1">IF((G25=0),0,(O25+V25+AC25+AJ25+AQ25)/G25)</f>
        <v>401.05118679772681</v>
      </c>
      <c r="J25" s="117">
        <f ca="1">OFFSET(TAMUC!C$115,'Discipline Analysis'!$A$3,0)</f>
        <v>8350480.4066909179</v>
      </c>
      <c r="K25" s="120">
        <f ca="1">OFFSET(TAMUC!D$115,'Discipline Analysis'!$A$3,0)</f>
        <v>10709158.24047949</v>
      </c>
      <c r="L25" s="120">
        <f ca="1">OFFSET(TAMUC!E$115,'Discipline Analysis'!$A$3,0)</f>
        <v>8072082.8844314497</v>
      </c>
      <c r="M25" s="120">
        <f ca="1">OFFSET(TAMUC!F$115,'Discipline Analysis'!$A$3,0)</f>
        <v>700752.2932087176</v>
      </c>
      <c r="N25" s="120">
        <f ca="1">OFFSET(TAMUC!G$115,'Discipline Analysis'!$A$3,0)</f>
        <v>0</v>
      </c>
      <c r="O25" s="166">
        <f ca="1">SUM(J25:N25)</f>
        <v>27832473.824810579</v>
      </c>
      <c r="P25" s="197">
        <f t="shared" ca="1" si="1"/>
        <v>1.1458641266656284E-2</v>
      </c>
      <c r="Q25" s="117">
        <f ca="1">OFFSET(TAMUC!C$192,'Discipline Analysis'!$A$3,0)</f>
        <v>4422123.356364605</v>
      </c>
      <c r="R25" s="120">
        <f ca="1">OFFSET(TAMUC!D$192,'Discipline Analysis'!$A$3,0)</f>
        <v>5671196.9223092012</v>
      </c>
      <c r="S25" s="120">
        <f ca="1">OFFSET(TAMUC!E$192,'Discipline Analysis'!$A$3,0)</f>
        <v>4274693.7324891696</v>
      </c>
      <c r="T25" s="120">
        <f ca="1">OFFSET(TAMUC!F$192,'Discipline Analysis'!$A$3,0)</f>
        <v>371093.98883702169</v>
      </c>
      <c r="U25" s="120">
        <f ca="1">OFFSET(TAMUC!G$192,'Discipline Analysis'!$A$3,0)</f>
        <v>0</v>
      </c>
      <c r="V25" s="166">
        <f ca="1">SUM(Q25:U25)</f>
        <v>14739107.999999996</v>
      </c>
      <c r="W25" s="197">
        <f t="shared" ca="1" si="3"/>
        <v>8.3678091470312643E-3</v>
      </c>
      <c r="X25" s="117">
        <f ca="1">OFFSET(TAMUC!C$217,'Discipline Analysis'!$A$3,0)</f>
        <v>4076579.9612793177</v>
      </c>
      <c r="Y25" s="120">
        <f ca="1">OFFSET(TAMUC!D$217,'Discipline Analysis'!$A$3,0)</f>
        <v>5886265.4872494657</v>
      </c>
      <c r="Z25" s="120">
        <f ca="1">OFFSET(TAMUC!E$217,'Discipline Analysis'!$A$3,0)</f>
        <v>3497289.09185501</v>
      </c>
      <c r="AA25" s="120">
        <f ca="1">OFFSET(TAMUC!F$217,'Discipline Analysis'!$A$3,0)</f>
        <v>573306.45961620472</v>
      </c>
      <c r="AB25" s="120">
        <f ca="1">OFFSET(TAMUC!G$217,'Discipline Analysis'!$A$3,0)</f>
        <v>0</v>
      </c>
      <c r="AC25" s="166">
        <f ca="1">SUM(X25:AB25)</f>
        <v>14033440.999999998</v>
      </c>
      <c r="AD25" s="121">
        <f t="shared" ca="1" si="5"/>
        <v>1.2735325467259884E-2</v>
      </c>
      <c r="AE25" s="117">
        <f ca="1">OFFSET(TAMUC!C$242,'Discipline Analysis'!$A$3,0)</f>
        <v>3708409.5169296376</v>
      </c>
      <c r="AF25" s="120">
        <f ca="1">OFFSET(TAMUC!D$242,'Discipline Analysis'!$A$3,0)</f>
        <v>5354655.9026012802</v>
      </c>
      <c r="AG25" s="120">
        <f ca="1">OFFSET(TAMUC!E$242,'Discipline Analysis'!$A$3,0)</f>
        <v>3181436.467547975</v>
      </c>
      <c r="AH25" s="120">
        <f ca="1">OFFSET(TAMUC!F$242,'Discipline Analysis'!$A$3,0)</f>
        <v>521529.11292110872</v>
      </c>
      <c r="AI25" s="120">
        <f ca="1">OFFSET(TAMUC!G$242,'Discipline Analysis'!$A$3,0)</f>
        <v>0</v>
      </c>
      <c r="AJ25" s="166">
        <f ca="1">SUM(AE25:AI25)</f>
        <v>12766031.000000002</v>
      </c>
      <c r="AK25" s="121">
        <f t="shared" ca="1" si="7"/>
        <v>1.6945461529536601E-2</v>
      </c>
      <c r="AL25" s="117">
        <f ca="1">OFFSET(TAMUC!C$167,'Discipline Analysis'!$A$3,0)</f>
        <v>10623458.369713813</v>
      </c>
      <c r="AM25" s="120">
        <f ca="1">OFFSET(TAMUC!D$167,'Discipline Analysis'!$A$3,0)</f>
        <v>14069930.222907091</v>
      </c>
      <c r="AN25" s="120">
        <f ca="1">OFFSET(TAMUC!E$167,'Discipline Analysis'!$A$3,0)</f>
        <v>10568278.122380251</v>
      </c>
      <c r="AO25" s="120">
        <f ca="1">OFFSET(TAMUC!F$167,'Discipline Analysis'!$A$3,0)</f>
        <v>910316.08499884058</v>
      </c>
      <c r="AP25" s="120">
        <f ca="1">OFFSET(TAMUC!G$167,'Discipline Analysis'!$A$3,0)</f>
        <v>0</v>
      </c>
      <c r="AQ25" s="166">
        <f ca="1">SUM(AL25:AP25)</f>
        <v>36171982.79999999</v>
      </c>
      <c r="AR25" s="121">
        <f t="shared" ca="1" si="9"/>
        <v>9.9287089994944885E-3</v>
      </c>
    </row>
    <row r="26" spans="1:44" x14ac:dyDescent="0.2">
      <c r="A26" s="201" t="s">
        <v>699</v>
      </c>
      <c r="B26" s="117">
        <f ca="1">OFFSET(TAMUT!C$31,'Discipline Analysis'!$A$3,0)</f>
        <v>18380</v>
      </c>
      <c r="C26" s="120">
        <f ca="1">OFFSET(TAMUT!D$31,'Discipline Analysis'!$A$3,0)</f>
        <v>24452</v>
      </c>
      <c r="D26" s="120">
        <f ca="1">OFFSET(TAMUT!E$31,'Discipline Analysis'!$A$3,0)</f>
        <v>4658</v>
      </c>
      <c r="E26" s="120">
        <f ca="1">OFFSET(TAMUT!F$31,'Discipline Analysis'!$A$3,0)</f>
        <v>451</v>
      </c>
      <c r="F26" s="196">
        <f ca="1">OFFSET(TAMUT!G$31,'Discipline Analysis'!$A$3,0)</f>
        <v>0</v>
      </c>
      <c r="G26" s="166">
        <f t="shared" ca="1" si="10"/>
        <v>47941</v>
      </c>
      <c r="H26" s="118">
        <f t="shared" ca="1" si="11"/>
        <v>1646.8722222222223</v>
      </c>
      <c r="I26" s="119">
        <f t="shared" ca="1" si="12"/>
        <v>603.75444212369405</v>
      </c>
      <c r="J26" s="117">
        <f ca="1">OFFSET(TAMUT!C$115,'Discipline Analysis'!$A$3,0)</f>
        <v>2095939.7152791719</v>
      </c>
      <c r="K26" s="120">
        <f ca="1">OFFSET(TAMUT!D$115,'Discipline Analysis'!$A$3,0)</f>
        <v>3978527.6064601266</v>
      </c>
      <c r="L26" s="120">
        <f ca="1">OFFSET(TAMUT!E$115,'Discipline Analysis'!$A$3,0)</f>
        <v>1474964.8268845102</v>
      </c>
      <c r="M26" s="120">
        <f ca="1">OFFSET(TAMUT!F$115,'Discipline Analysis'!$A$3,0)</f>
        <v>279040.56122820801</v>
      </c>
      <c r="N26" s="120">
        <f ca="1">OFFSET(TAMUT!G$115,'Discipline Analysis'!$A$3,0)</f>
        <v>0</v>
      </c>
      <c r="O26" s="166">
        <f t="shared" ca="1" si="0"/>
        <v>7828472.7098520165</v>
      </c>
      <c r="P26" s="197">
        <f t="shared" ca="1" si="1"/>
        <v>3.2229855316719541E-3</v>
      </c>
      <c r="Q26" s="117">
        <f ca="1">OFFSET(TAMUT!C$192,'Discipline Analysis'!$A$3,0)</f>
        <v>1204240.6382032684</v>
      </c>
      <c r="R26" s="120">
        <f ca="1">OFFSET(TAMUT!D$192,'Discipline Analysis'!$A$3,0)</f>
        <v>2285898.1052681217</v>
      </c>
      <c r="S26" s="120">
        <f ca="1">OFFSET(TAMUT!E$192,'Discipline Analysis'!$A$3,0)</f>
        <v>847454.04245474248</v>
      </c>
      <c r="T26" s="120">
        <f ca="1">OFFSET(TAMUT!F$192,'Discipline Analysis'!$A$3,0)</f>
        <v>160325.21407386812</v>
      </c>
      <c r="U26" s="120">
        <f ca="1">OFFSET(TAMUT!G$192,'Discipline Analysis'!$A$3,0)</f>
        <v>0</v>
      </c>
      <c r="V26" s="166">
        <f t="shared" ca="1" si="2"/>
        <v>4497918.0000000009</v>
      </c>
      <c r="W26" s="197">
        <f t="shared" ca="1" si="3"/>
        <v>2.5535954674459666E-3</v>
      </c>
      <c r="X26" s="117">
        <f ca="1">OFFSET(TAMUT!C$217,'Discipline Analysis'!$A$3,0)</f>
        <v>1431908.2942036043</v>
      </c>
      <c r="Y26" s="120">
        <f ca="1">OFFSET(TAMUT!D$217,'Discipline Analysis'!$A$3,0)</f>
        <v>3261568.8923526551</v>
      </c>
      <c r="Z26" s="120">
        <f ca="1">OFFSET(TAMUT!E$217,'Discipline Analysis'!$A$3,0)</f>
        <v>858596.35265465186</v>
      </c>
      <c r="AA26" s="120">
        <f ca="1">OFFSET(TAMUT!F$217,'Discipline Analysis'!$A$3,0)</f>
        <v>79550.460789089135</v>
      </c>
      <c r="AB26" s="120">
        <f ca="1">OFFSET(TAMUT!G$217,'Discipline Analysis'!$A$3,0)</f>
        <v>0</v>
      </c>
      <c r="AC26" s="166">
        <f t="shared" ca="1" si="4"/>
        <v>5631624</v>
      </c>
      <c r="AD26" s="121">
        <f t="shared" ca="1" si="5"/>
        <v>5.1106898549851017E-3</v>
      </c>
      <c r="AE26" s="117">
        <f ca="1">OFFSET(TAMUT!C$242,'Discipline Analysis'!$A$3,0)</f>
        <v>1076847.0979055043</v>
      </c>
      <c r="AF26" s="120">
        <f ca="1">OFFSET(TAMUT!D$242,'Discipline Analysis'!$A$3,0)</f>
        <v>2452818.3896736475</v>
      </c>
      <c r="AG26" s="120">
        <f ca="1">OFFSET(TAMUT!E$242,'Discipline Analysis'!$A$3,0)</f>
        <v>645695.67364831956</v>
      </c>
      <c r="AH26" s="120">
        <f ca="1">OFFSET(TAMUT!F$242,'Discipline Analysis'!$A$3,0)</f>
        <v>59824.838772528012</v>
      </c>
      <c r="AI26" s="120">
        <f ca="1">OFFSET(TAMUT!G$242,'Discipline Analysis'!$A$3,0)</f>
        <v>0</v>
      </c>
      <c r="AJ26" s="166">
        <f t="shared" ca="1" si="6"/>
        <v>4235186</v>
      </c>
      <c r="AK26" s="121">
        <f t="shared" ca="1" si="7"/>
        <v>5.6217301550835954E-3</v>
      </c>
      <c r="AL26" s="117">
        <f ca="1">OFFSET(TAMUT!C$167,'Discipline Analysis'!$A$3,0)</f>
        <v>1807271.7226844304</v>
      </c>
      <c r="AM26" s="120">
        <f ca="1">OFFSET(TAMUT!D$167,'Discipline Analysis'!$A$3,0)</f>
        <v>3431354.4770385833</v>
      </c>
      <c r="AN26" s="120">
        <f ca="1">OFFSET(TAMUT!E$167,'Discipline Analysis'!$A$3,0)</f>
        <v>1272133.9949529488</v>
      </c>
      <c r="AO26" s="120">
        <f ca="1">OFFSET(TAMUT!F$167,'Discipline Analysis'!$A$3,0)</f>
        <v>240630.80532403599</v>
      </c>
      <c r="AP26" s="120">
        <f ca="1">OFFSET(TAMUT!G$167,'Discipline Analysis'!$A$3,0)</f>
        <v>0</v>
      </c>
      <c r="AQ26" s="166">
        <f t="shared" ca="1" si="8"/>
        <v>6751390.9999999981</v>
      </c>
      <c r="AR26" s="121">
        <f t="shared" ca="1" si="9"/>
        <v>1.8531634539206432E-3</v>
      </c>
    </row>
    <row r="27" spans="1:44" x14ac:dyDescent="0.2">
      <c r="A27" s="201" t="s">
        <v>117</v>
      </c>
      <c r="B27" s="117">
        <f ca="1">OFFSET(UH!C$31,'Discipline Analysis'!$A$3,0)</f>
        <v>531016</v>
      </c>
      <c r="C27" s="120">
        <f ca="1">OFFSET(UH!D$31,'Discipline Analysis'!$A$3,0)</f>
        <v>460010</v>
      </c>
      <c r="D27" s="120">
        <f ca="1">OFFSET(UH!E$31,'Discipline Analysis'!$A$3,0)</f>
        <v>80312</v>
      </c>
      <c r="E27" s="120">
        <f ca="1">OFFSET(UH!F$31,'Discipline Analysis'!$A$3,0)</f>
        <v>36221</v>
      </c>
      <c r="F27" s="196">
        <f ca="1">OFFSET(UH!G$31,'Discipline Analysis'!$A$3,0)</f>
        <v>54936</v>
      </c>
      <c r="G27" s="166">
        <f t="shared" ca="1" si="10"/>
        <v>1162495</v>
      </c>
      <c r="H27" s="118">
        <f t="shared" ca="1" si="11"/>
        <v>40681.811111111114</v>
      </c>
      <c r="I27" s="119">
        <f t="shared" ca="1" si="12"/>
        <v>631.67512864036848</v>
      </c>
      <c r="J27" s="117">
        <f ca="1">OFFSET(UH!C$115,'Discipline Analysis'!$A$3,0)</f>
        <v>37531024.258794114</v>
      </c>
      <c r="K27" s="120">
        <f ca="1">OFFSET(UH!D$115,'Discipline Analysis'!$A$3,0)</f>
        <v>57037757.475584924</v>
      </c>
      <c r="L27" s="120">
        <f ca="1">OFFSET(UH!E$115,'Discipline Analysis'!$A$3,0)</f>
        <v>43466960.244155295</v>
      </c>
      <c r="M27" s="120">
        <f ca="1">OFFSET(UH!F$115,'Discipline Analysis'!$A$3,0)</f>
        <v>48191883.819438495</v>
      </c>
      <c r="N27" s="120">
        <f ca="1">OFFSET(UH!G$115,'Discipline Analysis'!$A$3,0)</f>
        <v>20256656.58081235</v>
      </c>
      <c r="O27" s="166">
        <f t="shared" ca="1" si="0"/>
        <v>206484282.37878519</v>
      </c>
      <c r="P27" s="197">
        <f t="shared" ca="1" si="1"/>
        <v>8.5009666545426452E-2</v>
      </c>
      <c r="Q27" s="117">
        <f ca="1">OFFSET(UH!C$192,'Discipline Analysis'!$A$3,0)</f>
        <v>34271237.331848823</v>
      </c>
      <c r="R27" s="120">
        <f ca="1">OFFSET(UH!D$192,'Discipline Analysis'!$A$3,0)</f>
        <v>52083697.738789402</v>
      </c>
      <c r="S27" s="120">
        <f ca="1">OFFSET(UH!E$192,'Discipline Analysis'!$A$3,0)</f>
        <v>39691602.881646134</v>
      </c>
      <c r="T27" s="120">
        <f ca="1">OFFSET(UH!F$192,'Discipline Analysis'!$A$3,0)</f>
        <v>44006139.466280788</v>
      </c>
      <c r="U27" s="120">
        <f ca="1">OFFSET(UH!G$192,'Discipline Analysis'!$A$3,0)</f>
        <v>18497248.581434872</v>
      </c>
      <c r="V27" s="166">
        <f t="shared" ca="1" si="2"/>
        <v>188549926.00000003</v>
      </c>
      <c r="W27" s="197">
        <f t="shared" ca="1" si="3"/>
        <v>0.10704513430900083</v>
      </c>
      <c r="X27" s="117">
        <f ca="1">OFFSET(UH!C$217,'Discipline Analysis'!$A$3,0)</f>
        <v>23651056.676237319</v>
      </c>
      <c r="Y27" s="120">
        <f ca="1">OFFSET(UH!D$217,'Discipline Analysis'!$A$3,0)</f>
        <v>43480158.05961255</v>
      </c>
      <c r="Z27" s="120">
        <f ca="1">OFFSET(UH!E$217,'Discipline Analysis'!$A$3,0)</f>
        <v>6752987.6739186952</v>
      </c>
      <c r="AA27" s="120">
        <f ca="1">OFFSET(UH!F$217,'Discipline Analysis'!$A$3,0)</f>
        <v>3289828.1840599813</v>
      </c>
      <c r="AB27" s="120">
        <f ca="1">OFFSET(UH!G$217,'Discipline Analysis'!$A$3,0)</f>
        <v>2814900.4061714485</v>
      </c>
      <c r="AC27" s="166">
        <f t="shared" ca="1" si="4"/>
        <v>79988931</v>
      </c>
      <c r="AD27" s="121">
        <f t="shared" ca="1" si="5"/>
        <v>7.2589828115798088E-2</v>
      </c>
      <c r="AE27" s="117">
        <f ca="1">OFFSET(UH!C$242,'Discipline Analysis'!$A$3,0)</f>
        <v>9655262.3776761685</v>
      </c>
      <c r="AF27" s="120">
        <f ca="1">OFFSET(UH!D$242,'Discipline Analysis'!$A$3,0)</f>
        <v>17750256.99846147</v>
      </c>
      <c r="AG27" s="120">
        <f ca="1">OFFSET(UH!E$242,'Discipline Analysis'!$A$3,0)</f>
        <v>2756826.8393863221</v>
      </c>
      <c r="AH27" s="120">
        <f ca="1">OFFSET(UH!F$242,'Discipline Analysis'!$A$3,0)</f>
        <v>1343033.1984484703</v>
      </c>
      <c r="AI27" s="120">
        <f ca="1">OFFSET(UH!G$242,'Discipline Analysis'!$A$3,0)</f>
        <v>1149149.5860275635</v>
      </c>
      <c r="AJ27" s="166">
        <f t="shared" ca="1" si="6"/>
        <v>32654528.999999993</v>
      </c>
      <c r="AK27" s="121">
        <f t="shared" ca="1" si="7"/>
        <v>4.3345192012665255E-2</v>
      </c>
      <c r="AL27" s="117">
        <f ca="1">OFFSET(UH!C$167,'Discipline Analysis'!$A$3,0)</f>
        <v>35540295.173636824</v>
      </c>
      <c r="AM27" s="120">
        <f ca="1">OFFSET(UH!D$167,'Discipline Analysis'!$A$3,0)</f>
        <v>54872259.363248274</v>
      </c>
      <c r="AN27" s="120">
        <f ca="1">OFFSET(UH!E$167,'Discipline Analysis'!$A$3,0)</f>
        <v>51627184.924004883</v>
      </c>
      <c r="AO27" s="120">
        <f ca="1">OFFSET(UH!F$167,'Discipline Analysis'!$A$3,0)</f>
        <v>69816250.841925457</v>
      </c>
      <c r="AP27" s="120">
        <f ca="1">OFFSET(UH!G$167,'Discipline Analysis'!$A$3,0)</f>
        <v>14785519.98718453</v>
      </c>
      <c r="AQ27" s="166">
        <f t="shared" ca="1" si="8"/>
        <v>226641510.28999996</v>
      </c>
      <c r="AR27" s="121">
        <f t="shared" ca="1" si="9"/>
        <v>6.2209959993549099E-2</v>
      </c>
    </row>
    <row r="28" spans="1:44" x14ac:dyDescent="0.2">
      <c r="A28" s="201" t="s">
        <v>709</v>
      </c>
      <c r="B28" s="117">
        <f ca="1">OFFSET(UHCL!C$31,'Discipline Analysis'!$A$3,0)</f>
        <v>42657</v>
      </c>
      <c r="C28" s="120">
        <f ca="1">OFFSET(UHCL!D$31,'Discipline Analysis'!$A$3,0)</f>
        <v>107347</v>
      </c>
      <c r="D28" s="120">
        <f ca="1">OFFSET(UHCL!E$31,'Discipline Analysis'!$A$3,0)</f>
        <v>39123</v>
      </c>
      <c r="E28" s="120">
        <f ca="1">OFFSET(UHCL!F$31,'Discipline Analysis'!$A$3,0)</f>
        <v>2436</v>
      </c>
      <c r="F28" s="196">
        <f ca="1">OFFSET(UHCL!G$31,'Discipline Analysis'!$A$3,0)</f>
        <v>0</v>
      </c>
      <c r="G28" s="166">
        <f t="shared" ca="1" si="10"/>
        <v>191563</v>
      </c>
      <c r="H28" s="118">
        <f ca="1">(B28/30)+(C28/30)+(D28/24)+(E28/18)+(F28/24)</f>
        <v>6765.5916666666662</v>
      </c>
      <c r="I28" s="119">
        <f t="shared" ca="1" si="12"/>
        <v>492.04825116116814</v>
      </c>
      <c r="J28" s="117">
        <f ca="1">OFFSET(UHCL!C$115,'Discipline Analysis'!$A$3,0)</f>
        <v>4579754.5433851248</v>
      </c>
      <c r="K28" s="120">
        <f ca="1">OFFSET(UHCL!D$115,'Discipline Analysis'!$A$3,0)</f>
        <v>15426752.56538781</v>
      </c>
      <c r="L28" s="120">
        <f ca="1">OFFSET(UHCL!E$115,'Discipline Analysis'!$A$3,0)</f>
        <v>9085859.2073765453</v>
      </c>
      <c r="M28" s="120">
        <f ca="1">OFFSET(UHCL!F$115,'Discipline Analysis'!$A$3,0)</f>
        <v>672844.82103737514</v>
      </c>
      <c r="N28" s="120">
        <f ca="1">OFFSET(UHCL!G$115,'Discipline Analysis'!$A$3,0)</f>
        <v>0</v>
      </c>
      <c r="O28" s="166">
        <f t="shared" ca="1" si="0"/>
        <v>29765211.137186855</v>
      </c>
      <c r="P28" s="197">
        <f t="shared" ca="1" si="1"/>
        <v>1.2254350037087577E-2</v>
      </c>
      <c r="Q28" s="117">
        <f ca="1">OFFSET(UHCL!C$192,'Discipline Analysis'!$A$3,0)</f>
        <v>3293869.5025042612</v>
      </c>
      <c r="R28" s="120">
        <f ca="1">OFFSET(UHCL!D$192,'Discipline Analysis'!$A$3,0)</f>
        <v>11095291.09397451</v>
      </c>
      <c r="S28" s="120">
        <f ca="1">OFFSET(UHCL!E$192,'Discipline Analysis'!$A$3,0)</f>
        <v>6534768.2422089241</v>
      </c>
      <c r="T28" s="120">
        <f ca="1">OFFSET(UHCL!F$192,'Discipline Analysis'!$A$3,0)</f>
        <v>483926.16131230409</v>
      </c>
      <c r="U28" s="120">
        <f ca="1">OFFSET(UHCL!G$192,'Discipline Analysis'!$A$3,0)</f>
        <v>0</v>
      </c>
      <c r="V28" s="166">
        <f t="shared" ca="1" si="2"/>
        <v>21407855</v>
      </c>
      <c r="W28" s="197">
        <f t="shared" ca="1" si="3"/>
        <v>1.2153845733901877E-2</v>
      </c>
      <c r="X28" s="117">
        <f ca="1">OFFSET(UHCL!C$217,'Discipline Analysis'!$A$3,0)</f>
        <v>1766287.146113191</v>
      </c>
      <c r="Y28" s="120">
        <f ca="1">OFFSET(UHCL!D$217,'Discipline Analysis'!$A$3,0)</f>
        <v>12301003.346950011</v>
      </c>
      <c r="Z28" s="120">
        <f ca="1">OFFSET(UHCL!E$217,'Discipline Analysis'!$A$3,0)</f>
        <v>4683496.2376128612</v>
      </c>
      <c r="AA28" s="120">
        <f ca="1">OFFSET(UHCL!F$217,'Discipline Analysis'!$A$3,0)</f>
        <v>323434.26932393742</v>
      </c>
      <c r="AB28" s="120">
        <f ca="1">OFFSET(UHCL!G$217,'Discipline Analysis'!$A$3,0)</f>
        <v>0</v>
      </c>
      <c r="AC28" s="166">
        <f t="shared" ca="1" si="4"/>
        <v>19074221</v>
      </c>
      <c r="AD28" s="121">
        <f t="shared" ca="1" si="5"/>
        <v>1.7309825328616361E-2</v>
      </c>
      <c r="AE28" s="117">
        <f ca="1">OFFSET(UHCL!C$242,'Discipline Analysis'!$A$3,0)</f>
        <v>605777.24487998232</v>
      </c>
      <c r="AF28" s="120">
        <f ca="1">OFFSET(UHCL!D$242,'Discipline Analysis'!$A$3,0)</f>
        <v>4218831.5377670126</v>
      </c>
      <c r="AG28" s="120">
        <f ca="1">OFFSET(UHCL!E$242,'Discipline Analysis'!$A$3,0)</f>
        <v>1606282.1118696325</v>
      </c>
      <c r="AH28" s="120">
        <f ca="1">OFFSET(UHCL!F$242,'Discipline Analysis'!$A$3,0)</f>
        <v>110927.10548337369</v>
      </c>
      <c r="AI28" s="120">
        <f ca="1">OFFSET(UHCL!G$242,'Discipline Analysis'!$A$3,0)</f>
        <v>0</v>
      </c>
      <c r="AJ28" s="166">
        <f t="shared" ca="1" si="6"/>
        <v>6541818.0000000009</v>
      </c>
      <c r="AK28" s="121">
        <f t="shared" ca="1" si="7"/>
        <v>8.6835231131923516E-3</v>
      </c>
      <c r="AL28" s="117">
        <f ca="1">OFFSET(UHCL!C$167,'Discipline Analysis'!$A$3,0)</f>
        <v>2687801.7120787883</v>
      </c>
      <c r="AM28" s="120">
        <f ca="1">OFFSET(UHCL!D$167,'Discipline Analysis'!$A$3,0)</f>
        <v>9053941.4200678281</v>
      </c>
      <c r="AN28" s="120">
        <f ca="1">OFFSET(UHCL!E$167,'Discipline Analysis'!$A$3,0)</f>
        <v>5332506.7283396535</v>
      </c>
      <c r="AO28" s="120">
        <f ca="1">OFFSET(UHCL!F$167,'Discipline Analysis'!$A$3,0)</f>
        <v>394884.13951373147</v>
      </c>
      <c r="AP28" s="120">
        <f ca="1">OFFSET(UHCL!G$167,'Discipline Analysis'!$A$3,0)</f>
        <v>0</v>
      </c>
      <c r="AQ28" s="166">
        <f t="shared" ca="1" si="8"/>
        <v>17469134</v>
      </c>
      <c r="AR28" s="121">
        <f t="shared" ca="1" si="9"/>
        <v>4.7950356749361057E-3</v>
      </c>
    </row>
    <row r="29" spans="1:44" x14ac:dyDescent="0.2">
      <c r="A29" s="201" t="s">
        <v>710</v>
      </c>
      <c r="B29" s="117">
        <f ca="1">OFFSET(UHD!C$31,'Discipline Analysis'!$A$3,0)</f>
        <v>124387</v>
      </c>
      <c r="C29" s="120">
        <f ca="1">OFFSET(UHD!D$31,'Discipline Analysis'!$A$3,0)</f>
        <v>161906</v>
      </c>
      <c r="D29" s="120">
        <f ca="1">OFFSET(UHD!E$31,'Discipline Analysis'!$A$3,0)</f>
        <v>26942</v>
      </c>
      <c r="E29" s="120">
        <f ca="1">OFFSET(UHD!F$31,'Discipline Analysis'!$A$3,0)</f>
        <v>0</v>
      </c>
      <c r="F29" s="196">
        <f ca="1">OFFSET(UHD!G$31,'Discipline Analysis'!$A$3,0)</f>
        <v>0</v>
      </c>
      <c r="G29" s="166">
        <f t="shared" ca="1" si="10"/>
        <v>313235</v>
      </c>
      <c r="H29" s="118">
        <f ca="1">(B29/30)+(C29/30)+(D29/24)+(E29/18)+(F29/24)</f>
        <v>10665.683333333334</v>
      </c>
      <c r="I29" s="119">
        <f t="shared" ca="1" si="12"/>
        <v>379.53664195176691</v>
      </c>
      <c r="J29" s="117">
        <f ca="1">OFFSET(UHD!C$115,'Discipline Analysis'!$A$3,0)</f>
        <v>10499046.977204453</v>
      </c>
      <c r="K29" s="120">
        <f ca="1">OFFSET(UHD!D$115,'Discipline Analysis'!$A$3,0)</f>
        <v>21086537.78084325</v>
      </c>
      <c r="L29" s="120">
        <f ca="1">OFFSET(UHD!E$115,'Discipline Analysis'!$A$3,0)</f>
        <v>5516813.4338036841</v>
      </c>
      <c r="M29" s="120">
        <f ca="1">OFFSET(UHD!F$115,'Discipline Analysis'!$A$3,0)</f>
        <v>0</v>
      </c>
      <c r="N29" s="120">
        <f ca="1">OFFSET(UHD!G$115,'Discipline Analysis'!$A$3,0)</f>
        <v>0</v>
      </c>
      <c r="O29" s="166">
        <f t="shared" ca="1" si="0"/>
        <v>37102398.191851385</v>
      </c>
      <c r="P29" s="197">
        <f t="shared" ca="1" si="1"/>
        <v>1.5275073056354711E-2</v>
      </c>
      <c r="Q29" s="117">
        <f ca="1">OFFSET(UHD!C$192,'Discipline Analysis'!$A$3,0)</f>
        <v>9517346.7623869479</v>
      </c>
      <c r="R29" s="120">
        <f ca="1">OFFSET(UHD!D$192,'Discipline Analysis'!$A$3,0)</f>
        <v>19114867.522184856</v>
      </c>
      <c r="S29" s="120">
        <f ca="1">OFFSET(UHD!E$192,'Discipline Analysis'!$A$3,0)</f>
        <v>5000970.7154281884</v>
      </c>
      <c r="T29" s="120">
        <f ca="1">OFFSET(UHD!F$192,'Discipline Analysis'!$A$3,0)</f>
        <v>0</v>
      </c>
      <c r="U29" s="120">
        <f ca="1">OFFSET(UHD!G$192,'Discipline Analysis'!$A$3,0)</f>
        <v>0</v>
      </c>
      <c r="V29" s="166">
        <f t="shared" ca="1" si="2"/>
        <v>33633184.999999993</v>
      </c>
      <c r="W29" s="197">
        <f t="shared" ca="1" si="3"/>
        <v>1.9094511899010083E-2</v>
      </c>
      <c r="X29" s="117">
        <f ca="1">OFFSET(UHD!C$217,'Discipline Analysis'!$A$3,0)</f>
        <v>5745793.8737704931</v>
      </c>
      <c r="Y29" s="120">
        <f ca="1">OFFSET(UHD!D$217,'Discipline Analysis'!$A$3,0)</f>
        <v>15977555.793442618</v>
      </c>
      <c r="Z29" s="120">
        <f ca="1">OFFSET(UHD!E$217,'Discipline Analysis'!$A$3,0)</f>
        <v>2386258.3327868851</v>
      </c>
      <c r="AA29" s="120">
        <f ca="1">OFFSET(UHD!F$217,'Discipline Analysis'!$A$3,0)</f>
        <v>0</v>
      </c>
      <c r="AB29" s="120">
        <f ca="1">OFFSET(UHD!G$217,'Discipline Analysis'!$A$3,0)</f>
        <v>0</v>
      </c>
      <c r="AC29" s="166">
        <f t="shared" ca="1" si="4"/>
        <v>24109607.999999996</v>
      </c>
      <c r="AD29" s="121">
        <f t="shared" ca="1" si="5"/>
        <v>2.1879431051019676E-2</v>
      </c>
      <c r="AE29" s="117">
        <f ca="1">OFFSET(UHD!C$242,'Discipline Analysis'!$A$3,0)</f>
        <v>1840389.1116803277</v>
      </c>
      <c r="AF29" s="120">
        <f ca="1">OFFSET(UHD!D$242,'Discipline Analysis'!$A$3,0)</f>
        <v>5117642.6372950813</v>
      </c>
      <c r="AG29" s="120">
        <f ca="1">OFFSET(UHD!E$242,'Discipline Analysis'!$A$3,0)</f>
        <v>764323.25102459011</v>
      </c>
      <c r="AH29" s="120">
        <f ca="1">OFFSET(UHD!F$242,'Discipline Analysis'!$A$3,0)</f>
        <v>0</v>
      </c>
      <c r="AI29" s="120">
        <f ca="1">OFFSET(UHD!G$242,'Discipline Analysis'!$A$3,0)</f>
        <v>0</v>
      </c>
      <c r="AJ29" s="166">
        <f t="shared" ca="1" si="6"/>
        <v>7722354.9999999991</v>
      </c>
      <c r="AK29" s="121">
        <f t="shared" ca="1" si="7"/>
        <v>1.0250552389378075E-2</v>
      </c>
      <c r="AL29" s="117">
        <f ca="1">OFFSET(UHD!C$167,'Discipline Analysis'!$A$3,0)</f>
        <v>4629788.8887194097</v>
      </c>
      <c r="AM29" s="120">
        <f ca="1">OFFSET(UHD!D$167,'Discipline Analysis'!$A$3,0)</f>
        <v>9313939.9292059448</v>
      </c>
      <c r="AN29" s="120">
        <f ca="1">OFFSET(UHD!E$167,'Discipline Analysis'!$A$3,0)</f>
        <v>2372885.0319849756</v>
      </c>
      <c r="AO29" s="120">
        <f ca="1">OFFSET(UHD!F$167,'Discipline Analysis'!$A$3,0)</f>
        <v>0</v>
      </c>
      <c r="AP29" s="120">
        <f ca="1">OFFSET(UHD!G$167,'Discipline Analysis'!$A$3,0)</f>
        <v>0</v>
      </c>
      <c r="AQ29" s="166">
        <f t="shared" ca="1" si="8"/>
        <v>16316613.84991033</v>
      </c>
      <c r="AR29" s="121">
        <f t="shared" ca="1" si="9"/>
        <v>4.4786848337459995E-3</v>
      </c>
    </row>
    <row r="30" spans="1:44" x14ac:dyDescent="0.2">
      <c r="A30" s="201" t="s">
        <v>711</v>
      </c>
      <c r="B30" s="117">
        <f ca="1">OFFSET(UHV!C$31,'Discipline Analysis'!$A$3,0)</f>
        <v>26471</v>
      </c>
      <c r="C30" s="120">
        <f ca="1">OFFSET(UHV!D$31,'Discipline Analysis'!$A$3,0)</f>
        <v>46497</v>
      </c>
      <c r="D30" s="120">
        <f ca="1">OFFSET(UHV!E$31,'Discipline Analysis'!$A$3,0)</f>
        <v>21877</v>
      </c>
      <c r="E30" s="120">
        <f ca="1">OFFSET(UHV!F$31,'Discipline Analysis'!$A$3,0)</f>
        <v>0</v>
      </c>
      <c r="F30" s="196">
        <f ca="1">OFFSET(UHV!G$31,'Discipline Analysis'!$A$3,0)</f>
        <v>0</v>
      </c>
      <c r="G30" s="166">
        <f t="shared" ca="1" si="10"/>
        <v>94845</v>
      </c>
      <c r="H30" s="118">
        <f t="shared" ca="1" si="11"/>
        <v>3343.8083333333334</v>
      </c>
      <c r="I30" s="119">
        <f t="shared" ca="1" si="12"/>
        <v>435.11903146357764</v>
      </c>
      <c r="J30" s="117">
        <f ca="1">OFFSET(UHV!C$115,'Discipline Analysis'!$A$3,0)</f>
        <v>2312302.185934335</v>
      </c>
      <c r="K30" s="120">
        <f ca="1">OFFSET(UHV!D$115,'Discipline Analysis'!$A$3,0)</f>
        <v>5824512.6070386944</v>
      </c>
      <c r="L30" s="120">
        <f ca="1">OFFSET(UHV!E$115,'Discipline Analysis'!$A$3,0)</f>
        <v>4839214.7461899873</v>
      </c>
      <c r="M30" s="120">
        <f ca="1">OFFSET(UHV!F$115,'Discipline Analysis'!$A$3,0)</f>
        <v>0</v>
      </c>
      <c r="N30" s="120">
        <f ca="1">OFFSET(UHV!G$115,'Discipline Analysis'!$A$3,0)</f>
        <v>0</v>
      </c>
      <c r="O30" s="166">
        <f t="shared" ca="1" si="0"/>
        <v>12976029.539163016</v>
      </c>
      <c r="P30" s="197">
        <f t="shared" ca="1" si="1"/>
        <v>5.3422368593861848E-3</v>
      </c>
      <c r="Q30" s="117">
        <f ca="1">OFFSET(UHV!C$192,'Discipline Analysis'!$A$3,0)</f>
        <v>1792974.2075103063</v>
      </c>
      <c r="R30" s="120">
        <f ca="1">OFFSET(UHV!D$192,'Discipline Analysis'!$A$3,0)</f>
        <v>4516365.0924453866</v>
      </c>
      <c r="S30" s="120">
        <f ca="1">OFFSET(UHV!E$192,'Discipline Analysis'!$A$3,0)</f>
        <v>3752358.7000443097</v>
      </c>
      <c r="T30" s="120">
        <f ca="1">OFFSET(UHV!F$192,'Discipline Analysis'!$A$3,0)</f>
        <v>0</v>
      </c>
      <c r="U30" s="120">
        <f ca="1">OFFSET(UHV!G$192,'Discipline Analysis'!$A$3,0)</f>
        <v>0</v>
      </c>
      <c r="V30" s="166">
        <f t="shared" ca="1" si="2"/>
        <v>10061698.000000004</v>
      </c>
      <c r="W30" s="197">
        <f t="shared" ca="1" si="3"/>
        <v>5.7123109864631039E-3</v>
      </c>
      <c r="X30" s="117">
        <f ca="1">OFFSET(UHV!C$217,'Discipline Analysis'!$A$3,0)</f>
        <v>1227250.012224939</v>
      </c>
      <c r="Y30" s="120">
        <f ca="1">OFFSET(UHV!D$217,'Discipline Analysis'!$A$3,0)</f>
        <v>3147993.6821515895</v>
      </c>
      <c r="Z30" s="120">
        <f ca="1">OFFSET(UHV!E$217,'Discipline Analysis'!$A$3,0)</f>
        <v>1467505.305623472</v>
      </c>
      <c r="AA30" s="120">
        <f ca="1">OFFSET(UHV!F$217,'Discipline Analysis'!$A$3,0)</f>
        <v>0</v>
      </c>
      <c r="AB30" s="120">
        <f ca="1">OFFSET(UHV!G$217,'Discipline Analysis'!$A$3,0)</f>
        <v>0</v>
      </c>
      <c r="AC30" s="166">
        <f t="shared" ca="1" si="4"/>
        <v>5842749</v>
      </c>
      <c r="AD30" s="121">
        <f t="shared" ca="1" si="5"/>
        <v>5.3022854578935576E-3</v>
      </c>
      <c r="AE30" s="117">
        <f ca="1">OFFSET(UHV!C$242,'Discipline Analysis'!$A$3,0)</f>
        <v>794500.50566792605</v>
      </c>
      <c r="AF30" s="120">
        <f ca="1">OFFSET(UHV!D$242,'Discipline Analysis'!$A$3,0)</f>
        <v>2037956.8526339191</v>
      </c>
      <c r="AG30" s="120">
        <f ca="1">OFFSET(UHV!E$242,'Discipline Analysis'!$A$3,0)</f>
        <v>950037.64169815509</v>
      </c>
      <c r="AH30" s="120">
        <f ca="1">OFFSET(UHV!F$242,'Discipline Analysis'!$A$3,0)</f>
        <v>0</v>
      </c>
      <c r="AI30" s="120">
        <f ca="1">OFFSET(UHV!G$242,'Discipline Analysis'!$A$3,0)</f>
        <v>0</v>
      </c>
      <c r="AJ30" s="166">
        <f t="shared" ca="1" si="6"/>
        <v>3782495.0000000005</v>
      </c>
      <c r="AK30" s="121">
        <f t="shared" ca="1" si="7"/>
        <v>5.0208340797671999E-3</v>
      </c>
      <c r="AL30" s="117">
        <f ca="1">OFFSET(UHV!C$167,'Discipline Analysis'!$A$3,0)</f>
        <v>1533552.7525208378</v>
      </c>
      <c r="AM30" s="120">
        <f ca="1">OFFSET(UHV!D$167,'Discipline Analysis'!$A$3,0)</f>
        <v>3862902.1239687339</v>
      </c>
      <c r="AN30" s="120">
        <f ca="1">OFFSET(UHV!E$167,'Discipline Analysis'!$A$3,0)</f>
        <v>3209438.1235104287</v>
      </c>
      <c r="AO30" s="120">
        <f ca="1">OFFSET(UHV!F$167,'Discipline Analysis'!$A$3,0)</f>
        <v>0</v>
      </c>
      <c r="AP30" s="120">
        <f ca="1">OFFSET(UHV!G$167,'Discipline Analysis'!$A$3,0)</f>
        <v>0</v>
      </c>
      <c r="AQ30" s="166">
        <f t="shared" ca="1" si="8"/>
        <v>8605893</v>
      </c>
      <c r="AR30" s="121">
        <f t="shared" ca="1" si="9"/>
        <v>2.3621986041026939E-3</v>
      </c>
    </row>
    <row r="31" spans="1:44" x14ac:dyDescent="0.2">
      <c r="A31" s="201" t="s">
        <v>689</v>
      </c>
      <c r="B31" s="117">
        <f ca="1">OFFSET(MID!C$31,'Discipline Analysis'!$A$3,0)</f>
        <v>73531</v>
      </c>
      <c r="C31" s="120">
        <f ca="1">OFFSET(MID!D$31,'Discipline Analysis'!$A$3,0)</f>
        <v>51865</v>
      </c>
      <c r="D31" s="120">
        <f ca="1">OFFSET(MID!E$31,'Discipline Analysis'!$A$3,0)</f>
        <v>9708</v>
      </c>
      <c r="E31" s="120">
        <f ca="1">OFFSET(MID!F$31,'Discipline Analysis'!$A$3,0)</f>
        <v>0</v>
      </c>
      <c r="F31" s="196">
        <f ca="1">OFFSET(MID!G$31,'Discipline Analysis'!$A$3,0)</f>
        <v>0</v>
      </c>
      <c r="G31" s="166">
        <f t="shared" ca="1" si="10"/>
        <v>135104</v>
      </c>
      <c r="H31" s="118">
        <f t="shared" ca="1" si="11"/>
        <v>4584.3666666666668</v>
      </c>
      <c r="I31" s="119">
        <f t="shared" ca="1" si="12"/>
        <v>568.65045010532356</v>
      </c>
      <c r="J31" s="117">
        <f ca="1">OFFSET(MID!C$115,'Discipline Analysis'!$A$3,0)</f>
        <v>7166418.2279120395</v>
      </c>
      <c r="K31" s="120">
        <f ca="1">OFFSET(MID!D$115,'Discipline Analysis'!$A$3,0)</f>
        <v>9408953.0868144426</v>
      </c>
      <c r="L31" s="120">
        <f ca="1">OFFSET(MID!E$115,'Discipline Analysis'!$A$3,0)</f>
        <v>3522771.0963031612</v>
      </c>
      <c r="M31" s="120">
        <f ca="1">OFFSET(MID!F$115,'Discipline Analysis'!$A$3,0)</f>
        <v>0</v>
      </c>
      <c r="N31" s="120">
        <f ca="1">OFFSET(MID!G$115,'Discipline Analysis'!$A$3,0)</f>
        <v>0</v>
      </c>
      <c r="O31" s="166">
        <f t="shared" ca="1" si="0"/>
        <v>20098142.411029644</v>
      </c>
      <c r="P31" s="197">
        <f t="shared" ca="1" si="1"/>
        <v>8.2744137464656892E-3</v>
      </c>
      <c r="Q31" s="117">
        <f ca="1">OFFSET(MID!C$192,'Discipline Analysis'!$A$3,0)</f>
        <v>4271093.3123404151</v>
      </c>
      <c r="R31" s="120">
        <f ca="1">OFFSET(MID!D$192,'Discipline Analysis'!$A$3,0)</f>
        <v>5607615.3145371685</v>
      </c>
      <c r="S31" s="120">
        <f ca="1">OFFSET(MID!E$192,'Discipline Analysis'!$A$3,0)</f>
        <v>2099526.3731224169</v>
      </c>
      <c r="T31" s="120">
        <f ca="1">OFFSET(MID!F$192,'Discipline Analysis'!$A$3,0)</f>
        <v>0</v>
      </c>
      <c r="U31" s="120">
        <f ca="1">OFFSET(MID!G$192,'Discipline Analysis'!$A$3,0)</f>
        <v>0</v>
      </c>
      <c r="V31" s="166">
        <f t="shared" ca="1" si="2"/>
        <v>11978235</v>
      </c>
      <c r="W31" s="197">
        <f t="shared" ca="1" si="3"/>
        <v>6.8003833338008005E-3</v>
      </c>
      <c r="X31" s="117">
        <f ca="1">OFFSET(MID!C$217,'Discipline Analysis'!$A$3,0)</f>
        <v>3636982.7840000009</v>
      </c>
      <c r="Y31" s="120">
        <f ca="1">OFFSET(MID!D$217,'Discipline Analysis'!$A$3,0)</f>
        <v>4573301.76</v>
      </c>
      <c r="Z31" s="120">
        <f ca="1">OFFSET(MID!E$217,'Discipline Analysis'!$A$3,0)</f>
        <v>952979.45599999977</v>
      </c>
      <c r="AA31" s="120">
        <f ca="1">OFFSET(MID!F$217,'Discipline Analysis'!$A$3,0)</f>
        <v>0</v>
      </c>
      <c r="AB31" s="120">
        <f ca="1">OFFSET(MID!G$217,'Discipline Analysis'!$A$3,0)</f>
        <v>0</v>
      </c>
      <c r="AC31" s="166">
        <f t="shared" ca="1" si="4"/>
        <v>9163264</v>
      </c>
      <c r="AD31" s="121">
        <f t="shared" ca="1" si="5"/>
        <v>8.3156475580312538E-3</v>
      </c>
      <c r="AE31" s="117">
        <f ca="1">OFFSET(MID!C$242,'Discipline Analysis'!$A$3,0)</f>
        <v>5515019.6685454538</v>
      </c>
      <c r="AF31" s="120">
        <f ca="1">OFFSET(MID!D$242,'Discipline Analysis'!$A$3,0)</f>
        <v>6934827.7554545449</v>
      </c>
      <c r="AG31" s="120">
        <f ca="1">OFFSET(MID!E$242,'Discipline Analysis'!$A$3,0)</f>
        <v>1445071.5759999999</v>
      </c>
      <c r="AH31" s="120">
        <f ca="1">OFFSET(MID!F$242,'Discipline Analysis'!$A$3,0)</f>
        <v>0</v>
      </c>
      <c r="AI31" s="120">
        <f ca="1">OFFSET(MID!G$242,'Discipline Analysis'!$A$3,0)</f>
        <v>0</v>
      </c>
      <c r="AJ31" s="166">
        <f t="shared" ca="1" si="6"/>
        <v>13894918.999999998</v>
      </c>
      <c r="AK31" s="121">
        <f t="shared" ca="1" si="7"/>
        <v>1.8443932602899608E-2</v>
      </c>
      <c r="AL31" s="117">
        <f ca="1">OFFSET(MID!C$167,'Discipline Analysis'!$A$3,0)</f>
        <v>7720761.4968280196</v>
      </c>
      <c r="AM31" s="120">
        <f ca="1">OFFSET(MID!D$167,'Discipline Analysis'!$A$3,0)</f>
        <v>10166734.17914186</v>
      </c>
      <c r="AN31" s="120">
        <f ca="1">OFFSET(MID!E$167,'Discipline Analysis'!$A$3,0)</f>
        <v>3804894.324030119</v>
      </c>
      <c r="AO31" s="120">
        <f ca="1">OFFSET(MID!F$167,'Discipline Analysis'!$A$3,0)</f>
        <v>0</v>
      </c>
      <c r="AP31" s="120">
        <f ca="1">OFFSET(MID!G$167,'Discipline Analysis'!$A$3,0)</f>
        <v>0</v>
      </c>
      <c r="AQ31" s="166">
        <f t="shared" ca="1" si="8"/>
        <v>21692390</v>
      </c>
      <c r="AR31" s="121">
        <f t="shared" ca="1" si="9"/>
        <v>5.9542610369024149E-3</v>
      </c>
    </row>
    <row r="32" spans="1:44" x14ac:dyDescent="0.2">
      <c r="A32" s="201" t="s">
        <v>95</v>
      </c>
      <c r="B32" s="117">
        <f ca="1">OFFSET(UNT!C$31,'Discipline Analysis'!$A$3,0)</f>
        <v>470858</v>
      </c>
      <c r="C32" s="120">
        <f ca="1">OFFSET(UNT!D$31,'Discipline Analysis'!$A$3,0)</f>
        <v>384695</v>
      </c>
      <c r="D32" s="120">
        <f ca="1">OFFSET(UNT!E$31,'Discipline Analysis'!$A$3,0)</f>
        <v>90829</v>
      </c>
      <c r="E32" s="120">
        <f ca="1">OFFSET(UNT!F$31,'Discipline Analysis'!$A$3,0)</f>
        <v>24576</v>
      </c>
      <c r="F32" s="196">
        <f ca="1">OFFSET(UNT!G$31,'Discipline Analysis'!$A$3,0)</f>
        <v>984</v>
      </c>
      <c r="G32" s="166">
        <f t="shared" ca="1" si="10"/>
        <v>971942</v>
      </c>
      <c r="H32" s="118">
        <f t="shared" ca="1" si="11"/>
        <v>33709.308333333334</v>
      </c>
      <c r="I32" s="119">
        <f t="shared" ca="1" si="12"/>
        <v>433.80921950336034</v>
      </c>
      <c r="J32" s="117">
        <f ca="1">OFFSET(UNT!C$115,'Discipline Analysis'!$A$3,0)</f>
        <v>27882136.457664765</v>
      </c>
      <c r="K32" s="120">
        <f ca="1">OFFSET(UNT!D$115,'Discipline Analysis'!$A$3,0)</f>
        <v>39007366.431195863</v>
      </c>
      <c r="L32" s="120">
        <f ca="1">OFFSET(UNT!E$115,'Discipline Analysis'!$A$3,0)</f>
        <v>24823279.400113538</v>
      </c>
      <c r="M32" s="120">
        <f ca="1">OFFSET(UNT!F$115,'Discipline Analysis'!$A$3,0)</f>
        <v>19248271.216175541</v>
      </c>
      <c r="N32" s="120">
        <f ca="1">OFFSET(UNT!G$115,'Discipline Analysis'!$A$3,0)</f>
        <v>363980.26897282008</v>
      </c>
      <c r="O32" s="166">
        <f t="shared" ca="1" si="0"/>
        <v>111325033.77412252</v>
      </c>
      <c r="P32" s="197">
        <f t="shared" ca="1" si="1"/>
        <v>4.5832563574673427E-2</v>
      </c>
      <c r="Q32" s="117">
        <f ca="1">OFFSET(UNT!C$192,'Discipline Analysis'!$A$3,0)</f>
        <v>16431415.27548893</v>
      </c>
      <c r="R32" s="120">
        <f ca="1">OFFSET(UNT!D$192,'Discipline Analysis'!$A$3,0)</f>
        <v>22987701.735386584</v>
      </c>
      <c r="S32" s="120">
        <f ca="1">OFFSET(UNT!E$192,'Discipline Analysis'!$A$3,0)</f>
        <v>14628779.001281634</v>
      </c>
      <c r="T32" s="120">
        <f ca="1">OFFSET(UNT!F$192,'Discipline Analysis'!$A$3,0)</f>
        <v>11343332.250326058</v>
      </c>
      <c r="U32" s="120">
        <f ca="1">OFFSET(UNT!G$192,'Discipline Analysis'!$A$3,0)</f>
        <v>214499.73751679549</v>
      </c>
      <c r="V32" s="166">
        <f t="shared" ca="1" si="2"/>
        <v>65605728.000000007</v>
      </c>
      <c r="W32" s="197">
        <f t="shared" ca="1" si="3"/>
        <v>3.724623029127986E-2</v>
      </c>
      <c r="X32" s="117">
        <f ca="1">OFFSET(UNT!C$217,'Discipline Analysis'!$A$3,0)</f>
        <v>13636145.338589508</v>
      </c>
      <c r="Y32" s="120">
        <f ca="1">OFFSET(UNT!D$217,'Discipline Analysis'!$A$3,0)</f>
        <v>22306640.443713002</v>
      </c>
      <c r="Z32" s="120">
        <f ca="1">OFFSET(UNT!E$217,'Discipline Analysis'!$A$3,0)</f>
        <v>4767898.265972646</v>
      </c>
      <c r="AA32" s="120">
        <f ca="1">OFFSET(UNT!F$217,'Discipline Analysis'!$A$3,0)</f>
        <v>2060553.6502347412</v>
      </c>
      <c r="AB32" s="120">
        <f ca="1">OFFSET(UNT!G$217,'Discipline Analysis'!$A$3,0)</f>
        <v>48072.301490100021</v>
      </c>
      <c r="AC32" s="166">
        <f t="shared" ca="1" si="4"/>
        <v>42819310</v>
      </c>
      <c r="AD32" s="121">
        <f t="shared" ca="1" si="5"/>
        <v>3.8858455964826864E-2</v>
      </c>
      <c r="AE32" s="117">
        <f ca="1">OFFSET(UNT!C$242,'Discipline Analysis'!$A$3,0)</f>
        <v>18019634.506251276</v>
      </c>
      <c r="AF32" s="120">
        <f ca="1">OFFSET(UNT!D$242,'Discipline Analysis'!$A$3,0)</f>
        <v>29477355.797943451</v>
      </c>
      <c r="AG32" s="120">
        <f ca="1">OFFSET(UNT!E$242,'Discipline Analysis'!$A$3,0)</f>
        <v>6300591.6982037127</v>
      </c>
      <c r="AH32" s="120">
        <f ca="1">OFFSET(UNT!F$242,'Discipline Analysis'!$A$3,0)</f>
        <v>2722941.3251173715</v>
      </c>
      <c r="AI32" s="120">
        <f ca="1">OFFSET(UNT!G$242,'Discipline Analysis'!$A$3,0)</f>
        <v>63525.672484180446</v>
      </c>
      <c r="AJ32" s="166">
        <f t="shared" ca="1" si="6"/>
        <v>56584048.999999993</v>
      </c>
      <c r="AK32" s="121">
        <f t="shared" ca="1" si="7"/>
        <v>7.5108921912763152E-2</v>
      </c>
      <c r="AL32" s="117">
        <f ca="1">OFFSET(UNT!C$167,'Discipline Analysis'!$A$3,0)</f>
        <v>37999597.429058224</v>
      </c>
      <c r="AM32" s="120">
        <f ca="1">OFFSET(UNT!D$167,'Discipline Analysis'!$A$3,0)</f>
        <v>48168435.085665047</v>
      </c>
      <c r="AN32" s="120">
        <f ca="1">OFFSET(UNT!E$167,'Discipline Analysis'!$A$3,0)</f>
        <v>31961381.298463073</v>
      </c>
      <c r="AO32" s="120">
        <f ca="1">OFFSET(UNT!F$167,'Discipline Analysis'!$A$3,0)</f>
        <v>26733885.108317103</v>
      </c>
      <c r="AP32" s="120">
        <f ca="1">OFFSET(UNT!G$167,'Discipline Analysis'!$A$3,0)</f>
        <v>439980.72690903704</v>
      </c>
      <c r="AQ32" s="166">
        <f t="shared" ca="1" si="8"/>
        <v>145303279.6484125</v>
      </c>
      <c r="AR32" s="121">
        <f t="shared" ca="1" si="9"/>
        <v>3.9883740636447999E-2</v>
      </c>
    </row>
    <row r="33" spans="1:44" x14ac:dyDescent="0.2">
      <c r="A33" s="202" t="s">
        <v>712</v>
      </c>
      <c r="B33" s="117">
        <f ca="1">OFFSET(UNTD!C$31,'Discipline Analysis'!$A$3,0)</f>
        <v>33214</v>
      </c>
      <c r="C33" s="120">
        <f ca="1">OFFSET(UNTD!D$31,'Discipline Analysis'!$A$3,0)</f>
        <v>44925</v>
      </c>
      <c r="D33" s="120">
        <f ca="1">OFFSET(UNTD!E$31,'Discipline Analysis'!$A$3,0)</f>
        <v>7043</v>
      </c>
      <c r="E33" s="120">
        <f ca="1">OFFSET(UNTD!F$31,'Discipline Analysis'!$A$3,0)</f>
        <v>0</v>
      </c>
      <c r="F33" s="196">
        <f ca="1">OFFSET(UNTD!G$31,'Discipline Analysis'!$A$3,0)</f>
        <v>9909</v>
      </c>
      <c r="G33" s="166">
        <f t="shared" ca="1" si="10"/>
        <v>95091</v>
      </c>
      <c r="H33" s="118">
        <f t="shared" ca="1" si="11"/>
        <v>3310.9666666666667</v>
      </c>
      <c r="I33" s="119">
        <f t="shared" ca="1" si="12"/>
        <v>391.50490582704987</v>
      </c>
      <c r="J33" s="117">
        <f ca="1">OFFSET(UNTD!C$115,'Discipline Analysis'!$A$3,0)</f>
        <v>2399895.3484083996</v>
      </c>
      <c r="K33" s="120">
        <f ca="1">OFFSET(UNTD!D$115,'Discipline Analysis'!$A$3,0)</f>
        <v>3007072.8928557285</v>
      </c>
      <c r="L33" s="120">
        <f ca="1">OFFSET(UNTD!E$115,'Discipline Analysis'!$A$3,0)</f>
        <v>733748.34795156005</v>
      </c>
      <c r="M33" s="120">
        <f ca="1">OFFSET(UNTD!F$115,'Discipline Analysis'!$A$3,0)</f>
        <v>0</v>
      </c>
      <c r="N33" s="120">
        <f ca="1">OFFSET(UNTD!G$115,'Discipline Analysis'!$A$3,0)</f>
        <v>991595.88</v>
      </c>
      <c r="O33" s="166">
        <f t="shared" ca="1" si="0"/>
        <v>7132312.4692156883</v>
      </c>
      <c r="P33" s="197">
        <f t="shared" ca="1" si="1"/>
        <v>2.9363760656298142E-3</v>
      </c>
      <c r="Q33" s="117">
        <f ca="1">OFFSET(UNTD!C$192,'Discipline Analysis'!$A$3,0)</f>
        <v>1616157.4240595913</v>
      </c>
      <c r="R33" s="120">
        <f ca="1">OFFSET(UNTD!D$192,'Discipline Analysis'!$A$3,0)</f>
        <v>2025047.9604038591</v>
      </c>
      <c r="S33" s="120">
        <f ca="1">OFFSET(UNTD!E$192,'Discipline Analysis'!$A$3,0)</f>
        <v>494126.89629146818</v>
      </c>
      <c r="T33" s="120">
        <f ca="1">OFFSET(UNTD!F$192,'Discipline Analysis'!$A$3,0)</f>
        <v>0</v>
      </c>
      <c r="U33" s="120">
        <f ca="1">OFFSET(UNTD!G$192,'Discipline Analysis'!$A$3,0)</f>
        <v>667768.71924508084</v>
      </c>
      <c r="V33" s="166">
        <f t="shared" ca="1" si="2"/>
        <v>4803101</v>
      </c>
      <c r="W33" s="197">
        <f t="shared" ca="1" si="3"/>
        <v>2.7268565018938066E-3</v>
      </c>
      <c r="X33" s="117">
        <f ca="1">OFFSET(UNTD!C$217,'Discipline Analysis'!$A$3,0)</f>
        <v>1317185.0079207919</v>
      </c>
      <c r="Y33" s="120">
        <f ca="1">OFFSET(UNTD!D$217,'Discipline Analysis'!$A$3,0)</f>
        <v>3911494.6524752476</v>
      </c>
      <c r="Z33" s="120">
        <f ca="1">OFFSET(UNTD!E$217,'Discipline Analysis'!$A$3,0)</f>
        <v>637761.11089108908</v>
      </c>
      <c r="AA33" s="120">
        <f ca="1">OFFSET(UNTD!F$217,'Discipline Analysis'!$A$3,0)</f>
        <v>0</v>
      </c>
      <c r="AB33" s="120">
        <f ca="1">OFFSET(UNTD!G$217,'Discipline Analysis'!$A$3,0)</f>
        <v>607315.22871287132</v>
      </c>
      <c r="AC33" s="166">
        <f t="shared" ca="1" si="4"/>
        <v>6473756</v>
      </c>
      <c r="AD33" s="121">
        <f t="shared" ca="1" si="5"/>
        <v>5.8749233103717385E-3</v>
      </c>
      <c r="AE33" s="117">
        <f ca="1">OFFSET(UNTD!C$242,'Discipline Analysis'!$A$3,0)</f>
        <v>1674565.9886138614</v>
      </c>
      <c r="AF33" s="120">
        <f ca="1">OFFSET(UNTD!D$242,'Discipline Analysis'!$A$3,0)</f>
        <v>4972768.3433168316</v>
      </c>
      <c r="AG33" s="120">
        <f ca="1">OFFSET(UNTD!E$242,'Discipline Analysis'!$A$3,0)</f>
        <v>810799.59059405944</v>
      </c>
      <c r="AH33" s="120">
        <f ca="1">OFFSET(UNTD!F$242,'Discipline Analysis'!$A$3,0)</f>
        <v>0</v>
      </c>
      <c r="AI33" s="120">
        <f ca="1">OFFSET(UNTD!G$242,'Discipline Analysis'!$A$3,0)</f>
        <v>772093.07747524756</v>
      </c>
      <c r="AJ33" s="166">
        <f t="shared" ca="1" si="6"/>
        <v>8230227.0000000009</v>
      </c>
      <c r="AK33" s="121">
        <f t="shared" ca="1" si="7"/>
        <v>1.0924694997830839E-2</v>
      </c>
      <c r="AL33" s="117">
        <f ca="1">OFFSET(UNTD!C$167,'Discipline Analysis'!$A$3,0)</f>
        <v>3569079.7530577085</v>
      </c>
      <c r="AM33" s="120">
        <f ca="1">OFFSET(UNTD!D$167,'Discipline Analysis'!$A$3,0)</f>
        <v>4472062.9109839285</v>
      </c>
      <c r="AN33" s="120">
        <f ca="1">OFFSET(UNTD!E$167,'Discipline Analysis'!$A$3,0)</f>
        <v>1091216.9042080264</v>
      </c>
      <c r="AO33" s="120">
        <f ca="1">OFFSET(UNTD!F$167,'Discipline Analysis'!$A$3,0)</f>
        <v>0</v>
      </c>
      <c r="AP33" s="120">
        <f ca="1">OFFSET(UNTD!G$167,'Discipline Analysis'!$A$3,0)</f>
        <v>1456836.9625346465</v>
      </c>
      <c r="AQ33" s="166">
        <f t="shared" ca="1" si="8"/>
        <v>10589196.530784309</v>
      </c>
      <c r="AR33" s="121">
        <f t="shared" ca="1" si="9"/>
        <v>2.9065879930865726E-3</v>
      </c>
    </row>
    <row r="34" spans="1:44" x14ac:dyDescent="0.2">
      <c r="A34" s="201" t="s">
        <v>101</v>
      </c>
      <c r="B34" s="117">
        <f ca="1">OFFSET(SFASU!C$31,'Discipline Analysis'!$A$3,0)</f>
        <v>178517</v>
      </c>
      <c r="C34" s="120">
        <f ca="1">OFFSET(SFASU!D$31,'Discipline Analysis'!$A$3,0)</f>
        <v>108224</v>
      </c>
      <c r="D34" s="120">
        <f ca="1">OFFSET(SFASU!E$31,'Discipline Analysis'!$A$3,0)</f>
        <v>24746</v>
      </c>
      <c r="E34" s="120">
        <f ca="1">OFFSET(SFASU!F$31,'Discipline Analysis'!$A$3,0)</f>
        <v>872</v>
      </c>
      <c r="F34" s="196">
        <f ca="1">OFFSET(SFASU!G$31,'Discipline Analysis'!$A$3,0)</f>
        <v>0</v>
      </c>
      <c r="G34" s="166">
        <f t="shared" ca="1" si="10"/>
        <v>312359</v>
      </c>
      <c r="H34" s="118">
        <f t="shared" ca="1" si="11"/>
        <v>10637.561111111112</v>
      </c>
      <c r="I34" s="119">
        <f t="shared" ca="1" si="12"/>
        <v>481.64921266002233</v>
      </c>
      <c r="J34" s="117">
        <f ca="1">OFFSET(SFASU!C$115,'Discipline Analysis'!$A$3,0)</f>
        <v>18054883.041797344</v>
      </c>
      <c r="K34" s="120">
        <f ca="1">OFFSET(SFASU!D$115,'Discipline Analysis'!$A$3,0)</f>
        <v>17729803.369088195</v>
      </c>
      <c r="L34" s="120">
        <f ca="1">OFFSET(SFASU!E$115,'Discipline Analysis'!$A$3,0)</f>
        <v>7792940.4093424017</v>
      </c>
      <c r="M34" s="120">
        <f ca="1">OFFSET(SFASU!F$115,'Discipline Analysis'!$A$3,0)</f>
        <v>440735.13958372758</v>
      </c>
      <c r="N34" s="120">
        <f ca="1">OFFSET(SFASU!G$115,'Discipline Analysis'!$A$3,0)</f>
        <v>0</v>
      </c>
      <c r="O34" s="166">
        <f t="shared" ca="1" si="0"/>
        <v>44018361.959811673</v>
      </c>
      <c r="P34" s="197">
        <f t="shared" ca="1" si="1"/>
        <v>1.8122378270007913E-2</v>
      </c>
      <c r="Q34" s="117">
        <f ca="1">OFFSET(SFASU!C$192,'Discipline Analysis'!$A$3,0)</f>
        <v>8623710.7898339145</v>
      </c>
      <c r="R34" s="120">
        <f ca="1">OFFSET(SFASU!D$192,'Discipline Analysis'!$A$3,0)</f>
        <v>8468440.1589133162</v>
      </c>
      <c r="S34" s="120">
        <f ca="1">OFFSET(SFASU!E$192,'Discipline Analysis'!$A$3,0)</f>
        <v>3722209.8939660997</v>
      </c>
      <c r="T34" s="120">
        <f ca="1">OFFSET(SFASU!F$192,'Discipline Analysis'!$A$3,0)</f>
        <v>210512.15728666316</v>
      </c>
      <c r="U34" s="120">
        <f ca="1">OFFSET(SFASU!G$192,'Discipline Analysis'!$A$3,0)</f>
        <v>0</v>
      </c>
      <c r="V34" s="166">
        <f t="shared" ca="1" si="2"/>
        <v>21024872.999999996</v>
      </c>
      <c r="W34" s="197">
        <f t="shared" ca="1" si="3"/>
        <v>1.1936416003232397E-2</v>
      </c>
      <c r="X34" s="117">
        <f ca="1">OFFSET(SFASU!C$217,'Discipline Analysis'!$A$3,0)</f>
        <v>16073781.340771265</v>
      </c>
      <c r="Y34" s="120">
        <f ca="1">OFFSET(SFASU!D$217,'Discipline Analysis'!$A$3,0)</f>
        <v>15319514.454206185</v>
      </c>
      <c r="Z34" s="120">
        <f ca="1">OFFSET(SFASU!E$217,'Discipline Analysis'!$A$3,0)</f>
        <v>3469083.0811693352</v>
      </c>
      <c r="AA34" s="120">
        <f ca="1">OFFSET(SFASU!F$217,'Discipline Analysis'!$A$3,0)</f>
        <v>160656.123853211</v>
      </c>
      <c r="AB34" s="120">
        <f ca="1">OFFSET(SFASU!G$217,'Discipline Analysis'!$A$3,0)</f>
        <v>0</v>
      </c>
      <c r="AC34" s="166">
        <f t="shared" ca="1" si="4"/>
        <v>35023035</v>
      </c>
      <c r="AD34" s="121">
        <f t="shared" ca="1" si="5"/>
        <v>3.178334875788727E-2</v>
      </c>
      <c r="AE34" s="117">
        <f ca="1">OFFSET(SFASU!C$242,'Discipline Analysis'!$A$3,0)</f>
        <v>6106133.0520136822</v>
      </c>
      <c r="AF34" s="120">
        <f ca="1">OFFSET(SFASU!D$242,'Discipline Analysis'!$A$3,0)</f>
        <v>5819600.9741875278</v>
      </c>
      <c r="AG34" s="120">
        <f ca="1">OFFSET(SFASU!E$242,'Discipline Analysis'!$A$3,0)</f>
        <v>1317840.6756336493</v>
      </c>
      <c r="AH34" s="120">
        <f ca="1">OFFSET(SFASU!F$242,'Discipline Analysis'!$A$3,0)</f>
        <v>61030.298165137618</v>
      </c>
      <c r="AI34" s="120">
        <f ca="1">OFFSET(SFASU!G$242,'Discipline Analysis'!$A$3,0)</f>
        <v>0</v>
      </c>
      <c r="AJ34" s="166">
        <f t="shared" ca="1" si="6"/>
        <v>13304604.999999998</v>
      </c>
      <c r="AK34" s="121">
        <f t="shared" ca="1" si="7"/>
        <v>1.7660357568705595E-2</v>
      </c>
      <c r="AL34" s="117">
        <f ca="1">OFFSET(SFASU!C$167,'Discipline Analysis'!$A$3,0)</f>
        <v>14736516.040771922</v>
      </c>
      <c r="AM34" s="120">
        <f ca="1">OFFSET(SFASU!D$167,'Discipline Analysis'!$A$3,0)</f>
        <v>14656510.306926299</v>
      </c>
      <c r="AN34" s="120">
        <f ca="1">OFFSET(SFASU!E$167,'Discipline Analysis'!$A$3,0)</f>
        <v>7244453.0314178113</v>
      </c>
      <c r="AO34" s="120">
        <f ca="1">OFFSET(SFASU!F$167,'Discipline Analysis'!$A$3,0)</f>
        <v>439112.07834420551</v>
      </c>
      <c r="AP34" s="120">
        <f ca="1">OFFSET(SFASU!G$167,'Discipline Analysis'!$A$3,0)</f>
        <v>0</v>
      </c>
      <c r="AQ34" s="166">
        <f t="shared" ca="1" si="8"/>
        <v>37076591.457460232</v>
      </c>
      <c r="AR34" s="121">
        <f t="shared" ca="1" si="9"/>
        <v>1.0177011564714832E-2</v>
      </c>
    </row>
    <row r="35" spans="1:44" x14ac:dyDescent="0.2">
      <c r="A35" s="201" t="s">
        <v>111</v>
      </c>
      <c r="B35" s="117">
        <f ca="1">OFFSET(TSU!C$31,'Discipline Analysis'!$A$3,0)</f>
        <v>131064</v>
      </c>
      <c r="C35" s="120">
        <f ca="1">OFFSET(TSU!D$31,'Discipline Analysis'!$A$3,0)</f>
        <v>51792</v>
      </c>
      <c r="D35" s="120">
        <f ca="1">OFFSET(TSU!E$31,'Discipline Analysis'!$A$3,0)</f>
        <v>13459</v>
      </c>
      <c r="E35" s="120">
        <f ca="1">OFFSET(TSU!F$31,'Discipline Analysis'!$A$3,0)</f>
        <v>2258</v>
      </c>
      <c r="F35" s="196">
        <f ca="1">OFFSET(TSU!G$31,'Discipline Analysis'!$A$3,0)</f>
        <v>28438</v>
      </c>
      <c r="G35" s="166">
        <f t="shared" ca="1" si="10"/>
        <v>227011</v>
      </c>
      <c r="H35" s="118">
        <f t="shared" ca="1" si="11"/>
        <v>7966.352777777779</v>
      </c>
      <c r="I35" s="119">
        <f t="shared" ca="1" si="12"/>
        <v>777.86246042059497</v>
      </c>
      <c r="J35" s="117">
        <f ca="1">OFFSET(TSU!C$115,'Discipline Analysis'!$A$3,0)</f>
        <v>9519434.7415794972</v>
      </c>
      <c r="K35" s="120">
        <f ca="1">OFFSET(TSU!D$115,'Discipline Analysis'!$A$3,0)</f>
        <v>8296848.6735761091</v>
      </c>
      <c r="L35" s="120">
        <f ca="1">OFFSET(TSU!E$115,'Discipline Analysis'!$A$3,0)</f>
        <v>5952145.8606428886</v>
      </c>
      <c r="M35" s="120">
        <f ca="1">OFFSET(TSU!F$115,'Discipline Analysis'!$A$3,0)</f>
        <v>2219166.0037610242</v>
      </c>
      <c r="N35" s="120">
        <f ca="1">OFFSET(TSU!G$115,'Discipline Analysis'!$A$3,0)</f>
        <v>7891150.66298017</v>
      </c>
      <c r="O35" s="166">
        <f t="shared" ca="1" si="0"/>
        <v>33878745.942539684</v>
      </c>
      <c r="P35" s="197">
        <f t="shared" ca="1" si="1"/>
        <v>1.3947894059409627E-2</v>
      </c>
      <c r="Q35" s="117">
        <f ca="1">OFFSET(TSU!C$192,'Discipline Analysis'!$A$3,0)</f>
        <v>4802764.0691221943</v>
      </c>
      <c r="R35" s="120">
        <f ca="1">OFFSET(TSU!D$192,'Discipline Analysis'!$A$3,0)</f>
        <v>4185942.5247537112</v>
      </c>
      <c r="S35" s="120">
        <f ca="1">OFFSET(TSU!E$192,'Discipline Analysis'!$A$3,0)</f>
        <v>3002988.4178739437</v>
      </c>
      <c r="T35" s="120">
        <f ca="1">OFFSET(TSU!F$192,'Discipline Analysis'!$A$3,0)</f>
        <v>1119618.0272897698</v>
      </c>
      <c r="U35" s="120">
        <f ca="1">OFFSET(TSU!G$192,'Discipline Analysis'!$A$3,0)</f>
        <v>3981258.9609603817</v>
      </c>
      <c r="V35" s="166">
        <f t="shared" ca="1" si="2"/>
        <v>17092572</v>
      </c>
      <c r="W35" s="197">
        <f t="shared" ca="1" si="3"/>
        <v>9.7039373297142881E-3</v>
      </c>
      <c r="X35" s="117">
        <f ca="1">OFFSET(TSU!C$217,'Discipline Analysis'!$A$3,0)</f>
        <v>25093298.335178215</v>
      </c>
      <c r="Y35" s="120">
        <f ca="1">OFFSET(TSU!D$217,'Discipline Analysis'!$A$3,0)</f>
        <v>20258402.721607264</v>
      </c>
      <c r="Z35" s="120">
        <f ca="1">OFFSET(TSU!E$217,'Discipline Analysis'!$A$3,0)</f>
        <v>5177076.9545052024</v>
      </c>
      <c r="AA35" s="120">
        <f ca="1">OFFSET(TSU!F$217,'Discipline Analysis'!$A$3,0)</f>
        <v>1140604.4697808281</v>
      </c>
      <c r="AB35" s="120">
        <f ca="1">OFFSET(TSU!G$217,'Discipline Analysis'!$A$3,0)</f>
        <v>5576288.5189284924</v>
      </c>
      <c r="AC35" s="166">
        <f t="shared" ca="1" si="4"/>
        <v>57245671</v>
      </c>
      <c r="AD35" s="121">
        <f t="shared" ca="1" si="5"/>
        <v>5.1950355709385936E-2</v>
      </c>
      <c r="AE35" s="117">
        <f ca="1">OFFSET(TSU!C$242,'Discipline Analysis'!$A$3,0)</f>
        <v>7224744.2816028344</v>
      </c>
      <c r="AF35" s="120">
        <f ca="1">OFFSET(TSU!D$242,'Discipline Analysis'!$A$3,0)</f>
        <v>5832703.9061323889</v>
      </c>
      <c r="AG35" s="120">
        <f ca="1">OFFSET(TSU!E$242,'Discipline Analysis'!$A$3,0)</f>
        <v>1490559.6156741199</v>
      </c>
      <c r="AH35" s="120">
        <f ca="1">OFFSET(TSU!F$242,'Discipline Analysis'!$A$3,0)</f>
        <v>328397.46734558331</v>
      </c>
      <c r="AI35" s="120">
        <f ca="1">OFFSET(TSU!G$242,'Discipline Analysis'!$A$3,0)</f>
        <v>1605498.7292450741</v>
      </c>
      <c r="AJ35" s="166">
        <f t="shared" ca="1" si="6"/>
        <v>16481904</v>
      </c>
      <c r="AK35" s="121">
        <f t="shared" ca="1" si="7"/>
        <v>2.1877862443347926E-2</v>
      </c>
      <c r="AL35" s="117">
        <f ca="1">OFFSET(TSU!C$167,'Discipline Analysis'!$A$3,0)</f>
        <v>12730088.431436429</v>
      </c>
      <c r="AM35" s="120">
        <f ca="1">OFFSET(TSU!D$167,'Discipline Analysis'!$A$3,0)</f>
        <v>11869193.83178626</v>
      </c>
      <c r="AN35" s="120">
        <f ca="1">OFFSET(TSU!E$167,'Discipline Analysis'!$A$3,0)</f>
        <v>7136151.6933848737</v>
      </c>
      <c r="AO35" s="120">
        <f ca="1">OFFSET(TSU!F$167,'Discipline Analysis'!$A$3,0)</f>
        <v>4292989.4826724362</v>
      </c>
      <c r="AP35" s="120">
        <f ca="1">OFFSET(TSU!G$167,'Discipline Analysis'!$A$3,0)</f>
        <v>15856018.620720003</v>
      </c>
      <c r="AQ35" s="166">
        <f t="shared" ca="1" si="8"/>
        <v>51884442.060000002</v>
      </c>
      <c r="AR35" s="121">
        <f t="shared" ca="1" si="9"/>
        <v>1.4241561754111875E-2</v>
      </c>
    </row>
    <row r="36" spans="1:44" x14ac:dyDescent="0.2">
      <c r="A36" s="201" t="s">
        <v>113</v>
      </c>
      <c r="B36" s="117">
        <f ca="1">OFFSET(TTU!C$31,'Discipline Analysis'!$A$3,0)</f>
        <v>547018</v>
      </c>
      <c r="C36" s="120">
        <f ca="1">OFFSET(TTU!D$31,'Discipline Analysis'!$A$3,0)</f>
        <v>324530</v>
      </c>
      <c r="D36" s="120">
        <f ca="1">OFFSET(TTU!E$31,'Discipline Analysis'!$A$3,0)</f>
        <v>67726</v>
      </c>
      <c r="E36" s="120">
        <f ca="1">OFFSET(TTU!F$31,'Discipline Analysis'!$A$3,0)</f>
        <v>45443</v>
      </c>
      <c r="F36" s="196">
        <f ca="1">OFFSET(TTU!G$31,'Discipline Analysis'!$A$3,0)</f>
        <v>11969</v>
      </c>
      <c r="G36" s="166">
        <f t="shared" ca="1" si="10"/>
        <v>996686</v>
      </c>
      <c r="H36" s="118">
        <f t="shared" ca="1" si="11"/>
        <v>34896.836111111115</v>
      </c>
      <c r="I36" s="119">
        <f t="shared" ca="1" si="12"/>
        <v>586.38712690962882</v>
      </c>
      <c r="J36" s="117">
        <f ca="1">OFFSET(TTU!C$115,'Discipline Analysis'!$A$3,0)</f>
        <v>32118290.129336692</v>
      </c>
      <c r="K36" s="120">
        <f ca="1">OFFSET(TTU!D$115,'Discipline Analysis'!$A$3,0)</f>
        <v>44139914.171794109</v>
      </c>
      <c r="L36" s="120">
        <f ca="1">OFFSET(TTU!E$115,'Discipline Analysis'!$A$3,0)</f>
        <v>32085574.136014912</v>
      </c>
      <c r="M36" s="120">
        <f ca="1">OFFSET(TTU!F$115,'Discipline Analysis'!$A$3,0)</f>
        <v>55683924.069531076</v>
      </c>
      <c r="N36" s="120">
        <f ca="1">OFFSET(TTU!G$115,'Discipline Analysis'!$A$3,0)</f>
        <v>5367661.7543734303</v>
      </c>
      <c r="O36" s="166">
        <f t="shared" ca="1" si="0"/>
        <v>169395364.26105022</v>
      </c>
      <c r="P36" s="197">
        <f t="shared" ca="1" si="1"/>
        <v>6.9740143241297153E-2</v>
      </c>
      <c r="Q36" s="117">
        <f ca="1">OFFSET(TTU!C$192,'Discipline Analysis'!$A$3,0)</f>
        <v>17900369.771862045</v>
      </c>
      <c r="R36" s="120">
        <f ca="1">OFFSET(TTU!D$192,'Discipline Analysis'!$A$3,0)</f>
        <v>24600337.757447299</v>
      </c>
      <c r="S36" s="120">
        <f ca="1">OFFSET(TTU!E$192,'Discipline Analysis'!$A$3,0)</f>
        <v>17882136.286344748</v>
      </c>
      <c r="T36" s="120">
        <f ca="1">OFFSET(TTU!F$192,'Discipline Analysis'!$A$3,0)</f>
        <v>31034118.789606951</v>
      </c>
      <c r="U36" s="120">
        <f ca="1">OFFSET(TTU!G$192,'Discipline Analysis'!$A$3,0)</f>
        <v>2991539.3947389578</v>
      </c>
      <c r="V36" s="166">
        <f t="shared" ca="1" si="2"/>
        <v>94408502.000000015</v>
      </c>
      <c r="W36" s="197">
        <f t="shared" ca="1" si="3"/>
        <v>5.3598381027747381E-2</v>
      </c>
      <c r="X36" s="117">
        <f ca="1">OFFSET(TTU!C$217,'Discipline Analysis'!$A$3,0)</f>
        <v>20219515.584601298</v>
      </c>
      <c r="Y36" s="120">
        <f ca="1">OFFSET(TTU!D$217,'Discipline Analysis'!$A$3,0)</f>
        <v>23109550.477803923</v>
      </c>
      <c r="Z36" s="120">
        <f ca="1">OFFSET(TTU!E$217,'Discipline Analysis'!$A$3,0)</f>
        <v>4185521.5321045746</v>
      </c>
      <c r="AA36" s="120">
        <f ca="1">OFFSET(TTU!F$217,'Discipline Analysis'!$A$3,0)</f>
        <v>3236034.4303006539</v>
      </c>
      <c r="AB36" s="120">
        <f ca="1">OFFSET(TTU!G$217,'Discipline Analysis'!$A$3,0)</f>
        <v>545820.97518954251</v>
      </c>
      <c r="AC36" s="166">
        <f t="shared" ca="1" si="4"/>
        <v>51296442.999999993</v>
      </c>
      <c r="AD36" s="121">
        <f t="shared" ca="1" si="5"/>
        <v>4.6551440727740617E-2</v>
      </c>
      <c r="AE36" s="117">
        <f ca="1">OFFSET(TTU!C$242,'Discipline Analysis'!$A$3,0)</f>
        <v>18310899.43152941</v>
      </c>
      <c r="AF36" s="120">
        <f ca="1">OFFSET(TTU!D$242,'Discipline Analysis'!$A$3,0)</f>
        <v>20928130.198588241</v>
      </c>
      <c r="AG36" s="120">
        <f ca="1">OFFSET(TTU!E$242,'Discipline Analysis'!$A$3,0)</f>
        <v>3790430.2663529413</v>
      </c>
      <c r="AH36" s="120">
        <f ca="1">OFFSET(TTU!F$242,'Discipline Analysis'!$A$3,0)</f>
        <v>2930569.763764705</v>
      </c>
      <c r="AI36" s="120">
        <f ca="1">OFFSET(TTU!G$242,'Discipline Analysis'!$A$3,0)</f>
        <v>494298.33976470586</v>
      </c>
      <c r="AJ36" s="166">
        <f t="shared" ca="1" si="6"/>
        <v>46454328.000000007</v>
      </c>
      <c r="AK36" s="121">
        <f t="shared" ca="1" si="7"/>
        <v>6.1662863579484882E-2</v>
      </c>
      <c r="AL36" s="117">
        <f ca="1">OFFSET(TTU!C$167,'Discipline Analysis'!$A$3,0)</f>
        <v>32675086.014140483</v>
      </c>
      <c r="AM36" s="120">
        <f ca="1">OFFSET(TTU!D$167,'Discipline Analysis'!$A$3,0)</f>
        <v>63738862.998290963</v>
      </c>
      <c r="AN36" s="120">
        <f ca="1">OFFSET(TTU!E$167,'Discipline Analysis'!$A$3,0)</f>
        <v>46130616.340461746</v>
      </c>
      <c r="AO36" s="120">
        <f ca="1">OFFSET(TTU!F$167,'Discipline Analysis'!$A$3,0)</f>
        <v>73150397.205262169</v>
      </c>
      <c r="AP36" s="120">
        <f ca="1">OFFSET(TTU!G$167,'Discipline Analysis'!$A$3,0)</f>
        <v>7194240.1518446254</v>
      </c>
      <c r="AQ36" s="166">
        <f t="shared" ca="1" si="8"/>
        <v>222889202.70999998</v>
      </c>
      <c r="AR36" s="121">
        <f t="shared" ca="1" si="9"/>
        <v>6.1180003459388156E-2</v>
      </c>
    </row>
    <row r="37" spans="1:44" x14ac:dyDescent="0.2">
      <c r="A37" s="201" t="s">
        <v>687</v>
      </c>
      <c r="B37" s="117">
        <f ca="1">OFFSET(ASU!C$31,'Discipline Analysis'!$A$3,0)</f>
        <v>140766</v>
      </c>
      <c r="C37" s="120">
        <f ca="1">OFFSET(ASU!D$31,'Discipline Analysis'!$A$3,0)</f>
        <v>54546</v>
      </c>
      <c r="D37" s="120">
        <f ca="1">OFFSET(ASU!E$31,'Discipline Analysis'!$A$3,0)</f>
        <v>23702</v>
      </c>
      <c r="E37" s="120">
        <f ca="1">OFFSET(ASU!F$31,'Discipline Analysis'!$A$3,0)</f>
        <v>0</v>
      </c>
      <c r="F37" s="196">
        <f ca="1">OFFSET(ASU!G$31,'Discipline Analysis'!$A$3,0)</f>
        <v>2653</v>
      </c>
      <c r="G37" s="166">
        <f ca="1">SUM(B37:F37)</f>
        <v>221667</v>
      </c>
      <c r="H37" s="118">
        <f ca="1">(B37/30)+(C37/30)+(D37/24)+(E37/18)+(F37/24)</f>
        <v>7608.5249999999996</v>
      </c>
      <c r="I37" s="119">
        <f ca="1">IF((G37=0),0,(O37+V37+AC37+AJ37+AQ37)/G37)</f>
        <v>365.61882046331226</v>
      </c>
      <c r="J37" s="117">
        <f ca="1">OFFSET(ASU!C$115,'Discipline Analysis'!$A$3,0)</f>
        <v>10698385.895422479</v>
      </c>
      <c r="K37" s="120">
        <f ca="1">OFFSET(ASU!D$115,'Discipline Analysis'!$A$3,0)</f>
        <v>7630855.1483329283</v>
      </c>
      <c r="L37" s="120">
        <f ca="1">OFFSET(ASU!E$115,'Discipline Analysis'!$A$3,0)</f>
        <v>4497557.6415112959</v>
      </c>
      <c r="M37" s="120">
        <f ca="1">OFFSET(ASU!F$115,'Discipline Analysis'!$A$3,0)</f>
        <v>0</v>
      </c>
      <c r="N37" s="120">
        <f ca="1">OFFSET(ASU!G$115,'Discipline Analysis'!$A$3,0)</f>
        <v>814628.39037433197</v>
      </c>
      <c r="O37" s="166">
        <f ca="1">SUM(J37:N37)</f>
        <v>23641427.075641036</v>
      </c>
      <c r="P37" s="197">
        <f t="shared" ca="1" si="1"/>
        <v>9.7331855442220738E-3</v>
      </c>
      <c r="Q37" s="117">
        <f ca="1">OFFSET(ASU!C$192,'Discipline Analysis'!$A$3,0)</f>
        <v>3595134.8518344695</v>
      </c>
      <c r="R37" s="120">
        <f ca="1">OFFSET(ASU!D$192,'Discipline Analysis'!$A$3,0)</f>
        <v>2564307.6966227568</v>
      </c>
      <c r="S37" s="120">
        <f ca="1">OFFSET(ASU!E$192,'Discipline Analysis'!$A$3,0)</f>
        <v>1511379.976679479</v>
      </c>
      <c r="T37" s="120">
        <f ca="1">OFFSET(ASU!F$192,'Discipline Analysis'!$A$3,0)</f>
        <v>0</v>
      </c>
      <c r="U37" s="120">
        <f ca="1">OFFSET(ASU!G$192,'Discipline Analysis'!$A$3,0)</f>
        <v>273751.47486329498</v>
      </c>
      <c r="V37" s="166">
        <f ca="1">SUM(Q37:U37)</f>
        <v>7944574</v>
      </c>
      <c r="W37" s="197">
        <f t="shared" ca="1" si="3"/>
        <v>4.5103597169154856E-3</v>
      </c>
      <c r="X37" s="117">
        <f ca="1">OFFSET(ASU!C$217,'Discipline Analysis'!$A$3,0)</f>
        <v>10898532.917873459</v>
      </c>
      <c r="Y37" s="120">
        <f ca="1">OFFSET(ASU!D$217,'Discipline Analysis'!$A$3,0)</f>
        <v>4580692.6780056376</v>
      </c>
      <c r="Z37" s="120">
        <f ca="1">OFFSET(ASU!E$217,'Discipline Analysis'!$A$3,0)</f>
        <v>2116286.9106813101</v>
      </c>
      <c r="AA37" s="120">
        <f ca="1">OFFSET(ASU!F$217,'Discipline Analysis'!$A$3,0)</f>
        <v>0</v>
      </c>
      <c r="AB37" s="120">
        <f ca="1">OFFSET(ASU!G$217,'Discipline Analysis'!$A$3,0)</f>
        <v>136145.49343959568</v>
      </c>
      <c r="AC37" s="166">
        <f ca="1">SUM(X37:AB37)</f>
        <v>17731658.000000004</v>
      </c>
      <c r="AD37" s="121">
        <f t="shared" ca="1" si="5"/>
        <v>1.6091451533814301E-2</v>
      </c>
      <c r="AE37" s="117">
        <f ca="1">OFFSET(ASU!C$242,'Discipline Analysis'!$A$3,0)</f>
        <v>5634015.2749538347</v>
      </c>
      <c r="AF37" s="120">
        <f ca="1">OFFSET(ASU!D$242,'Discipline Analysis'!$A$3,0)</f>
        <v>2367996.9324521334</v>
      </c>
      <c r="AG37" s="120">
        <f ca="1">OFFSET(ASU!E$242,'Discipline Analysis'!$A$3,0)</f>
        <v>1094018.1463699096</v>
      </c>
      <c r="AH37" s="120">
        <f ca="1">OFFSET(ASU!F$242,'Discipline Analysis'!$A$3,0)</f>
        <v>0</v>
      </c>
      <c r="AI37" s="120">
        <f ca="1">OFFSET(ASU!G$242,'Discipline Analysis'!$A$3,0)</f>
        <v>70380.646224122844</v>
      </c>
      <c r="AJ37" s="166">
        <f ca="1">SUM(AE37:AI37)</f>
        <v>9166411</v>
      </c>
      <c r="AK37" s="121">
        <f t="shared" ca="1" si="7"/>
        <v>1.216737331786372E-2</v>
      </c>
      <c r="AL37" s="117">
        <f ca="1">OFFSET(ASU!C$167,'Discipline Analysis'!$A$3,0)</f>
        <v>10458254.424934398</v>
      </c>
      <c r="AM37" s="120">
        <f ca="1">OFFSET(ASU!D$167,'Discipline Analysis'!$A$3,0)</f>
        <v>7207288.3154547652</v>
      </c>
      <c r="AN37" s="120">
        <f ca="1">OFFSET(ASU!E$167,'Discipline Analysis'!$A$3,0)</f>
        <v>4161628.9481436303</v>
      </c>
      <c r="AO37" s="120">
        <f ca="1">OFFSET(ASU!F$167,'Discipline Analysis'!$A$3,0)</f>
        <v>0</v>
      </c>
      <c r="AP37" s="120">
        <f ca="1">OFFSET(ASU!G$167,'Discipline Analysis'!$A$3,0)</f>
        <v>734385.31146720739</v>
      </c>
      <c r="AQ37" s="166">
        <f ca="1">SUM(AL37:AP37)</f>
        <v>22561557.000000004</v>
      </c>
      <c r="AR37" s="121">
        <f t="shared" ca="1" si="9"/>
        <v>6.1928353573282137E-3</v>
      </c>
    </row>
    <row r="38" spans="1:44" x14ac:dyDescent="0.2">
      <c r="A38" s="201" t="s">
        <v>115</v>
      </c>
      <c r="B38" s="117">
        <f ca="1">OFFSET(TWU!C$31,'Discipline Analysis'!$A$3,0)</f>
        <v>129656</v>
      </c>
      <c r="C38" s="120">
        <f ca="1">OFFSET(TWU!D$31,'Discipline Analysis'!$A$3,0)</f>
        <v>121020</v>
      </c>
      <c r="D38" s="120">
        <f ca="1">OFFSET(TWU!E$31,'Discipline Analysis'!$A$3,0)</f>
        <v>79338</v>
      </c>
      <c r="E38" s="120">
        <f ca="1">OFFSET(TWU!F$31,'Discipline Analysis'!$A$3,0)</f>
        <v>10071</v>
      </c>
      <c r="F38" s="196">
        <f ca="1">OFFSET(TWU!G$31,'Discipline Analysis'!$A$3,0)</f>
        <v>9539</v>
      </c>
      <c r="G38" s="166">
        <f t="shared" ca="1" si="10"/>
        <v>349624</v>
      </c>
      <c r="H38" s="118">
        <f t="shared" ca="1" si="11"/>
        <v>12618.575000000001</v>
      </c>
      <c r="I38" s="119">
        <f t="shared" ca="1" si="12"/>
        <v>468.4792234364337</v>
      </c>
      <c r="J38" s="117">
        <f ca="1">OFFSET(TWU!C$115,'Discipline Analysis'!$A$3,0)</f>
        <v>7599147.7196625294</v>
      </c>
      <c r="K38" s="120">
        <f ca="1">OFFSET(TWU!D$115,'Discipline Analysis'!$A$3,0)</f>
        <v>15723287.585706946</v>
      </c>
      <c r="L38" s="120">
        <f ca="1">OFFSET(TWU!E$115,'Discipline Analysis'!$A$3,0)</f>
        <v>15387961.800306141</v>
      </c>
      <c r="M38" s="120">
        <f ca="1">OFFSET(TWU!F$115,'Discipline Analysis'!$A$3,0)</f>
        <v>7464422.0514351437</v>
      </c>
      <c r="N38" s="120">
        <f ca="1">OFFSET(TWU!G$115,'Discipline Analysis'!$A$3,0)</f>
        <v>1955513.6388133999</v>
      </c>
      <c r="O38" s="166">
        <f t="shared" ca="1" si="0"/>
        <v>48130332.795924157</v>
      </c>
      <c r="P38" s="197">
        <f t="shared" ca="1" si="1"/>
        <v>1.9815278405531038E-2</v>
      </c>
      <c r="Q38" s="117">
        <f ca="1">OFFSET(TWU!C$192,'Discipline Analysis'!$A$3,0)</f>
        <v>5294225.3488519536</v>
      </c>
      <c r="R38" s="120">
        <f ca="1">OFFSET(TWU!D$192,'Discipline Analysis'!$A$3,0)</f>
        <v>10954205.757594567</v>
      </c>
      <c r="S38" s="120">
        <f ca="1">OFFSET(TWU!E$192,'Discipline Analysis'!$A$3,0)</f>
        <v>10720588.733859245</v>
      </c>
      <c r="T38" s="120">
        <f ca="1">OFFSET(TWU!F$192,'Discipline Analysis'!$A$3,0)</f>
        <v>5200363.7640817435</v>
      </c>
      <c r="U38" s="120">
        <f ca="1">OFFSET(TWU!G$192,'Discipline Analysis'!$A$3,0)</f>
        <v>1362380.3956124943</v>
      </c>
      <c r="V38" s="166">
        <f t="shared" ca="1" si="2"/>
        <v>33531764</v>
      </c>
      <c r="W38" s="197">
        <f t="shared" ca="1" si="3"/>
        <v>1.9036932324214852E-2</v>
      </c>
      <c r="X38" s="117">
        <f ca="1">OFFSET(TWU!C$217,'Discipline Analysis'!$A$3,0)</f>
        <v>6643325.6804583054</v>
      </c>
      <c r="Y38" s="120">
        <f ca="1">OFFSET(TWU!D$217,'Discipline Analysis'!$A$3,0)</f>
        <v>9301257.9758115858</v>
      </c>
      <c r="Z38" s="120">
        <f ca="1">OFFSET(TWU!E$217,'Discipline Analysis'!$A$3,0)</f>
        <v>6250505.5620623808</v>
      </c>
      <c r="AA38" s="120">
        <f ca="1">OFFSET(TWU!F$217,'Discipline Analysis'!$A$3,0)</f>
        <v>993338.2304264803</v>
      </c>
      <c r="AB38" s="120">
        <f ca="1">OFFSET(TWU!G$217,'Discipline Analysis'!$A$3,0)</f>
        <v>456032.55124124762</v>
      </c>
      <c r="AC38" s="166">
        <f t="shared" ca="1" si="4"/>
        <v>23644460</v>
      </c>
      <c r="AD38" s="121">
        <f t="shared" ca="1" si="5"/>
        <v>2.145730997818765E-2</v>
      </c>
      <c r="AE38" s="117">
        <f ca="1">OFFSET(TWU!C$242,'Discipline Analysis'!$A$3,0)</f>
        <v>4315375.6182049653</v>
      </c>
      <c r="AF38" s="120">
        <f ca="1">OFFSET(TWU!D$242,'Discipline Analysis'!$A$3,0)</f>
        <v>6041916.928071293</v>
      </c>
      <c r="AG38" s="120">
        <f ca="1">OFFSET(TWU!E$242,'Discipline Analysis'!$A$3,0)</f>
        <v>4060207.2819223427</v>
      </c>
      <c r="AH38" s="120">
        <f ca="1">OFFSET(TWU!F$242,'Discipline Analysis'!$A$3,0)</f>
        <v>645253.26416295348</v>
      </c>
      <c r="AI38" s="120">
        <f ca="1">OFFSET(TWU!G$242,'Discipline Analysis'!$A$3,0)</f>
        <v>296229.90763844684</v>
      </c>
      <c r="AJ38" s="166">
        <f t="shared" ca="1" si="6"/>
        <v>15358983.000000002</v>
      </c>
      <c r="AK38" s="121">
        <f t="shared" ca="1" si="7"/>
        <v>2.0387311887250362E-2</v>
      </c>
      <c r="AL38" s="117">
        <f ca="1">OFFSET(TWU!C$167,'Discipline Analysis'!$A$3,0)</f>
        <v>6809035.616676189</v>
      </c>
      <c r="AM38" s="120">
        <f ca="1">OFFSET(TWU!D$167,'Discipline Analysis'!$A$3,0)</f>
        <v>14088477.960213587</v>
      </c>
      <c r="AN38" s="120">
        <f ca="1">OFFSET(TWU!E$167,'Discipline Analysis'!$A$3,0)</f>
        <v>13788017.263928683</v>
      </c>
      <c r="AO38" s="120">
        <f ca="1">OFFSET(TWU!F$167,'Discipline Analysis'!$A$3,0)</f>
        <v>6688317.8815890076</v>
      </c>
      <c r="AP38" s="120">
        <f ca="1">OFFSET(TWU!G$167,'Discipline Analysis'!$A$3,0)</f>
        <v>1752191.4964080628</v>
      </c>
      <c r="AQ38" s="166">
        <f t="shared" ca="1" si="8"/>
        <v>43126040.218815528</v>
      </c>
      <c r="AR38" s="121">
        <f t="shared" ca="1" si="9"/>
        <v>1.18375015823881E-2</v>
      </c>
    </row>
    <row r="39" spans="1:44" x14ac:dyDescent="0.2">
      <c r="A39" s="201" t="s">
        <v>688</v>
      </c>
      <c r="B39" s="117">
        <f ca="1">OFFSET(LU!C$31,'Discipline Analysis'!$A$3,0)</f>
        <v>126864</v>
      </c>
      <c r="C39" s="120">
        <f ca="1">OFFSET(LU!D$31,'Discipline Analysis'!$A$3,0)</f>
        <v>88477</v>
      </c>
      <c r="D39" s="120">
        <f ca="1">OFFSET(LU!E$31,'Discipline Analysis'!$A$3,0)</f>
        <v>127080</v>
      </c>
      <c r="E39" s="120">
        <f ca="1">OFFSET(LU!F$31,'Discipline Analysis'!$A$3,0)</f>
        <v>5220</v>
      </c>
      <c r="F39" s="196">
        <f ca="1">OFFSET(LU!G$31,'Discipline Analysis'!$A$3,0)</f>
        <v>1014</v>
      </c>
      <c r="G39" s="166">
        <f t="shared" ca="1" si="10"/>
        <v>348655</v>
      </c>
      <c r="H39" s="118">
        <f t="shared" ca="1" si="11"/>
        <v>12805.283333333333</v>
      </c>
      <c r="I39" s="119">
        <f t="shared" ca="1" si="12"/>
        <v>414.76454328066239</v>
      </c>
      <c r="J39" s="117">
        <f ca="1">OFFSET(LU!C$115,'Discipline Analysis'!$A$3,0)</f>
        <v>10177463.086306801</v>
      </c>
      <c r="K39" s="120">
        <f ca="1">OFFSET(LU!D$115,'Discipline Analysis'!$A$3,0)</f>
        <v>14033328.632789355</v>
      </c>
      <c r="L39" s="120">
        <f ca="1">OFFSET(LU!E$115,'Discipline Analysis'!$A$3,0)</f>
        <v>10287587.927711379</v>
      </c>
      <c r="M39" s="120">
        <f ca="1">OFFSET(LU!F$115,'Discipline Analysis'!$A$3,0)</f>
        <v>3384042.4411796932</v>
      </c>
      <c r="N39" s="120">
        <f ca="1">OFFSET(LU!G$115,'Discipline Analysis'!$A$3,0)</f>
        <v>310794.749532127</v>
      </c>
      <c r="O39" s="166">
        <f t="shared" ca="1" si="0"/>
        <v>38193216.837519355</v>
      </c>
      <c r="P39" s="197">
        <f t="shared" ca="1" si="1"/>
        <v>1.5724163554970284E-2</v>
      </c>
      <c r="Q39" s="117">
        <f ca="1">OFFSET(LU!C$192,'Discipline Analysis'!$A$3,0)</f>
        <v>11121641.908566434</v>
      </c>
      <c r="R39" s="120">
        <f ca="1">OFFSET(LU!D$192,'Discipline Analysis'!$A$3,0)</f>
        <v>15335222.001355488</v>
      </c>
      <c r="S39" s="120">
        <f ca="1">OFFSET(LU!E$192,'Discipline Analysis'!$A$3,0)</f>
        <v>11241983.200001547</v>
      </c>
      <c r="T39" s="120">
        <f ca="1">OFFSET(LU!F$192,'Discipline Analysis'!$A$3,0)</f>
        <v>3697985.236107491</v>
      </c>
      <c r="U39" s="120">
        <f ca="1">OFFSET(LU!G$192,'Discipline Analysis'!$A$3,0)</f>
        <v>339627.65396904264</v>
      </c>
      <c r="V39" s="166">
        <f t="shared" ca="1" si="2"/>
        <v>41736460</v>
      </c>
      <c r="W39" s="197">
        <f t="shared" ca="1" si="3"/>
        <v>2.3694970669371887E-2</v>
      </c>
      <c r="X39" s="117">
        <f ca="1">OFFSET(LU!C$217,'Discipline Analysis'!$A$3,0)</f>
        <v>5490034.5624198224</v>
      </c>
      <c r="Y39" s="120">
        <f ca="1">OFFSET(LU!D$217,'Discipline Analysis'!$A$3,0)</f>
        <v>8037788.456012425</v>
      </c>
      <c r="Z39" s="120">
        <f ca="1">OFFSET(LU!E$217,'Discipline Analysis'!$A$3,0)</f>
        <v>6599988.4124637078</v>
      </c>
      <c r="AA39" s="120">
        <f ca="1">OFFSET(LU!F$217,'Discipline Analysis'!$A$3,0)</f>
        <v>426477.88731348322</v>
      </c>
      <c r="AB39" s="120">
        <f ca="1">OFFSET(LU!G$217,'Discipline Analysis'!$A$3,0)</f>
        <v>20837.68179056107</v>
      </c>
      <c r="AC39" s="166">
        <f t="shared" ca="1" si="4"/>
        <v>20575126.999999996</v>
      </c>
      <c r="AD39" s="121">
        <f t="shared" ca="1" si="5"/>
        <v>1.8671895144975949E-2</v>
      </c>
      <c r="AE39" s="117">
        <f ca="1">OFFSET(LU!C$242,'Discipline Analysis'!$A$3,0)</f>
        <v>2556050.3906555944</v>
      </c>
      <c r="AF39" s="120">
        <f ca="1">OFFSET(LU!D$242,'Discipline Analysis'!$A$3,0)</f>
        <v>3742233.6944163116</v>
      </c>
      <c r="AG39" s="120">
        <f ca="1">OFFSET(LU!E$242,'Discipline Analysis'!$A$3,0)</f>
        <v>3072822.7241914789</v>
      </c>
      <c r="AH39" s="120">
        <f ca="1">OFFSET(LU!F$242,'Discipline Analysis'!$A$3,0)</f>
        <v>198559.58247248668</v>
      </c>
      <c r="AI39" s="120">
        <f ca="1">OFFSET(LU!G$242,'Discipline Analysis'!$A$3,0)</f>
        <v>9701.6082641280118</v>
      </c>
      <c r="AJ39" s="166">
        <f t="shared" ca="1" si="6"/>
        <v>9579368</v>
      </c>
      <c r="AK39" s="121">
        <f t="shared" ca="1" si="7"/>
        <v>1.2715527004538367E-2</v>
      </c>
      <c r="AL39" s="117">
        <f ca="1">OFFSET(LU!C$167,'Discipline Analysis'!$A$3,0)</f>
        <v>9200131.051653618</v>
      </c>
      <c r="AM39" s="120">
        <f ca="1">OFFSET(LU!D$167,'Discipline Analysis'!$A$3,0)</f>
        <v>12685721.781738419</v>
      </c>
      <c r="AN39" s="120">
        <f ca="1">OFFSET(LU!E$167,'Discipline Analysis'!$A$3,0)</f>
        <v>9299681.3830675352</v>
      </c>
      <c r="AO39" s="120">
        <f ca="1">OFFSET(LU!F$167,'Discipline Analysis'!$A$3,0)</f>
        <v>3059076.292515981</v>
      </c>
      <c r="AP39" s="120">
        <f ca="1">OFFSET(LU!G$167,'Discipline Analysis'!$A$3,0)</f>
        <v>280949.49102444696</v>
      </c>
      <c r="AQ39" s="166">
        <f t="shared" ca="1" si="8"/>
        <v>34525560</v>
      </c>
      <c r="AR39" s="121">
        <f t="shared" ca="1" si="9"/>
        <v>9.4767887118587003E-3</v>
      </c>
    </row>
    <row r="40" spans="1:44" x14ac:dyDescent="0.2">
      <c r="A40" s="201" t="s">
        <v>691</v>
      </c>
      <c r="B40" s="117">
        <f ca="1">OFFSET(SHSU!C$31,'Discipline Analysis'!$A$3,0)</f>
        <v>272398</v>
      </c>
      <c r="C40" s="120">
        <f ca="1">OFFSET(SHSU!D$31,'Discipline Analysis'!$A$3,0)</f>
        <v>210780</v>
      </c>
      <c r="D40" s="120">
        <f ca="1">OFFSET(SHSU!E$31,'Discipline Analysis'!$A$3,0)</f>
        <v>37264</v>
      </c>
      <c r="E40" s="120">
        <f ca="1">OFFSET(SHSU!F$31,'Discipline Analysis'!$A$3,0)</f>
        <v>4466</v>
      </c>
      <c r="F40" s="196">
        <f ca="1">OFFSET(SHSU!G$31,'Discipline Analysis'!$A$3,0)</f>
        <v>0</v>
      </c>
      <c r="G40" s="166">
        <f t="shared" ca="1" si="10"/>
        <v>524908</v>
      </c>
      <c r="H40" s="118">
        <f t="shared" ca="1" si="11"/>
        <v>17906.711111111108</v>
      </c>
      <c r="I40" s="119">
        <f t="shared" ca="1" si="12"/>
        <v>405.29530127184194</v>
      </c>
      <c r="J40" s="117">
        <f ca="1">OFFSET(SHSU!C$115,'Discipline Analysis'!$A$3,0)</f>
        <v>17564205.917966455</v>
      </c>
      <c r="K40" s="120">
        <f ca="1">OFFSET(SHSU!D$115,'Discipline Analysis'!$A$3,0)</f>
        <v>24368971.588669293</v>
      </c>
      <c r="L40" s="120">
        <f ca="1">OFFSET(SHSU!E$115,'Discipline Analysis'!$A$3,0)</f>
        <v>9860464.3489559218</v>
      </c>
      <c r="M40" s="120">
        <f ca="1">OFFSET(SHSU!F$115,'Discipline Analysis'!$A$3,0)</f>
        <v>2571145.5745264981</v>
      </c>
      <c r="N40" s="120">
        <f ca="1">OFFSET(SHSU!G$115,'Discipline Analysis'!$A$3,0)</f>
        <v>0</v>
      </c>
      <c r="O40" s="166">
        <f t="shared" ca="1" si="0"/>
        <v>54364787.430118166</v>
      </c>
      <c r="P40" s="197">
        <f t="shared" ca="1" si="1"/>
        <v>2.2382006020048365E-2</v>
      </c>
      <c r="Q40" s="117">
        <f ca="1">OFFSET(SHSU!C$192,'Discipline Analysis'!$A$3,0)</f>
        <v>14197693.1069379</v>
      </c>
      <c r="R40" s="120">
        <f ca="1">OFFSET(SHSU!D$192,'Discipline Analysis'!$A$3,0)</f>
        <v>19698196.523288801</v>
      </c>
      <c r="S40" s="120">
        <f ca="1">OFFSET(SHSU!E$192,'Discipline Analysis'!$A$3,0)</f>
        <v>7970519.5539285019</v>
      </c>
      <c r="T40" s="120">
        <f ca="1">OFFSET(SHSU!F$192,'Discipline Analysis'!$A$3,0)</f>
        <v>2078336.8158447973</v>
      </c>
      <c r="U40" s="120">
        <f ca="1">OFFSET(SHSU!G$192,'Discipline Analysis'!$A$3,0)</f>
        <v>0</v>
      </c>
      <c r="V40" s="166">
        <f t="shared" ca="1" si="2"/>
        <v>43944746</v>
      </c>
      <c r="W40" s="197">
        <f t="shared" ca="1" si="3"/>
        <v>2.4948677188793626E-2</v>
      </c>
      <c r="X40" s="117">
        <f ca="1">OFFSET(SHSU!C$217,'Discipline Analysis'!$A$3,0)</f>
        <v>9270583.8811964616</v>
      </c>
      <c r="Y40" s="120">
        <f ca="1">OFFSET(SHSU!D$217,'Discipline Analysis'!$A$3,0)</f>
        <v>13945798.171885975</v>
      </c>
      <c r="Z40" s="120">
        <f ca="1">OFFSET(SHSU!E$217,'Discipline Analysis'!$A$3,0)</f>
        <v>2636103.4860272426</v>
      </c>
      <c r="AA40" s="120">
        <f ca="1">OFFSET(SHSU!F$217,'Discipline Analysis'!$A$3,0)</f>
        <v>389396.46089032438</v>
      </c>
      <c r="AB40" s="120">
        <f ca="1">OFFSET(SHSU!G$217,'Discipline Analysis'!$A$3,0)</f>
        <v>0</v>
      </c>
      <c r="AC40" s="166">
        <f t="shared" ca="1" si="4"/>
        <v>26241882</v>
      </c>
      <c r="AD40" s="121">
        <f t="shared" ca="1" si="5"/>
        <v>2.3814466326785338E-2</v>
      </c>
      <c r="AE40" s="117">
        <f ca="1">OFFSET(SHSU!C$242,'Discipline Analysis'!$A$3,0)</f>
        <v>10355420.177035062</v>
      </c>
      <c r="AF40" s="120">
        <f ca="1">OFFSET(SHSU!D$242,'Discipline Analysis'!$A$3,0)</f>
        <v>15577724.29705566</v>
      </c>
      <c r="AG40" s="120">
        <f ca="1">OFFSET(SHSU!E$242,'Discipline Analysis'!$A$3,0)</f>
        <v>2944578.2032486075</v>
      </c>
      <c r="AH40" s="120">
        <f ca="1">OFFSET(SHSU!F$242,'Discipline Analysis'!$A$3,0)</f>
        <v>434963.32266067492</v>
      </c>
      <c r="AI40" s="120">
        <f ca="1">OFFSET(SHSU!G$242,'Discipline Analysis'!$A$3,0)</f>
        <v>0</v>
      </c>
      <c r="AJ40" s="166">
        <f t="shared" ca="1" si="6"/>
        <v>29312686.000000004</v>
      </c>
      <c r="AK40" s="121">
        <f t="shared" ca="1" si="7"/>
        <v>3.8909273598065529E-2</v>
      </c>
      <c r="AL40" s="117">
        <f ca="1">OFFSET(SHSU!C$167,'Discipline Analysis'!$A$3,0)</f>
        <v>19022545.406353191</v>
      </c>
      <c r="AM40" s="120">
        <f ca="1">OFFSET(SHSU!D$167,'Discipline Analysis'!$A$3,0)</f>
        <v>26392304.366997674</v>
      </c>
      <c r="AN40" s="120">
        <f ca="1">OFFSET(SHSU!E$167,'Discipline Analysis'!$A$3,0)</f>
        <v>10679169.424555315</v>
      </c>
      <c r="AO40" s="120">
        <f ca="1">OFFSET(SHSU!F$167,'Discipline Analysis'!$A$3,0)</f>
        <v>2784625.3719756566</v>
      </c>
      <c r="AP40" s="120">
        <f ca="1">OFFSET(SHSU!G$167,'Discipline Analysis'!$A$3,0)</f>
        <v>0</v>
      </c>
      <c r="AQ40" s="166">
        <f t="shared" ca="1" si="8"/>
        <v>58878644.569881842</v>
      </c>
      <c r="AR40" s="121">
        <f t="shared" ca="1" si="9"/>
        <v>1.6161373609273732E-2</v>
      </c>
    </row>
    <row r="41" spans="1:44" x14ac:dyDescent="0.2">
      <c r="A41" s="202" t="s">
        <v>701</v>
      </c>
      <c r="B41" s="117">
        <f ca="1">OFFSET(TXST!C$31,'Discipline Analysis'!$A$3,0)</f>
        <v>524305</v>
      </c>
      <c r="C41" s="120">
        <f ca="1">OFFSET(TXST!D$31,'Discipline Analysis'!$A$3,0)</f>
        <v>350479</v>
      </c>
      <c r="D41" s="120">
        <f ca="1">OFFSET(TXST!E$31,'Discipline Analysis'!$A$3,0)</f>
        <v>60319</v>
      </c>
      <c r="E41" s="120">
        <f ca="1">OFFSET(TXST!F$31,'Discipline Analysis'!$A$3,0)</f>
        <v>5502</v>
      </c>
      <c r="F41" s="196">
        <f ca="1">OFFSET(TXST!G$31,'Discipline Analysis'!$A$3,0)</f>
        <v>3984</v>
      </c>
      <c r="G41" s="166">
        <f t="shared" ca="1" si="10"/>
        <v>944589</v>
      </c>
      <c r="H41" s="118">
        <f t="shared" ca="1" si="11"/>
        <v>32144.425000000003</v>
      </c>
      <c r="I41" s="119">
        <f t="shared" ca="1" si="12"/>
        <v>426.38423083446094</v>
      </c>
      <c r="J41" s="117">
        <f ca="1">OFFSET(TXST!C$115,'Discipline Analysis'!$A$3,0)</f>
        <v>33651381.627583727</v>
      </c>
      <c r="K41" s="120">
        <f ca="1">OFFSET(TXST!D$115,'Discipline Analysis'!$A$3,0)</f>
        <v>46096143.528785579</v>
      </c>
      <c r="L41" s="120">
        <f ca="1">OFFSET(TXST!E$115,'Discipline Analysis'!$A$3,0)</f>
        <v>21902622.236398101</v>
      </c>
      <c r="M41" s="120">
        <f ca="1">OFFSET(TXST!F$115,'Discipline Analysis'!$A$3,0)</f>
        <v>4188349.9332888764</v>
      </c>
      <c r="N41" s="120">
        <f ca="1">OFFSET(TXST!G$115,'Discipline Analysis'!$A$3,0)</f>
        <v>1340441.8936363601</v>
      </c>
      <c r="O41" s="166">
        <f t="shared" ca="1" si="0"/>
        <v>107178939.21969263</v>
      </c>
      <c r="P41" s="197">
        <f t="shared" ca="1" si="1"/>
        <v>4.4125614689860364E-2</v>
      </c>
      <c r="Q41" s="117">
        <f ca="1">OFFSET(TXST!C$192,'Discipline Analysis'!$A$3,0)</f>
        <v>19186987.297031034</v>
      </c>
      <c r="R41" s="120">
        <f ca="1">OFFSET(TXST!D$192,'Discipline Analysis'!$A$3,0)</f>
        <v>26282609.436872456</v>
      </c>
      <c r="S41" s="120">
        <f ca="1">OFFSET(TXST!E$192,'Discipline Analysis'!$A$3,0)</f>
        <v>12488204.474700339</v>
      </c>
      <c r="T41" s="120">
        <f ca="1">OFFSET(TXST!F$192,'Discipline Analysis'!$A$3,0)</f>
        <v>2388068.8720270144</v>
      </c>
      <c r="U41" s="120">
        <f ca="1">OFFSET(TXST!G$192,'Discipline Analysis'!$A$3,0)</f>
        <v>764278.9193691652</v>
      </c>
      <c r="V41" s="166">
        <f t="shared" ca="1" si="2"/>
        <v>61110149.000000015</v>
      </c>
      <c r="W41" s="197">
        <f t="shared" ca="1" si="3"/>
        <v>3.469396274039404E-2</v>
      </c>
      <c r="X41" s="117">
        <f ca="1">OFFSET(TXST!C$217,'Discipline Analysis'!$A$3,0)</f>
        <v>15764796.68827088</v>
      </c>
      <c r="Y41" s="120">
        <f ca="1">OFFSET(TXST!D$217,'Discipline Analysis'!$A$3,0)</f>
        <v>20747403.094901405</v>
      </c>
      <c r="Z41" s="120">
        <f ca="1">OFFSET(TXST!E$217,'Discipline Analysis'!$A$3,0)</f>
        <v>3515446.6097101104</v>
      </c>
      <c r="AA41" s="120">
        <f ca="1">OFFSET(TXST!F$217,'Discipline Analysis'!$A$3,0)</f>
        <v>414331.87603111006</v>
      </c>
      <c r="AB41" s="120">
        <f ca="1">OFFSET(TXST!G$217,'Discipline Analysis'!$A$3,0)</f>
        <v>127486.73108649541</v>
      </c>
      <c r="AC41" s="166">
        <f t="shared" ca="1" si="4"/>
        <v>40569465</v>
      </c>
      <c r="AD41" s="121">
        <f t="shared" ca="1" si="5"/>
        <v>3.6816725192888082E-2</v>
      </c>
      <c r="AE41" s="117">
        <f ca="1">OFFSET(TXST!C$242,'Discipline Analysis'!$A$3,0)</f>
        <v>7784078.0686359229</v>
      </c>
      <c r="AF41" s="120">
        <f ca="1">OFFSET(TXST!D$242,'Discipline Analysis'!$A$3,0)</f>
        <v>10244306.26069081</v>
      </c>
      <c r="AG41" s="120">
        <f ca="1">OFFSET(TXST!E$242,'Discipline Analysis'!$A$3,0)</f>
        <v>1735798.526121455</v>
      </c>
      <c r="AH41" s="120">
        <f ca="1">OFFSET(TXST!F$242,'Discipline Analysis'!$A$3,0)</f>
        <v>204581.87524550239</v>
      </c>
      <c r="AI41" s="120">
        <f ca="1">OFFSET(TXST!G$242,'Discipline Analysis'!$A$3,0)</f>
        <v>62948.26930630843</v>
      </c>
      <c r="AJ41" s="166">
        <f t="shared" ca="1" si="6"/>
        <v>20031713.000000004</v>
      </c>
      <c r="AK41" s="121">
        <f t="shared" ca="1" si="7"/>
        <v>2.6589832189207296E-2</v>
      </c>
      <c r="AL41" s="117">
        <f ca="1">OFFSET(TXST!C$167,'Discipline Analysis'!$A$3,0)</f>
        <v>58785134.417337649</v>
      </c>
      <c r="AM41" s="120">
        <f ca="1">OFFSET(TXST!D$167,'Discipline Analysis'!$A$3,0)</f>
        <v>69053453.60354276</v>
      </c>
      <c r="AN41" s="120">
        <f ca="1">OFFSET(TXST!E$167,'Discipline Analysis'!$A$3,0)</f>
        <v>36313512.11272493</v>
      </c>
      <c r="AO41" s="120">
        <f ca="1">OFFSET(TXST!F$167,'Discipline Analysis'!$A$3,0)</f>
        <v>8476331.9139641393</v>
      </c>
      <c r="AP41" s="120">
        <f ca="1">OFFSET(TXST!G$167,'Discipline Analysis'!$A$3,0)</f>
        <v>1239155.9524305055</v>
      </c>
      <c r="AQ41" s="166">
        <f t="shared" ca="1" si="8"/>
        <v>173867588</v>
      </c>
      <c r="AR41" s="121">
        <f t="shared" ca="1" si="9"/>
        <v>4.772424821831997E-2</v>
      </c>
    </row>
    <row r="42" spans="1:44" x14ac:dyDescent="0.2">
      <c r="A42" s="201" t="s">
        <v>692</v>
      </c>
      <c r="B42" s="117">
        <f ca="1">OFFSET(SRSU!C$31,'Discipline Analysis'!$A$3,0)</f>
        <v>23078</v>
      </c>
      <c r="C42" s="120">
        <f ca="1">OFFSET(SRSU!D$31,'Discipline Analysis'!$A$3,0)</f>
        <v>20328</v>
      </c>
      <c r="D42" s="120">
        <f ca="1">OFFSET(SRSU!E$31,'Discipline Analysis'!$A$3,0)</f>
        <v>8208</v>
      </c>
      <c r="E42" s="120">
        <f ca="1">OFFSET(SRSU!F$31,'Discipline Analysis'!$A$3,0)</f>
        <v>0</v>
      </c>
      <c r="F42" s="196">
        <f ca="1">OFFSET(SRSU!G$31,'Discipline Analysis'!$A$3,0)</f>
        <v>0</v>
      </c>
      <c r="G42" s="166">
        <f t="shared" ca="1" si="10"/>
        <v>51614</v>
      </c>
      <c r="H42" s="118">
        <f ca="1">(B42/30)+(C42/30)+(D42/24)+(E42/18)+(F42/24)</f>
        <v>1788.8666666666668</v>
      </c>
      <c r="I42" s="119">
        <f t="shared" ca="1" si="12"/>
        <v>662.04996309298792</v>
      </c>
      <c r="J42" s="117">
        <f ca="1">OFFSET(SRSU!C$115,'Discipline Analysis'!$A$3,0)</f>
        <v>3077721.0788101074</v>
      </c>
      <c r="K42" s="120">
        <f ca="1">OFFSET(SRSU!D$115,'Discipline Analysis'!$A$3,0)</f>
        <v>3167919.8586700172</v>
      </c>
      <c r="L42" s="120">
        <f ca="1">OFFSET(SRSU!E$115,'Discipline Analysis'!$A$3,0)</f>
        <v>2233544.0576013555</v>
      </c>
      <c r="M42" s="120">
        <f ca="1">OFFSET(SRSU!F$115,'Discipline Analysis'!$A$3,0)</f>
        <v>0</v>
      </c>
      <c r="N42" s="120">
        <f ca="1">OFFSET(SRSU!G$115,'Discipline Analysis'!$A$3,0)</f>
        <v>0</v>
      </c>
      <c r="O42" s="166">
        <f t="shared" ca="1" si="0"/>
        <v>8479184.9950814806</v>
      </c>
      <c r="P42" s="197">
        <f t="shared" ca="1" si="1"/>
        <v>3.4908840552161972E-3</v>
      </c>
      <c r="Q42" s="117">
        <f ca="1">OFFSET(SRSU!C$192,'Discipline Analysis'!$A$3,0)</f>
        <v>1396238.5580936826</v>
      </c>
      <c r="R42" s="120">
        <f ca="1">OFFSET(SRSU!D$192,'Discipline Analysis'!$A$3,0)</f>
        <v>1437158.1252372072</v>
      </c>
      <c r="S42" s="120">
        <f ca="1">OFFSET(SRSU!E$192,'Discipline Analysis'!$A$3,0)</f>
        <v>1013269.316669109</v>
      </c>
      <c r="T42" s="120">
        <f ca="1">OFFSET(SRSU!F$192,'Discipline Analysis'!$A$3,0)</f>
        <v>0</v>
      </c>
      <c r="U42" s="120">
        <f ca="1">OFFSET(SRSU!G$192,'Discipline Analysis'!$A$3,0)</f>
        <v>0</v>
      </c>
      <c r="V42" s="166">
        <f t="shared" ca="1" si="2"/>
        <v>3846665.9999999991</v>
      </c>
      <c r="W42" s="197">
        <f t="shared" ca="1" si="3"/>
        <v>2.1838612581150884E-3</v>
      </c>
      <c r="X42" s="117">
        <f ca="1">OFFSET(SRSU!C$217,'Discipline Analysis'!$A$3,0)</f>
        <v>3849580.527383368</v>
      </c>
      <c r="Y42" s="120">
        <f ca="1">OFFSET(SRSU!D$217,'Discipline Analysis'!$A$3,0)</f>
        <v>5553019.9107505083</v>
      </c>
      <c r="Z42" s="120">
        <f ca="1">OFFSET(SRSU!E$217,'Discipline Analysis'!$A$3,0)</f>
        <v>2458919.561866126</v>
      </c>
      <c r="AA42" s="120">
        <f ca="1">OFFSET(SRSU!F$217,'Discipline Analysis'!$A$3,0)</f>
        <v>0</v>
      </c>
      <c r="AB42" s="120">
        <f ca="1">OFFSET(SRSU!G$217,'Discipline Analysis'!$A$3,0)</f>
        <v>0</v>
      </c>
      <c r="AC42" s="166">
        <f t="shared" ca="1" si="4"/>
        <v>11861520.000000004</v>
      </c>
      <c r="AD42" s="121">
        <f t="shared" ca="1" si="5"/>
        <v>1.0764310601826916E-2</v>
      </c>
      <c r="AE42" s="117">
        <f ca="1">OFFSET(SRSU!C$242,'Discipline Analysis'!$A$3,0)</f>
        <v>1161843.0831643001</v>
      </c>
      <c r="AF42" s="120">
        <f ca="1">OFFSET(SRSU!D$242,'Discipline Analysis'!$A$3,0)</f>
        <v>1675958.6474645028</v>
      </c>
      <c r="AG42" s="120">
        <f ca="1">OFFSET(SRSU!E$242,'Discipline Analysis'!$A$3,0)</f>
        <v>742127.26937119663</v>
      </c>
      <c r="AH42" s="120">
        <f ca="1">OFFSET(SRSU!F$242,'Discipline Analysis'!$A$3,0)</f>
        <v>0</v>
      </c>
      <c r="AI42" s="120">
        <f ca="1">OFFSET(SRSU!G$242,'Discipline Analysis'!$A$3,0)</f>
        <v>0</v>
      </c>
      <c r="AJ42" s="166">
        <f t="shared" ca="1" si="6"/>
        <v>3579928.9999999995</v>
      </c>
      <c r="AK42" s="121">
        <f t="shared" ca="1" si="7"/>
        <v>4.7519506374355831E-3</v>
      </c>
      <c r="AL42" s="117">
        <f ca="1">OFFSET(SRSU!C$167,'Discipline Analysis'!$A$3,0)</f>
        <v>2324391.0536342459</v>
      </c>
      <c r="AM42" s="120">
        <f ca="1">OFFSET(SRSU!D$167,'Discipline Analysis'!$A$3,0)</f>
        <v>2392512.8909391337</v>
      </c>
      <c r="AN42" s="120">
        <f ca="1">OFFSET(SRSU!E$167,'Discipline Analysis'!$A$3,0)</f>
        <v>1686842.8554266202</v>
      </c>
      <c r="AO42" s="120">
        <f ca="1">OFFSET(SRSU!F$167,'Discipline Analysis'!$A$3,0)</f>
        <v>0</v>
      </c>
      <c r="AP42" s="120">
        <f ca="1">OFFSET(SRSU!G$167,'Discipline Analysis'!$A$3,0)</f>
        <v>0</v>
      </c>
      <c r="AQ42" s="166">
        <f t="shared" ca="1" si="8"/>
        <v>6403746.8000000007</v>
      </c>
      <c r="AR42" s="121">
        <f t="shared" ca="1" si="9"/>
        <v>1.7577399291377541E-3</v>
      </c>
    </row>
    <row r="43" spans="1:44" ht="15" thickBot="1" x14ac:dyDescent="0.25">
      <c r="A43" s="203" t="s">
        <v>34</v>
      </c>
      <c r="B43" s="122">
        <f t="shared" ref="B43:G43" ca="1" si="13">SUM(B7:B42)</f>
        <v>7642192</v>
      </c>
      <c r="C43" s="123">
        <f t="shared" ca="1" si="13"/>
        <v>6127535</v>
      </c>
      <c r="D43" s="123">
        <f t="shared" ca="1" si="13"/>
        <v>1741485</v>
      </c>
      <c r="E43" s="123">
        <f t="shared" ca="1" si="13"/>
        <v>388948</v>
      </c>
      <c r="F43" s="123">
        <f t="shared" ca="1" si="13"/>
        <v>214183</v>
      </c>
      <c r="G43" s="167">
        <f t="shared" ca="1" si="13"/>
        <v>16114343</v>
      </c>
      <c r="H43" s="124">
        <f t="shared" ca="1" si="11"/>
        <v>562085.2888888889</v>
      </c>
      <c r="I43" s="125">
        <f t="shared" ca="1" si="12"/>
        <v>601.2542658164607</v>
      </c>
      <c r="J43" s="122">
        <f t="shared" ref="J43:O43" ca="1" si="14">SUM(J7:J42)</f>
        <v>551778020.54317772</v>
      </c>
      <c r="K43" s="123">
        <f t="shared" ca="1" si="14"/>
        <v>808948644.48134136</v>
      </c>
      <c r="L43" s="123">
        <f t="shared" ca="1" si="14"/>
        <v>528794731.80263704</v>
      </c>
      <c r="M43" s="123">
        <f t="shared" ca="1" si="14"/>
        <v>436372131.5905776</v>
      </c>
      <c r="N43" s="123">
        <f t="shared" ca="1" si="14"/>
        <v>103057092.96185537</v>
      </c>
      <c r="O43" s="167">
        <f t="shared" ca="1" si="14"/>
        <v>2428950621.3795886</v>
      </c>
      <c r="P43" s="126">
        <f t="shared" ca="1" si="1"/>
        <v>1</v>
      </c>
      <c r="Q43" s="122">
        <f t="shared" ref="Q43:V43" ca="1" si="15">SUM(Q7:Q42)</f>
        <v>390200111.72079378</v>
      </c>
      <c r="R43" s="123">
        <f t="shared" ca="1" si="15"/>
        <v>577350578.63486373</v>
      </c>
      <c r="S43" s="123">
        <f t="shared" ca="1" si="15"/>
        <v>378980585.52948731</v>
      </c>
      <c r="T43" s="123">
        <f t="shared" ca="1" si="15"/>
        <v>332450643.49016649</v>
      </c>
      <c r="U43" s="123">
        <f t="shared" ca="1" si="15"/>
        <v>82423932.624688476</v>
      </c>
      <c r="V43" s="123">
        <f t="shared" ca="1" si="15"/>
        <v>1761405852</v>
      </c>
      <c r="W43" s="126">
        <f t="shared" ca="1" si="3"/>
        <v>1</v>
      </c>
      <c r="X43" s="122">
        <f t="shared" ref="X43:AC43" ca="1" si="16">SUM(X7:X42)</f>
        <v>369017984.82409537</v>
      </c>
      <c r="Y43" s="123">
        <f t="shared" ca="1" si="16"/>
        <v>529304230.11292493</v>
      </c>
      <c r="Z43" s="123">
        <f t="shared" ca="1" si="16"/>
        <v>145377252.80555329</v>
      </c>
      <c r="AA43" s="123">
        <f t="shared" ca="1" si="16"/>
        <v>40731651.889814846</v>
      </c>
      <c r="AB43" s="123">
        <f t="shared" ca="1" si="16"/>
        <v>17499179.367611565</v>
      </c>
      <c r="AC43" s="123">
        <f t="shared" ca="1" si="16"/>
        <v>1101930299</v>
      </c>
      <c r="AD43" s="126">
        <f t="shared" ca="1" si="5"/>
        <v>1</v>
      </c>
      <c r="AE43" s="122">
        <f t="shared" ref="AE43:AJ43" ca="1" si="17">SUM(AE7:AE42)</f>
        <v>246777359.22775277</v>
      </c>
      <c r="AF43" s="123">
        <f t="shared" ca="1" si="17"/>
        <v>367080756.84217584</v>
      </c>
      <c r="AG43" s="123">
        <f t="shared" ca="1" si="17"/>
        <v>106318522.17780432</v>
      </c>
      <c r="AH43" s="123">
        <f t="shared" ca="1" si="17"/>
        <v>25489298.174676526</v>
      </c>
      <c r="AI43" s="123">
        <f t="shared" ca="1" si="17"/>
        <v>7693951.5775905997</v>
      </c>
      <c r="AJ43" s="123">
        <f t="shared" ca="1" si="17"/>
        <v>753359888</v>
      </c>
      <c r="AK43" s="126">
        <f t="shared" ca="1" si="7"/>
        <v>1</v>
      </c>
      <c r="AL43" s="122">
        <f ca="1">SUM(AL7:AL42)</f>
        <v>739140276.91938508</v>
      </c>
      <c r="AM43" s="123">
        <f ca="1">SUM(AM7:AM42)</f>
        <v>1074522438.7768135</v>
      </c>
      <c r="AN43" s="123">
        <f ca="1">SUM(AN7:AN42)</f>
        <v>797297798.52900195</v>
      </c>
      <c r="AO43" s="123">
        <f ca="1">SUM(AO7:AO42)</f>
        <v>902482392.14448786</v>
      </c>
      <c r="AP43" s="123">
        <f ca="1">SUM(AP7:AP42)</f>
        <v>129727902.83034484</v>
      </c>
      <c r="AQ43" s="123">
        <f ca="1">SUM(AL43:AP43)</f>
        <v>3643170809.2000332</v>
      </c>
      <c r="AR43" s="126">
        <f t="shared" ca="1" si="9"/>
        <v>1</v>
      </c>
    </row>
    <row r="44" spans="1:44" ht="15" thickBot="1" x14ac:dyDescent="0.25"/>
    <row r="45" spans="1:44" x14ac:dyDescent="0.2">
      <c r="A45" s="148" t="s">
        <v>218</v>
      </c>
      <c r="B45" s="149" t="s">
        <v>211</v>
      </c>
      <c r="C45" s="137" t="s">
        <v>212</v>
      </c>
      <c r="D45" s="137" t="s">
        <v>213</v>
      </c>
      <c r="E45" s="137" t="s">
        <v>214</v>
      </c>
      <c r="F45" s="137" t="s">
        <v>215</v>
      </c>
      <c r="G45" s="138" t="s">
        <v>31</v>
      </c>
      <c r="H45" s="128"/>
      <c r="I45" s="105"/>
      <c r="J45" s="108"/>
      <c r="K45" s="127"/>
      <c r="L45" s="128"/>
      <c r="M45" s="129"/>
      <c r="N45" s="127"/>
      <c r="O45" s="128"/>
      <c r="P45" s="129"/>
      <c r="Q45" s="129"/>
      <c r="R45" s="129"/>
    </row>
    <row r="46" spans="1:44" x14ac:dyDescent="0.2">
      <c r="A46" s="208" t="s">
        <v>230</v>
      </c>
      <c r="B46" s="209">
        <f ca="1">J43+Q43+X43+AE43+AL43</f>
        <v>2296913753.2352047</v>
      </c>
      <c r="C46" s="98">
        <f ca="1">K43+R43+Y43+AF43+AM43</f>
        <v>3357206648.8481197</v>
      </c>
      <c r="D46" s="98">
        <f ca="1">L43+S43+Z43+AG43+AN43</f>
        <v>1956768890.8444839</v>
      </c>
      <c r="E46" s="98">
        <f ca="1">M43+T43+AA43+AH43+AO43</f>
        <v>1737526117.2897234</v>
      </c>
      <c r="F46" s="98">
        <f ca="1">N43+U43+AB43+AI43+AP43</f>
        <v>340402059.36209089</v>
      </c>
      <c r="G46" s="99">
        <f ca="1">SUM(B46:F46)</f>
        <v>9688817469.5796242</v>
      </c>
      <c r="H46" s="128"/>
      <c r="K46" s="127"/>
      <c r="L46" s="128"/>
      <c r="M46" s="129"/>
      <c r="N46" s="127"/>
      <c r="O46" s="108"/>
      <c r="P46" s="129"/>
      <c r="Q46" s="129"/>
      <c r="R46" s="129"/>
    </row>
    <row r="47" spans="1:44" x14ac:dyDescent="0.2">
      <c r="A47" s="210" t="s">
        <v>219</v>
      </c>
      <c r="B47" s="209">
        <f ca="1">B43</f>
        <v>7642192</v>
      </c>
      <c r="C47" s="98">
        <f ca="1">C43</f>
        <v>6127535</v>
      </c>
      <c r="D47" s="98">
        <f ca="1">D43</f>
        <v>1741485</v>
      </c>
      <c r="E47" s="98">
        <f ca="1">E43</f>
        <v>388948</v>
      </c>
      <c r="F47" s="98">
        <f ca="1">F43</f>
        <v>214183</v>
      </c>
      <c r="G47" s="99">
        <f ca="1">SUM(B47:F47)</f>
        <v>16114343</v>
      </c>
      <c r="I47" s="108"/>
      <c r="K47" s="127"/>
      <c r="L47" s="128"/>
      <c r="M47" s="129"/>
      <c r="N47" s="127"/>
      <c r="O47" s="128"/>
      <c r="P47" s="129"/>
      <c r="Q47" s="129"/>
      <c r="R47" s="129"/>
    </row>
    <row r="48" spans="1:44" ht="15" thickBot="1" x14ac:dyDescent="0.25">
      <c r="A48" s="211" t="s">
        <v>686</v>
      </c>
      <c r="B48" s="212">
        <f t="shared" ref="B48:G48" ca="1" si="18">IF((B47)=0,0,(B46/B47))</f>
        <v>300.55692833092974</v>
      </c>
      <c r="C48" s="130">
        <f t="shared" ca="1" si="18"/>
        <v>547.88861244335931</v>
      </c>
      <c r="D48" s="130">
        <f t="shared" ca="1" si="18"/>
        <v>1123.6208700301661</v>
      </c>
      <c r="E48" s="130">
        <f t="shared" ca="1" si="18"/>
        <v>4467.2452803195374</v>
      </c>
      <c r="F48" s="130">
        <f t="shared" ca="1" si="18"/>
        <v>1589.3047504334652</v>
      </c>
      <c r="G48" s="131">
        <f t="shared" ca="1" si="18"/>
        <v>601.25426581646082</v>
      </c>
    </row>
    <row r="49" spans="1:9" ht="15" thickBot="1" x14ac:dyDescent="0.25"/>
    <row r="50" spans="1:9" x14ac:dyDescent="0.2">
      <c r="A50" s="148" t="s">
        <v>182</v>
      </c>
      <c r="B50" s="149" t="s">
        <v>211</v>
      </c>
      <c r="C50" s="137" t="s">
        <v>212</v>
      </c>
      <c r="D50" s="137" t="s">
        <v>213</v>
      </c>
      <c r="E50" s="137" t="s">
        <v>214</v>
      </c>
      <c r="F50" s="137" t="s">
        <v>215</v>
      </c>
      <c r="G50" s="138" t="s">
        <v>31</v>
      </c>
      <c r="I50" s="90"/>
    </row>
    <row r="51" spans="1:9" x14ac:dyDescent="0.2">
      <c r="A51" s="165" t="s">
        <v>702</v>
      </c>
      <c r="B51" s="117">
        <f t="shared" ref="B51:B63" ca="1" si="19">(J7+Q7+X7+AE7+AL7)</f>
        <v>109802346.64497533</v>
      </c>
      <c r="C51" s="117">
        <f t="shared" ref="C51:C63" ca="1" si="20">(K7+R7+Y7+AF7+AM7)</f>
        <v>210067019.85582015</v>
      </c>
      <c r="D51" s="117">
        <f t="shared" ref="D51:D63" ca="1" si="21">(L7+S7+Z7+AG7+AN7)</f>
        <v>147463459.41757554</v>
      </c>
      <c r="E51" s="117">
        <f t="shared" ref="E51:E63" ca="1" si="22">(M7+T7+AA7+AH7+AO7)</f>
        <v>43697483.131628998</v>
      </c>
      <c r="F51" s="117">
        <f t="shared" ref="F51:F63" ca="1" si="23">(N7+U7+AB7+AI7+AP7)</f>
        <v>0</v>
      </c>
      <c r="G51" s="166">
        <f t="shared" ref="G51:G63" ca="1" si="24">(O7+V7+AC7+AJ7+AQ7)</f>
        <v>511030309.05000007</v>
      </c>
      <c r="I51" s="90"/>
    </row>
    <row r="52" spans="1:9" x14ac:dyDescent="0.2">
      <c r="A52" s="205" t="s">
        <v>703</v>
      </c>
      <c r="B52" s="117">
        <f t="shared" ca="1" si="19"/>
        <v>353117853.78904104</v>
      </c>
      <c r="C52" s="117">
        <f t="shared" ca="1" si="20"/>
        <v>493226206.67307556</v>
      </c>
      <c r="D52" s="117">
        <f t="shared" ca="1" si="21"/>
        <v>341123746.83929569</v>
      </c>
      <c r="E52" s="117">
        <f t="shared" ca="1" si="22"/>
        <v>605898802.76270258</v>
      </c>
      <c r="F52" s="117">
        <f t="shared" ca="1" si="23"/>
        <v>89218280.395885035</v>
      </c>
      <c r="G52" s="166">
        <f t="shared" ca="1" si="24"/>
        <v>1882584890.4599998</v>
      </c>
      <c r="I52" s="90"/>
    </row>
    <row r="53" spans="1:9" x14ac:dyDescent="0.2">
      <c r="A53" s="205" t="s">
        <v>704</v>
      </c>
      <c r="B53" s="117">
        <f t="shared" ca="1" si="19"/>
        <v>83666803.415010035</v>
      </c>
      <c r="C53" s="117">
        <f t="shared" ca="1" si="20"/>
        <v>147845660.89511842</v>
      </c>
      <c r="D53" s="117">
        <f t="shared" ca="1" si="21"/>
        <v>125156538.98143832</v>
      </c>
      <c r="E53" s="117">
        <f t="shared" ca="1" si="22"/>
        <v>99855231.497447968</v>
      </c>
      <c r="F53" s="117">
        <f t="shared" ca="1" si="23"/>
        <v>2025873.7925376</v>
      </c>
      <c r="G53" s="166">
        <f t="shared" ca="1" si="24"/>
        <v>458550108.58155233</v>
      </c>
      <c r="I53" s="90"/>
    </row>
    <row r="54" spans="1:9" x14ac:dyDescent="0.2">
      <c r="A54" s="205" t="s">
        <v>705</v>
      </c>
      <c r="B54" s="117">
        <f t="shared" ca="1" si="19"/>
        <v>72309871.962213695</v>
      </c>
      <c r="C54" s="117">
        <f t="shared" ca="1" si="20"/>
        <v>109364582.91589412</v>
      </c>
      <c r="D54" s="117">
        <f t="shared" ca="1" si="21"/>
        <v>61191968.961364165</v>
      </c>
      <c r="E54" s="117">
        <f t="shared" ca="1" si="22"/>
        <v>35464640.351776265</v>
      </c>
      <c r="F54" s="117">
        <f t="shared" ca="1" si="23"/>
        <v>8539502.8037928734</v>
      </c>
      <c r="G54" s="166">
        <f t="shared" ca="1" si="24"/>
        <v>286870566.99504113</v>
      </c>
      <c r="I54" s="90"/>
    </row>
    <row r="55" spans="1:9" x14ac:dyDescent="0.2">
      <c r="A55" s="205" t="s">
        <v>836</v>
      </c>
      <c r="B55" s="117">
        <f t="shared" ca="1" si="19"/>
        <v>100873723.58080804</v>
      </c>
      <c r="C55" s="117">
        <f t="shared" ca="1" si="20"/>
        <v>118586620.4977451</v>
      </c>
      <c r="D55" s="117">
        <f t="shared" ca="1" si="21"/>
        <v>56180365.078488871</v>
      </c>
      <c r="E55" s="117">
        <f t="shared" ca="1" si="22"/>
        <v>11606220.837686181</v>
      </c>
      <c r="F55" s="117">
        <f t="shared" ca="1" si="23"/>
        <v>0</v>
      </c>
      <c r="G55" s="166">
        <f t="shared" ca="1" si="24"/>
        <v>287246929.99472821</v>
      </c>
      <c r="I55" s="90"/>
    </row>
    <row r="56" spans="1:9" x14ac:dyDescent="0.2">
      <c r="A56" s="206" t="s">
        <v>706</v>
      </c>
      <c r="B56" s="117">
        <f t="shared" ca="1" si="19"/>
        <v>18710964.817311082</v>
      </c>
      <c r="C56" s="117">
        <f t="shared" ca="1" si="20"/>
        <v>27300742.858118035</v>
      </c>
      <c r="D56" s="117">
        <f t="shared" ca="1" si="21"/>
        <v>12149602.324570887</v>
      </c>
      <c r="E56" s="117">
        <f t="shared" ca="1" si="22"/>
        <v>0</v>
      </c>
      <c r="F56" s="117">
        <f t="shared" ca="1" si="23"/>
        <v>0</v>
      </c>
      <c r="G56" s="166">
        <f t="shared" ca="1" si="24"/>
        <v>58161310</v>
      </c>
      <c r="I56" s="90"/>
    </row>
    <row r="57" spans="1:9" x14ac:dyDescent="0.2">
      <c r="A57" s="205" t="s">
        <v>707</v>
      </c>
      <c r="B57" s="117">
        <f t="shared" ca="1" si="19"/>
        <v>105504125.22349413</v>
      </c>
      <c r="C57" s="117">
        <f t="shared" ca="1" si="20"/>
        <v>150699843.69448057</v>
      </c>
      <c r="D57" s="117">
        <f t="shared" ca="1" si="21"/>
        <v>77929632.249240935</v>
      </c>
      <c r="E57" s="117">
        <f t="shared" ca="1" si="22"/>
        <v>59871482.631118074</v>
      </c>
      <c r="F57" s="117">
        <f t="shared" ca="1" si="23"/>
        <v>0</v>
      </c>
      <c r="G57" s="166">
        <f t="shared" ca="1" si="24"/>
        <v>394005083.79833364</v>
      </c>
      <c r="I57" s="90"/>
    </row>
    <row r="58" spans="1:9" x14ac:dyDescent="0.2">
      <c r="A58" s="205" t="s">
        <v>708</v>
      </c>
      <c r="B58" s="117">
        <f t="shared" ca="1" si="19"/>
        <v>24215001.033745944</v>
      </c>
      <c r="C58" s="117">
        <f t="shared" ca="1" si="20"/>
        <v>48332562.431382865</v>
      </c>
      <c r="D58" s="117">
        <f t="shared" ca="1" si="21"/>
        <v>26754258.368869353</v>
      </c>
      <c r="E58" s="117">
        <f t="shared" ca="1" si="22"/>
        <v>3292620.2027121084</v>
      </c>
      <c r="F58" s="117">
        <f t="shared" ca="1" si="23"/>
        <v>0</v>
      </c>
      <c r="G58" s="166">
        <f t="shared" ca="1" si="24"/>
        <v>102594442.03671026</v>
      </c>
      <c r="I58" s="90"/>
    </row>
    <row r="59" spans="1:9" x14ac:dyDescent="0.2">
      <c r="A59" s="205" t="s">
        <v>107</v>
      </c>
      <c r="B59" s="117">
        <f t="shared" ca="1" si="19"/>
        <v>188765797.18750349</v>
      </c>
      <c r="C59" s="117">
        <f t="shared" ca="1" si="20"/>
        <v>338704516.61416864</v>
      </c>
      <c r="D59" s="117">
        <f t="shared" ca="1" si="21"/>
        <v>259027414.67503542</v>
      </c>
      <c r="E59" s="117">
        <f t="shared" ca="1" si="22"/>
        <v>389472723.37693048</v>
      </c>
      <c r="F59" s="117">
        <f t="shared" ca="1" si="23"/>
        <v>113637620.28766707</v>
      </c>
      <c r="G59" s="166">
        <f t="shared" ca="1" si="24"/>
        <v>1289608072.141305</v>
      </c>
      <c r="I59" s="90"/>
    </row>
    <row r="60" spans="1:9" x14ac:dyDescent="0.2">
      <c r="A60" s="205" t="s">
        <v>694</v>
      </c>
      <c r="B60" s="117">
        <f t="shared" ca="1" si="19"/>
        <v>16576415.416418951</v>
      </c>
      <c r="C60" s="117">
        <f t="shared" ca="1" si="20"/>
        <v>15688152.5335226</v>
      </c>
      <c r="D60" s="117">
        <f t="shared" ca="1" si="21"/>
        <v>8521940.0839081835</v>
      </c>
      <c r="E60" s="117">
        <f t="shared" ca="1" si="22"/>
        <v>3879035.3338827714</v>
      </c>
      <c r="F60" s="117">
        <f t="shared" ca="1" si="23"/>
        <v>0</v>
      </c>
      <c r="G60" s="166">
        <f t="shared" ca="1" si="24"/>
        <v>44665543.36773251</v>
      </c>
      <c r="I60" s="90"/>
    </row>
    <row r="61" spans="1:9" x14ac:dyDescent="0.2">
      <c r="A61" s="205" t="s">
        <v>690</v>
      </c>
      <c r="B61" s="117">
        <f t="shared" ca="1" si="19"/>
        <v>68556112.539659247</v>
      </c>
      <c r="C61" s="117">
        <f t="shared" ca="1" si="20"/>
        <v>53637297.507093087</v>
      </c>
      <c r="D61" s="117">
        <f t="shared" ca="1" si="21"/>
        <v>16813765.076146603</v>
      </c>
      <c r="E61" s="117">
        <f t="shared" ca="1" si="22"/>
        <v>4957360.1711356305</v>
      </c>
      <c r="F61" s="117">
        <f t="shared" ca="1" si="23"/>
        <v>0</v>
      </c>
      <c r="G61" s="166">
        <f t="shared" ca="1" si="24"/>
        <v>143964535.29403457</v>
      </c>
      <c r="I61" s="90"/>
    </row>
    <row r="62" spans="1:9" x14ac:dyDescent="0.2">
      <c r="A62" s="205" t="s">
        <v>693</v>
      </c>
      <c r="B62" s="117">
        <f t="shared" ca="1" si="19"/>
        <v>37713582.826822966</v>
      </c>
      <c r="C62" s="117">
        <f t="shared" ca="1" si="20"/>
        <v>54527278.604475841</v>
      </c>
      <c r="D62" s="117">
        <f t="shared" ca="1" si="21"/>
        <v>22188491.916664965</v>
      </c>
      <c r="E62" s="117">
        <f t="shared" ca="1" si="22"/>
        <v>1833304.6520362201</v>
      </c>
      <c r="F62" s="117">
        <f t="shared" ca="1" si="23"/>
        <v>0</v>
      </c>
      <c r="G62" s="166">
        <f t="shared" ca="1" si="24"/>
        <v>116262658</v>
      </c>
      <c r="I62" s="90"/>
    </row>
    <row r="63" spans="1:9" x14ac:dyDescent="0.2">
      <c r="A63" s="205" t="s">
        <v>700</v>
      </c>
      <c r="B63" s="117">
        <f t="shared" ca="1" si="19"/>
        <v>2220853.5818471806</v>
      </c>
      <c r="C63" s="117">
        <f t="shared" ca="1" si="20"/>
        <v>17325224.910655573</v>
      </c>
      <c r="D63" s="117">
        <f t="shared" ca="1" si="21"/>
        <v>7966866.9963424625</v>
      </c>
      <c r="E63" s="117">
        <f t="shared" ca="1" si="22"/>
        <v>0</v>
      </c>
      <c r="F63" s="117">
        <f t="shared" ca="1" si="23"/>
        <v>0</v>
      </c>
      <c r="G63" s="166">
        <f t="shared" ca="1" si="24"/>
        <v>27512945.488845218</v>
      </c>
      <c r="I63" s="90"/>
    </row>
    <row r="64" spans="1:9" x14ac:dyDescent="0.2">
      <c r="A64" s="205" t="s">
        <v>695</v>
      </c>
      <c r="B64" s="117">
        <f t="shared" ref="B64:G64" ca="1" si="25">(J25+Q25+X25+AE25+AL25)</f>
        <v>31181051.61097829</v>
      </c>
      <c r="C64" s="117">
        <f t="shared" ca="1" si="25"/>
        <v>41691206.775546528</v>
      </c>
      <c r="D64" s="117">
        <f t="shared" ca="1" si="25"/>
        <v>29593780.298703857</v>
      </c>
      <c r="E64" s="117">
        <f t="shared" ca="1" si="25"/>
        <v>3076997.9395818934</v>
      </c>
      <c r="F64" s="117">
        <f t="shared" ca="1" si="25"/>
        <v>0</v>
      </c>
      <c r="G64" s="166">
        <f t="shared" ca="1" si="25"/>
        <v>105543036.62481058</v>
      </c>
      <c r="I64" s="90"/>
    </row>
    <row r="65" spans="1:9" x14ac:dyDescent="0.2">
      <c r="A65" s="205" t="s">
        <v>696</v>
      </c>
      <c r="B65" s="117">
        <f t="shared" ref="B65:G68" ca="1" si="26">(J20+Q20+X20+AE20+AL20)</f>
        <v>46824436.872756511</v>
      </c>
      <c r="C65" s="117">
        <f t="shared" ca="1" si="26"/>
        <v>70994176.098662138</v>
      </c>
      <c r="D65" s="117">
        <f t="shared" ca="1" si="26"/>
        <v>26150558.084585421</v>
      </c>
      <c r="E65" s="117">
        <f t="shared" ca="1" si="26"/>
        <v>6769044.9299936304</v>
      </c>
      <c r="F65" s="117">
        <f t="shared" ca="1" si="26"/>
        <v>0</v>
      </c>
      <c r="G65" s="166">
        <f t="shared" ca="1" si="26"/>
        <v>150738215.98599771</v>
      </c>
      <c r="I65" s="90"/>
    </row>
    <row r="66" spans="1:9" x14ac:dyDescent="0.2">
      <c r="A66" s="205" t="s">
        <v>697</v>
      </c>
      <c r="B66" s="117">
        <f t="shared" ca="1" si="26"/>
        <v>39152918.998631969</v>
      </c>
      <c r="C66" s="117">
        <f t="shared" ca="1" si="26"/>
        <v>41079151.533141196</v>
      </c>
      <c r="D66" s="117">
        <f t="shared" ca="1" si="26"/>
        <v>17774671.563534196</v>
      </c>
      <c r="E66" s="117">
        <f t="shared" ca="1" si="26"/>
        <v>2428658.2946926467</v>
      </c>
      <c r="F66" s="117">
        <f t="shared" ca="1" si="26"/>
        <v>0</v>
      </c>
      <c r="G66" s="166">
        <f t="shared" ca="1" si="26"/>
        <v>100435400.39</v>
      </c>
      <c r="I66" s="90"/>
    </row>
    <row r="67" spans="1:9" x14ac:dyDescent="0.2">
      <c r="A67" s="205" t="s">
        <v>698</v>
      </c>
      <c r="B67" s="117">
        <f t="shared" ca="1" si="26"/>
        <v>17414279.621533871</v>
      </c>
      <c r="C67" s="117">
        <f t="shared" ca="1" si="26"/>
        <v>38133806.468273848</v>
      </c>
      <c r="D67" s="117">
        <f t="shared" ca="1" si="26"/>
        <v>8945590.9973961972</v>
      </c>
      <c r="E67" s="117">
        <f t="shared" ca="1" si="26"/>
        <v>0</v>
      </c>
      <c r="F67" s="117">
        <f t="shared" ca="1" si="26"/>
        <v>0</v>
      </c>
      <c r="G67" s="166">
        <f t="shared" ca="1" si="26"/>
        <v>64493677.087203912</v>
      </c>
      <c r="I67" s="90"/>
    </row>
    <row r="68" spans="1:9" x14ac:dyDescent="0.2">
      <c r="A68" s="205" t="s">
        <v>713</v>
      </c>
      <c r="B68" s="117">
        <f t="shared" ca="1" si="26"/>
        <v>27149014.596707579</v>
      </c>
      <c r="C68" s="117">
        <f t="shared" ca="1" si="26"/>
        <v>32197700.862202983</v>
      </c>
      <c r="D68" s="117">
        <f t="shared" ca="1" si="26"/>
        <v>10639095.664646856</v>
      </c>
      <c r="E68" s="117">
        <f t="shared" ca="1" si="26"/>
        <v>865551.86644257861</v>
      </c>
      <c r="F68" s="117">
        <f t="shared" ca="1" si="26"/>
        <v>0</v>
      </c>
      <c r="G68" s="166">
        <f t="shared" ca="1" si="26"/>
        <v>70851362.989999995</v>
      </c>
      <c r="I68" s="90"/>
    </row>
    <row r="69" spans="1:9" x14ac:dyDescent="0.2">
      <c r="A69" s="205" t="s">
        <v>699</v>
      </c>
      <c r="B69" s="117">
        <f t="shared" ref="B69:G69" ca="1" si="27">(J26+Q26+X26+AE26+AL26)</f>
        <v>7616207.4682759792</v>
      </c>
      <c r="C69" s="117">
        <f t="shared" ca="1" si="27"/>
        <v>15410167.470793134</v>
      </c>
      <c r="D69" s="117">
        <f t="shared" ca="1" si="27"/>
        <v>5098844.8905951735</v>
      </c>
      <c r="E69" s="117">
        <f t="shared" ca="1" si="27"/>
        <v>819371.88018772937</v>
      </c>
      <c r="F69" s="117">
        <f t="shared" ca="1" si="27"/>
        <v>0</v>
      </c>
      <c r="G69" s="166">
        <f t="shared" ca="1" si="27"/>
        <v>28944591.709852017</v>
      </c>
      <c r="I69" s="90"/>
    </row>
    <row r="70" spans="1:9" x14ac:dyDescent="0.2">
      <c r="A70" s="205" t="s">
        <v>125</v>
      </c>
      <c r="B70" s="117">
        <f t="shared" ref="B70:G70" ca="1" si="28">(J24+Q24+X24+AE24+AL24)</f>
        <v>27138122.490469359</v>
      </c>
      <c r="C70" s="117">
        <f t="shared" ca="1" si="28"/>
        <v>38165309.301575631</v>
      </c>
      <c r="D70" s="117">
        <f t="shared" ca="1" si="28"/>
        <v>23574126.518946551</v>
      </c>
      <c r="E70" s="117">
        <f t="shared" ca="1" si="28"/>
        <v>859617.71848548786</v>
      </c>
      <c r="F70" s="117">
        <f t="shared" ca="1" si="28"/>
        <v>0</v>
      </c>
      <c r="G70" s="166">
        <f t="shared" ca="1" si="28"/>
        <v>89737176.02947703</v>
      </c>
      <c r="I70" s="90"/>
    </row>
    <row r="71" spans="1:9" x14ac:dyDescent="0.2">
      <c r="A71" s="205" t="s">
        <v>117</v>
      </c>
      <c r="B71" s="117">
        <f t="shared" ref="B71:B87" ca="1" si="29">(J27+Q27+X27+AE27+AL27)</f>
        <v>140648875.81819326</v>
      </c>
      <c r="C71" s="117">
        <f t="shared" ref="C71:C87" ca="1" si="30">(K27+R27+Y27+AF27+AM27)</f>
        <v>225224129.63569665</v>
      </c>
      <c r="D71" s="117">
        <f t="shared" ref="D71:D87" ca="1" si="31">(L27+S27+Z27+AG27+AN27)</f>
        <v>144295562.56311134</v>
      </c>
      <c r="E71" s="117">
        <f t="shared" ref="E71:E87" ca="1" si="32">(M27+T27+AA27+AH27+AO27)</f>
        <v>166647135.51015317</v>
      </c>
      <c r="F71" s="117">
        <f t="shared" ref="F71:F87" ca="1" si="33">(N27+U27+AB27+AI27+AP27)</f>
        <v>57503475.141630769</v>
      </c>
      <c r="G71" s="166">
        <f t="shared" ref="G71:G87" ca="1" si="34">(O27+V27+AC27+AJ27+AQ27)</f>
        <v>734319178.66878521</v>
      </c>
      <c r="I71" s="90"/>
    </row>
    <row r="72" spans="1:9" x14ac:dyDescent="0.2">
      <c r="A72" s="205" t="s">
        <v>709</v>
      </c>
      <c r="B72" s="117">
        <f t="shared" ca="1" si="29"/>
        <v>12933490.148961347</v>
      </c>
      <c r="C72" s="117">
        <f t="shared" ca="1" si="30"/>
        <v>52095819.96414718</v>
      </c>
      <c r="D72" s="117">
        <f t="shared" ca="1" si="31"/>
        <v>27242912.527407616</v>
      </c>
      <c r="E72" s="117">
        <f t="shared" ca="1" si="32"/>
        <v>1986016.4966707218</v>
      </c>
      <c r="F72" s="117">
        <f t="shared" ca="1" si="33"/>
        <v>0</v>
      </c>
      <c r="G72" s="166">
        <f t="shared" ca="1" si="34"/>
        <v>94258239.137186855</v>
      </c>
      <c r="I72" s="90"/>
    </row>
    <row r="73" spans="1:9" x14ac:dyDescent="0.2">
      <c r="A73" s="205" t="s">
        <v>710</v>
      </c>
      <c r="B73" s="117">
        <f t="shared" ca="1" si="29"/>
        <v>32232365.613761634</v>
      </c>
      <c r="C73" s="117">
        <f t="shared" ca="1" si="30"/>
        <v>70610543.66297175</v>
      </c>
      <c r="D73" s="117">
        <f t="shared" ca="1" si="31"/>
        <v>16041250.765028324</v>
      </c>
      <c r="E73" s="117">
        <f t="shared" ca="1" si="32"/>
        <v>0</v>
      </c>
      <c r="F73" s="117">
        <f t="shared" ca="1" si="33"/>
        <v>0</v>
      </c>
      <c r="G73" s="166">
        <f t="shared" ca="1" si="34"/>
        <v>118884160.04176171</v>
      </c>
      <c r="I73" s="90"/>
    </row>
    <row r="74" spans="1:9" x14ac:dyDescent="0.2">
      <c r="A74" s="205" t="s">
        <v>711</v>
      </c>
      <c r="B74" s="117">
        <f t="shared" ca="1" si="29"/>
        <v>7660579.6638583438</v>
      </c>
      <c r="C74" s="117">
        <f t="shared" ca="1" si="30"/>
        <v>19389730.358238325</v>
      </c>
      <c r="D74" s="117">
        <f t="shared" ca="1" si="31"/>
        <v>14218554.517066352</v>
      </c>
      <c r="E74" s="117">
        <f t="shared" ca="1" si="32"/>
        <v>0</v>
      </c>
      <c r="F74" s="117">
        <f t="shared" ca="1" si="33"/>
        <v>0</v>
      </c>
      <c r="G74" s="166">
        <f t="shared" ca="1" si="34"/>
        <v>41268864.539163023</v>
      </c>
      <c r="I74" s="90"/>
    </row>
    <row r="75" spans="1:9" x14ac:dyDescent="0.2">
      <c r="A75" s="205" t="s">
        <v>689</v>
      </c>
      <c r="B75" s="117">
        <f t="shared" ca="1" si="29"/>
        <v>28310275.489625931</v>
      </c>
      <c r="C75" s="117">
        <f t="shared" ca="1" si="30"/>
        <v>36691432.095948018</v>
      </c>
      <c r="D75" s="117">
        <f t="shared" ca="1" si="31"/>
        <v>11825242.825455695</v>
      </c>
      <c r="E75" s="117">
        <f t="shared" ca="1" si="32"/>
        <v>0</v>
      </c>
      <c r="F75" s="117">
        <f t="shared" ca="1" si="33"/>
        <v>0</v>
      </c>
      <c r="G75" s="166">
        <f t="shared" ca="1" si="34"/>
        <v>76826950.411029637</v>
      </c>
      <c r="I75" s="90"/>
    </row>
    <row r="76" spans="1:9" x14ac:dyDescent="0.2">
      <c r="A76" s="205" t="s">
        <v>95</v>
      </c>
      <c r="B76" s="117">
        <f t="shared" ca="1" si="29"/>
        <v>113968929.0070527</v>
      </c>
      <c r="C76" s="117">
        <f t="shared" ca="1" si="30"/>
        <v>161947499.49390393</v>
      </c>
      <c r="D76" s="117">
        <f t="shared" ca="1" si="31"/>
        <v>82481929.664034605</v>
      </c>
      <c r="E76" s="117">
        <f t="shared" ca="1" si="32"/>
        <v>62108983.550170809</v>
      </c>
      <c r="F76" s="117">
        <f t="shared" ca="1" si="33"/>
        <v>1130058.7073729329</v>
      </c>
      <c r="G76" s="166">
        <f t="shared" ca="1" si="34"/>
        <v>421637400.42253506</v>
      </c>
      <c r="I76" s="90"/>
    </row>
    <row r="77" spans="1:9" x14ac:dyDescent="0.2">
      <c r="A77" s="206" t="s">
        <v>712</v>
      </c>
      <c r="B77" s="117">
        <f t="shared" ca="1" si="29"/>
        <v>10576883.522060353</v>
      </c>
      <c r="C77" s="117">
        <f t="shared" ca="1" si="30"/>
        <v>18388446.760035593</v>
      </c>
      <c r="D77" s="117">
        <f t="shared" ca="1" si="31"/>
        <v>3767652.8499362031</v>
      </c>
      <c r="E77" s="117">
        <f t="shared" ca="1" si="32"/>
        <v>0</v>
      </c>
      <c r="F77" s="117">
        <f t="shared" ca="1" si="33"/>
        <v>4495609.8679678459</v>
      </c>
      <c r="G77" s="166">
        <f t="shared" ca="1" si="34"/>
        <v>37228593</v>
      </c>
      <c r="I77" s="90"/>
    </row>
    <row r="78" spans="1:9" x14ac:dyDescent="0.2">
      <c r="A78" s="205" t="s">
        <v>101</v>
      </c>
      <c r="B78" s="117">
        <f t="shared" ca="1" si="29"/>
        <v>63595024.265188128</v>
      </c>
      <c r="C78" s="117">
        <f t="shared" ca="1" si="30"/>
        <v>61993869.263321519</v>
      </c>
      <c r="D78" s="117">
        <f t="shared" ca="1" si="31"/>
        <v>23546527.091529295</v>
      </c>
      <c r="E78" s="117">
        <f t="shared" ca="1" si="32"/>
        <v>1312045.797232945</v>
      </c>
      <c r="F78" s="117">
        <f t="shared" ca="1" si="33"/>
        <v>0</v>
      </c>
      <c r="G78" s="166">
        <f t="shared" ca="1" si="34"/>
        <v>150447466.41727191</v>
      </c>
      <c r="I78" s="90"/>
    </row>
    <row r="79" spans="1:9" x14ac:dyDescent="0.2">
      <c r="A79" s="205" t="s">
        <v>111</v>
      </c>
      <c r="B79" s="117">
        <f t="shared" ca="1" si="29"/>
        <v>59370329.858919173</v>
      </c>
      <c r="C79" s="117">
        <f t="shared" ca="1" si="30"/>
        <v>50443091.657855734</v>
      </c>
      <c r="D79" s="117">
        <f t="shared" ca="1" si="31"/>
        <v>22758922.542081028</v>
      </c>
      <c r="E79" s="117">
        <f t="shared" ca="1" si="32"/>
        <v>9100775.4508496411</v>
      </c>
      <c r="F79" s="117">
        <f t="shared" ca="1" si="33"/>
        <v>34910215.492834121</v>
      </c>
      <c r="G79" s="166">
        <f t="shared" ca="1" si="34"/>
        <v>176583335.00253969</v>
      </c>
      <c r="I79" s="90"/>
    </row>
    <row r="80" spans="1:9" x14ac:dyDescent="0.2">
      <c r="A80" s="205" t="s">
        <v>113</v>
      </c>
      <c r="B80" s="117">
        <f t="shared" ca="1" si="29"/>
        <v>121224160.93146992</v>
      </c>
      <c r="C80" s="117">
        <f t="shared" ca="1" si="30"/>
        <v>176516795.60392454</v>
      </c>
      <c r="D80" s="117">
        <f t="shared" ca="1" si="31"/>
        <v>104074278.56127892</v>
      </c>
      <c r="E80" s="117">
        <f t="shared" ca="1" si="32"/>
        <v>166035044.25846556</v>
      </c>
      <c r="F80" s="117">
        <f t="shared" ca="1" si="33"/>
        <v>16593560.61591126</v>
      </c>
      <c r="G80" s="166">
        <f t="shared" ca="1" si="34"/>
        <v>584443839.97105026</v>
      </c>
      <c r="I80" s="90"/>
    </row>
    <row r="81" spans="1:48" x14ac:dyDescent="0.2">
      <c r="A81" s="205" t="s">
        <v>687</v>
      </c>
      <c r="B81" s="117">
        <f t="shared" ca="1" si="29"/>
        <v>41284323.365018636</v>
      </c>
      <c r="C81" s="117">
        <f t="shared" ca="1" si="30"/>
        <v>24351140.770868223</v>
      </c>
      <c r="D81" s="117">
        <f t="shared" ca="1" si="31"/>
        <v>13380871.623385623</v>
      </c>
      <c r="E81" s="117">
        <f t="shared" ca="1" si="32"/>
        <v>0</v>
      </c>
      <c r="F81" s="117">
        <f t="shared" ca="1" si="33"/>
        <v>2029291.3163685529</v>
      </c>
      <c r="G81" s="166">
        <f t="shared" ca="1" si="34"/>
        <v>81045627.075641036</v>
      </c>
      <c r="I81" s="90"/>
    </row>
    <row r="82" spans="1:48" x14ac:dyDescent="0.2">
      <c r="A82" s="205" t="s">
        <v>115</v>
      </c>
      <c r="B82" s="117">
        <f t="shared" ca="1" si="29"/>
        <v>30661109.983853944</v>
      </c>
      <c r="C82" s="117">
        <f t="shared" ca="1" si="30"/>
        <v>56109146.207397975</v>
      </c>
      <c r="D82" s="117">
        <f t="shared" ca="1" si="31"/>
        <v>50207280.642078787</v>
      </c>
      <c r="E82" s="117">
        <f t="shared" ca="1" si="32"/>
        <v>20991695.191695329</v>
      </c>
      <c r="F82" s="117">
        <f t="shared" ca="1" si="33"/>
        <v>5822347.9897136511</v>
      </c>
      <c r="G82" s="166">
        <f t="shared" ca="1" si="34"/>
        <v>163791580.01473969</v>
      </c>
      <c r="I82" s="90"/>
    </row>
    <row r="83" spans="1:48" x14ac:dyDescent="0.2">
      <c r="A83" s="205" t="s">
        <v>688</v>
      </c>
      <c r="B83" s="117">
        <f t="shared" ca="1" si="29"/>
        <v>38545320.999602273</v>
      </c>
      <c r="C83" s="117">
        <f t="shared" ca="1" si="30"/>
        <v>53834294.566312</v>
      </c>
      <c r="D83" s="117">
        <f t="shared" ca="1" si="31"/>
        <v>40502063.64743565</v>
      </c>
      <c r="E83" s="117">
        <f t="shared" ca="1" si="32"/>
        <v>10766141.439589135</v>
      </c>
      <c r="F83" s="117">
        <f t="shared" ca="1" si="33"/>
        <v>961911.18458030559</v>
      </c>
      <c r="G83" s="166">
        <f t="shared" ca="1" si="34"/>
        <v>144609731.83751935</v>
      </c>
      <c r="I83" s="90"/>
    </row>
    <row r="84" spans="1:48" x14ac:dyDescent="0.2">
      <c r="A84" s="205" t="s">
        <v>691</v>
      </c>
      <c r="B84" s="117">
        <f t="shared" ca="1" si="29"/>
        <v>70410448.489489079</v>
      </c>
      <c r="C84" s="117">
        <f t="shared" ca="1" si="30"/>
        <v>99982994.947897404</v>
      </c>
      <c r="D84" s="117">
        <f t="shared" ca="1" si="31"/>
        <v>34090835.016715586</v>
      </c>
      <c r="E84" s="117">
        <f t="shared" ca="1" si="32"/>
        <v>8258467.5458979523</v>
      </c>
      <c r="F84" s="117">
        <f t="shared" ca="1" si="33"/>
        <v>0</v>
      </c>
      <c r="G84" s="166">
        <f t="shared" ca="1" si="34"/>
        <v>212742746</v>
      </c>
      <c r="I84" s="90"/>
    </row>
    <row r="85" spans="1:48" x14ac:dyDescent="0.2">
      <c r="A85" s="206" t="s">
        <v>701</v>
      </c>
      <c r="B85" s="117">
        <f t="shared" ca="1" si="29"/>
        <v>135172378.09885922</v>
      </c>
      <c r="C85" s="117">
        <f t="shared" ca="1" si="30"/>
        <v>172423915.924793</v>
      </c>
      <c r="D85" s="117">
        <f t="shared" ca="1" si="31"/>
        <v>75955583.959654927</v>
      </c>
      <c r="E85" s="117">
        <f t="shared" ca="1" si="32"/>
        <v>15671664.470556643</v>
      </c>
      <c r="F85" s="117">
        <f t="shared" ca="1" si="33"/>
        <v>3534311.7658288348</v>
      </c>
      <c r="G85" s="166">
        <f t="shared" ca="1" si="34"/>
        <v>402757854.21969265</v>
      </c>
      <c r="I85" s="90"/>
    </row>
    <row r="86" spans="1:48" x14ac:dyDescent="0.2">
      <c r="A86" s="205" t="s">
        <v>692</v>
      </c>
      <c r="B86" s="117">
        <f t="shared" ca="1" si="29"/>
        <v>11809774.301085703</v>
      </c>
      <c r="C86" s="117">
        <f t="shared" ca="1" si="30"/>
        <v>14226569.433061369</v>
      </c>
      <c r="D86" s="117">
        <f t="shared" ca="1" si="31"/>
        <v>8134703.0609344076</v>
      </c>
      <c r="E86" s="117">
        <f t="shared" ca="1" si="32"/>
        <v>0</v>
      </c>
      <c r="F86" s="117">
        <f t="shared" ca="1" si="33"/>
        <v>0</v>
      </c>
      <c r="G86" s="166">
        <f t="shared" ca="1" si="34"/>
        <v>34171046.795081481</v>
      </c>
      <c r="I86" s="90"/>
    </row>
    <row r="87" spans="1:48" ht="15" thickBot="1" x14ac:dyDescent="0.25">
      <c r="A87" s="207" t="s">
        <v>34</v>
      </c>
      <c r="B87" s="122">
        <f t="shared" ca="1" si="29"/>
        <v>2296913753.2352047</v>
      </c>
      <c r="C87" s="123">
        <f t="shared" ca="1" si="30"/>
        <v>3357206648.8481197</v>
      </c>
      <c r="D87" s="123">
        <f t="shared" ca="1" si="31"/>
        <v>1956768890.8444839</v>
      </c>
      <c r="E87" s="123">
        <f t="shared" ca="1" si="32"/>
        <v>1737526117.2897234</v>
      </c>
      <c r="F87" s="123">
        <f t="shared" ca="1" si="33"/>
        <v>340402059.36209089</v>
      </c>
      <c r="G87" s="167">
        <f t="shared" ca="1" si="34"/>
        <v>9688817469.5796223</v>
      </c>
      <c r="I87" s="90"/>
    </row>
    <row r="88" spans="1:48" ht="15" thickBot="1" x14ac:dyDescent="0.25">
      <c r="I88" s="90"/>
    </row>
    <row r="89" spans="1:48" x14ac:dyDescent="0.2">
      <c r="A89" s="148" t="s">
        <v>182</v>
      </c>
      <c r="B89" s="149" t="s">
        <v>211</v>
      </c>
      <c r="C89" s="137" t="s">
        <v>212</v>
      </c>
      <c r="D89" s="137" t="s">
        <v>213</v>
      </c>
      <c r="E89" s="137" t="s">
        <v>214</v>
      </c>
      <c r="F89" s="137" t="s">
        <v>215</v>
      </c>
      <c r="G89" s="138" t="s">
        <v>31</v>
      </c>
      <c r="AP89" s="1"/>
      <c r="AQ89" s="1"/>
      <c r="AR89" s="1"/>
      <c r="AS89" s="1"/>
      <c r="AT89" s="1"/>
      <c r="AU89" s="1"/>
      <c r="AV89" s="1"/>
    </row>
    <row r="90" spans="1:48" x14ac:dyDescent="0.2">
      <c r="A90" s="165" t="s">
        <v>702</v>
      </c>
      <c r="B90" s="117">
        <f t="shared" ref="B90:G102" ca="1" si="35">IF(B7&gt;0,B51/B7,0)</f>
        <v>287.48811098420771</v>
      </c>
      <c r="C90" s="117">
        <f t="shared" ca="1" si="35"/>
        <v>543.61934940679032</v>
      </c>
      <c r="D90" s="117">
        <f t="shared" ca="1" si="35"/>
        <v>759.57277952804952</v>
      </c>
      <c r="E90" s="117">
        <f t="shared" ca="1" si="35"/>
        <v>2466.9724570444869</v>
      </c>
      <c r="F90" s="117">
        <f t="shared" ca="1" si="35"/>
        <v>0</v>
      </c>
      <c r="G90" s="166">
        <f t="shared" ca="1" si="35"/>
        <v>521.34618603303579</v>
      </c>
      <c r="AP90" s="1"/>
      <c r="AQ90" s="1"/>
      <c r="AR90" s="1"/>
      <c r="AS90" s="1"/>
      <c r="AT90" s="1"/>
      <c r="AU90" s="1"/>
      <c r="AV90" s="1"/>
    </row>
    <row r="91" spans="1:48" x14ac:dyDescent="0.2">
      <c r="A91" s="205" t="s">
        <v>703</v>
      </c>
      <c r="B91" s="117">
        <f t="shared" ca="1" si="35"/>
        <v>564.06710603804197</v>
      </c>
      <c r="C91" s="117">
        <f t="shared" ca="1" si="35"/>
        <v>1002.8387993271568</v>
      </c>
      <c r="D91" s="117">
        <f t="shared" ca="1" si="35"/>
        <v>3081.6823571222981</v>
      </c>
      <c r="E91" s="117">
        <f t="shared" ca="1" si="35"/>
        <v>7825.5211784504245</v>
      </c>
      <c r="F91" s="117">
        <f t="shared" ca="1" si="35"/>
        <v>1813.6745892804731</v>
      </c>
      <c r="G91" s="166">
        <f t="shared" ca="1" si="35"/>
        <v>1389.1944293490892</v>
      </c>
      <c r="AP91" s="1"/>
      <c r="AQ91" s="1"/>
      <c r="AR91" s="1"/>
      <c r="AS91" s="1"/>
      <c r="AT91" s="1"/>
      <c r="AU91" s="1"/>
      <c r="AV91" s="1"/>
    </row>
    <row r="92" spans="1:48" x14ac:dyDescent="0.2">
      <c r="A92" s="205" t="s">
        <v>704</v>
      </c>
      <c r="B92" s="117">
        <f t="shared" ca="1" si="35"/>
        <v>294.6584846185354</v>
      </c>
      <c r="C92" s="117">
        <f t="shared" ca="1" si="35"/>
        <v>508.14101505777001</v>
      </c>
      <c r="D92" s="117">
        <f t="shared" ca="1" si="35"/>
        <v>1070.0981461844281</v>
      </c>
      <c r="E92" s="117">
        <f t="shared" ca="1" si="35"/>
        <v>3395.5124965127843</v>
      </c>
      <c r="F92" s="117">
        <f t="shared" ca="1" si="35"/>
        <v>1648.3920199655004</v>
      </c>
      <c r="G92" s="166">
        <f t="shared" ca="1" si="35"/>
        <v>634.67670123426956</v>
      </c>
      <c r="AP92" s="1"/>
      <c r="AQ92" s="1"/>
      <c r="AR92" s="1"/>
      <c r="AS92" s="1"/>
      <c r="AT92" s="1"/>
      <c r="AU92" s="1"/>
      <c r="AV92" s="1"/>
    </row>
    <row r="93" spans="1:48" x14ac:dyDescent="0.2">
      <c r="A93" s="205" t="s">
        <v>705</v>
      </c>
      <c r="B93" s="117">
        <f t="shared" ca="1" si="35"/>
        <v>243.13031068757715</v>
      </c>
      <c r="C93" s="117">
        <f t="shared" ca="1" si="35"/>
        <v>495.03036286474651</v>
      </c>
      <c r="D93" s="117">
        <f t="shared" ca="1" si="35"/>
        <v>1300.1586946003222</v>
      </c>
      <c r="E93" s="117">
        <f t="shared" ca="1" si="35"/>
        <v>3938.3276348446711</v>
      </c>
      <c r="F93" s="117">
        <f t="shared" ca="1" si="35"/>
        <v>915.96082846646721</v>
      </c>
      <c r="G93" s="166">
        <f t="shared" ca="1" si="35"/>
        <v>491.44393297421948</v>
      </c>
      <c r="AP93" s="1"/>
      <c r="AQ93" s="1"/>
      <c r="AR93" s="1"/>
      <c r="AS93" s="1"/>
      <c r="AT93" s="1"/>
      <c r="AU93" s="1"/>
      <c r="AV93" s="1"/>
    </row>
    <row r="94" spans="1:48" x14ac:dyDescent="0.2">
      <c r="A94" s="205" t="s">
        <v>836</v>
      </c>
      <c r="B94" s="117">
        <f t="shared" ca="1" si="35"/>
        <v>248.6607856197877</v>
      </c>
      <c r="C94" s="117">
        <f t="shared" ca="1" si="35"/>
        <v>404.57646197113434</v>
      </c>
      <c r="D94" s="117">
        <f t="shared" ca="1" si="35"/>
        <v>753.58298451380756</v>
      </c>
      <c r="E94" s="117">
        <f t="shared" ca="1" si="35"/>
        <v>2395.9993471689063</v>
      </c>
      <c r="F94" s="117">
        <f t="shared" ca="1" si="35"/>
        <v>0</v>
      </c>
      <c r="G94" s="166">
        <f t="shared" ca="1" si="35"/>
        <v>369.12848763612374</v>
      </c>
      <c r="AP94" s="1"/>
      <c r="AQ94" s="1"/>
      <c r="AR94" s="1"/>
      <c r="AS94" s="1"/>
      <c r="AT94" s="1"/>
      <c r="AU94" s="1"/>
      <c r="AV94" s="1"/>
    </row>
    <row r="95" spans="1:48" x14ac:dyDescent="0.2">
      <c r="A95" s="206" t="s">
        <v>706</v>
      </c>
      <c r="B95" s="117">
        <f t="shared" ca="1" si="35"/>
        <v>384.4218523064344</v>
      </c>
      <c r="C95" s="117">
        <f t="shared" ca="1" si="35"/>
        <v>531.13252384424493</v>
      </c>
      <c r="D95" s="117">
        <f t="shared" ca="1" si="35"/>
        <v>781.17419948375789</v>
      </c>
      <c r="E95" s="117">
        <f t="shared" ca="1" si="35"/>
        <v>0</v>
      </c>
      <c r="F95" s="117">
        <f t="shared" ca="1" si="35"/>
        <v>0</v>
      </c>
      <c r="G95" s="166">
        <f t="shared" ca="1" si="35"/>
        <v>503.00803445562025</v>
      </c>
      <c r="AP95" s="1"/>
      <c r="AQ95" s="1"/>
      <c r="AR95" s="1"/>
      <c r="AS95" s="1"/>
      <c r="AT95" s="1"/>
      <c r="AU95" s="1"/>
      <c r="AV95" s="1"/>
    </row>
    <row r="96" spans="1:48" x14ac:dyDescent="0.2">
      <c r="A96" s="205" t="s">
        <v>707</v>
      </c>
      <c r="B96" s="117">
        <f t="shared" ca="1" si="35"/>
        <v>251.15724262386954</v>
      </c>
      <c r="C96" s="117">
        <f t="shared" ca="1" si="35"/>
        <v>494.17886110667507</v>
      </c>
      <c r="D96" s="117">
        <f t="shared" ca="1" si="35"/>
        <v>1332.6544153982068</v>
      </c>
      <c r="E96" s="117">
        <f t="shared" ca="1" si="35"/>
        <v>4414.3244585355806</v>
      </c>
      <c r="F96" s="117">
        <f t="shared" ca="1" si="35"/>
        <v>0</v>
      </c>
      <c r="G96" s="166">
        <f t="shared" ca="1" si="35"/>
        <v>494.32175137985956</v>
      </c>
      <c r="AP96" s="1"/>
      <c r="AQ96" s="1"/>
      <c r="AR96" s="1"/>
      <c r="AS96" s="1"/>
      <c r="AT96" s="1"/>
      <c r="AU96" s="1"/>
      <c r="AV96" s="1"/>
    </row>
    <row r="97" spans="1:48" x14ac:dyDescent="0.2">
      <c r="A97" s="205" t="s">
        <v>708</v>
      </c>
      <c r="B97" s="117">
        <f t="shared" ca="1" si="35"/>
        <v>331.85326691808774</v>
      </c>
      <c r="C97" s="117">
        <f t="shared" ca="1" si="35"/>
        <v>465.28646795135461</v>
      </c>
      <c r="D97" s="117">
        <f t="shared" ca="1" si="35"/>
        <v>719.9746600879804</v>
      </c>
      <c r="E97" s="117">
        <f t="shared" ca="1" si="35"/>
        <v>2302.5316102881875</v>
      </c>
      <c r="F97" s="117">
        <f t="shared" ca="1" si="35"/>
        <v>0</v>
      </c>
      <c r="G97" s="166">
        <f t="shared" ca="1" si="35"/>
        <v>476.21772608436038</v>
      </c>
      <c r="AP97" s="1"/>
      <c r="AQ97" s="1"/>
      <c r="AR97" s="1"/>
      <c r="AS97" s="1"/>
      <c r="AT97" s="1"/>
      <c r="AU97" s="1"/>
      <c r="AV97" s="1"/>
    </row>
    <row r="98" spans="1:48" x14ac:dyDescent="0.2">
      <c r="A98" s="205" t="s">
        <v>107</v>
      </c>
      <c r="B98" s="117">
        <f t="shared" ca="1" si="35"/>
        <v>247.64289562151981</v>
      </c>
      <c r="C98" s="117">
        <f t="shared" ca="1" si="35"/>
        <v>541.0926452865798</v>
      </c>
      <c r="D98" s="117">
        <f t="shared" ca="1" si="35"/>
        <v>1914.8068739098985</v>
      </c>
      <c r="E98" s="117">
        <f t="shared" ca="1" si="35"/>
        <v>4863.6062310584612</v>
      </c>
      <c r="F98" s="117">
        <f t="shared" ca="1" si="35"/>
        <v>3664.1930895968485</v>
      </c>
      <c r="G98" s="166">
        <f t="shared" ca="1" si="35"/>
        <v>788.95281615807892</v>
      </c>
      <c r="AP98" s="1"/>
      <c r="AQ98" s="1"/>
      <c r="AR98" s="1"/>
      <c r="AS98" s="1"/>
      <c r="AT98" s="1"/>
      <c r="AU98" s="1"/>
      <c r="AV98" s="1"/>
    </row>
    <row r="99" spans="1:48" x14ac:dyDescent="0.2">
      <c r="A99" s="205" t="s">
        <v>694</v>
      </c>
      <c r="B99" s="117">
        <f t="shared" ca="1" si="35"/>
        <v>466.90182284367381</v>
      </c>
      <c r="C99" s="117">
        <f t="shared" ca="1" si="35"/>
        <v>949.30125460018155</v>
      </c>
      <c r="D99" s="117">
        <f t="shared" ca="1" si="35"/>
        <v>4083.3445538611327</v>
      </c>
      <c r="E99" s="117">
        <f t="shared" ca="1" si="35"/>
        <v>5712.8649983545974</v>
      </c>
      <c r="F99" s="117">
        <f t="shared" ca="1" si="35"/>
        <v>0</v>
      </c>
      <c r="G99" s="166">
        <f t="shared" ca="1" si="35"/>
        <v>815.13903399457081</v>
      </c>
      <c r="AP99" s="1"/>
      <c r="AQ99" s="1"/>
      <c r="AR99" s="1"/>
      <c r="AS99" s="1"/>
      <c r="AT99" s="1"/>
      <c r="AU99" s="1"/>
      <c r="AV99" s="1"/>
    </row>
    <row r="100" spans="1:48" x14ac:dyDescent="0.2">
      <c r="A100" s="205" t="s">
        <v>690</v>
      </c>
      <c r="B100" s="117">
        <f t="shared" ca="1" si="35"/>
        <v>416.82543253355738</v>
      </c>
      <c r="C100" s="117">
        <f t="shared" ca="1" si="35"/>
        <v>847.71225494433781</v>
      </c>
      <c r="D100" s="117">
        <f t="shared" ca="1" si="35"/>
        <v>1458.1359011487818</v>
      </c>
      <c r="E100" s="117">
        <f t="shared" ca="1" si="35"/>
        <v>3246.4703150855471</v>
      </c>
      <c r="F100" s="117">
        <f t="shared" ca="1" si="35"/>
        <v>0</v>
      </c>
      <c r="G100" s="166">
        <f t="shared" ca="1" si="35"/>
        <v>597.85191751778245</v>
      </c>
      <c r="AP100" s="1"/>
      <c r="AQ100" s="1"/>
      <c r="AR100" s="1"/>
      <c r="AS100" s="1"/>
      <c r="AT100" s="1"/>
      <c r="AU100" s="1"/>
      <c r="AV100" s="1"/>
    </row>
    <row r="101" spans="1:48" x14ac:dyDescent="0.2">
      <c r="A101" s="205" t="s">
        <v>693</v>
      </c>
      <c r="B101" s="117">
        <f t="shared" ca="1" si="35"/>
        <v>247.279481403825</v>
      </c>
      <c r="C101" s="117">
        <f t="shared" ca="1" si="35"/>
        <v>408.01615238308773</v>
      </c>
      <c r="D101" s="117">
        <f t="shared" ca="1" si="35"/>
        <v>773.65731927004765</v>
      </c>
      <c r="E101" s="117">
        <f t="shared" ca="1" si="35"/>
        <v>748.89895916512262</v>
      </c>
      <c r="F101" s="117">
        <f t="shared" ca="1" si="35"/>
        <v>0</v>
      </c>
      <c r="G101" s="166">
        <f t="shared" ca="1" si="35"/>
        <v>366.43319822744434</v>
      </c>
      <c r="AP101" s="1"/>
      <c r="AQ101" s="1"/>
      <c r="AR101" s="1"/>
      <c r="AS101" s="1"/>
      <c r="AT101" s="1"/>
      <c r="AU101" s="1"/>
      <c r="AV101" s="1"/>
    </row>
    <row r="102" spans="1:48" x14ac:dyDescent="0.2">
      <c r="A102" s="205" t="s">
        <v>700</v>
      </c>
      <c r="B102" s="117">
        <f t="shared" ca="1" si="35"/>
        <v>520.71596291844799</v>
      </c>
      <c r="C102" s="117">
        <f t="shared" ca="1" si="35"/>
        <v>500.91724956358092</v>
      </c>
      <c r="D102" s="117">
        <f t="shared" ca="1" si="35"/>
        <v>1045.3834137701697</v>
      </c>
      <c r="E102" s="117">
        <f t="shared" ca="1" si="35"/>
        <v>0</v>
      </c>
      <c r="F102" s="117">
        <f t="shared" ca="1" si="35"/>
        <v>0</v>
      </c>
      <c r="G102" s="166">
        <f t="shared" ca="1" si="35"/>
        <v>592.02000062068771</v>
      </c>
      <c r="AP102" s="1"/>
      <c r="AQ102" s="1"/>
      <c r="AR102" s="1"/>
      <c r="AS102" s="1"/>
      <c r="AT102" s="1"/>
      <c r="AU102" s="1"/>
      <c r="AV102" s="1"/>
    </row>
    <row r="103" spans="1:48" x14ac:dyDescent="0.2">
      <c r="A103" s="205" t="s">
        <v>695</v>
      </c>
      <c r="B103" s="117">
        <f t="shared" ref="B103:G103" ca="1" si="36">IF(B25&gt;0,B64/B25,0)</f>
        <v>291.15047817825399</v>
      </c>
      <c r="C103" s="117">
        <f t="shared" ca="1" si="36"/>
        <v>428.52509790879361</v>
      </c>
      <c r="D103" s="117">
        <f t="shared" ca="1" si="36"/>
        <v>556.82880122497704</v>
      </c>
      <c r="E103" s="117">
        <f t="shared" ca="1" si="36"/>
        <v>546.24497418460737</v>
      </c>
      <c r="F103" s="117">
        <f t="shared" ca="1" si="36"/>
        <v>0</v>
      </c>
      <c r="G103" s="166">
        <f t="shared" ca="1" si="36"/>
        <v>401.05118679772681</v>
      </c>
      <c r="AP103" s="1"/>
      <c r="AQ103" s="1"/>
      <c r="AR103" s="1"/>
      <c r="AS103" s="1"/>
      <c r="AT103" s="1"/>
      <c r="AU103" s="1"/>
      <c r="AV103" s="1"/>
    </row>
    <row r="104" spans="1:48" x14ac:dyDescent="0.2">
      <c r="A104" s="205" t="s">
        <v>696</v>
      </c>
      <c r="B104" s="117">
        <f t="shared" ref="B104:G107" ca="1" si="37">IF(B20&gt;0,B65/B20,0)</f>
        <v>350.13898701689595</v>
      </c>
      <c r="C104" s="117">
        <f t="shared" ca="1" si="37"/>
        <v>707.81124912674989</v>
      </c>
      <c r="D104" s="117">
        <f t="shared" ca="1" si="37"/>
        <v>713.61872246105668</v>
      </c>
      <c r="E104" s="117">
        <f t="shared" ca="1" si="37"/>
        <v>1570.9085472252566</v>
      </c>
      <c r="F104" s="117">
        <f t="shared" ca="1" si="37"/>
        <v>0</v>
      </c>
      <c r="G104" s="166">
        <f t="shared" ca="1" si="37"/>
        <v>548.16687389902654</v>
      </c>
      <c r="AP104" s="1"/>
      <c r="AQ104" s="1"/>
      <c r="AR104" s="1"/>
      <c r="AS104" s="1"/>
      <c r="AT104" s="1"/>
      <c r="AU104" s="1"/>
      <c r="AV104" s="1"/>
    </row>
    <row r="105" spans="1:48" x14ac:dyDescent="0.2">
      <c r="A105" s="205" t="s">
        <v>697</v>
      </c>
      <c r="B105" s="117">
        <f t="shared" ca="1" si="37"/>
        <v>444.02139988015114</v>
      </c>
      <c r="C105" s="117">
        <f t="shared" ca="1" si="37"/>
        <v>685.57805592785587</v>
      </c>
      <c r="D105" s="117">
        <f t="shared" ca="1" si="37"/>
        <v>810.85130986424872</v>
      </c>
      <c r="E105" s="117">
        <f t="shared" ca="1" si="37"/>
        <v>958.05060934621167</v>
      </c>
      <c r="F105" s="117">
        <f t="shared" ca="1" si="37"/>
        <v>0</v>
      </c>
      <c r="G105" s="166">
        <f t="shared" ca="1" si="37"/>
        <v>582.05537075565189</v>
      </c>
      <c r="AP105" s="1"/>
      <c r="AQ105" s="1"/>
      <c r="AR105" s="1"/>
      <c r="AS105" s="1"/>
      <c r="AT105" s="1"/>
      <c r="AU105" s="1"/>
      <c r="AV105" s="1"/>
    </row>
    <row r="106" spans="1:48" x14ac:dyDescent="0.2">
      <c r="A106" s="205" t="s">
        <v>698</v>
      </c>
      <c r="B106" s="117">
        <f t="shared" ca="1" si="37"/>
        <v>304.87717959932547</v>
      </c>
      <c r="C106" s="117">
        <f t="shared" ca="1" si="37"/>
        <v>491.52271075201844</v>
      </c>
      <c r="D106" s="117">
        <f t="shared" ca="1" si="37"/>
        <v>834.08773868496007</v>
      </c>
      <c r="E106" s="117">
        <f t="shared" ca="1" si="37"/>
        <v>0</v>
      </c>
      <c r="F106" s="117">
        <f t="shared" ca="1" si="37"/>
        <v>0</v>
      </c>
      <c r="G106" s="166">
        <f t="shared" ca="1" si="37"/>
        <v>443.47801362335684</v>
      </c>
      <c r="AP106" s="1"/>
      <c r="AQ106" s="1"/>
      <c r="AR106" s="1"/>
      <c r="AS106" s="1"/>
      <c r="AT106" s="1"/>
      <c r="AU106" s="1"/>
      <c r="AV106" s="1"/>
    </row>
    <row r="107" spans="1:48" x14ac:dyDescent="0.2">
      <c r="A107" s="205" t="s">
        <v>713</v>
      </c>
      <c r="B107" s="117">
        <f t="shared" ca="1" si="37"/>
        <v>258.27916659570548</v>
      </c>
      <c r="C107" s="117">
        <f t="shared" ca="1" si="37"/>
        <v>420.68700823407266</v>
      </c>
      <c r="D107" s="117">
        <f t="shared" ca="1" si="37"/>
        <v>537.84417697016613</v>
      </c>
      <c r="E107" s="117">
        <f t="shared" ca="1" si="37"/>
        <v>5770.345776283857</v>
      </c>
      <c r="F107" s="117">
        <f t="shared" ca="1" si="37"/>
        <v>0</v>
      </c>
      <c r="G107" s="166">
        <f t="shared" ca="1" si="37"/>
        <v>351.47663476897736</v>
      </c>
      <c r="O107" s="204"/>
      <c r="AP107" s="1"/>
      <c r="AQ107" s="1"/>
      <c r="AR107" s="1"/>
      <c r="AS107" s="1"/>
      <c r="AT107" s="1"/>
      <c r="AU107" s="1"/>
      <c r="AV107" s="1"/>
    </row>
    <row r="108" spans="1:48" x14ac:dyDescent="0.2">
      <c r="A108" s="205" t="s">
        <v>699</v>
      </c>
      <c r="B108" s="117">
        <f t="shared" ref="B108:G108" ca="1" si="38">IF(B26&gt;0,B69/B26,0)</f>
        <v>414.37472623917188</v>
      </c>
      <c r="C108" s="117">
        <f t="shared" ca="1" si="38"/>
        <v>630.22114635993512</v>
      </c>
      <c r="D108" s="117">
        <f t="shared" ca="1" si="38"/>
        <v>1094.6425269633262</v>
      </c>
      <c r="E108" s="117">
        <f t="shared" ca="1" si="38"/>
        <v>1816.7890913253423</v>
      </c>
      <c r="F108" s="117">
        <f t="shared" ca="1" si="38"/>
        <v>0</v>
      </c>
      <c r="G108" s="166">
        <f t="shared" ca="1" si="38"/>
        <v>603.75444212369405</v>
      </c>
      <c r="AP108" s="1"/>
      <c r="AQ108" s="1"/>
      <c r="AR108" s="1"/>
      <c r="AS108" s="1"/>
      <c r="AT108" s="1"/>
      <c r="AU108" s="1"/>
      <c r="AV108" s="1"/>
    </row>
    <row r="109" spans="1:48" x14ac:dyDescent="0.2">
      <c r="A109" s="205" t="s">
        <v>125</v>
      </c>
      <c r="B109" s="117">
        <f t="shared" ref="B109:G109" ca="1" si="39">IF(B24&gt;0,B70/B24,0)</f>
        <v>268.50287409440159</v>
      </c>
      <c r="C109" s="117">
        <f t="shared" ca="1" si="39"/>
        <v>440.86068270273341</v>
      </c>
      <c r="D109" s="117">
        <f t="shared" ca="1" si="39"/>
        <v>634.75393841908908</v>
      </c>
      <c r="E109" s="117">
        <f t="shared" ca="1" si="39"/>
        <v>1258.5910958791917</v>
      </c>
      <c r="F109" s="117">
        <f t="shared" ca="1" si="39"/>
        <v>0</v>
      </c>
      <c r="G109" s="166">
        <f t="shared" ca="1" si="39"/>
        <v>398.01110611661744</v>
      </c>
      <c r="AP109" s="1"/>
      <c r="AQ109" s="1"/>
      <c r="AR109" s="1"/>
      <c r="AS109" s="1"/>
      <c r="AT109" s="1"/>
      <c r="AU109" s="1"/>
      <c r="AV109" s="1"/>
    </row>
    <row r="110" spans="1:48" x14ac:dyDescent="0.2">
      <c r="A110" s="205" t="s">
        <v>117</v>
      </c>
      <c r="B110" s="117">
        <f t="shared" ref="B110:G119" ca="1" si="40">IF(B27&gt;0,B71/B27,0)</f>
        <v>264.86749140928572</v>
      </c>
      <c r="C110" s="117">
        <f t="shared" ca="1" si="40"/>
        <v>489.60702949000381</v>
      </c>
      <c r="D110" s="117">
        <f t="shared" ca="1" si="40"/>
        <v>1796.6874509800693</v>
      </c>
      <c r="E110" s="117">
        <f t="shared" ca="1" si="40"/>
        <v>4600.8430333274391</v>
      </c>
      <c r="F110" s="117">
        <f t="shared" ca="1" si="40"/>
        <v>1046.7357496292188</v>
      </c>
      <c r="G110" s="166">
        <f t="shared" ca="1" si="40"/>
        <v>631.67512864036848</v>
      </c>
      <c r="AP110" s="1"/>
      <c r="AQ110" s="1"/>
      <c r="AR110" s="1"/>
      <c r="AS110" s="1"/>
      <c r="AT110" s="1"/>
      <c r="AU110" s="1"/>
      <c r="AV110" s="1"/>
    </row>
    <row r="111" spans="1:48" x14ac:dyDescent="0.2">
      <c r="A111" s="205" t="s">
        <v>709</v>
      </c>
      <c r="B111" s="117">
        <f t="shared" ca="1" si="40"/>
        <v>303.19736852008691</v>
      </c>
      <c r="C111" s="117">
        <f t="shared" ca="1" si="40"/>
        <v>485.30298903692864</v>
      </c>
      <c r="D111" s="117">
        <f t="shared" ca="1" si="40"/>
        <v>696.34006920245417</v>
      </c>
      <c r="E111" s="117">
        <f t="shared" ca="1" si="40"/>
        <v>815.27770799290715</v>
      </c>
      <c r="F111" s="117">
        <f t="shared" ca="1" si="40"/>
        <v>0</v>
      </c>
      <c r="G111" s="166">
        <f t="shared" ca="1" si="40"/>
        <v>492.04825116116814</v>
      </c>
      <c r="AP111" s="1"/>
      <c r="AQ111" s="1"/>
      <c r="AR111" s="1"/>
      <c r="AS111" s="1"/>
      <c r="AT111" s="1"/>
      <c r="AU111" s="1"/>
      <c r="AV111" s="1"/>
    </row>
    <row r="112" spans="1:48" x14ac:dyDescent="0.2">
      <c r="A112" s="205" t="s">
        <v>710</v>
      </c>
      <c r="B112" s="117">
        <f t="shared" ca="1" si="40"/>
        <v>259.12969694390597</v>
      </c>
      <c r="C112" s="117">
        <f t="shared" ca="1" si="40"/>
        <v>436.12061111368172</v>
      </c>
      <c r="D112" s="117">
        <f t="shared" ca="1" si="40"/>
        <v>595.39940483365467</v>
      </c>
      <c r="E112" s="117">
        <f t="shared" ca="1" si="40"/>
        <v>0</v>
      </c>
      <c r="F112" s="117">
        <f t="shared" ca="1" si="40"/>
        <v>0</v>
      </c>
      <c r="G112" s="166">
        <f t="shared" ca="1" si="40"/>
        <v>379.53664195176691</v>
      </c>
      <c r="AP112" s="1"/>
      <c r="AQ112" s="1"/>
      <c r="AR112" s="1"/>
      <c r="AS112" s="1"/>
      <c r="AT112" s="1"/>
      <c r="AU112" s="1"/>
      <c r="AV112" s="1"/>
    </row>
    <row r="113" spans="1:48" x14ac:dyDescent="0.2">
      <c r="A113" s="205" t="s">
        <v>711</v>
      </c>
      <c r="B113" s="117">
        <f t="shared" ca="1" si="40"/>
        <v>289.39517448748984</v>
      </c>
      <c r="C113" s="117">
        <f t="shared" ca="1" si="40"/>
        <v>417.01035245797203</v>
      </c>
      <c r="D113" s="117">
        <f t="shared" ca="1" si="40"/>
        <v>649.93164131582716</v>
      </c>
      <c r="E113" s="117">
        <f t="shared" ca="1" si="40"/>
        <v>0</v>
      </c>
      <c r="F113" s="117">
        <f t="shared" ca="1" si="40"/>
        <v>0</v>
      </c>
      <c r="G113" s="166">
        <f t="shared" ca="1" si="40"/>
        <v>435.11903146357764</v>
      </c>
      <c r="AP113" s="1"/>
      <c r="AQ113" s="1"/>
      <c r="AR113" s="1"/>
      <c r="AS113" s="1"/>
      <c r="AT113" s="1"/>
      <c r="AU113" s="1"/>
      <c r="AV113" s="1"/>
    </row>
    <row r="114" spans="1:48" x14ac:dyDescent="0.2">
      <c r="A114" s="205" t="s">
        <v>689</v>
      </c>
      <c r="B114" s="117">
        <f t="shared" ca="1" si="40"/>
        <v>385.01143041201578</v>
      </c>
      <c r="C114" s="117">
        <f t="shared" ca="1" si="40"/>
        <v>707.44108928849937</v>
      </c>
      <c r="D114" s="117">
        <f t="shared" ca="1" si="40"/>
        <v>1218.0925860584771</v>
      </c>
      <c r="E114" s="117">
        <f t="shared" ca="1" si="40"/>
        <v>0</v>
      </c>
      <c r="F114" s="117">
        <f t="shared" ca="1" si="40"/>
        <v>0</v>
      </c>
      <c r="G114" s="166">
        <f t="shared" ca="1" si="40"/>
        <v>568.65045010532356</v>
      </c>
      <c r="AP114" s="1"/>
      <c r="AQ114" s="1"/>
      <c r="AR114" s="1"/>
      <c r="AS114" s="1"/>
      <c r="AT114" s="1"/>
      <c r="AU114" s="1"/>
      <c r="AV114" s="1"/>
    </row>
    <row r="115" spans="1:48" x14ac:dyDescent="0.2">
      <c r="A115" s="205" t="s">
        <v>95</v>
      </c>
      <c r="B115" s="117">
        <f t="shared" ca="1" si="40"/>
        <v>242.04522171663794</v>
      </c>
      <c r="C115" s="117">
        <f t="shared" ca="1" si="40"/>
        <v>420.97635657833854</v>
      </c>
      <c r="D115" s="117">
        <f t="shared" ca="1" si="40"/>
        <v>908.10126351753956</v>
      </c>
      <c r="E115" s="117">
        <f t="shared" ca="1" si="40"/>
        <v>2527.2210103422367</v>
      </c>
      <c r="F115" s="117">
        <f t="shared" ca="1" si="40"/>
        <v>1148.4336457042002</v>
      </c>
      <c r="G115" s="166">
        <f t="shared" ca="1" si="40"/>
        <v>433.80921950336034</v>
      </c>
      <c r="AP115" s="1"/>
      <c r="AQ115" s="1"/>
      <c r="AR115" s="1"/>
      <c r="AS115" s="1"/>
      <c r="AT115" s="1"/>
      <c r="AU115" s="1"/>
      <c r="AV115" s="1"/>
    </row>
    <row r="116" spans="1:48" x14ac:dyDescent="0.2">
      <c r="A116" s="206" t="s">
        <v>712</v>
      </c>
      <c r="B116" s="117">
        <f t="shared" ca="1" si="40"/>
        <v>318.44654429037013</v>
      </c>
      <c r="C116" s="117">
        <f t="shared" ca="1" si="40"/>
        <v>409.31434079099819</v>
      </c>
      <c r="D116" s="117">
        <f t="shared" ca="1" si="40"/>
        <v>534.94999999094182</v>
      </c>
      <c r="E116" s="117">
        <f t="shared" ca="1" si="40"/>
        <v>0</v>
      </c>
      <c r="F116" s="117">
        <f t="shared" ca="1" si="40"/>
        <v>453.68956180924874</v>
      </c>
      <c r="G116" s="166">
        <f t="shared" ca="1" si="40"/>
        <v>391.50490582704987</v>
      </c>
      <c r="AP116" s="1"/>
      <c r="AQ116" s="1"/>
      <c r="AR116" s="1"/>
      <c r="AS116" s="1"/>
      <c r="AT116" s="1"/>
      <c r="AU116" s="1"/>
      <c r="AV116" s="1"/>
    </row>
    <row r="117" spans="1:48" x14ac:dyDescent="0.2">
      <c r="A117" s="205" t="s">
        <v>101</v>
      </c>
      <c r="B117" s="117">
        <f t="shared" ca="1" si="40"/>
        <v>356.24071805591694</v>
      </c>
      <c r="C117" s="117">
        <f t="shared" ca="1" si="40"/>
        <v>572.82921776428077</v>
      </c>
      <c r="D117" s="117">
        <f t="shared" ca="1" si="40"/>
        <v>951.52861438330615</v>
      </c>
      <c r="E117" s="117">
        <f t="shared" ca="1" si="40"/>
        <v>1504.6396757258544</v>
      </c>
      <c r="F117" s="117">
        <f t="shared" ca="1" si="40"/>
        <v>0</v>
      </c>
      <c r="G117" s="166">
        <f t="shared" ca="1" si="40"/>
        <v>481.64921266002233</v>
      </c>
      <c r="AP117" s="1"/>
      <c r="AQ117" s="1"/>
      <c r="AR117" s="1"/>
      <c r="AS117" s="1"/>
      <c r="AT117" s="1"/>
      <c r="AU117" s="1"/>
      <c r="AV117" s="1"/>
    </row>
    <row r="118" spans="1:48" x14ac:dyDescent="0.2">
      <c r="A118" s="205" t="s">
        <v>111</v>
      </c>
      <c r="B118" s="117">
        <f t="shared" ca="1" si="40"/>
        <v>452.98731809588577</v>
      </c>
      <c r="C118" s="117">
        <f t="shared" ca="1" si="40"/>
        <v>973.95527606301619</v>
      </c>
      <c r="D118" s="117">
        <f t="shared" ca="1" si="40"/>
        <v>1690.9816882443738</v>
      </c>
      <c r="E118" s="117">
        <f t="shared" ca="1" si="40"/>
        <v>4030.4585699068384</v>
      </c>
      <c r="F118" s="117">
        <f t="shared" ca="1" si="40"/>
        <v>1227.5903893675406</v>
      </c>
      <c r="G118" s="166">
        <f t="shared" ca="1" si="40"/>
        <v>777.86246042059497</v>
      </c>
      <c r="AP118" s="1"/>
      <c r="AQ118" s="1"/>
      <c r="AR118" s="1"/>
      <c r="AS118" s="1"/>
      <c r="AT118" s="1"/>
      <c r="AU118" s="1"/>
      <c r="AV118" s="1"/>
    </row>
    <row r="119" spans="1:48" x14ac:dyDescent="0.2">
      <c r="A119" s="205" t="s">
        <v>113</v>
      </c>
      <c r="B119" s="117">
        <f t="shared" ca="1" si="40"/>
        <v>221.60908952076517</v>
      </c>
      <c r="C119" s="117">
        <f t="shared" ca="1" si="40"/>
        <v>543.91518689774307</v>
      </c>
      <c r="D119" s="117">
        <f t="shared" ca="1" si="40"/>
        <v>1536.6960777438344</v>
      </c>
      <c r="E119" s="117">
        <f t="shared" ca="1" si="40"/>
        <v>3653.6990132356041</v>
      </c>
      <c r="F119" s="117">
        <f t="shared" ca="1" si="40"/>
        <v>1386.3781949963457</v>
      </c>
      <c r="G119" s="166">
        <f t="shared" ca="1" si="40"/>
        <v>586.38712690962882</v>
      </c>
      <c r="AP119" s="1"/>
      <c r="AQ119" s="1"/>
      <c r="AR119" s="1"/>
      <c r="AS119" s="1"/>
      <c r="AT119" s="1"/>
      <c r="AU119" s="1"/>
      <c r="AV119" s="1"/>
    </row>
    <row r="120" spans="1:48" x14ac:dyDescent="0.2">
      <c r="A120" s="205" t="s">
        <v>687</v>
      </c>
      <c r="B120" s="117">
        <f t="shared" ref="B120:G126" ca="1" si="41">IF(B37&gt;0,B81/B37,0)</f>
        <v>293.28334516160606</v>
      </c>
      <c r="C120" s="117">
        <f t="shared" ca="1" si="41"/>
        <v>446.4331164680861</v>
      </c>
      <c r="D120" s="117">
        <f t="shared" ca="1" si="41"/>
        <v>564.54609836240081</v>
      </c>
      <c r="E120" s="117">
        <f t="shared" ca="1" si="41"/>
        <v>0</v>
      </c>
      <c r="F120" s="117">
        <f t="shared" ca="1" si="41"/>
        <v>764.90437857842176</v>
      </c>
      <c r="G120" s="166">
        <f t="shared" ca="1" si="41"/>
        <v>365.61882046331226</v>
      </c>
      <c r="AP120" s="1"/>
      <c r="AQ120" s="1"/>
      <c r="AR120" s="1"/>
      <c r="AS120" s="1"/>
      <c r="AT120" s="1"/>
      <c r="AU120" s="1"/>
      <c r="AV120" s="1"/>
    </row>
    <row r="121" spans="1:48" x14ac:dyDescent="0.2">
      <c r="A121" s="205" t="s">
        <v>115</v>
      </c>
      <c r="B121" s="117">
        <f t="shared" ca="1" si="41"/>
        <v>236.48045585128295</v>
      </c>
      <c r="C121" s="117">
        <f t="shared" ca="1" si="41"/>
        <v>463.63531819036501</v>
      </c>
      <c r="D121" s="117">
        <f t="shared" ca="1" si="41"/>
        <v>632.82765688672248</v>
      </c>
      <c r="E121" s="117">
        <f t="shared" ca="1" si="41"/>
        <v>2084.3704886997643</v>
      </c>
      <c r="F121" s="117">
        <f t="shared" ca="1" si="41"/>
        <v>610.37299399451217</v>
      </c>
      <c r="G121" s="166">
        <f t="shared" ca="1" si="41"/>
        <v>468.4792234364337</v>
      </c>
      <c r="AP121" s="1"/>
      <c r="AQ121" s="1"/>
      <c r="AR121" s="1"/>
      <c r="AS121" s="1"/>
      <c r="AT121" s="1"/>
      <c r="AU121" s="1"/>
      <c r="AV121" s="1"/>
    </row>
    <row r="122" spans="1:48" x14ac:dyDescent="0.2">
      <c r="A122" s="205" t="s">
        <v>688</v>
      </c>
      <c r="B122" s="117">
        <f t="shared" ca="1" si="41"/>
        <v>303.83182778094869</v>
      </c>
      <c r="C122" s="117">
        <f t="shared" ca="1" si="41"/>
        <v>608.45524335490575</v>
      </c>
      <c r="D122" s="117">
        <f t="shared" ca="1" si="41"/>
        <v>318.71312281582982</v>
      </c>
      <c r="E122" s="117">
        <f t="shared" ca="1" si="41"/>
        <v>2062.4792029864243</v>
      </c>
      <c r="F122" s="117">
        <f t="shared" ca="1" si="41"/>
        <v>948.63035954665247</v>
      </c>
      <c r="G122" s="166">
        <f t="shared" ca="1" si="41"/>
        <v>414.76454328066239</v>
      </c>
      <c r="AP122" s="1"/>
      <c r="AQ122" s="1"/>
      <c r="AR122" s="1"/>
      <c r="AS122" s="1"/>
      <c r="AT122" s="1"/>
      <c r="AU122" s="1"/>
      <c r="AV122" s="1"/>
    </row>
    <row r="123" spans="1:48" x14ac:dyDescent="0.2">
      <c r="A123" s="205" t="s">
        <v>691</v>
      </c>
      <c r="B123" s="117">
        <f t="shared" ca="1" si="41"/>
        <v>258.48372047331139</v>
      </c>
      <c r="C123" s="117">
        <f t="shared" ca="1" si="41"/>
        <v>474.3476370998074</v>
      </c>
      <c r="D123" s="117">
        <f t="shared" ca="1" si="41"/>
        <v>914.84636691486651</v>
      </c>
      <c r="E123" s="117">
        <f t="shared" ca="1" si="41"/>
        <v>1849.1866426103788</v>
      </c>
      <c r="F123" s="117">
        <f t="shared" ca="1" si="41"/>
        <v>0</v>
      </c>
      <c r="G123" s="166">
        <f t="shared" ca="1" si="41"/>
        <v>405.29530127184194</v>
      </c>
      <c r="AP123" s="1"/>
      <c r="AQ123" s="1"/>
      <c r="AR123" s="1"/>
      <c r="AS123" s="1"/>
      <c r="AT123" s="1"/>
      <c r="AU123" s="1"/>
      <c r="AV123" s="1"/>
    </row>
    <row r="124" spans="1:48" x14ac:dyDescent="0.2">
      <c r="A124" s="206" t="s">
        <v>701</v>
      </c>
      <c r="B124" s="117">
        <f t="shared" ca="1" si="41"/>
        <v>257.8124910097352</v>
      </c>
      <c r="C124" s="117">
        <f t="shared" ca="1" si="41"/>
        <v>491.96646853247415</v>
      </c>
      <c r="D124" s="117">
        <f t="shared" ca="1" si="41"/>
        <v>1259.2314852642605</v>
      </c>
      <c r="E124" s="117">
        <f t="shared" ca="1" si="41"/>
        <v>2848.3577736380666</v>
      </c>
      <c r="F124" s="117">
        <f t="shared" ca="1" si="41"/>
        <v>887.12644724619349</v>
      </c>
      <c r="G124" s="166">
        <f t="shared" ca="1" si="41"/>
        <v>426.38423083446094</v>
      </c>
      <c r="AP124" s="1"/>
      <c r="AQ124" s="1"/>
      <c r="AR124" s="1"/>
      <c r="AS124" s="1"/>
      <c r="AT124" s="1"/>
      <c r="AU124" s="1"/>
      <c r="AV124" s="1"/>
    </row>
    <row r="125" spans="1:48" x14ac:dyDescent="0.2">
      <c r="A125" s="205" t="s">
        <v>692</v>
      </c>
      <c r="B125" s="117">
        <f t="shared" ca="1" si="41"/>
        <v>511.73300550679016</v>
      </c>
      <c r="C125" s="117">
        <f t="shared" ca="1" si="41"/>
        <v>699.8509166204924</v>
      </c>
      <c r="D125" s="117">
        <f t="shared" ca="1" si="41"/>
        <v>991.07006103002038</v>
      </c>
      <c r="E125" s="117">
        <f t="shared" ca="1" si="41"/>
        <v>0</v>
      </c>
      <c r="F125" s="117">
        <f t="shared" ca="1" si="41"/>
        <v>0</v>
      </c>
      <c r="G125" s="166">
        <f t="shared" ca="1" si="41"/>
        <v>662.04996309298792</v>
      </c>
      <c r="AP125" s="1"/>
      <c r="AQ125" s="1"/>
      <c r="AR125" s="1"/>
      <c r="AS125" s="1"/>
      <c r="AT125" s="1"/>
      <c r="AU125" s="1"/>
      <c r="AV125" s="1"/>
    </row>
    <row r="126" spans="1:48" ht="15" thickBot="1" x14ac:dyDescent="0.25">
      <c r="A126" s="207" t="s">
        <v>34</v>
      </c>
      <c r="B126" s="122">
        <f t="shared" ca="1" si="41"/>
        <v>300.55692833092974</v>
      </c>
      <c r="C126" s="123">
        <f t="shared" ca="1" si="41"/>
        <v>547.88861244335931</v>
      </c>
      <c r="D126" s="123">
        <f t="shared" ca="1" si="41"/>
        <v>1123.6208700301661</v>
      </c>
      <c r="E126" s="123">
        <f t="shared" ca="1" si="41"/>
        <v>4467.2452803195374</v>
      </c>
      <c r="F126" s="123">
        <f t="shared" ca="1" si="41"/>
        <v>1589.3047504334652</v>
      </c>
      <c r="G126" s="167">
        <f t="shared" ca="1" si="41"/>
        <v>601.2542658164607</v>
      </c>
      <c r="AP126" s="1"/>
      <c r="AQ126" s="1"/>
      <c r="AR126" s="1"/>
      <c r="AS126" s="1"/>
      <c r="AT126" s="1"/>
      <c r="AU126" s="1"/>
      <c r="AV126" s="1"/>
    </row>
    <row r="127" spans="1:48" x14ac:dyDescent="0.2">
      <c r="B127" s="108"/>
      <c r="C127" s="108"/>
      <c r="D127" s="108"/>
      <c r="E127" s="108"/>
      <c r="F127" s="260"/>
      <c r="G127" s="108"/>
      <c r="I127" s="90"/>
    </row>
    <row r="128" spans="1:48" x14ac:dyDescent="0.2">
      <c r="B128" s="108"/>
      <c r="C128" s="108"/>
      <c r="D128" s="108"/>
      <c r="E128" s="108"/>
      <c r="F128" s="108"/>
      <c r="G128" s="108"/>
      <c r="I128" s="90"/>
    </row>
    <row r="129" spans="1:10" x14ac:dyDescent="0.2">
      <c r="B129" s="108"/>
      <c r="C129" s="108"/>
      <c r="D129" s="108"/>
      <c r="E129" s="108"/>
      <c r="F129" s="108"/>
      <c r="G129" s="108"/>
      <c r="I129" s="90"/>
    </row>
    <row r="130" spans="1:10" x14ac:dyDescent="0.2">
      <c r="B130" s="108"/>
      <c r="C130" s="108"/>
      <c r="D130" s="108"/>
      <c r="E130" s="108"/>
      <c r="F130" s="108"/>
      <c r="G130" s="108"/>
      <c r="I130" s="90"/>
    </row>
    <row r="131" spans="1:10" x14ac:dyDescent="0.2">
      <c r="B131" s="108"/>
      <c r="C131" s="108"/>
      <c r="D131" s="108"/>
      <c r="E131" s="108"/>
      <c r="F131" s="108"/>
      <c r="G131" s="108"/>
      <c r="I131" s="90"/>
    </row>
    <row r="132" spans="1:10" x14ac:dyDescent="0.2">
      <c r="B132" s="108"/>
      <c r="C132" s="108"/>
      <c r="D132" s="108"/>
      <c r="E132" s="108"/>
      <c r="F132" s="108"/>
      <c r="G132" s="108"/>
      <c r="I132" s="90"/>
    </row>
    <row r="133" spans="1:10" x14ac:dyDescent="0.2">
      <c r="B133" s="108"/>
      <c r="C133" s="108"/>
      <c r="D133" s="108"/>
      <c r="E133" s="108"/>
      <c r="F133" s="108"/>
      <c r="G133" s="108"/>
      <c r="I133" s="90"/>
    </row>
    <row r="134" spans="1:10" x14ac:dyDescent="0.2">
      <c r="B134" s="108"/>
      <c r="C134" s="108"/>
      <c r="D134" s="108"/>
      <c r="E134" s="108"/>
      <c r="F134" s="108"/>
      <c r="G134" s="108"/>
      <c r="I134" s="90"/>
    </row>
    <row r="135" spans="1:10" x14ac:dyDescent="0.2">
      <c r="B135" s="108"/>
      <c r="C135" s="108"/>
      <c r="D135" s="108"/>
      <c r="E135" s="108"/>
      <c r="F135" s="108"/>
      <c r="G135" s="108"/>
      <c r="I135" s="90"/>
    </row>
    <row r="136" spans="1:10" x14ac:dyDescent="0.2">
      <c r="B136" s="108"/>
      <c r="C136" s="108"/>
      <c r="D136" s="108"/>
      <c r="E136" s="108"/>
      <c r="F136" s="108"/>
      <c r="G136" s="108"/>
      <c r="I136" s="90"/>
    </row>
    <row r="137" spans="1:10" x14ac:dyDescent="0.2">
      <c r="A137" s="133" t="s">
        <v>45</v>
      </c>
      <c r="B137" s="108"/>
      <c r="C137" s="108"/>
      <c r="D137" s="108"/>
      <c r="E137" s="108"/>
      <c r="F137" s="108"/>
      <c r="G137" s="108"/>
      <c r="I137" s="90"/>
      <c r="J137" s="53"/>
    </row>
    <row r="138" spans="1:10" x14ac:dyDescent="0.2">
      <c r="A138" s="134" t="s">
        <v>46</v>
      </c>
      <c r="B138" s="108"/>
      <c r="C138" s="108"/>
      <c r="D138" s="108"/>
      <c r="E138" s="108"/>
      <c r="F138" s="108"/>
      <c r="G138" s="108"/>
      <c r="I138" s="90"/>
    </row>
    <row r="139" spans="1:10" x14ac:dyDescent="0.2">
      <c r="A139" s="134" t="s">
        <v>47</v>
      </c>
      <c r="B139" s="108"/>
      <c r="C139" s="108"/>
      <c r="D139" s="108"/>
      <c r="E139" s="108"/>
      <c r="F139" s="108"/>
      <c r="G139" s="108"/>
      <c r="I139" s="90"/>
    </row>
    <row r="140" spans="1:10" x14ac:dyDescent="0.2">
      <c r="A140" s="134" t="s">
        <v>48</v>
      </c>
      <c r="B140" s="108"/>
      <c r="C140" s="108"/>
      <c r="D140" s="108"/>
      <c r="E140" s="108"/>
      <c r="F140" s="108"/>
      <c r="G140" s="108"/>
      <c r="I140" s="90"/>
      <c r="J140" s="53"/>
    </row>
    <row r="141" spans="1:10" x14ac:dyDescent="0.2">
      <c r="A141" s="134" t="s">
        <v>49</v>
      </c>
      <c r="B141" s="108"/>
      <c r="C141" s="108"/>
      <c r="D141" s="108"/>
      <c r="E141" s="108"/>
      <c r="F141" s="108"/>
      <c r="G141" s="108"/>
      <c r="I141" s="90"/>
    </row>
    <row r="142" spans="1:10" x14ac:dyDescent="0.2">
      <c r="A142" s="134" t="s">
        <v>50</v>
      </c>
      <c r="B142" s="108"/>
      <c r="C142" s="108"/>
      <c r="D142" s="108"/>
      <c r="E142" s="108"/>
      <c r="F142" s="108"/>
      <c r="G142" s="108"/>
      <c r="I142" s="90"/>
      <c r="J142" s="53"/>
    </row>
    <row r="143" spans="1:10" x14ac:dyDescent="0.2">
      <c r="A143" s="134" t="s">
        <v>51</v>
      </c>
      <c r="B143" s="108"/>
      <c r="C143" s="108"/>
      <c r="D143" s="108"/>
      <c r="E143" s="108"/>
      <c r="F143" s="108"/>
      <c r="G143" s="108"/>
      <c r="I143" s="90"/>
    </row>
    <row r="144" spans="1:10" x14ac:dyDescent="0.2">
      <c r="A144" s="134" t="s">
        <v>52</v>
      </c>
      <c r="B144" s="108"/>
      <c r="C144" s="108"/>
      <c r="D144" s="108"/>
      <c r="E144" s="108"/>
      <c r="F144" s="108"/>
      <c r="G144" s="108"/>
      <c r="I144" s="90"/>
    </row>
    <row r="145" spans="1:10" x14ac:dyDescent="0.2">
      <c r="A145" s="134" t="s">
        <v>53</v>
      </c>
      <c r="B145" s="108"/>
      <c r="C145" s="108"/>
      <c r="D145" s="108"/>
      <c r="E145" s="108"/>
      <c r="F145" s="108"/>
      <c r="G145" s="108"/>
      <c r="I145" s="90"/>
    </row>
    <row r="146" spans="1:10" x14ac:dyDescent="0.2">
      <c r="A146" s="134" t="s">
        <v>54</v>
      </c>
      <c r="B146" s="108"/>
      <c r="C146" s="108"/>
      <c r="D146" s="108"/>
      <c r="E146" s="108"/>
      <c r="F146" s="108"/>
      <c r="G146" s="108"/>
      <c r="I146" s="90"/>
      <c r="J146" s="53"/>
    </row>
    <row r="147" spans="1:10" x14ac:dyDescent="0.2">
      <c r="A147" s="134" t="s">
        <v>55</v>
      </c>
      <c r="B147" s="108"/>
      <c r="C147" s="108"/>
      <c r="D147" s="108"/>
      <c r="E147" s="108"/>
      <c r="F147" s="108"/>
      <c r="G147" s="108"/>
      <c r="I147" s="90"/>
    </row>
    <row r="148" spans="1:10" x14ac:dyDescent="0.2">
      <c r="A148" s="134" t="s">
        <v>56</v>
      </c>
      <c r="B148" s="108"/>
      <c r="C148" s="108"/>
      <c r="D148" s="108"/>
      <c r="E148" s="108"/>
      <c r="F148" s="108"/>
      <c r="G148" s="108"/>
      <c r="I148" s="90"/>
    </row>
    <row r="149" spans="1:10" x14ac:dyDescent="0.2">
      <c r="A149" s="134" t="s">
        <v>57</v>
      </c>
      <c r="B149" s="108"/>
      <c r="C149" s="108"/>
      <c r="D149" s="108"/>
      <c r="E149" s="108"/>
      <c r="F149" s="108"/>
      <c r="G149" s="108"/>
      <c r="I149" s="90"/>
    </row>
    <row r="150" spans="1:10" x14ac:dyDescent="0.2">
      <c r="A150" s="134" t="s">
        <v>58</v>
      </c>
      <c r="B150" s="108"/>
      <c r="C150" s="108"/>
      <c r="D150" s="108"/>
      <c r="E150" s="108"/>
      <c r="F150" s="108"/>
      <c r="G150" s="108"/>
      <c r="I150" s="90"/>
    </row>
    <row r="151" spans="1:10" x14ac:dyDescent="0.2">
      <c r="A151" s="134" t="s">
        <v>59</v>
      </c>
      <c r="B151" s="108"/>
      <c r="C151" s="108"/>
      <c r="D151" s="108"/>
      <c r="E151" s="108"/>
      <c r="F151" s="108"/>
      <c r="G151" s="108"/>
      <c r="I151" s="90"/>
    </row>
    <row r="152" spans="1:10" x14ac:dyDescent="0.2">
      <c r="A152" s="134" t="s">
        <v>60</v>
      </c>
      <c r="B152" s="108"/>
      <c r="C152" s="108"/>
      <c r="D152" s="108"/>
      <c r="E152" s="108"/>
      <c r="F152" s="108"/>
      <c r="G152" s="108"/>
      <c r="I152" s="90"/>
    </row>
    <row r="153" spans="1:10" x14ac:dyDescent="0.2">
      <c r="A153" s="134" t="s">
        <v>61</v>
      </c>
      <c r="B153" s="108"/>
      <c r="C153" s="108"/>
      <c r="D153" s="108"/>
      <c r="E153" s="108"/>
      <c r="F153" s="108"/>
      <c r="G153" s="108"/>
      <c r="I153" s="90"/>
    </row>
    <row r="154" spans="1:10" x14ac:dyDescent="0.2">
      <c r="A154" s="134" t="s">
        <v>62</v>
      </c>
      <c r="B154" s="108"/>
      <c r="C154" s="108"/>
      <c r="D154" s="108"/>
      <c r="E154" s="108"/>
      <c r="F154" s="108"/>
      <c r="G154" s="108"/>
      <c r="I154" s="90"/>
    </row>
    <row r="155" spans="1:10" x14ac:dyDescent="0.2">
      <c r="A155" s="134" t="s">
        <v>63</v>
      </c>
      <c r="B155" s="108"/>
      <c r="C155" s="108"/>
      <c r="D155" s="108"/>
      <c r="E155" s="108"/>
      <c r="F155" s="108"/>
      <c r="G155" s="108"/>
      <c r="I155" s="90"/>
    </row>
    <row r="156" spans="1:10" x14ac:dyDescent="0.2">
      <c r="A156" s="134" t="s">
        <v>0</v>
      </c>
      <c r="B156" s="108"/>
      <c r="C156" s="108"/>
      <c r="D156" s="108"/>
      <c r="E156" s="108"/>
      <c r="F156" s="108"/>
      <c r="G156" s="108"/>
      <c r="I156" s="90"/>
    </row>
    <row r="157" spans="1:10" x14ac:dyDescent="0.2">
      <c r="A157" s="134" t="s">
        <v>1</v>
      </c>
      <c r="B157" s="108"/>
      <c r="C157" s="108"/>
      <c r="D157" s="108"/>
      <c r="E157" s="108"/>
      <c r="F157" s="108"/>
      <c r="G157" s="108"/>
      <c r="I157" s="90"/>
    </row>
    <row r="158" spans="1:10" x14ac:dyDescent="0.2">
      <c r="B158" s="108"/>
      <c r="C158" s="108"/>
      <c r="D158" s="108"/>
      <c r="E158" s="108"/>
      <c r="F158" s="108"/>
      <c r="G158" s="108"/>
      <c r="I158" s="90"/>
    </row>
    <row r="159" spans="1:10" x14ac:dyDescent="0.2">
      <c r="B159" s="108"/>
      <c r="C159" s="108"/>
      <c r="D159" s="108"/>
      <c r="E159" s="108"/>
      <c r="F159" s="108"/>
      <c r="G159" s="108"/>
      <c r="H159" s="132"/>
      <c r="I159" s="161"/>
    </row>
    <row r="160" spans="1:10" x14ac:dyDescent="0.2">
      <c r="B160" s="108"/>
      <c r="C160" s="108"/>
      <c r="D160" s="108"/>
      <c r="E160" s="108"/>
      <c r="F160" s="108"/>
      <c r="G160" s="108"/>
      <c r="H160" s="132"/>
      <c r="I160" s="161"/>
      <c r="J160" s="53"/>
    </row>
    <row r="161" spans="2:10" x14ac:dyDescent="0.2">
      <c r="B161" s="108"/>
      <c r="C161" s="108"/>
      <c r="D161" s="108"/>
      <c r="E161" s="108"/>
      <c r="F161" s="108"/>
      <c r="G161" s="108"/>
      <c r="H161" s="132"/>
      <c r="I161" s="161"/>
    </row>
    <row r="162" spans="2:10" x14ac:dyDescent="0.2">
      <c r="B162" s="108"/>
      <c r="C162" s="108"/>
      <c r="D162" s="108"/>
      <c r="E162" s="108"/>
      <c r="F162" s="108"/>
      <c r="G162" s="108"/>
      <c r="H162" s="132"/>
      <c r="I162" s="161"/>
    </row>
    <row r="163" spans="2:10" x14ac:dyDescent="0.2">
      <c r="B163" s="108"/>
      <c r="C163" s="108"/>
      <c r="D163" s="108"/>
      <c r="E163" s="108"/>
      <c r="F163" s="108"/>
      <c r="G163" s="108"/>
      <c r="H163" s="132"/>
      <c r="I163" s="161"/>
      <c r="J163" s="53"/>
    </row>
    <row r="164" spans="2:10" x14ac:dyDescent="0.2">
      <c r="B164" s="108"/>
      <c r="C164" s="108"/>
      <c r="D164" s="108"/>
      <c r="E164" s="108"/>
      <c r="F164" s="108"/>
      <c r="G164" s="108"/>
      <c r="H164" s="132"/>
      <c r="I164" s="161"/>
      <c r="J164" s="53"/>
    </row>
    <row r="165" spans="2:10" x14ac:dyDescent="0.2">
      <c r="B165" s="108"/>
      <c r="C165" s="108"/>
      <c r="D165" s="108"/>
      <c r="E165" s="108"/>
      <c r="F165" s="108"/>
      <c r="G165" s="108"/>
      <c r="H165" s="132"/>
      <c r="I165" s="161"/>
    </row>
    <row r="166" spans="2:10" x14ac:dyDescent="0.2">
      <c r="B166" s="108"/>
      <c r="C166" s="108"/>
      <c r="D166" s="108"/>
      <c r="E166" s="108"/>
      <c r="F166" s="108"/>
      <c r="G166" s="108"/>
      <c r="H166" s="132"/>
      <c r="I166" s="161"/>
      <c r="J166" s="53"/>
    </row>
    <row r="167" spans="2:10" x14ac:dyDescent="0.2">
      <c r="B167" s="108"/>
      <c r="C167" s="108"/>
      <c r="D167" s="108"/>
      <c r="E167" s="108"/>
      <c r="F167" s="108"/>
      <c r="G167" s="108"/>
      <c r="H167" s="132"/>
      <c r="I167" s="161"/>
      <c r="J167" s="53"/>
    </row>
    <row r="168" spans="2:10" x14ac:dyDescent="0.2">
      <c r="B168" s="108"/>
      <c r="C168" s="108"/>
      <c r="D168" s="108"/>
      <c r="E168" s="108"/>
      <c r="F168" s="108"/>
      <c r="G168" s="108"/>
      <c r="H168" s="132"/>
      <c r="I168" s="161"/>
    </row>
    <row r="169" spans="2:10" x14ac:dyDescent="0.2">
      <c r="B169" s="108"/>
      <c r="C169" s="108"/>
      <c r="D169" s="108"/>
      <c r="E169" s="108"/>
      <c r="F169" s="108"/>
      <c r="G169" s="108"/>
      <c r="I169" s="90"/>
    </row>
    <row r="170" spans="2:10" x14ac:dyDescent="0.2">
      <c r="B170" s="108"/>
      <c r="C170" s="108"/>
      <c r="D170" s="108"/>
      <c r="E170" s="108"/>
      <c r="F170" s="108"/>
      <c r="G170" s="108"/>
      <c r="I170" s="90"/>
      <c r="J170" s="53"/>
    </row>
  </sheetData>
  <dataConsolidate link="1">
    <dataRefs count="1">
      <dataRef ref="H5" sheet="LA" r:id="rId1"/>
    </dataRefs>
  </dataConsolidate>
  <printOptions horizontalCentered="1"/>
  <pageMargins left="0.2" right="0.2" top="0.26" bottom="0.41" header="0.17" footer="0.19"/>
  <pageSetup scale="81" fitToHeight="0" orientation="landscape" r:id="rId2"/>
  <headerFooter alignWithMargins="0"/>
  <rowBreaks count="3" manualBreakCount="3">
    <brk id="49" max="16383" man="1"/>
    <brk id="88" max="43" man="1"/>
    <brk id="127" max="16383" man="1"/>
  </rowBreaks>
  <colBreaks count="5" manualBreakCount="5">
    <brk id="9" max="129" man="1"/>
    <brk id="16" max="129" man="1"/>
    <brk id="23" max="129" man="1"/>
    <brk id="30" max="129" man="1"/>
    <brk id="37" max="129"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0</xdr:col>
                    <xdr:colOff>0</xdr:colOff>
                    <xdr:row>2</xdr:row>
                    <xdr:rowOff>38100</xdr:rowOff>
                  </from>
                  <to>
                    <xdr:col>1</xdr:col>
                    <xdr:colOff>514350</xdr:colOff>
                    <xdr:row>3</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pageSetUpPr fitToPage="1"/>
  </sheetPr>
  <dimension ref="B1:I363"/>
  <sheetViews>
    <sheetView showGridLines="0" showZeros="0" zoomScale="70" zoomScaleNormal="70" workbookViewId="0">
      <selection activeCell="B1" sqref="B1:H1"/>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customWidth="1"/>
    <col min="8" max="8" width="21.28515625" style="4" bestFit="1" customWidth="1"/>
    <col min="9" max="9" width="16.28515625" style="4" customWidth="1"/>
    <col min="10"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120</v>
      </c>
      <c r="C3" s="6"/>
      <c r="D3" s="6"/>
      <c r="E3" s="6"/>
      <c r="F3" s="6"/>
      <c r="G3" s="6"/>
      <c r="H3" s="6"/>
    </row>
    <row r="4" spans="2:8" x14ac:dyDescent="0.2">
      <c r="B4" s="83" t="s">
        <v>133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ht="14.25" customHeight="1"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ht="15" customHeight="1"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29.25" customHeight="1" thickBot="1" x14ac:dyDescent="0.25">
      <c r="B12" s="368" t="s">
        <v>17</v>
      </c>
      <c r="C12" s="369"/>
      <c r="D12" s="369"/>
      <c r="E12" s="369"/>
      <c r="F12" s="338"/>
      <c r="G12" s="338"/>
      <c r="H12" s="58" t="s">
        <v>18</v>
      </c>
    </row>
    <row r="13" spans="2:8" ht="14.25" customHeight="1" x14ac:dyDescent="0.2">
      <c r="B13" s="370" t="s">
        <v>13</v>
      </c>
      <c r="C13" s="370"/>
      <c r="D13" s="370"/>
      <c r="E13" s="371"/>
      <c r="F13" s="29"/>
      <c r="G13" s="339"/>
      <c r="H13" s="75">
        <f>Data!$G$2</f>
        <v>194250493</v>
      </c>
    </row>
    <row r="14" spans="2:8" ht="14.25" customHeight="1" x14ac:dyDescent="0.2">
      <c r="B14" s="372" t="s">
        <v>14</v>
      </c>
      <c r="C14" s="372"/>
      <c r="D14" s="372"/>
      <c r="E14" s="373"/>
      <c r="F14" s="30"/>
      <c r="G14" s="339"/>
      <c r="H14" s="76">
        <f>Data!$H$2</f>
        <v>114472902</v>
      </c>
    </row>
    <row r="15" spans="2:8" ht="14.25" customHeight="1" x14ac:dyDescent="0.2">
      <c r="B15" s="372" t="s">
        <v>15</v>
      </c>
      <c r="C15" s="372"/>
      <c r="D15" s="372"/>
      <c r="E15" s="373"/>
      <c r="F15" s="30"/>
      <c r="G15" s="339"/>
      <c r="H15" s="76">
        <f>Data!$I$2</f>
        <v>53999831</v>
      </c>
    </row>
    <row r="16" spans="2:8" ht="14.25" customHeight="1" x14ac:dyDescent="0.2">
      <c r="B16" s="372" t="s">
        <v>19</v>
      </c>
      <c r="C16" s="372"/>
      <c r="D16" s="372"/>
      <c r="E16" s="373"/>
      <c r="F16" s="30"/>
      <c r="G16" s="339"/>
      <c r="H16" s="76">
        <f>Data!$J$2</f>
        <v>91229950</v>
      </c>
    </row>
    <row r="17" spans="2:9" x14ac:dyDescent="0.2">
      <c r="B17" s="372" t="s">
        <v>16</v>
      </c>
      <c r="C17" s="372"/>
      <c r="D17" s="372"/>
      <c r="E17" s="373"/>
      <c r="F17" s="30"/>
      <c r="G17" s="339"/>
      <c r="H17" s="76">
        <f>Data!$K$2</f>
        <v>57077133</v>
      </c>
    </row>
    <row r="18" spans="2:9" x14ac:dyDescent="0.2">
      <c r="B18" s="372" t="s">
        <v>1</v>
      </c>
      <c r="C18" s="372"/>
      <c r="D18" s="372"/>
      <c r="E18" s="373"/>
      <c r="F18" s="29"/>
      <c r="G18" s="339"/>
      <c r="H18" s="77">
        <f>SUM(H13:H17)</f>
        <v>511030309</v>
      </c>
    </row>
    <row r="19" spans="2:9" ht="13.5" customHeight="1" x14ac:dyDescent="0.2">
      <c r="B19" s="27"/>
      <c r="D19" s="27"/>
      <c r="E19" s="27"/>
      <c r="F19" s="27"/>
      <c r="G19" s="27"/>
      <c r="H19" s="5"/>
    </row>
    <row r="20" spans="2:9" ht="13.5" customHeight="1" x14ac:dyDescent="0.2">
      <c r="B20" s="27"/>
      <c r="D20" s="374" t="s">
        <v>23</v>
      </c>
      <c r="E20" s="374"/>
      <c r="F20" s="374"/>
      <c r="G20" s="31" t="s">
        <v>24</v>
      </c>
      <c r="H20" s="31" t="s">
        <v>25</v>
      </c>
    </row>
    <row r="21" spans="2:9" ht="14.25" customHeight="1" x14ac:dyDescent="0.2">
      <c r="B21" s="386" t="s">
        <v>22</v>
      </c>
      <c r="C21" s="387"/>
      <c r="D21" s="385" t="str">
        <f>Data!L2</f>
        <v>Janet Nascimbeni</v>
      </c>
      <c r="E21" s="385"/>
      <c r="F21" s="385"/>
      <c r="G21" s="84" t="str">
        <f>Data!M2</f>
        <v>817-272-7105</v>
      </c>
      <c r="H21" s="78" t="str">
        <f>Data!N2</f>
        <v>janetg@uta.edu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Data!O2</f>
        <v>9370</v>
      </c>
      <c r="D25" s="80">
        <f>Data!P2</f>
        <v>21282</v>
      </c>
      <c r="E25" s="80">
        <f>Data!Q2</f>
        <v>10950</v>
      </c>
      <c r="F25" s="80">
        <f>Data!R2</f>
        <v>1261</v>
      </c>
      <c r="G25" s="80">
        <f>Data!S2</f>
        <v>0</v>
      </c>
      <c r="H25" s="68">
        <f>SUM(C25:G25)</f>
        <v>42863</v>
      </c>
    </row>
    <row r="26" spans="2:9" x14ac:dyDescent="0.2">
      <c r="C26" s="2"/>
      <c r="D26" s="2"/>
      <c r="E26" s="2"/>
      <c r="F26" s="2"/>
      <c r="G26" s="2"/>
      <c r="H26" s="2"/>
      <c r="I26" s="2"/>
    </row>
    <row r="27" spans="2:9" ht="13.5" customHeight="1" x14ac:dyDescent="0.2">
      <c r="B27" s="27"/>
      <c r="D27" s="374" t="s">
        <v>23</v>
      </c>
      <c r="E27" s="374"/>
      <c r="F27" s="374"/>
      <c r="G27" s="31" t="s">
        <v>24</v>
      </c>
      <c r="H27" s="31" t="s">
        <v>25</v>
      </c>
    </row>
    <row r="28" spans="2:9" ht="14.25" customHeight="1" x14ac:dyDescent="0.2">
      <c r="B28" s="386" t="s">
        <v>39</v>
      </c>
      <c r="C28" s="387"/>
      <c r="D28" s="385" t="str">
        <f>Data!T2</f>
        <v>Joanna Demurat</v>
      </c>
      <c r="E28" s="385"/>
      <c r="F28" s="385"/>
      <c r="G28" s="84" t="str">
        <f>Data!U2</f>
        <v>(817) 272-6753</v>
      </c>
      <c r="H28" s="78" t="str">
        <f>Data!V2</f>
        <v>joanna.demurat@uta.edu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Data!W2</f>
        <v>174828</v>
      </c>
      <c r="D32" s="81">
        <f>Data!AQ2</f>
        <v>63423</v>
      </c>
      <c r="E32" s="81">
        <f>Data!BK2</f>
        <v>9509</v>
      </c>
      <c r="F32" s="81">
        <f>Data!CE2</f>
        <v>2859</v>
      </c>
      <c r="G32" s="81">
        <f>Data!CY2</f>
        <v>0</v>
      </c>
      <c r="H32" s="22">
        <f>SUM(C32:G32)</f>
        <v>250619</v>
      </c>
      <c r="I32" s="1"/>
    </row>
    <row r="33" spans="2:9" x14ac:dyDescent="0.2">
      <c r="B33" s="7" t="s">
        <v>46</v>
      </c>
      <c r="C33" s="81">
        <f>Data!X2</f>
        <v>96799</v>
      </c>
      <c r="D33" s="81">
        <f>Data!AR2</f>
        <v>29718</v>
      </c>
      <c r="E33" s="81">
        <f>Data!BL2</f>
        <v>14246</v>
      </c>
      <c r="F33" s="81">
        <f>Data!CF2</f>
        <v>2911</v>
      </c>
      <c r="G33" s="81">
        <f>Data!CZ2</f>
        <v>0</v>
      </c>
      <c r="H33" s="22">
        <f t="shared" ref="H33:H52" si="0">SUM(C33:G33)</f>
        <v>143674</v>
      </c>
      <c r="I33" s="1"/>
    </row>
    <row r="34" spans="2:9" x14ac:dyDescent="0.2">
      <c r="B34" s="7" t="s">
        <v>47</v>
      </c>
      <c r="C34" s="81">
        <f>Data!Y2</f>
        <v>27403</v>
      </c>
      <c r="D34" s="81">
        <f>Data!AS2</f>
        <v>11855</v>
      </c>
      <c r="E34" s="81">
        <f>Data!BM2</f>
        <v>1279</v>
      </c>
      <c r="F34" s="81">
        <f>Data!CG2</f>
        <v>0</v>
      </c>
      <c r="G34" s="81">
        <f>Data!DA2</f>
        <v>0</v>
      </c>
      <c r="H34" s="22">
        <f t="shared" si="0"/>
        <v>40537</v>
      </c>
      <c r="I34" s="1"/>
    </row>
    <row r="35" spans="2:9" x14ac:dyDescent="0.2">
      <c r="B35" s="7" t="s">
        <v>48</v>
      </c>
      <c r="C35" s="81">
        <f>Data!Z2</f>
        <v>1493</v>
      </c>
      <c r="D35" s="81">
        <f>Data!AT2</f>
        <v>9304</v>
      </c>
      <c r="E35" s="81">
        <f>Data!BN2</f>
        <v>18208</v>
      </c>
      <c r="F35" s="81">
        <f>Data!CH2</f>
        <v>732</v>
      </c>
      <c r="G35" s="81">
        <f>Data!DB2</f>
        <v>0</v>
      </c>
      <c r="H35" s="22">
        <f t="shared" si="0"/>
        <v>29737</v>
      </c>
      <c r="I35" s="1"/>
    </row>
    <row r="36" spans="2:9" x14ac:dyDescent="0.2">
      <c r="B36" s="7" t="s">
        <v>49</v>
      </c>
      <c r="C36" s="81">
        <f>Data!AA2</f>
        <v>0</v>
      </c>
      <c r="D36" s="81">
        <f>Data!AU2</f>
        <v>0</v>
      </c>
      <c r="E36" s="81">
        <f>Data!BO2</f>
        <v>0</v>
      </c>
      <c r="F36" s="81">
        <f>Data!CI2</f>
        <v>0</v>
      </c>
      <c r="G36" s="81">
        <f>Data!DC2</f>
        <v>0</v>
      </c>
      <c r="H36" s="22">
        <f t="shared" si="0"/>
        <v>0</v>
      </c>
      <c r="I36" s="1"/>
    </row>
    <row r="37" spans="2:9" x14ac:dyDescent="0.2">
      <c r="B37" s="7" t="s">
        <v>50</v>
      </c>
      <c r="C37" s="81">
        <f>Data!AB2</f>
        <v>38751</v>
      </c>
      <c r="D37" s="81">
        <f>Data!AV2</f>
        <v>43768</v>
      </c>
      <c r="E37" s="81">
        <f>Data!BP2</f>
        <v>32325</v>
      </c>
      <c r="F37" s="81">
        <f>Data!CJ2</f>
        <v>6590</v>
      </c>
      <c r="G37" s="81">
        <f>Data!DD2</f>
        <v>0</v>
      </c>
      <c r="H37" s="22">
        <f t="shared" si="0"/>
        <v>121434</v>
      </c>
      <c r="I37" s="1"/>
    </row>
    <row r="38" spans="2:9" x14ac:dyDescent="0.2">
      <c r="B38" s="7" t="s">
        <v>51</v>
      </c>
      <c r="C38" s="81">
        <f>Data!AC2</f>
        <v>273</v>
      </c>
      <c r="D38" s="81">
        <f>Data!AW2</f>
        <v>1074</v>
      </c>
      <c r="E38" s="81">
        <f>Data!BQ2</f>
        <v>0</v>
      </c>
      <c r="F38" s="81">
        <f>Data!CK2</f>
        <v>0</v>
      </c>
      <c r="G38" s="81">
        <f>Data!DE2</f>
        <v>0</v>
      </c>
      <c r="H38" s="22">
        <f t="shared" si="0"/>
        <v>1347</v>
      </c>
      <c r="I38" s="1"/>
    </row>
    <row r="39" spans="2:9" x14ac:dyDescent="0.2">
      <c r="B39" s="7" t="s">
        <v>52</v>
      </c>
      <c r="C39" s="81">
        <f>Data!AD2</f>
        <v>0</v>
      </c>
      <c r="D39" s="81">
        <f>Data!AX2</f>
        <v>0</v>
      </c>
      <c r="E39" s="81">
        <f>Data!BR2</f>
        <v>0</v>
      </c>
      <c r="F39" s="81">
        <f>Data!CL2</f>
        <v>0</v>
      </c>
      <c r="G39" s="81">
        <f>Data!DF2</f>
        <v>0</v>
      </c>
      <c r="H39" s="22">
        <f t="shared" si="0"/>
        <v>0</v>
      </c>
      <c r="I39" s="1"/>
    </row>
    <row r="40" spans="2:9" x14ac:dyDescent="0.2">
      <c r="B40" s="7" t="s">
        <v>53</v>
      </c>
      <c r="C40" s="81">
        <f>Data!AE2</f>
        <v>4175</v>
      </c>
      <c r="D40" s="81">
        <f>Data!AY2</f>
        <v>13648</v>
      </c>
      <c r="E40" s="81">
        <f>Data!BS2</f>
        <v>32722</v>
      </c>
      <c r="F40" s="81">
        <f>Data!CM2</f>
        <v>321</v>
      </c>
      <c r="G40" s="81">
        <f>Data!DG2</f>
        <v>0</v>
      </c>
      <c r="H40" s="22">
        <f t="shared" si="0"/>
        <v>50866</v>
      </c>
      <c r="I40" s="1"/>
    </row>
    <row r="41" spans="2:9" x14ac:dyDescent="0.2">
      <c r="B41" s="7" t="s">
        <v>54</v>
      </c>
      <c r="C41" s="81">
        <f>Data!AF2</f>
        <v>0</v>
      </c>
      <c r="D41" s="81">
        <f>Data!AZ2</f>
        <v>0</v>
      </c>
      <c r="E41" s="81">
        <f>Data!BT2</f>
        <v>0</v>
      </c>
      <c r="F41" s="81">
        <f>Data!CN2</f>
        <v>0</v>
      </c>
      <c r="G41" s="81">
        <f>Data!DH2</f>
        <v>0</v>
      </c>
      <c r="H41" s="22">
        <f t="shared" si="0"/>
        <v>0</v>
      </c>
      <c r="I41" s="1"/>
    </row>
    <row r="42" spans="2:9" x14ac:dyDescent="0.2">
      <c r="B42" s="7" t="s">
        <v>55</v>
      </c>
      <c r="C42" s="81">
        <f>Data!AG2</f>
        <v>0</v>
      </c>
      <c r="D42" s="81">
        <f>Data!BA2</f>
        <v>0</v>
      </c>
      <c r="E42" s="81">
        <f>Data!BU2</f>
        <v>0</v>
      </c>
      <c r="F42" s="81">
        <f>Data!CO2</f>
        <v>0</v>
      </c>
      <c r="G42" s="81">
        <f>Data!DI2</f>
        <v>0</v>
      </c>
      <c r="H42" s="22">
        <f t="shared" si="0"/>
        <v>0</v>
      </c>
      <c r="I42" s="1"/>
    </row>
    <row r="43" spans="2:9" x14ac:dyDescent="0.2">
      <c r="B43" s="7" t="s">
        <v>56</v>
      </c>
      <c r="C43" s="81">
        <f>Data!AH2</f>
        <v>0</v>
      </c>
      <c r="D43" s="81">
        <f>Data!BB2</f>
        <v>0</v>
      </c>
      <c r="E43" s="81">
        <f>Data!BV2</f>
        <v>0</v>
      </c>
      <c r="F43" s="81">
        <f>Data!CP2</f>
        <v>0</v>
      </c>
      <c r="G43" s="81">
        <f>Data!DJ2</f>
        <v>0</v>
      </c>
      <c r="H43" s="22">
        <f t="shared" si="0"/>
        <v>0</v>
      </c>
      <c r="I43" s="1"/>
    </row>
    <row r="44" spans="2:9" x14ac:dyDescent="0.2">
      <c r="B44" s="7" t="s">
        <v>57</v>
      </c>
      <c r="C44" s="81">
        <f>Data!AI2</f>
        <v>286</v>
      </c>
      <c r="D44" s="81">
        <f>Data!BC2</f>
        <v>0</v>
      </c>
      <c r="E44" s="81">
        <f>Data!BW2</f>
        <v>0</v>
      </c>
      <c r="F44" s="81">
        <f>Data!CQ2</f>
        <v>0</v>
      </c>
      <c r="G44" s="81">
        <f>Data!DK2</f>
        <v>0</v>
      </c>
      <c r="H44" s="22">
        <f t="shared" si="0"/>
        <v>286</v>
      </c>
      <c r="I44" s="1"/>
    </row>
    <row r="45" spans="2:9" x14ac:dyDescent="0.2">
      <c r="B45" s="7" t="s">
        <v>58</v>
      </c>
      <c r="C45" s="81">
        <f>Data!AJ2</f>
        <v>3673</v>
      </c>
      <c r="D45" s="81">
        <f>Data!BD2</f>
        <v>16496</v>
      </c>
      <c r="E45" s="81">
        <f>Data!BX2</f>
        <v>2683</v>
      </c>
      <c r="F45" s="81">
        <f>Data!CR2</f>
        <v>307</v>
      </c>
      <c r="G45" s="81">
        <f>Data!DL2</f>
        <v>0</v>
      </c>
      <c r="H45" s="22">
        <f t="shared" si="0"/>
        <v>23159</v>
      </c>
      <c r="I45" s="1"/>
    </row>
    <row r="46" spans="2:9" x14ac:dyDescent="0.2">
      <c r="B46" s="7" t="s">
        <v>59</v>
      </c>
      <c r="C46" s="81">
        <f>Data!AK2</f>
        <v>0</v>
      </c>
      <c r="D46" s="81">
        <f>Data!BE2</f>
        <v>0</v>
      </c>
      <c r="E46" s="81">
        <f>Data!BY2</f>
        <v>0</v>
      </c>
      <c r="F46" s="81">
        <f>Data!CS2</f>
        <v>0</v>
      </c>
      <c r="G46" s="81">
        <f>Data!DM2</f>
        <v>0</v>
      </c>
      <c r="H46" s="22">
        <f t="shared" si="0"/>
        <v>0</v>
      </c>
      <c r="I46" s="1"/>
    </row>
    <row r="47" spans="2:9" x14ac:dyDescent="0.2">
      <c r="B47" s="7" t="s">
        <v>60</v>
      </c>
      <c r="C47" s="81">
        <f>Data!AL2</f>
        <v>19711</v>
      </c>
      <c r="D47" s="81">
        <f>Data!BF2</f>
        <v>62351</v>
      </c>
      <c r="E47" s="81">
        <f>Data!BZ2</f>
        <v>14814</v>
      </c>
      <c r="F47" s="81">
        <f>Data!CT2</f>
        <v>1025</v>
      </c>
      <c r="G47" s="81">
        <f>Data!DN2</f>
        <v>0</v>
      </c>
      <c r="H47" s="22">
        <f t="shared" si="0"/>
        <v>97901</v>
      </c>
      <c r="I47" s="1"/>
    </row>
    <row r="48" spans="2:9" x14ac:dyDescent="0.2">
      <c r="B48" s="7" t="s">
        <v>61</v>
      </c>
      <c r="C48" s="81">
        <f>Data!AM2</f>
        <v>0</v>
      </c>
      <c r="D48" s="81">
        <f>Data!BG2</f>
        <v>0</v>
      </c>
      <c r="E48" s="81">
        <f>Data!CA2</f>
        <v>0</v>
      </c>
      <c r="F48" s="81">
        <f>Data!CU2</f>
        <v>0</v>
      </c>
      <c r="G48" s="81">
        <f>Data!DO2</f>
        <v>0</v>
      </c>
      <c r="H48" s="22">
        <f t="shared" si="0"/>
        <v>0</v>
      </c>
      <c r="I48" s="1"/>
    </row>
    <row r="49" spans="2:9" x14ac:dyDescent="0.2">
      <c r="B49" s="7" t="s">
        <v>62</v>
      </c>
      <c r="C49" s="81">
        <f>Data!AN2</f>
        <v>0</v>
      </c>
      <c r="D49" s="81">
        <f>Data!BH2</f>
        <v>150</v>
      </c>
      <c r="E49" s="81">
        <f>Data!CB2</f>
        <v>0</v>
      </c>
      <c r="F49" s="81">
        <f>Data!CV2</f>
        <v>0</v>
      </c>
      <c r="G49" s="81">
        <f>Data!DP2</f>
        <v>0</v>
      </c>
      <c r="H49" s="22">
        <f t="shared" si="0"/>
        <v>150</v>
      </c>
      <c r="I49" s="1"/>
    </row>
    <row r="50" spans="2:9" x14ac:dyDescent="0.2">
      <c r="B50" s="7" t="s">
        <v>63</v>
      </c>
      <c r="C50" s="81">
        <f>Data!AO2</f>
        <v>4048</v>
      </c>
      <c r="D50" s="81">
        <f>Data!BI2</f>
        <v>3013</v>
      </c>
      <c r="E50" s="81">
        <f>Data!CC2</f>
        <v>1123</v>
      </c>
      <c r="F50" s="81">
        <f>Data!CW2</f>
        <v>0</v>
      </c>
      <c r="G50" s="81">
        <f>Data!DQ2</f>
        <v>0</v>
      </c>
      <c r="H50" s="22">
        <f t="shared" si="0"/>
        <v>8184</v>
      </c>
      <c r="I50" s="1"/>
    </row>
    <row r="51" spans="2:9" x14ac:dyDescent="0.2">
      <c r="B51" s="7" t="s">
        <v>0</v>
      </c>
      <c r="C51" s="81">
        <f>Data!AP2</f>
        <v>10497</v>
      </c>
      <c r="D51" s="81">
        <f>Data!BJ2</f>
        <v>131623</v>
      </c>
      <c r="E51" s="81">
        <f>Data!CD2</f>
        <v>67231</v>
      </c>
      <c r="F51" s="81">
        <f>Data!CX2</f>
        <v>2968</v>
      </c>
      <c r="G51" s="81">
        <f>Data!DR2</f>
        <v>0</v>
      </c>
      <c r="H51" s="22">
        <f t="shared" si="0"/>
        <v>212319</v>
      </c>
      <c r="I51" s="1"/>
    </row>
    <row r="52" spans="2:9" x14ac:dyDescent="0.2">
      <c r="B52" s="8" t="s">
        <v>34</v>
      </c>
      <c r="C52" s="22">
        <f>SUM(C32:C51)</f>
        <v>381937</v>
      </c>
      <c r="D52" s="22">
        <f>SUM(D32:D51)</f>
        <v>386423</v>
      </c>
      <c r="E52" s="22">
        <f>SUM(E32:E51)</f>
        <v>194140</v>
      </c>
      <c r="F52" s="22">
        <f>SUM(F32:F51)</f>
        <v>17713</v>
      </c>
      <c r="G52" s="22">
        <f>SUM(G32:G51)</f>
        <v>0</v>
      </c>
      <c r="H52" s="22">
        <f t="shared" si="0"/>
        <v>980213</v>
      </c>
      <c r="I52" s="1"/>
    </row>
    <row r="53" spans="2:9" x14ac:dyDescent="0.2">
      <c r="B53" s="14"/>
      <c r="C53" s="18"/>
      <c r="D53" s="18"/>
      <c r="E53" s="18"/>
      <c r="F53" s="18"/>
      <c r="G53" s="18"/>
      <c r="H53" s="18"/>
      <c r="I53" s="1"/>
    </row>
    <row r="54" spans="2:9" ht="13.5" customHeight="1" x14ac:dyDescent="0.2">
      <c r="B54" s="27"/>
      <c r="D54" s="374" t="s">
        <v>23</v>
      </c>
      <c r="E54" s="374"/>
      <c r="F54" s="374"/>
      <c r="G54" s="31" t="s">
        <v>24</v>
      </c>
      <c r="H54" s="31" t="s">
        <v>25</v>
      </c>
    </row>
    <row r="55" spans="2:9" ht="14.25" customHeight="1" x14ac:dyDescent="0.2">
      <c r="B55" s="386" t="s">
        <v>40</v>
      </c>
      <c r="C55" s="387"/>
      <c r="D55" s="385" t="str">
        <f>Data!T2</f>
        <v>Joanna Demurat</v>
      </c>
      <c r="E55" s="385"/>
      <c r="F55" s="385"/>
      <c r="G55" s="84" t="str">
        <f>Data!U2</f>
        <v>(817) 272-6753</v>
      </c>
      <c r="H55" s="78" t="str">
        <f>Data!V2</f>
        <v>joanna.demurat@uta.edu</v>
      </c>
    </row>
    <row r="56" spans="2:9" ht="13.5" customHeight="1" x14ac:dyDescent="0.2">
      <c r="B56" s="27"/>
      <c r="C56" s="27"/>
      <c r="D56" s="27"/>
      <c r="E56" s="27"/>
      <c r="F56" s="27"/>
      <c r="G56" s="27"/>
      <c r="H56" s="5"/>
    </row>
    <row r="57" spans="2:9" ht="14.25" customHeight="1" x14ac:dyDescent="0.2">
      <c r="B57" s="3" t="s">
        <v>10</v>
      </c>
      <c r="C57" s="1"/>
      <c r="D57" s="1"/>
      <c r="E57" s="1"/>
      <c r="F57" s="1"/>
      <c r="G57" s="1"/>
      <c r="H57" s="1"/>
      <c r="I57" s="1"/>
    </row>
    <row r="58" spans="2:9" ht="31.5" customHeight="1" x14ac:dyDescent="0.2">
      <c r="B58" s="392" t="s">
        <v>42</v>
      </c>
      <c r="C58" s="392"/>
      <c r="D58" s="392"/>
      <c r="E58" s="392"/>
      <c r="F58" s="392"/>
      <c r="G58" s="392"/>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Data!DS2</f>
        <v>7809228.2157121003</v>
      </c>
      <c r="D61" s="82">
        <f>Data!EM2</f>
        <v>6958593.8947410304</v>
      </c>
      <c r="E61" s="82">
        <f>Data!FG2</f>
        <v>2672896.54134341</v>
      </c>
      <c r="F61" s="82">
        <f>Data!GA2</f>
        <v>1550358.9441179901</v>
      </c>
      <c r="G61" s="82">
        <f>Data!GU2</f>
        <v>0</v>
      </c>
      <c r="H61" s="21">
        <f>SUM(C61:G61)</f>
        <v>18991077.595914531</v>
      </c>
      <c r="I61" s="1"/>
    </row>
    <row r="62" spans="2:9" x14ac:dyDescent="0.2">
      <c r="B62" s="9" t="str">
        <f>$B$33</f>
        <v>Science</v>
      </c>
      <c r="C62" s="82">
        <f>Data!DT2</f>
        <v>3035504.3820692701</v>
      </c>
      <c r="D62" s="82">
        <f>Data!EN2</f>
        <v>2983607.0296853501</v>
      </c>
      <c r="E62" s="82">
        <f>Data!FH2</f>
        <v>2588364.25125616</v>
      </c>
      <c r="F62" s="82">
        <f>Data!GB2</f>
        <v>1062204.11959817</v>
      </c>
      <c r="G62" s="82">
        <f>Data!GV2</f>
        <v>0</v>
      </c>
      <c r="H62" s="22">
        <f t="shared" ref="H62:H81" si="1">SUM(C62:G62)</f>
        <v>9669679.7826089505</v>
      </c>
      <c r="I62" s="1"/>
    </row>
    <row r="63" spans="2:9" x14ac:dyDescent="0.2">
      <c r="B63" s="9" t="str">
        <f>$B$34</f>
        <v>Fine Arts</v>
      </c>
      <c r="C63" s="82">
        <f>Data!DU2</f>
        <v>2288252.2262348402</v>
      </c>
      <c r="D63" s="82">
        <f>Data!EO2</f>
        <v>2107628.1810189802</v>
      </c>
      <c r="E63" s="82">
        <f>Data!FI2</f>
        <v>1220220.68636837</v>
      </c>
      <c r="F63" s="82">
        <f>Data!GC2</f>
        <v>0</v>
      </c>
      <c r="G63" s="82">
        <f>Data!GW2</f>
        <v>0</v>
      </c>
      <c r="H63" s="22">
        <f t="shared" si="1"/>
        <v>5616101.0936221909</v>
      </c>
      <c r="I63" s="1"/>
    </row>
    <row r="64" spans="2:9" x14ac:dyDescent="0.2">
      <c r="B64" s="9" t="str">
        <f>$B$35</f>
        <v>Teacher Education</v>
      </c>
      <c r="C64" s="82">
        <f>Data!DV2</f>
        <v>129854.319214723</v>
      </c>
      <c r="D64" s="82">
        <f>Data!EP2</f>
        <v>892774.439946183</v>
      </c>
      <c r="E64" s="82">
        <f>Data!FJ2</f>
        <v>992454.88619732705</v>
      </c>
      <c r="F64" s="82">
        <f>Data!GD2</f>
        <v>225901.390498391</v>
      </c>
      <c r="G64" s="82">
        <f>Data!GX2</f>
        <v>0</v>
      </c>
      <c r="H64" s="22">
        <f t="shared" si="1"/>
        <v>2240985.0358566241</v>
      </c>
      <c r="I64" s="1"/>
    </row>
    <row r="65" spans="2:9" x14ac:dyDescent="0.2">
      <c r="B65" s="9" t="str">
        <f>$B$36</f>
        <v>Agriculture</v>
      </c>
      <c r="C65" s="82">
        <f>Data!DW2</f>
        <v>0</v>
      </c>
      <c r="D65" s="82">
        <f>Data!EQ2</f>
        <v>0</v>
      </c>
      <c r="E65" s="82">
        <f>Data!FK2</f>
        <v>0</v>
      </c>
      <c r="F65" s="82">
        <f>Data!GE2</f>
        <v>0</v>
      </c>
      <c r="G65" s="82">
        <f>Data!GY2</f>
        <v>0</v>
      </c>
      <c r="H65" s="22">
        <f t="shared" si="1"/>
        <v>0</v>
      </c>
      <c r="I65" s="1"/>
    </row>
    <row r="66" spans="2:9" x14ac:dyDescent="0.2">
      <c r="B66" s="9" t="str">
        <f>$B$37</f>
        <v>Engineering</v>
      </c>
      <c r="C66" s="82">
        <f>Data!DX2</f>
        <v>2725793.5405751201</v>
      </c>
      <c r="D66" s="82">
        <f>Data!ER2</f>
        <v>5502705.9620523201</v>
      </c>
      <c r="E66" s="82">
        <f>Data!FL2</f>
        <v>6705790.7488118699</v>
      </c>
      <c r="F66" s="82">
        <f>Data!GF2</f>
        <v>2775912.7947272798</v>
      </c>
      <c r="G66" s="82">
        <f>Data!GZ2</f>
        <v>0</v>
      </c>
      <c r="H66" s="22">
        <f t="shared" si="1"/>
        <v>17710203.046166591</v>
      </c>
      <c r="I66" s="1"/>
    </row>
    <row r="67" spans="2:9" x14ac:dyDescent="0.2">
      <c r="B67" s="9" t="str">
        <f>$B$38</f>
        <v>Home Economics</v>
      </c>
      <c r="C67" s="82">
        <f>Data!DY2</f>
        <v>14600.267852576701</v>
      </c>
      <c r="D67" s="82">
        <f>Data!ES2</f>
        <v>109501.28285049</v>
      </c>
      <c r="E67" s="82">
        <f>Data!FM2</f>
        <v>0</v>
      </c>
      <c r="F67" s="82">
        <f>Data!GG2</f>
        <v>0</v>
      </c>
      <c r="G67" s="82">
        <f>Data!HA2</f>
        <v>0</v>
      </c>
      <c r="H67" s="22">
        <f t="shared" si="1"/>
        <v>124101.55070306669</v>
      </c>
      <c r="I67" s="1"/>
    </row>
    <row r="68" spans="2:9" x14ac:dyDescent="0.2">
      <c r="B68" s="9" t="str">
        <f>$B$39</f>
        <v>Law</v>
      </c>
      <c r="C68" s="82">
        <f>Data!DZ2</f>
        <v>0</v>
      </c>
      <c r="D68" s="82">
        <f>Data!ET2</f>
        <v>0</v>
      </c>
      <c r="E68" s="82">
        <f>Data!FN2</f>
        <v>0</v>
      </c>
      <c r="F68" s="82">
        <f>Data!GH2</f>
        <v>0</v>
      </c>
      <c r="G68" s="82">
        <f>Data!HB2</f>
        <v>0</v>
      </c>
      <c r="H68" s="22">
        <f t="shared" si="1"/>
        <v>0</v>
      </c>
      <c r="I68" s="1"/>
    </row>
    <row r="69" spans="2:9" x14ac:dyDescent="0.2">
      <c r="B69" s="9" t="str">
        <f>$B$40</f>
        <v>Social Service</v>
      </c>
      <c r="C69" s="82">
        <f>Data!EA2</f>
        <v>331441.56774531299</v>
      </c>
      <c r="D69" s="82">
        <f>Data!EU2</f>
        <v>795685.88916314603</v>
      </c>
      <c r="E69" s="82">
        <f>Data!FO2</f>
        <v>2479649.0223020399</v>
      </c>
      <c r="F69" s="82">
        <f>Data!GI2</f>
        <v>239809.06185008201</v>
      </c>
      <c r="G69" s="82">
        <f>Data!HC2</f>
        <v>0</v>
      </c>
      <c r="H69" s="22">
        <f t="shared" si="1"/>
        <v>3846585.5410605809</v>
      </c>
      <c r="I69" s="1"/>
    </row>
    <row r="70" spans="2:9" x14ac:dyDescent="0.2">
      <c r="B70" s="9" t="str">
        <f>$B$41</f>
        <v>Library Science</v>
      </c>
      <c r="C70" s="82">
        <f>Data!EB2</f>
        <v>0</v>
      </c>
      <c r="D70" s="82">
        <f>Data!EV2</f>
        <v>0</v>
      </c>
      <c r="E70" s="82">
        <f>Data!FP2</f>
        <v>0</v>
      </c>
      <c r="F70" s="82">
        <f>Data!GJ2</f>
        <v>0</v>
      </c>
      <c r="G70" s="82">
        <f>Data!HD2</f>
        <v>0</v>
      </c>
      <c r="H70" s="22">
        <f t="shared" si="1"/>
        <v>0</v>
      </c>
      <c r="I70" s="1"/>
    </row>
    <row r="71" spans="2:9" x14ac:dyDescent="0.2">
      <c r="B71" s="9" t="str">
        <f>$B$42</f>
        <v>Veterinary Science</v>
      </c>
      <c r="C71" s="82">
        <f>Data!EC2</f>
        <v>0</v>
      </c>
      <c r="D71" s="82">
        <f>Data!EW2</f>
        <v>0</v>
      </c>
      <c r="E71" s="82">
        <f>Data!FQ2</f>
        <v>0</v>
      </c>
      <c r="F71" s="82">
        <f>Data!GK2</f>
        <v>0</v>
      </c>
      <c r="G71" s="82">
        <f>Data!HE2</f>
        <v>0</v>
      </c>
      <c r="H71" s="22">
        <f t="shared" si="1"/>
        <v>0</v>
      </c>
      <c r="I71" s="1"/>
    </row>
    <row r="72" spans="2:9" x14ac:dyDescent="0.2">
      <c r="B72" s="9" t="str">
        <f>$B$43</f>
        <v>Vocational Training</v>
      </c>
      <c r="C72" s="82">
        <f>Data!ED2</f>
        <v>0</v>
      </c>
      <c r="D72" s="82">
        <f>Data!EX2</f>
        <v>0</v>
      </c>
      <c r="E72" s="82">
        <f>Data!FR2</f>
        <v>0</v>
      </c>
      <c r="F72" s="82">
        <f>Data!GL2</f>
        <v>0</v>
      </c>
      <c r="G72" s="82">
        <f>Data!HF2</f>
        <v>0</v>
      </c>
      <c r="H72" s="22">
        <f t="shared" si="1"/>
        <v>0</v>
      </c>
      <c r="I72" s="1"/>
    </row>
    <row r="73" spans="2:9" x14ac:dyDescent="0.2">
      <c r="B73" s="9" t="str">
        <f>$B$44</f>
        <v>Physical Training</v>
      </c>
      <c r="C73" s="82">
        <f>Data!EE2</f>
        <v>0</v>
      </c>
      <c r="D73" s="82">
        <f>Data!EY2</f>
        <v>0</v>
      </c>
      <c r="E73" s="82">
        <f>Data!FS2</f>
        <v>0</v>
      </c>
      <c r="F73" s="82">
        <f>Data!GM2</f>
        <v>0</v>
      </c>
      <c r="G73" s="82">
        <f>Data!HG2</f>
        <v>0</v>
      </c>
      <c r="H73" s="22">
        <f t="shared" si="1"/>
        <v>0</v>
      </c>
      <c r="I73" s="1"/>
    </row>
    <row r="74" spans="2:9" x14ac:dyDescent="0.2">
      <c r="B74" s="9" t="str">
        <f>$B$45</f>
        <v>Health Services</v>
      </c>
      <c r="C74" s="82">
        <f>Data!EF2</f>
        <v>140873.044312618</v>
      </c>
      <c r="D74" s="82">
        <f>Data!EZ2</f>
        <v>746697.48954802204</v>
      </c>
      <c r="E74" s="82">
        <f>Data!FT2</f>
        <v>423771.79875447002</v>
      </c>
      <c r="F74" s="82">
        <f>Data!GN2</f>
        <v>200213.36434331801</v>
      </c>
      <c r="G74" s="82">
        <f>Data!HH2</f>
        <v>0</v>
      </c>
      <c r="H74" s="22">
        <f t="shared" si="1"/>
        <v>1511555.696958428</v>
      </c>
      <c r="I74" s="1"/>
    </row>
    <row r="75" spans="2:9" x14ac:dyDescent="0.2">
      <c r="B75" s="9" t="str">
        <f>$B$46</f>
        <v>Pharmacy</v>
      </c>
      <c r="C75" s="82">
        <f>Data!EG2</f>
        <v>0</v>
      </c>
      <c r="D75" s="82">
        <f>Data!FA2</f>
        <v>0</v>
      </c>
      <c r="E75" s="82">
        <f>Data!FU2</f>
        <v>0</v>
      </c>
      <c r="F75" s="82">
        <f>Data!GO2</f>
        <v>0</v>
      </c>
      <c r="G75" s="82">
        <f>Data!HI2</f>
        <v>0</v>
      </c>
      <c r="H75" s="22">
        <f t="shared" si="1"/>
        <v>0</v>
      </c>
      <c r="I75" s="1"/>
    </row>
    <row r="76" spans="2:9" x14ac:dyDescent="0.2">
      <c r="B76" s="9" t="str">
        <f>$B$47</f>
        <v>Business Administration</v>
      </c>
      <c r="C76" s="82">
        <f>Data!EH2</f>
        <v>1408316.92958421</v>
      </c>
      <c r="D76" s="82">
        <f>Data!FB2</f>
        <v>5560010.7736859098</v>
      </c>
      <c r="E76" s="82">
        <f>Data!FV2</f>
        <v>3794770.82859672</v>
      </c>
      <c r="F76" s="82">
        <f>Data!GP2</f>
        <v>1195395.1025608</v>
      </c>
      <c r="G76" s="82">
        <f>Data!HJ2</f>
        <v>0</v>
      </c>
      <c r="H76" s="22">
        <f t="shared" si="1"/>
        <v>11958493.634427639</v>
      </c>
      <c r="I76" s="1"/>
    </row>
    <row r="77" spans="2:9" x14ac:dyDescent="0.2">
      <c r="B77" s="9" t="str">
        <f>$B$48</f>
        <v>Optometry</v>
      </c>
      <c r="C77" s="82">
        <f>Data!EI2</f>
        <v>0</v>
      </c>
      <c r="D77" s="82">
        <f>Data!FC2</f>
        <v>0</v>
      </c>
      <c r="E77" s="82">
        <f>Data!FW2</f>
        <v>0</v>
      </c>
      <c r="F77" s="82">
        <f>Data!GQ2</f>
        <v>0</v>
      </c>
      <c r="G77" s="82">
        <f>Data!HK2</f>
        <v>0</v>
      </c>
      <c r="H77" s="22">
        <f t="shared" si="1"/>
        <v>0</v>
      </c>
      <c r="I77" s="1"/>
    </row>
    <row r="78" spans="2:9" x14ac:dyDescent="0.2">
      <c r="B78" s="9" t="str">
        <f>$B$49</f>
        <v>Teacher Ed-Practice Teaching</v>
      </c>
      <c r="C78" s="82">
        <f>Data!EJ2</f>
        <v>0</v>
      </c>
      <c r="D78" s="82">
        <f>Data!FD2</f>
        <v>22612.473684210501</v>
      </c>
      <c r="E78" s="82">
        <f>Data!FX2</f>
        <v>0</v>
      </c>
      <c r="F78" s="82">
        <f>Data!GR2</f>
        <v>0</v>
      </c>
      <c r="G78" s="82">
        <f>Data!HL2</f>
        <v>0</v>
      </c>
      <c r="H78" s="22">
        <f t="shared" si="1"/>
        <v>22612.473684210501</v>
      </c>
      <c r="I78" s="1"/>
    </row>
    <row r="79" spans="2:9" x14ac:dyDescent="0.2">
      <c r="B79" s="9" t="str">
        <f>$B$50</f>
        <v>Technology</v>
      </c>
      <c r="C79" s="82">
        <f>Data!EK2</f>
        <v>264116.77279382199</v>
      </c>
      <c r="D79" s="82">
        <f>Data!FE2</f>
        <v>391212.98195872799</v>
      </c>
      <c r="E79" s="82">
        <f>Data!FY2</f>
        <v>70489.737629937605</v>
      </c>
      <c r="F79" s="82">
        <f>Data!GS2</f>
        <v>0</v>
      </c>
      <c r="G79" s="82">
        <f>Data!HM2</f>
        <v>0</v>
      </c>
      <c r="H79" s="22">
        <f t="shared" si="1"/>
        <v>725819.49238248763</v>
      </c>
      <c r="I79" s="1"/>
    </row>
    <row r="80" spans="2:9" x14ac:dyDescent="0.2">
      <c r="B80" s="9" t="str">
        <f>$B$51</f>
        <v>Nursing</v>
      </c>
      <c r="C80" s="82">
        <f>Data!EL2</f>
        <v>671674.38230056805</v>
      </c>
      <c r="D80" s="82">
        <f>Data!FF2</f>
        <v>4982416.9785685902</v>
      </c>
      <c r="E80" s="82">
        <f>Data!FZ2</f>
        <v>2512081.6583070401</v>
      </c>
      <c r="F80" s="82">
        <f>Data!GT2</f>
        <v>883484.12269657804</v>
      </c>
      <c r="G80" s="82">
        <f>Data!HN2</f>
        <v>0</v>
      </c>
      <c r="H80" s="22">
        <f t="shared" si="1"/>
        <v>9049657.1418727767</v>
      </c>
      <c r="I80" s="1"/>
    </row>
    <row r="81" spans="2:9" x14ac:dyDescent="0.2">
      <c r="B81" s="35" t="str">
        <f>$B$52</f>
        <v>Totals</v>
      </c>
      <c r="C81" s="21">
        <f>SUM(C61:C80)</f>
        <v>18819655.648395162</v>
      </c>
      <c r="D81" s="21">
        <f>SUM(D61:D80)</f>
        <v>31053447.376902964</v>
      </c>
      <c r="E81" s="21">
        <f>SUM(E61:E80)</f>
        <v>23460490.159567341</v>
      </c>
      <c r="F81" s="21">
        <f>SUM(F61:F80)</f>
        <v>8133278.9003926106</v>
      </c>
      <c r="G81" s="21">
        <f>SUM(G61:G80)</f>
        <v>0</v>
      </c>
      <c r="H81" s="21">
        <f t="shared" si="1"/>
        <v>81466872.085258082</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ht="14.25" customHeight="1" x14ac:dyDescent="0.2">
      <c r="B84" s="386" t="s">
        <v>41</v>
      </c>
      <c r="C84" s="387"/>
      <c r="D84" s="385" t="str">
        <f>Data!T2</f>
        <v>Joanna Demurat</v>
      </c>
      <c r="E84" s="385"/>
      <c r="F84" s="385"/>
      <c r="G84" s="84" t="str">
        <f>Data!U2</f>
        <v>(817) 272-6753</v>
      </c>
      <c r="H84" s="78" t="str">
        <f>Data!V2</f>
        <v>joanna.demurat@uta.edu</v>
      </c>
    </row>
    <row r="85" spans="2:9" ht="13.5" customHeight="1" x14ac:dyDescent="0.2">
      <c r="B85" s="27"/>
      <c r="C85" s="27"/>
      <c r="D85" s="27"/>
      <c r="E85" s="27"/>
      <c r="F85" s="27"/>
      <c r="G85" s="27"/>
      <c r="H85" s="5"/>
    </row>
    <row r="86" spans="2:9" ht="14.25" customHeight="1" x14ac:dyDescent="0.2">
      <c r="B86" s="28" t="s">
        <v>33</v>
      </c>
      <c r="C86" s="13"/>
      <c r="D86" s="13"/>
      <c r="E86" s="13"/>
      <c r="F86" s="13"/>
      <c r="G86" s="13"/>
      <c r="H86" s="17">
        <f>H13+H14</f>
        <v>308723395</v>
      </c>
    </row>
    <row r="87" spans="2:9" ht="42.75" customHeight="1" x14ac:dyDescent="0.2">
      <c r="B87" s="365" t="s">
        <v>8</v>
      </c>
      <c r="C87" s="365"/>
      <c r="D87" s="365"/>
      <c r="E87" s="365"/>
      <c r="F87" s="365"/>
      <c r="G87" s="365"/>
      <c r="H87" s="34"/>
    </row>
    <row r="88" spans="2:9" ht="15" customHeight="1"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f>
        <v>306118.37345032563</v>
      </c>
      <c r="D91" s="159">
        <f>Data!IL2</f>
        <v>272773.8754354291</v>
      </c>
      <c r="E91" s="159">
        <f>Data!JF2</f>
        <v>104776.39006512686</v>
      </c>
      <c r="F91" s="159">
        <f>Data!JZ2</f>
        <v>60773.401049118474</v>
      </c>
      <c r="G91" s="159">
        <f>Data!KT2</f>
        <v>0</v>
      </c>
      <c r="H91" s="36">
        <f t="shared" ref="H91:H111" si="2">SUM(C91:G91)</f>
        <v>744442.04</v>
      </c>
    </row>
    <row r="92" spans="2:9" x14ac:dyDescent="0.2">
      <c r="B92" s="9" t="str">
        <f>$B$33</f>
        <v>Science</v>
      </c>
      <c r="C92" s="159">
        <f>Data!HS2</f>
        <v>1471689.7083362809</v>
      </c>
      <c r="D92" s="159">
        <f>Data!IM2</f>
        <v>1446528.552304198</v>
      </c>
      <c r="E92" s="159">
        <f>Data!JG2</f>
        <v>1254904.8034654779</v>
      </c>
      <c r="F92" s="159">
        <f>Data!KA2</f>
        <v>514983.56589404325</v>
      </c>
      <c r="G92" s="159">
        <f>Data!KU2</f>
        <v>0</v>
      </c>
      <c r="H92" s="69">
        <f t="shared" si="2"/>
        <v>4688106.63</v>
      </c>
    </row>
    <row r="93" spans="2:9" x14ac:dyDescent="0.2">
      <c r="B93" s="9" t="str">
        <f>$B$34</f>
        <v>Fine Arts</v>
      </c>
      <c r="C93" s="159">
        <f>Data!HT2</f>
        <v>73093.177502503066</v>
      </c>
      <c r="D93" s="159">
        <f>Data!IN2</f>
        <v>67323.540201676922</v>
      </c>
      <c r="E93" s="159">
        <f>Data!JH2</f>
        <v>38977.262295819986</v>
      </c>
      <c r="F93" s="159">
        <f>Data!KB2</f>
        <v>0</v>
      </c>
      <c r="G93" s="159">
        <f>Data!KV2</f>
        <v>0</v>
      </c>
      <c r="H93" s="69">
        <f t="shared" si="2"/>
        <v>179393.97999999998</v>
      </c>
    </row>
    <row r="94" spans="2:9" x14ac:dyDescent="0.2">
      <c r="B94" s="9" t="str">
        <f>$B$35</f>
        <v>Teacher Education</v>
      </c>
      <c r="C94" s="159">
        <f>Data!HU2</f>
        <v>0</v>
      </c>
      <c r="D94" s="159">
        <f>Data!IO2</f>
        <v>0</v>
      </c>
      <c r="E94" s="159">
        <f>Data!JI2</f>
        <v>0</v>
      </c>
      <c r="F94" s="159">
        <f>Data!KC2</f>
        <v>0</v>
      </c>
      <c r="G94" s="159">
        <f>Data!KW2</f>
        <v>0</v>
      </c>
      <c r="H94" s="69">
        <f t="shared" si="2"/>
        <v>0</v>
      </c>
    </row>
    <row r="95" spans="2:9" x14ac:dyDescent="0.2">
      <c r="B95" s="9" t="str">
        <f>$B$36</f>
        <v>Agriculture</v>
      </c>
      <c r="C95" s="159">
        <f>Data!HV2</f>
        <v>0</v>
      </c>
      <c r="D95" s="159">
        <f>Data!IP2</f>
        <v>0</v>
      </c>
      <c r="E95" s="159">
        <f>Data!JJ2</f>
        <v>0</v>
      </c>
      <c r="F95" s="159">
        <f>Data!KD2</f>
        <v>0</v>
      </c>
      <c r="G95" s="159">
        <f>Data!KX2</f>
        <v>0</v>
      </c>
      <c r="H95" s="69">
        <f t="shared" si="2"/>
        <v>0</v>
      </c>
    </row>
    <row r="96" spans="2:9" x14ac:dyDescent="0.2">
      <c r="B96" s="9" t="str">
        <f>$B$37</f>
        <v>Engineering</v>
      </c>
      <c r="C96" s="159">
        <f>Data!HW2</f>
        <v>1003437.3403845791</v>
      </c>
      <c r="D96" s="159">
        <f>Data!IQ2</f>
        <v>2025692.9049421442</v>
      </c>
      <c r="E96" s="159">
        <f>Data!JK2</f>
        <v>2468580.519397507</v>
      </c>
      <c r="F96" s="159">
        <f>Data!KE2</f>
        <v>1021887.5752757703</v>
      </c>
      <c r="G96" s="159">
        <f>Data!KY2</f>
        <v>0</v>
      </c>
      <c r="H96" s="69">
        <f t="shared" si="2"/>
        <v>6519598.3400000008</v>
      </c>
    </row>
    <row r="97" spans="2:8" x14ac:dyDescent="0.2">
      <c r="B97" s="9" t="str">
        <f>$B$38</f>
        <v>Home Economics</v>
      </c>
      <c r="C97" s="159">
        <f>Data!HX2</f>
        <v>0</v>
      </c>
      <c r="D97" s="159">
        <f>Data!IR2</f>
        <v>0</v>
      </c>
      <c r="E97" s="159">
        <f>Data!JL2</f>
        <v>0</v>
      </c>
      <c r="F97" s="159">
        <f>Data!KF2</f>
        <v>0</v>
      </c>
      <c r="G97" s="159">
        <f>Data!KZ2</f>
        <v>0</v>
      </c>
      <c r="H97" s="69">
        <f t="shared" si="2"/>
        <v>0</v>
      </c>
    </row>
    <row r="98" spans="2:8" x14ac:dyDescent="0.2">
      <c r="B98" s="9" t="str">
        <f>$B$39</f>
        <v>Law</v>
      </c>
      <c r="C98" s="159">
        <f>Data!HY2</f>
        <v>0</v>
      </c>
      <c r="D98" s="159">
        <f>Data!IS2</f>
        <v>0</v>
      </c>
      <c r="E98" s="159">
        <f>Data!JM2</f>
        <v>0</v>
      </c>
      <c r="F98" s="159">
        <f>Data!KG2</f>
        <v>0</v>
      </c>
      <c r="G98" s="159">
        <f>Data!LA2</f>
        <v>0</v>
      </c>
      <c r="H98" s="69">
        <f t="shared" si="2"/>
        <v>0</v>
      </c>
    </row>
    <row r="99" spans="2:8" x14ac:dyDescent="0.2">
      <c r="B99" s="9" t="str">
        <f>$B$40</f>
        <v>Social Service</v>
      </c>
      <c r="C99" s="159">
        <f>Data!HZ2</f>
        <v>5679.4345153581016</v>
      </c>
      <c r="D99" s="159">
        <f>Data!IT2</f>
        <v>13634.517640735716</v>
      </c>
      <c r="E99" s="159">
        <f>Data!JN2</f>
        <v>42490.156980122258</v>
      </c>
      <c r="F99" s="159">
        <f>Data!KH2</f>
        <v>4109.2608637839203</v>
      </c>
      <c r="G99" s="159">
        <f>Data!LB2</f>
        <v>0</v>
      </c>
      <c r="H99" s="69">
        <f t="shared" si="2"/>
        <v>65913.37</v>
      </c>
    </row>
    <row r="100" spans="2:8" x14ac:dyDescent="0.2">
      <c r="B100" s="9" t="str">
        <f>$B$41</f>
        <v>Library Science</v>
      </c>
      <c r="C100" s="159">
        <f>Data!IA2</f>
        <v>0</v>
      </c>
      <c r="D100" s="159">
        <f>Data!IU2</f>
        <v>0</v>
      </c>
      <c r="E100" s="159">
        <f>Data!JO2</f>
        <v>0</v>
      </c>
      <c r="F100" s="159">
        <f>Data!KI2</f>
        <v>0</v>
      </c>
      <c r="G100" s="159">
        <f>Data!LC2</f>
        <v>0</v>
      </c>
      <c r="H100" s="69">
        <f t="shared" si="2"/>
        <v>0</v>
      </c>
    </row>
    <row r="101" spans="2:8" x14ac:dyDescent="0.2">
      <c r="B101" s="9" t="str">
        <f>$B$42</f>
        <v>Veterinary Science</v>
      </c>
      <c r="C101" s="159">
        <f>Data!IB2</f>
        <v>0</v>
      </c>
      <c r="D101" s="159">
        <f>Data!IV2</f>
        <v>0</v>
      </c>
      <c r="E101" s="159">
        <f>Data!JP2</f>
        <v>0</v>
      </c>
      <c r="F101" s="159">
        <f>Data!KJ2</f>
        <v>0</v>
      </c>
      <c r="G101" s="159">
        <f>Data!LD2</f>
        <v>0</v>
      </c>
      <c r="H101" s="69">
        <f t="shared" si="2"/>
        <v>0</v>
      </c>
    </row>
    <row r="102" spans="2:8" x14ac:dyDescent="0.2">
      <c r="B102" s="9" t="str">
        <f>$B$43</f>
        <v>Vocational Training</v>
      </c>
      <c r="C102" s="159">
        <f>Data!IC2</f>
        <v>0</v>
      </c>
      <c r="D102" s="159">
        <f>Data!IW2</f>
        <v>0</v>
      </c>
      <c r="E102" s="159">
        <f>Data!JQ2</f>
        <v>0</v>
      </c>
      <c r="F102" s="159">
        <f>Data!KK2</f>
        <v>0</v>
      </c>
      <c r="G102" s="159">
        <f>Data!LE2</f>
        <v>0</v>
      </c>
      <c r="H102" s="69">
        <f t="shared" si="2"/>
        <v>0</v>
      </c>
    </row>
    <row r="103" spans="2:8" x14ac:dyDescent="0.2">
      <c r="B103" s="9" t="str">
        <f>$B$44</f>
        <v>Physical Training</v>
      </c>
      <c r="C103" s="159">
        <f>Data!ID2</f>
        <v>0</v>
      </c>
      <c r="D103" s="159">
        <f>Data!IX2</f>
        <v>0</v>
      </c>
      <c r="E103" s="159">
        <f>Data!JR2</f>
        <v>0</v>
      </c>
      <c r="F103" s="159">
        <f>Data!KL2</f>
        <v>0</v>
      </c>
      <c r="G103" s="159">
        <f>Data!LF2</f>
        <v>0</v>
      </c>
      <c r="H103" s="69">
        <f t="shared" si="2"/>
        <v>0</v>
      </c>
    </row>
    <row r="104" spans="2:8" x14ac:dyDescent="0.2">
      <c r="B104" s="9" t="str">
        <f>$B$45</f>
        <v>Health Services</v>
      </c>
      <c r="C104" s="159">
        <f>Data!IE2</f>
        <v>0</v>
      </c>
      <c r="D104" s="159">
        <f>Data!IY2</f>
        <v>0</v>
      </c>
      <c r="E104" s="159">
        <f>Data!JS2</f>
        <v>0</v>
      </c>
      <c r="F104" s="159">
        <f>Data!KM2</f>
        <v>0</v>
      </c>
      <c r="G104" s="159">
        <f>Data!LG2</f>
        <v>0</v>
      </c>
      <c r="H104" s="69">
        <f t="shared" si="2"/>
        <v>0</v>
      </c>
    </row>
    <row r="105" spans="2:8" x14ac:dyDescent="0.2">
      <c r="B105" s="9" t="str">
        <f>$B$46</f>
        <v>Pharmacy</v>
      </c>
      <c r="C105" s="159">
        <f>Data!IF2</f>
        <v>0</v>
      </c>
      <c r="D105" s="159">
        <f>Data!IZ2</f>
        <v>0</v>
      </c>
      <c r="E105" s="159">
        <f>Data!JT2</f>
        <v>0</v>
      </c>
      <c r="F105" s="159">
        <f>Data!KN2</f>
        <v>0</v>
      </c>
      <c r="G105" s="159">
        <f>Data!LH2</f>
        <v>0</v>
      </c>
      <c r="H105" s="69">
        <f t="shared" si="2"/>
        <v>0</v>
      </c>
    </row>
    <row r="106" spans="2:8" x14ac:dyDescent="0.2">
      <c r="B106" s="9" t="str">
        <f>$B$47</f>
        <v>Business Administration</v>
      </c>
      <c r="C106" s="159">
        <f>Data!IG2</f>
        <v>161174.44308242254</v>
      </c>
      <c r="D106" s="159">
        <f>Data!JA2</f>
        <v>636313.901477893</v>
      </c>
      <c r="E106" s="159">
        <f>Data!JU2</f>
        <v>434291.50220119383</v>
      </c>
      <c r="F106" s="159">
        <f>Data!KO2</f>
        <v>136806.66323849076</v>
      </c>
      <c r="G106" s="159">
        <f>Data!LI2</f>
        <v>0</v>
      </c>
      <c r="H106" s="69">
        <f t="shared" si="2"/>
        <v>1368586.51</v>
      </c>
    </row>
    <row r="107" spans="2:8" x14ac:dyDescent="0.2">
      <c r="B107" s="9" t="str">
        <f>$B$48</f>
        <v>Optometry</v>
      </c>
      <c r="C107" s="159">
        <f>Data!IH2</f>
        <v>0</v>
      </c>
      <c r="D107" s="159">
        <f>Data!JB2</f>
        <v>0</v>
      </c>
      <c r="E107" s="159">
        <f>Data!JV2</f>
        <v>0</v>
      </c>
      <c r="F107" s="159">
        <f>Data!KP2</f>
        <v>0</v>
      </c>
      <c r="G107" s="159">
        <f>Data!LJ2</f>
        <v>0</v>
      </c>
      <c r="H107" s="69">
        <f t="shared" si="2"/>
        <v>0</v>
      </c>
    </row>
    <row r="108" spans="2:8" x14ac:dyDescent="0.2">
      <c r="B108" s="9" t="str">
        <f>$B$49</f>
        <v>Teacher Ed-Practice Teaching</v>
      </c>
      <c r="C108" s="159">
        <f>Data!II2</f>
        <v>0</v>
      </c>
      <c r="D108" s="159">
        <f>Data!JC2</f>
        <v>55307.97</v>
      </c>
      <c r="E108" s="159">
        <f>Data!JW2</f>
        <v>0</v>
      </c>
      <c r="F108" s="159">
        <f>Data!KQ2</f>
        <v>0</v>
      </c>
      <c r="G108" s="159">
        <f>Data!LK2</f>
        <v>0</v>
      </c>
      <c r="H108" s="69">
        <f t="shared" si="2"/>
        <v>55307.97</v>
      </c>
    </row>
    <row r="109" spans="2:8" x14ac:dyDescent="0.2">
      <c r="B109" s="9" t="str">
        <f>$B$50</f>
        <v>Technology</v>
      </c>
      <c r="C109" s="159">
        <f>Data!IJ2</f>
        <v>0</v>
      </c>
      <c r="D109" s="159">
        <f>Data!JD2</f>
        <v>0</v>
      </c>
      <c r="E109" s="159">
        <f>Data!JX2</f>
        <v>0</v>
      </c>
      <c r="F109" s="159">
        <f>Data!KR2</f>
        <v>0</v>
      </c>
      <c r="G109" s="159">
        <f>Data!LL2</f>
        <v>0</v>
      </c>
      <c r="H109" s="69">
        <f t="shared" si="2"/>
        <v>0</v>
      </c>
    </row>
    <row r="110" spans="2:8" x14ac:dyDescent="0.2">
      <c r="B110" s="9" t="str">
        <f>$B$51</f>
        <v>Nursing</v>
      </c>
      <c r="C110" s="159">
        <f>Data!IK2</f>
        <v>6858.0508066029452</v>
      </c>
      <c r="D110" s="159">
        <f>Data!JE2</f>
        <v>50872.371612073664</v>
      </c>
      <c r="E110" s="159">
        <f>Data!JY2</f>
        <v>25649.308797511498</v>
      </c>
      <c r="F110" s="159">
        <f>Data!KS2</f>
        <v>9020.708783811895</v>
      </c>
      <c r="G110" s="159">
        <f>Data!HPM2</f>
        <v>0</v>
      </c>
      <c r="H110" s="69">
        <f t="shared" si="2"/>
        <v>92400.44</v>
      </c>
    </row>
    <row r="111" spans="2:8" x14ac:dyDescent="0.2">
      <c r="B111" s="35" t="str">
        <f>$B$52</f>
        <v>Totals</v>
      </c>
      <c r="C111" s="36">
        <f>SUM(C91:C110)</f>
        <v>3028050.5280780722</v>
      </c>
      <c r="D111" s="36">
        <f>SUM(D91:D110)</f>
        <v>4568447.6336141508</v>
      </c>
      <c r="E111" s="36">
        <f>SUM(E91:E110)</f>
        <v>4369669.9432027591</v>
      </c>
      <c r="F111" s="36">
        <f>SUM(F91:F110)</f>
        <v>1747581.1751050185</v>
      </c>
      <c r="G111" s="36">
        <f>SUM(G91:G110)</f>
        <v>0</v>
      </c>
      <c r="H111" s="36">
        <f t="shared" si="2"/>
        <v>13713749.279999999</v>
      </c>
    </row>
    <row r="112" spans="2:8" ht="14.25" customHeight="1" x14ac:dyDescent="0.2">
      <c r="B112" s="40"/>
      <c r="C112" s="42"/>
      <c r="D112" s="42"/>
      <c r="E112" s="42"/>
      <c r="F112" s="42"/>
      <c r="G112" s="42"/>
      <c r="H112" s="45"/>
    </row>
    <row r="113" spans="2:9" ht="14.25" customHeight="1"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25" si="3">C91+C61</f>
        <v>8115346.5891624261</v>
      </c>
      <c r="D116" s="21">
        <f t="shared" si="3"/>
        <v>7231367.7701764591</v>
      </c>
      <c r="E116" s="21">
        <f t="shared" si="3"/>
        <v>2777672.9314085371</v>
      </c>
      <c r="F116" s="21">
        <f t="shared" si="3"/>
        <v>1611132.3451671086</v>
      </c>
      <c r="G116" s="21">
        <f t="shared" si="3"/>
        <v>0</v>
      </c>
      <c r="H116" s="36">
        <f t="shared" ref="H116:H136" si="4">SUM(C116:G116)</f>
        <v>19735519.635914531</v>
      </c>
      <c r="I116" s="1"/>
    </row>
    <row r="117" spans="2:9" x14ac:dyDescent="0.2">
      <c r="B117" s="9" t="str">
        <f>$B$33</f>
        <v>Science</v>
      </c>
      <c r="C117" s="22">
        <f t="shared" si="3"/>
        <v>4507194.0904055508</v>
      </c>
      <c r="D117" s="22">
        <f t="shared" si="3"/>
        <v>4430135.5819895482</v>
      </c>
      <c r="E117" s="22">
        <f t="shared" si="3"/>
        <v>3843269.0547216376</v>
      </c>
      <c r="F117" s="22">
        <f t="shared" si="3"/>
        <v>1577187.6854922133</v>
      </c>
      <c r="G117" s="22">
        <f t="shared" si="3"/>
        <v>0</v>
      </c>
      <c r="H117" s="69">
        <f t="shared" si="4"/>
        <v>14357786.412608951</v>
      </c>
      <c r="I117" s="1"/>
    </row>
    <row r="118" spans="2:9" x14ac:dyDescent="0.2">
      <c r="B118" s="9" t="str">
        <f>$B$34</f>
        <v>Fine Arts</v>
      </c>
      <c r="C118" s="22">
        <f t="shared" si="3"/>
        <v>2361345.4037373434</v>
      </c>
      <c r="D118" s="22">
        <f t="shared" si="3"/>
        <v>2174951.7212206572</v>
      </c>
      <c r="E118" s="22">
        <f t="shared" si="3"/>
        <v>1259197.94866419</v>
      </c>
      <c r="F118" s="22">
        <f t="shared" si="3"/>
        <v>0</v>
      </c>
      <c r="G118" s="22">
        <f t="shared" si="3"/>
        <v>0</v>
      </c>
      <c r="H118" s="69">
        <f t="shared" si="4"/>
        <v>5795495.0736221913</v>
      </c>
      <c r="I118" s="1"/>
    </row>
    <row r="119" spans="2:9" x14ac:dyDescent="0.2">
      <c r="B119" s="9" t="str">
        <f>$B$35</f>
        <v>Teacher Education</v>
      </c>
      <c r="C119" s="22">
        <f t="shared" si="3"/>
        <v>129854.319214723</v>
      </c>
      <c r="D119" s="22">
        <f t="shared" si="3"/>
        <v>892774.439946183</v>
      </c>
      <c r="E119" s="22">
        <f t="shared" si="3"/>
        <v>992454.88619732705</v>
      </c>
      <c r="F119" s="22">
        <f t="shared" si="3"/>
        <v>225901.390498391</v>
      </c>
      <c r="G119" s="22">
        <f t="shared" si="3"/>
        <v>0</v>
      </c>
      <c r="H119" s="69">
        <f t="shared" si="4"/>
        <v>2240985.0358566241</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3729230.8809596994</v>
      </c>
      <c r="D121" s="22">
        <f t="shared" si="3"/>
        <v>7528398.8669944648</v>
      </c>
      <c r="E121" s="22">
        <f t="shared" si="3"/>
        <v>9174371.2682093773</v>
      </c>
      <c r="F121" s="22">
        <f t="shared" si="3"/>
        <v>3797800.3700030502</v>
      </c>
      <c r="G121" s="22">
        <f t="shared" si="3"/>
        <v>0</v>
      </c>
      <c r="H121" s="69">
        <f t="shared" si="4"/>
        <v>24229801.386166595</v>
      </c>
      <c r="I121" s="1"/>
    </row>
    <row r="122" spans="2:9" x14ac:dyDescent="0.2">
      <c r="B122" s="9" t="str">
        <f>$B$38</f>
        <v>Home Economics</v>
      </c>
      <c r="C122" s="22">
        <f t="shared" si="3"/>
        <v>14600.267852576701</v>
      </c>
      <c r="D122" s="22">
        <f t="shared" si="3"/>
        <v>109501.28285049</v>
      </c>
      <c r="E122" s="22">
        <f t="shared" si="3"/>
        <v>0</v>
      </c>
      <c r="F122" s="22">
        <f t="shared" si="3"/>
        <v>0</v>
      </c>
      <c r="G122" s="22">
        <f t="shared" si="3"/>
        <v>0</v>
      </c>
      <c r="H122" s="69">
        <f t="shared" si="4"/>
        <v>124101.55070306669</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337121.00226067111</v>
      </c>
      <c r="D124" s="22">
        <f t="shared" si="3"/>
        <v>809320.40680388175</v>
      </c>
      <c r="E124" s="22">
        <f t="shared" si="3"/>
        <v>2522139.1792821623</v>
      </c>
      <c r="F124" s="22">
        <f t="shared" si="3"/>
        <v>243918.32271386593</v>
      </c>
      <c r="G124" s="22">
        <f t="shared" si="3"/>
        <v>0</v>
      </c>
      <c r="H124" s="69">
        <f t="shared" si="4"/>
        <v>3912498.911060581</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ref="C126:G135" si="5">C101+C71</f>
        <v>0</v>
      </c>
      <c r="D126" s="22">
        <f t="shared" si="5"/>
        <v>0</v>
      </c>
      <c r="E126" s="22">
        <f t="shared" si="5"/>
        <v>0</v>
      </c>
      <c r="F126" s="22">
        <f t="shared" si="5"/>
        <v>0</v>
      </c>
      <c r="G126" s="22">
        <f t="shared" si="5"/>
        <v>0</v>
      </c>
      <c r="H126" s="69">
        <f t="shared" si="4"/>
        <v>0</v>
      </c>
      <c r="I126" s="1"/>
    </row>
    <row r="127" spans="2:9" x14ac:dyDescent="0.2">
      <c r="B127" s="9" t="str">
        <f>$B$43</f>
        <v>Vocational Training</v>
      </c>
      <c r="C127" s="22">
        <f t="shared" si="5"/>
        <v>0</v>
      </c>
      <c r="D127" s="22">
        <f t="shared" si="5"/>
        <v>0</v>
      </c>
      <c r="E127" s="22">
        <f t="shared" si="5"/>
        <v>0</v>
      </c>
      <c r="F127" s="22">
        <f t="shared" si="5"/>
        <v>0</v>
      </c>
      <c r="G127" s="22">
        <f t="shared" si="5"/>
        <v>0</v>
      </c>
      <c r="H127" s="69">
        <f t="shared" si="4"/>
        <v>0</v>
      </c>
      <c r="I127" s="1"/>
    </row>
    <row r="128" spans="2:9" x14ac:dyDescent="0.2">
      <c r="B128" s="9" t="str">
        <f>$B$44</f>
        <v>Physical Training</v>
      </c>
      <c r="C128" s="22">
        <f t="shared" si="5"/>
        <v>0</v>
      </c>
      <c r="D128" s="22">
        <f t="shared" si="5"/>
        <v>0</v>
      </c>
      <c r="E128" s="22">
        <f t="shared" si="5"/>
        <v>0</v>
      </c>
      <c r="F128" s="22">
        <f t="shared" si="5"/>
        <v>0</v>
      </c>
      <c r="G128" s="22">
        <f t="shared" si="5"/>
        <v>0</v>
      </c>
      <c r="H128" s="69">
        <f t="shared" si="4"/>
        <v>0</v>
      </c>
      <c r="I128" s="1"/>
    </row>
    <row r="129" spans="2:9" x14ac:dyDescent="0.2">
      <c r="B129" s="9" t="str">
        <f>$B$45</f>
        <v>Health Services</v>
      </c>
      <c r="C129" s="22">
        <f t="shared" si="5"/>
        <v>140873.044312618</v>
      </c>
      <c r="D129" s="22">
        <f t="shared" si="5"/>
        <v>746697.48954802204</v>
      </c>
      <c r="E129" s="22">
        <f t="shared" si="5"/>
        <v>423771.79875447002</v>
      </c>
      <c r="F129" s="22">
        <f t="shared" si="5"/>
        <v>200213.36434331801</v>
      </c>
      <c r="G129" s="22">
        <f t="shared" si="5"/>
        <v>0</v>
      </c>
      <c r="H129" s="69">
        <f t="shared" si="4"/>
        <v>1511555.696958428</v>
      </c>
      <c r="I129" s="1"/>
    </row>
    <row r="130" spans="2:9" x14ac:dyDescent="0.2">
      <c r="B130" s="9" t="str">
        <f>$B$46</f>
        <v>Pharmacy</v>
      </c>
      <c r="C130" s="22">
        <f t="shared" si="5"/>
        <v>0</v>
      </c>
      <c r="D130" s="22">
        <f t="shared" si="5"/>
        <v>0</v>
      </c>
      <c r="E130" s="22">
        <f t="shared" si="5"/>
        <v>0</v>
      </c>
      <c r="F130" s="22">
        <f t="shared" si="5"/>
        <v>0</v>
      </c>
      <c r="G130" s="22">
        <f t="shared" si="5"/>
        <v>0</v>
      </c>
      <c r="H130" s="69">
        <f t="shared" si="4"/>
        <v>0</v>
      </c>
      <c r="I130" s="1"/>
    </row>
    <row r="131" spans="2:9" x14ac:dyDescent="0.2">
      <c r="B131" s="9" t="str">
        <f>$B$47</f>
        <v>Business Administration</v>
      </c>
      <c r="C131" s="22">
        <f t="shared" si="5"/>
        <v>1569491.3726666325</v>
      </c>
      <c r="D131" s="22">
        <f t="shared" si="5"/>
        <v>6196324.6751638027</v>
      </c>
      <c r="E131" s="22">
        <f t="shared" si="5"/>
        <v>4229062.3307979135</v>
      </c>
      <c r="F131" s="22">
        <f t="shared" si="5"/>
        <v>1332201.7657992907</v>
      </c>
      <c r="G131" s="22">
        <f t="shared" si="5"/>
        <v>0</v>
      </c>
      <c r="H131" s="69">
        <f t="shared" si="4"/>
        <v>13327080.14442764</v>
      </c>
      <c r="I131" s="1"/>
    </row>
    <row r="132" spans="2:9" x14ac:dyDescent="0.2">
      <c r="B132" s="9" t="str">
        <f>$B$48</f>
        <v>Optometry</v>
      </c>
      <c r="C132" s="22">
        <f t="shared" si="5"/>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77920.443684210506</v>
      </c>
      <c r="E133" s="22">
        <f t="shared" si="5"/>
        <v>0</v>
      </c>
      <c r="F133" s="22">
        <f t="shared" si="5"/>
        <v>0</v>
      </c>
      <c r="G133" s="22">
        <f t="shared" si="5"/>
        <v>0</v>
      </c>
      <c r="H133" s="69">
        <f t="shared" si="4"/>
        <v>77920.443684210506</v>
      </c>
      <c r="I133" s="1"/>
    </row>
    <row r="134" spans="2:9" x14ac:dyDescent="0.2">
      <c r="B134" s="9" t="str">
        <f>$B$50</f>
        <v>Technology</v>
      </c>
      <c r="C134" s="22">
        <f t="shared" si="5"/>
        <v>264116.77279382199</v>
      </c>
      <c r="D134" s="22">
        <f t="shared" si="5"/>
        <v>391212.98195872799</v>
      </c>
      <c r="E134" s="22">
        <f t="shared" si="5"/>
        <v>70489.737629937605</v>
      </c>
      <c r="F134" s="22">
        <f t="shared" si="5"/>
        <v>0</v>
      </c>
      <c r="G134" s="22">
        <f t="shared" si="5"/>
        <v>0</v>
      </c>
      <c r="H134" s="69">
        <f t="shared" si="4"/>
        <v>725819.49238248763</v>
      </c>
      <c r="I134" s="1"/>
    </row>
    <row r="135" spans="2:9" x14ac:dyDescent="0.2">
      <c r="B135" s="9" t="str">
        <f>$B$51</f>
        <v>Nursing</v>
      </c>
      <c r="C135" s="22">
        <f t="shared" si="5"/>
        <v>678532.43310717097</v>
      </c>
      <c r="D135" s="22">
        <f t="shared" si="5"/>
        <v>5033289.3501806641</v>
      </c>
      <c r="E135" s="22">
        <f t="shared" si="5"/>
        <v>2537730.9671045514</v>
      </c>
      <c r="F135" s="22">
        <f t="shared" si="5"/>
        <v>892504.83148038993</v>
      </c>
      <c r="G135" s="22">
        <f t="shared" si="5"/>
        <v>0</v>
      </c>
      <c r="H135" s="69">
        <f t="shared" si="4"/>
        <v>9142057.5818727762</v>
      </c>
      <c r="I135" s="1"/>
    </row>
    <row r="136" spans="2:9" x14ac:dyDescent="0.2">
      <c r="B136" s="35" t="str">
        <f>$B$52</f>
        <v>Totals</v>
      </c>
      <c r="C136" s="36">
        <f>SUM(C116:C135)</f>
        <v>21847706.176473234</v>
      </c>
      <c r="D136" s="36">
        <f>SUM(D116:D135)</f>
        <v>35621895.010517113</v>
      </c>
      <c r="E136" s="36">
        <f>SUM(E116:E135)</f>
        <v>27830160.102770105</v>
      </c>
      <c r="F136" s="36">
        <f>SUM(F116:F135)</f>
        <v>9880860.0754976273</v>
      </c>
      <c r="G136" s="36">
        <f>SUM(G116:G135)</f>
        <v>0</v>
      </c>
      <c r="H136" s="36">
        <f t="shared" si="4"/>
        <v>95180621.365258083</v>
      </c>
      <c r="I136" s="1"/>
    </row>
    <row r="137" spans="2:9" x14ac:dyDescent="0.2">
      <c r="B137" s="46"/>
      <c r="C137" s="47"/>
      <c r="D137" s="47"/>
      <c r="E137" s="47"/>
      <c r="F137" s="47"/>
      <c r="G137" s="47"/>
      <c r="H137" s="48"/>
      <c r="I137" s="1"/>
    </row>
    <row r="138" spans="2:9" ht="15" customHeight="1" x14ac:dyDescent="0.2">
      <c r="B138" s="28" t="s">
        <v>4</v>
      </c>
      <c r="C138" s="12"/>
      <c r="D138" s="12"/>
      <c r="E138" s="12"/>
      <c r="F138" s="12"/>
      <c r="G138" s="12"/>
      <c r="H138" s="17">
        <f>H86-H81-H111</f>
        <v>213542773.63474193</v>
      </c>
    </row>
    <row r="139" spans="2:9" ht="152.25" customHeight="1" thickBot="1" x14ac:dyDescent="0.25">
      <c r="B139" s="365" t="s">
        <v>939</v>
      </c>
      <c r="C139" s="365"/>
      <c r="D139" s="365"/>
      <c r="E139" s="365"/>
      <c r="F139" s="365"/>
      <c r="G139" s="365"/>
      <c r="H139" s="34"/>
    </row>
    <row r="140" spans="2:9" ht="36.75" customHeight="1" thickTop="1" x14ac:dyDescent="0.2">
      <c r="B140" s="377" t="s">
        <v>941</v>
      </c>
      <c r="C140" s="378"/>
      <c r="D140" s="378"/>
      <c r="E140" s="378"/>
      <c r="F140" s="379"/>
      <c r="G140" s="323" t="s">
        <v>2</v>
      </c>
      <c r="H140" s="74">
        <v>1</v>
      </c>
      <c r="I140" s="366" t="str">
        <f>IF(H140+H141=1,"","Error, the two cells on the left must equal 100%")</f>
        <v/>
      </c>
    </row>
    <row r="141" spans="2:9" ht="37.5" customHeight="1" thickBot="1" x14ac:dyDescent="0.25">
      <c r="B141" s="380"/>
      <c r="C141" s="381"/>
      <c r="D141" s="381"/>
      <c r="E141" s="381"/>
      <c r="F141" s="382"/>
      <c r="G141" s="323" t="s">
        <v>3</v>
      </c>
      <c r="H141" s="324">
        <f>1-H140</f>
        <v>0</v>
      </c>
      <c r="I141" s="366"/>
    </row>
    <row r="142" spans="2:9" ht="43.5" thickBot="1" x14ac:dyDescent="0.25">
      <c r="B142" s="65" t="s">
        <v>32</v>
      </c>
      <c r="C142" s="66" t="s">
        <v>26</v>
      </c>
      <c r="D142" s="66" t="s">
        <v>27</v>
      </c>
      <c r="E142" s="66" t="s">
        <v>28</v>
      </c>
      <c r="F142" s="66" t="s">
        <v>29</v>
      </c>
      <c r="G142" s="322" t="s">
        <v>30</v>
      </c>
      <c r="H142" s="73" t="s">
        <v>6</v>
      </c>
      <c r="I142" s="67" t="s">
        <v>7</v>
      </c>
    </row>
    <row r="143" spans="2:9" x14ac:dyDescent="0.2">
      <c r="B143" s="9" t="str">
        <f>$B$32</f>
        <v>Liberal Arts</v>
      </c>
      <c r="C143" s="159">
        <f>Data!LN2</f>
        <v>0</v>
      </c>
      <c r="D143" s="159">
        <f>Data!MH2</f>
        <v>0</v>
      </c>
      <c r="E143" s="159">
        <f>Data!NB2</f>
        <v>0</v>
      </c>
      <c r="F143" s="159">
        <f>Data!NV2</f>
        <v>0</v>
      </c>
      <c r="G143" s="159">
        <f>Data!OP2</f>
        <v>0</v>
      </c>
      <c r="H143" s="160">
        <f>Data!PJ2</f>
        <v>23089871.334085476</v>
      </c>
      <c r="I143" s="70">
        <f t="shared" ref="I143:I162" si="6">SUM(C143:H143)</f>
        <v>23089871.334085476</v>
      </c>
    </row>
    <row r="144" spans="2:9" x14ac:dyDescent="0.2">
      <c r="B144" s="9" t="str">
        <f>$B$33</f>
        <v>Science</v>
      </c>
      <c r="C144" s="159">
        <f>Data!LO2</f>
        <v>0</v>
      </c>
      <c r="D144" s="159">
        <f>Data!MI2</f>
        <v>0</v>
      </c>
      <c r="E144" s="159">
        <f>Data!NC2</f>
        <v>0</v>
      </c>
      <c r="F144" s="159">
        <f>Data!NW2</f>
        <v>0</v>
      </c>
      <c r="G144" s="159">
        <f>Data!OQ2</f>
        <v>0</v>
      </c>
      <c r="H144" s="160">
        <f>Data!PK2</f>
        <v>32311288.160432655</v>
      </c>
      <c r="I144" s="70">
        <f t="shared" si="6"/>
        <v>32311288.160432655</v>
      </c>
    </row>
    <row r="145" spans="2:9" x14ac:dyDescent="0.2">
      <c r="B145" s="9" t="str">
        <f>$B$34</f>
        <v>Fine Arts</v>
      </c>
      <c r="C145" s="159">
        <f>Data!LP2</f>
        <v>0</v>
      </c>
      <c r="D145" s="159">
        <f>Data!MJ2</f>
        <v>0</v>
      </c>
      <c r="E145" s="159">
        <f>Data!ND2</f>
        <v>0</v>
      </c>
      <c r="F145" s="159">
        <f>Data!NX2</f>
        <v>0</v>
      </c>
      <c r="G145" s="159">
        <f>Data!OR2</f>
        <v>0</v>
      </c>
      <c r="H145" s="160">
        <f>Data!PL2</f>
        <v>4308074.6163778137</v>
      </c>
      <c r="I145" s="70">
        <f t="shared" si="6"/>
        <v>4308074.6163778137</v>
      </c>
    </row>
    <row r="146" spans="2:9" x14ac:dyDescent="0.2">
      <c r="B146" s="9" t="str">
        <f>$B$35</f>
        <v>Teacher Education</v>
      </c>
      <c r="C146" s="159">
        <f>Data!LQ2</f>
        <v>0</v>
      </c>
      <c r="D146" s="159">
        <f>Data!MK2</f>
        <v>0</v>
      </c>
      <c r="E146" s="159">
        <f>Data!NE2</f>
        <v>0</v>
      </c>
      <c r="F146" s="159">
        <f>Data!NY2</f>
        <v>0</v>
      </c>
      <c r="G146" s="159">
        <f>Data!OS2</f>
        <v>0</v>
      </c>
      <c r="H146" s="160">
        <f>Data!PN2</f>
        <v>4190840.0741433748</v>
      </c>
      <c r="I146" s="70">
        <f t="shared" si="6"/>
        <v>4190840.0741433748</v>
      </c>
    </row>
    <row r="147" spans="2:9" x14ac:dyDescent="0.2">
      <c r="B147" s="9" t="str">
        <f>$B$36</f>
        <v>Agriculture</v>
      </c>
      <c r="C147" s="159">
        <f>Data!LR2</f>
        <v>0</v>
      </c>
      <c r="D147" s="159">
        <f>Data!ML2</f>
        <v>0</v>
      </c>
      <c r="E147" s="159">
        <f>Data!NF2</f>
        <v>0</v>
      </c>
      <c r="F147" s="159">
        <f>Data!NZ2</f>
        <v>0</v>
      </c>
      <c r="G147" s="159">
        <f>Data!OT2</f>
        <v>0</v>
      </c>
      <c r="H147" s="160">
        <f>Data!PM2</f>
        <v>0</v>
      </c>
      <c r="I147" s="70">
        <f t="shared" si="6"/>
        <v>0</v>
      </c>
    </row>
    <row r="148" spans="2:9" x14ac:dyDescent="0.2">
      <c r="B148" s="9" t="str">
        <f>$B$37</f>
        <v>Engineering</v>
      </c>
      <c r="C148" s="159">
        <f>Data!LS2</f>
        <v>0</v>
      </c>
      <c r="D148" s="159">
        <f>Data!MM2</f>
        <v>0</v>
      </c>
      <c r="E148" s="159">
        <f>Data!NG2</f>
        <v>0</v>
      </c>
      <c r="F148" s="159">
        <f>Data!OA2</f>
        <v>0</v>
      </c>
      <c r="G148" s="159">
        <f>Data!OU2</f>
        <v>0</v>
      </c>
      <c r="H148" s="160">
        <f>Data!PO2</f>
        <v>78294939.93383342</v>
      </c>
      <c r="I148" s="70">
        <f t="shared" si="6"/>
        <v>78294939.93383342</v>
      </c>
    </row>
    <row r="149" spans="2:9" x14ac:dyDescent="0.2">
      <c r="B149" s="9" t="str">
        <f>$B$38</f>
        <v>Home Economics</v>
      </c>
      <c r="C149" s="159">
        <f>Data!LT2</f>
        <v>0</v>
      </c>
      <c r="D149" s="159">
        <f>Data!MN2</f>
        <v>0</v>
      </c>
      <c r="E149" s="159">
        <f>Data!NH2</f>
        <v>0</v>
      </c>
      <c r="F149" s="159">
        <f>Data!OB2</f>
        <v>0</v>
      </c>
      <c r="G149" s="159">
        <f>Data!OV2</f>
        <v>0</v>
      </c>
      <c r="H149" s="160">
        <f>Data!PP2</f>
        <v>0</v>
      </c>
      <c r="I149" s="70">
        <f t="shared" si="6"/>
        <v>0</v>
      </c>
    </row>
    <row r="150" spans="2:9" x14ac:dyDescent="0.2">
      <c r="B150" s="9" t="str">
        <f>$B$39</f>
        <v>Law</v>
      </c>
      <c r="C150" s="159">
        <f>Data!LU2</f>
        <v>0</v>
      </c>
      <c r="D150" s="159">
        <f>Data!MO2</f>
        <v>0</v>
      </c>
      <c r="E150" s="159">
        <f>Data!NI2</f>
        <v>0</v>
      </c>
      <c r="F150" s="159">
        <f>Data!OC2</f>
        <v>0</v>
      </c>
      <c r="G150" s="159">
        <f>Data!OW2</f>
        <v>0</v>
      </c>
      <c r="H150" s="160">
        <f>Data!PQ2</f>
        <v>0</v>
      </c>
      <c r="I150" s="70">
        <f t="shared" si="6"/>
        <v>0</v>
      </c>
    </row>
    <row r="151" spans="2:9" x14ac:dyDescent="0.2">
      <c r="B151" s="9" t="str">
        <f>$B$40</f>
        <v>Social Service</v>
      </c>
      <c r="C151" s="159">
        <f>Data!LV2</f>
        <v>0</v>
      </c>
      <c r="D151" s="159">
        <f>Data!MP2</f>
        <v>0</v>
      </c>
      <c r="E151" s="159">
        <f>Data!NJ2</f>
        <v>0</v>
      </c>
      <c r="F151" s="159">
        <f>Data!OD2</f>
        <v>0</v>
      </c>
      <c r="G151" s="159">
        <f>Data!OX2</f>
        <v>0</v>
      </c>
      <c r="H151" s="160">
        <f>Data!PR2</f>
        <v>7635351.8589394316</v>
      </c>
      <c r="I151" s="70">
        <f t="shared" si="6"/>
        <v>7635351.8589394316</v>
      </c>
    </row>
    <row r="152" spans="2:9" x14ac:dyDescent="0.2">
      <c r="B152" s="9" t="str">
        <f>$B$41</f>
        <v>Library Science</v>
      </c>
      <c r="C152" s="159">
        <f>Data!LW2</f>
        <v>0</v>
      </c>
      <c r="D152" s="159">
        <f>Data!MQ2</f>
        <v>0</v>
      </c>
      <c r="E152" s="159">
        <f>Data!NK2</f>
        <v>0</v>
      </c>
      <c r="F152" s="159">
        <f>Data!OE2</f>
        <v>0</v>
      </c>
      <c r="G152" s="159">
        <f>Data!OY2</f>
        <v>0</v>
      </c>
      <c r="H152" s="160">
        <f>Data!PS2</f>
        <v>0</v>
      </c>
      <c r="I152" s="70">
        <f t="shared" si="6"/>
        <v>0</v>
      </c>
    </row>
    <row r="153" spans="2:9" x14ac:dyDescent="0.2">
      <c r="B153" s="9" t="str">
        <f>$B$42</f>
        <v>Veterinary Science</v>
      </c>
      <c r="C153" s="159">
        <f>Data!LX2</f>
        <v>0</v>
      </c>
      <c r="D153" s="159">
        <f>Data!MR2</f>
        <v>0</v>
      </c>
      <c r="E153" s="159">
        <f>Data!NL2</f>
        <v>0</v>
      </c>
      <c r="F153" s="159">
        <f>Data!OF2</f>
        <v>0</v>
      </c>
      <c r="G153" s="159">
        <f>Data!OZ2</f>
        <v>0</v>
      </c>
      <c r="H153" s="160">
        <f>Data!PT2</f>
        <v>0</v>
      </c>
      <c r="I153" s="70">
        <f t="shared" si="6"/>
        <v>0</v>
      </c>
    </row>
    <row r="154" spans="2:9" x14ac:dyDescent="0.2">
      <c r="B154" s="9" t="str">
        <f>$B$43</f>
        <v>Vocational Training</v>
      </c>
      <c r="C154" s="159">
        <f>Data!LY2</f>
        <v>0</v>
      </c>
      <c r="D154" s="159">
        <f>Data!MS2</f>
        <v>0</v>
      </c>
      <c r="E154" s="159">
        <f>Data!NM2</f>
        <v>0</v>
      </c>
      <c r="F154" s="159">
        <f>Data!OG2</f>
        <v>0</v>
      </c>
      <c r="G154" s="159">
        <f>Data!PA2</f>
        <v>0</v>
      </c>
      <c r="H154" s="160">
        <f>Data!PU2</f>
        <v>0</v>
      </c>
      <c r="I154" s="70">
        <f t="shared" si="6"/>
        <v>0</v>
      </c>
    </row>
    <row r="155" spans="2:9" x14ac:dyDescent="0.2">
      <c r="B155" s="9" t="str">
        <f>$B$44</f>
        <v>Physical Training</v>
      </c>
      <c r="C155" s="159">
        <f>Data!LZ2</f>
        <v>0</v>
      </c>
      <c r="D155" s="159">
        <f>Data!MT2</f>
        <v>0</v>
      </c>
      <c r="E155" s="159">
        <f>Data!NN2</f>
        <v>0</v>
      </c>
      <c r="F155" s="159">
        <f>Data!OH2</f>
        <v>0</v>
      </c>
      <c r="G155" s="159">
        <f>Data!PB2</f>
        <v>0</v>
      </c>
      <c r="H155" s="160">
        <f>Data!PV2</f>
        <v>0</v>
      </c>
      <c r="I155" s="70">
        <f t="shared" si="6"/>
        <v>0</v>
      </c>
    </row>
    <row r="156" spans="2:9" x14ac:dyDescent="0.2">
      <c r="B156" s="9" t="str">
        <f>$B$45</f>
        <v>Health Services</v>
      </c>
      <c r="C156" s="159">
        <f>Data!MA2</f>
        <v>0</v>
      </c>
      <c r="D156" s="159">
        <f>Data!MU2</f>
        <v>0</v>
      </c>
      <c r="E156" s="159">
        <f>Data!NO2</f>
        <v>0</v>
      </c>
      <c r="F156" s="159">
        <f>Data!OI2</f>
        <v>0</v>
      </c>
      <c r="G156" s="159">
        <f>Data!PC2</f>
        <v>0</v>
      </c>
      <c r="H156" s="160">
        <f>Data!PW2</f>
        <v>0</v>
      </c>
      <c r="I156" s="70">
        <f t="shared" si="6"/>
        <v>0</v>
      </c>
    </row>
    <row r="157" spans="2:9" x14ac:dyDescent="0.2">
      <c r="B157" s="9" t="str">
        <f>$B$46</f>
        <v>Pharmacy</v>
      </c>
      <c r="C157" s="159">
        <f>Data!MB2</f>
        <v>0</v>
      </c>
      <c r="D157" s="159">
        <f>Data!MV2</f>
        <v>0</v>
      </c>
      <c r="E157" s="159">
        <f>Data!NP2</f>
        <v>0</v>
      </c>
      <c r="F157" s="159">
        <f>Data!OJ2</f>
        <v>0</v>
      </c>
      <c r="G157" s="159">
        <f>Data!PD2</f>
        <v>0</v>
      </c>
      <c r="H157" s="160">
        <f>Data!PX2</f>
        <v>0</v>
      </c>
      <c r="I157" s="70">
        <f t="shared" si="6"/>
        <v>0</v>
      </c>
    </row>
    <row r="158" spans="2:9" x14ac:dyDescent="0.2">
      <c r="B158" s="9" t="str">
        <f>$B$47</f>
        <v>Business Administration</v>
      </c>
      <c r="C158" s="159">
        <f>Data!MC2</f>
        <v>0</v>
      </c>
      <c r="D158" s="159">
        <f>Data!MW2</f>
        <v>0</v>
      </c>
      <c r="E158" s="159">
        <f>Data!NQ2</f>
        <v>0</v>
      </c>
      <c r="F158" s="159">
        <f>Data!OK2</f>
        <v>0</v>
      </c>
      <c r="G158" s="159">
        <f>Data!PE2</f>
        <v>0</v>
      </c>
      <c r="H158" s="160">
        <f>Data!PY2</f>
        <v>23116377.82557236</v>
      </c>
      <c r="I158" s="70">
        <f t="shared" si="6"/>
        <v>23116377.82557236</v>
      </c>
    </row>
    <row r="159" spans="2:9" x14ac:dyDescent="0.2">
      <c r="B159" s="9" t="str">
        <f>$B$48</f>
        <v>Optometry</v>
      </c>
      <c r="C159" s="159">
        <f>Data!MD2</f>
        <v>0</v>
      </c>
      <c r="D159" s="159">
        <f>Data!MX2</f>
        <v>0</v>
      </c>
      <c r="E159" s="159">
        <f>Data!NR2</f>
        <v>0</v>
      </c>
      <c r="F159" s="159">
        <f>Data!OL2</f>
        <v>0</v>
      </c>
      <c r="G159" s="159">
        <f>Data!PF2</f>
        <v>0</v>
      </c>
      <c r="H159" s="160">
        <f>Data!PZ2</f>
        <v>0</v>
      </c>
      <c r="I159" s="70">
        <f t="shared" si="6"/>
        <v>0</v>
      </c>
    </row>
    <row r="160" spans="2:9" x14ac:dyDescent="0.2">
      <c r="B160" s="9" t="str">
        <f>$B$49</f>
        <v>Teacher Ed-Practice Teaching</v>
      </c>
      <c r="C160" s="159">
        <f>Data!ME2</f>
        <v>0</v>
      </c>
      <c r="D160" s="159">
        <f>Data!MY2</f>
        <v>0</v>
      </c>
      <c r="E160" s="159">
        <f>Data!NS2</f>
        <v>0</v>
      </c>
      <c r="F160" s="159">
        <f>Data!OM2</f>
        <v>0</v>
      </c>
      <c r="G160" s="159">
        <f>Data!PG2</f>
        <v>0</v>
      </c>
      <c r="H160" s="160">
        <f>Data!QA2</f>
        <v>0</v>
      </c>
      <c r="I160" s="70">
        <f t="shared" si="6"/>
        <v>0</v>
      </c>
    </row>
    <row r="161" spans="2:9" x14ac:dyDescent="0.2">
      <c r="B161" s="9" t="str">
        <f>$B$50</f>
        <v>Technology</v>
      </c>
      <c r="C161" s="159">
        <f>Data!MF2</f>
        <v>0</v>
      </c>
      <c r="D161" s="159">
        <f>Data!MZ2</f>
        <v>0</v>
      </c>
      <c r="E161" s="159">
        <f>Data!NT2</f>
        <v>0</v>
      </c>
      <c r="F161" s="159">
        <f>Data!ON2</f>
        <v>0</v>
      </c>
      <c r="G161" s="159">
        <f>Data!PH2</f>
        <v>0</v>
      </c>
      <c r="H161" s="160">
        <f>Data!QB2</f>
        <v>10561676.713933304</v>
      </c>
      <c r="I161" s="70">
        <f t="shared" si="6"/>
        <v>10561676.713933304</v>
      </c>
    </row>
    <row r="162" spans="2:9" x14ac:dyDescent="0.2">
      <c r="B162" s="9" t="str">
        <f>$B$51</f>
        <v>Nursing</v>
      </c>
      <c r="C162" s="159">
        <f>Data!MG2</f>
        <v>0</v>
      </c>
      <c r="D162" s="159">
        <f>Data!NA2</f>
        <v>0</v>
      </c>
      <c r="E162" s="159">
        <f>Data!NU2</f>
        <v>0</v>
      </c>
      <c r="F162" s="159">
        <f>Data!OO2</f>
        <v>0</v>
      </c>
      <c r="G162" s="159">
        <f>Data!PI2</f>
        <v>0</v>
      </c>
      <c r="H162" s="160">
        <f>Data!QC2</f>
        <v>30034353.167424142</v>
      </c>
      <c r="I162" s="70">
        <f t="shared" si="6"/>
        <v>30034353.167424142</v>
      </c>
    </row>
    <row r="163" spans="2:9" ht="15" thickBot="1" x14ac:dyDescent="0.25">
      <c r="B163" s="35" t="str">
        <f>$B$52</f>
        <v>Totals</v>
      </c>
      <c r="C163" s="36">
        <f t="shared" ref="C163:H163" si="7">SUM(C143:C162)</f>
        <v>0</v>
      </c>
      <c r="D163" s="36">
        <f t="shared" si="7"/>
        <v>0</v>
      </c>
      <c r="E163" s="36">
        <f t="shared" si="7"/>
        <v>0</v>
      </c>
      <c r="F163" s="36">
        <f t="shared" si="7"/>
        <v>0</v>
      </c>
      <c r="G163" s="37">
        <f t="shared" si="7"/>
        <v>0</v>
      </c>
      <c r="H163" s="71">
        <f t="shared" si="7"/>
        <v>213542773.68474197</v>
      </c>
      <c r="I163" s="70">
        <f>SUM(I143:I162)</f>
        <v>213542773.68474197</v>
      </c>
    </row>
    <row r="164" spans="2:9" ht="15" customHeight="1" thickTop="1" x14ac:dyDescent="0.2">
      <c r="B164" s="14"/>
      <c r="C164" s="42"/>
      <c r="D164" s="42"/>
      <c r="E164" s="42"/>
      <c r="F164" s="42"/>
      <c r="G164" s="42"/>
      <c r="H164" s="43"/>
      <c r="I164" s="44"/>
    </row>
    <row r="165" spans="2:9" ht="14.25" customHeight="1" x14ac:dyDescent="0.2">
      <c r="B165" s="391" t="s">
        <v>67</v>
      </c>
      <c r="C165" s="391"/>
      <c r="D165" s="391"/>
      <c r="E165" s="391"/>
      <c r="F165" s="391"/>
      <c r="G165" s="391"/>
      <c r="H165" s="72"/>
      <c r="I165" s="72"/>
    </row>
    <row r="166" spans="2:9" ht="43.5" customHeight="1" thickBot="1" x14ac:dyDescent="0.25">
      <c r="B166" s="367" t="s">
        <v>43</v>
      </c>
      <c r="C166" s="367"/>
      <c r="D166" s="367"/>
      <c r="E166" s="367"/>
      <c r="F166" s="367"/>
      <c r="G166" s="367"/>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77" si="8">C143+$H$140*IF($H116=0,0,$H143*C116/$H116)+IF($H32=0,0,$H$141*$H143*C32/$H32)</f>
        <v>9494673.1594679225</v>
      </c>
      <c r="D168" s="21">
        <f t="shared" si="8"/>
        <v>8460448.6967231408</v>
      </c>
      <c r="E168" s="21">
        <f t="shared" si="8"/>
        <v>3249780.6887071165</v>
      </c>
      <c r="F168" s="21">
        <f t="shared" si="8"/>
        <v>1884968.7891872965</v>
      </c>
      <c r="G168" s="21">
        <f t="shared" si="8"/>
        <v>0</v>
      </c>
      <c r="H168" s="36">
        <f t="shared" ref="H168:H188" si="9">SUM(C168:G168)</f>
        <v>23089871.334085476</v>
      </c>
      <c r="I168" s="52"/>
    </row>
    <row r="169" spans="2:9" x14ac:dyDescent="0.2">
      <c r="B169" s="9" t="str">
        <f>$B$33</f>
        <v>Science</v>
      </c>
      <c r="C169" s="22">
        <f t="shared" si="8"/>
        <v>10143154.582812179</v>
      </c>
      <c r="D169" s="22">
        <f t="shared" si="8"/>
        <v>9969739.2944738586</v>
      </c>
      <c r="E169" s="22">
        <f t="shared" si="8"/>
        <v>8649033.3771875314</v>
      </c>
      <c r="F169" s="22">
        <f t="shared" si="8"/>
        <v>3549360.9059590842</v>
      </c>
      <c r="G169" s="22">
        <f t="shared" si="8"/>
        <v>0</v>
      </c>
      <c r="H169" s="69">
        <f t="shared" si="9"/>
        <v>32311288.160432655</v>
      </c>
      <c r="I169" s="52"/>
    </row>
    <row r="170" spans="2:9" x14ac:dyDescent="0.2">
      <c r="B170" s="9" t="str">
        <f>$B$34</f>
        <v>Fine Arts</v>
      </c>
      <c r="C170" s="22">
        <f t="shared" si="8"/>
        <v>1755303.3977446253</v>
      </c>
      <c r="D170" s="22">
        <f t="shared" si="8"/>
        <v>1616747.8676125901</v>
      </c>
      <c r="E170" s="22">
        <f t="shared" si="8"/>
        <v>936023.35102059785</v>
      </c>
      <c r="F170" s="22">
        <f t="shared" si="8"/>
        <v>0</v>
      </c>
      <c r="G170" s="22">
        <f t="shared" si="8"/>
        <v>0</v>
      </c>
      <c r="H170" s="69">
        <f t="shared" si="9"/>
        <v>4308074.6163778137</v>
      </c>
      <c r="I170" s="52"/>
    </row>
    <row r="171" spans="2:9" x14ac:dyDescent="0.2">
      <c r="B171" s="9" t="str">
        <f>$B$35</f>
        <v>Teacher Education</v>
      </c>
      <c r="C171" s="22">
        <f t="shared" si="8"/>
        <v>242839.05338870117</v>
      </c>
      <c r="D171" s="22">
        <f t="shared" si="8"/>
        <v>1669567.1056398554</v>
      </c>
      <c r="E171" s="22">
        <f t="shared" si="8"/>
        <v>1855978.3498354708</v>
      </c>
      <c r="F171" s="22">
        <f t="shared" si="8"/>
        <v>422455.56527934724</v>
      </c>
      <c r="G171" s="22">
        <f t="shared" si="8"/>
        <v>0</v>
      </c>
      <c r="H171" s="69">
        <f t="shared" si="9"/>
        <v>4190840.0741433748</v>
      </c>
      <c r="I171" s="52"/>
    </row>
    <row r="172" spans="2:9" x14ac:dyDescent="0.2">
      <c r="B172" s="9" t="str">
        <f>$B$36</f>
        <v>Agriculture</v>
      </c>
      <c r="C172" s="22">
        <f t="shared" si="8"/>
        <v>0</v>
      </c>
      <c r="D172" s="22">
        <f t="shared" si="8"/>
        <v>0</v>
      </c>
      <c r="E172" s="22">
        <f t="shared" si="8"/>
        <v>0</v>
      </c>
      <c r="F172" s="22">
        <f t="shared" si="8"/>
        <v>0</v>
      </c>
      <c r="G172" s="22">
        <f t="shared" si="8"/>
        <v>0</v>
      </c>
      <c r="H172" s="69">
        <f t="shared" si="9"/>
        <v>0</v>
      </c>
      <c r="I172" s="52"/>
    </row>
    <row r="173" spans="2:9" x14ac:dyDescent="0.2">
      <c r="B173" s="9" t="str">
        <f>$B$37</f>
        <v>Engineering</v>
      </c>
      <c r="C173" s="22">
        <f t="shared" si="8"/>
        <v>12050445.778347777</v>
      </c>
      <c r="D173" s="22">
        <f t="shared" si="8"/>
        <v>24326882.738122437</v>
      </c>
      <c r="E173" s="22">
        <f t="shared" si="8"/>
        <v>29645593.702028438</v>
      </c>
      <c r="F173" s="22">
        <f t="shared" si="8"/>
        <v>12272017.715334758</v>
      </c>
      <c r="G173" s="22">
        <f t="shared" si="8"/>
        <v>0</v>
      </c>
      <c r="H173" s="69">
        <f t="shared" si="9"/>
        <v>78294939.93383342</v>
      </c>
      <c r="I173" s="52"/>
    </row>
    <row r="174" spans="2:9" x14ac:dyDescent="0.2">
      <c r="B174" s="9" t="str">
        <f>$B$38</f>
        <v>Home Economics</v>
      </c>
      <c r="C174" s="22">
        <f t="shared" si="8"/>
        <v>0</v>
      </c>
      <c r="D174" s="22">
        <f t="shared" si="8"/>
        <v>0</v>
      </c>
      <c r="E174" s="22">
        <f t="shared" si="8"/>
        <v>0</v>
      </c>
      <c r="F174" s="22">
        <f t="shared" si="8"/>
        <v>0</v>
      </c>
      <c r="G174" s="22">
        <f t="shared" si="8"/>
        <v>0</v>
      </c>
      <c r="H174" s="69">
        <f t="shared" si="9"/>
        <v>0</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657901.13423974917</v>
      </c>
      <c r="D176" s="22">
        <f t="shared" si="8"/>
        <v>1579411.5763453445</v>
      </c>
      <c r="E176" s="22">
        <f t="shared" si="8"/>
        <v>4922025.6692201411</v>
      </c>
      <c r="F176" s="22">
        <f t="shared" si="8"/>
        <v>476013.479134197</v>
      </c>
      <c r="G176" s="22">
        <f t="shared" si="8"/>
        <v>0</v>
      </c>
      <c r="H176" s="69">
        <f t="shared" si="9"/>
        <v>7635351.8589394325</v>
      </c>
      <c r="I176" s="52"/>
    </row>
    <row r="177" spans="2:9" x14ac:dyDescent="0.2">
      <c r="B177" s="9" t="str">
        <f>$B$41</f>
        <v>Library Science</v>
      </c>
      <c r="C177" s="22">
        <f t="shared" si="8"/>
        <v>0</v>
      </c>
      <c r="D177" s="22">
        <f t="shared" si="8"/>
        <v>0</v>
      </c>
      <c r="E177" s="22">
        <f t="shared" si="8"/>
        <v>0</v>
      </c>
      <c r="F177" s="22">
        <f t="shared" si="8"/>
        <v>0</v>
      </c>
      <c r="G177" s="22">
        <f t="shared" si="8"/>
        <v>0</v>
      </c>
      <c r="H177" s="69">
        <f t="shared" si="9"/>
        <v>0</v>
      </c>
      <c r="I177" s="52"/>
    </row>
    <row r="178" spans="2:9" x14ac:dyDescent="0.2">
      <c r="B178" s="9" t="str">
        <f>$B$42</f>
        <v>Veterinary Science</v>
      </c>
      <c r="C178" s="22">
        <f t="shared" ref="C178:G187" si="10">C153+$H$140*IF($H126=0,0,$H153*C126/$H126)+IF($H42=0,0,$H$141*$H153*C42/$H42)</f>
        <v>0</v>
      </c>
      <c r="D178" s="22">
        <f t="shared" si="10"/>
        <v>0</v>
      </c>
      <c r="E178" s="22">
        <f t="shared" si="10"/>
        <v>0</v>
      </c>
      <c r="F178" s="22">
        <f t="shared" si="10"/>
        <v>0</v>
      </c>
      <c r="G178" s="22">
        <f t="shared" si="10"/>
        <v>0</v>
      </c>
      <c r="H178" s="69">
        <f t="shared" si="9"/>
        <v>0</v>
      </c>
      <c r="I178" s="52"/>
    </row>
    <row r="179" spans="2:9" x14ac:dyDescent="0.2">
      <c r="B179" s="9" t="str">
        <f>$B$43</f>
        <v>Vocational Training</v>
      </c>
      <c r="C179" s="22">
        <f t="shared" si="10"/>
        <v>0</v>
      </c>
      <c r="D179" s="22">
        <f t="shared" si="10"/>
        <v>0</v>
      </c>
      <c r="E179" s="22">
        <f t="shared" si="10"/>
        <v>0</v>
      </c>
      <c r="F179" s="22">
        <f t="shared" si="10"/>
        <v>0</v>
      </c>
      <c r="G179" s="22">
        <f t="shared" si="10"/>
        <v>0</v>
      </c>
      <c r="H179" s="69">
        <f t="shared" si="9"/>
        <v>0</v>
      </c>
      <c r="I179" s="52"/>
    </row>
    <row r="180" spans="2:9" x14ac:dyDescent="0.2">
      <c r="B180" s="9" t="str">
        <f>$B$44</f>
        <v>Physical Training</v>
      </c>
      <c r="C180" s="22">
        <f t="shared" si="10"/>
        <v>0</v>
      </c>
      <c r="D180" s="22">
        <f t="shared" si="10"/>
        <v>0</v>
      </c>
      <c r="E180" s="22">
        <f t="shared" si="10"/>
        <v>0</v>
      </c>
      <c r="F180" s="22">
        <f t="shared" si="10"/>
        <v>0</v>
      </c>
      <c r="G180" s="22">
        <f t="shared" si="10"/>
        <v>0</v>
      </c>
      <c r="H180" s="69">
        <f t="shared" si="9"/>
        <v>0</v>
      </c>
      <c r="I180" s="52"/>
    </row>
    <row r="181" spans="2:9" x14ac:dyDescent="0.2">
      <c r="B181" s="9" t="str">
        <f>$B$45</f>
        <v>Health Services</v>
      </c>
      <c r="C181" s="22">
        <f t="shared" si="10"/>
        <v>0</v>
      </c>
      <c r="D181" s="22">
        <f t="shared" si="10"/>
        <v>0</v>
      </c>
      <c r="E181" s="22">
        <f t="shared" si="10"/>
        <v>0</v>
      </c>
      <c r="F181" s="22">
        <f t="shared" si="10"/>
        <v>0</v>
      </c>
      <c r="G181" s="22">
        <f t="shared" si="10"/>
        <v>0</v>
      </c>
      <c r="H181" s="69">
        <f t="shared" si="9"/>
        <v>0</v>
      </c>
      <c r="I181" s="52"/>
    </row>
    <row r="182" spans="2:9" x14ac:dyDescent="0.2">
      <c r="B182" s="9" t="str">
        <f>$B$46</f>
        <v>Pharmacy</v>
      </c>
      <c r="C182" s="22">
        <f t="shared" si="10"/>
        <v>0</v>
      </c>
      <c r="D182" s="22">
        <f t="shared" si="10"/>
        <v>0</v>
      </c>
      <c r="E182" s="22">
        <f t="shared" si="10"/>
        <v>0</v>
      </c>
      <c r="F182" s="22">
        <f t="shared" si="10"/>
        <v>0</v>
      </c>
      <c r="G182" s="22">
        <f t="shared" si="10"/>
        <v>0</v>
      </c>
      <c r="H182" s="69">
        <f t="shared" si="9"/>
        <v>0</v>
      </c>
      <c r="I182" s="52"/>
    </row>
    <row r="183" spans="2:9" x14ac:dyDescent="0.2">
      <c r="B183" s="9" t="str">
        <f>$B$47</f>
        <v>Business Administration</v>
      </c>
      <c r="C183" s="22">
        <f t="shared" si="10"/>
        <v>2722348.4192603114</v>
      </c>
      <c r="D183" s="22">
        <f t="shared" si="10"/>
        <v>10747784.268476384</v>
      </c>
      <c r="E183" s="22">
        <f t="shared" si="10"/>
        <v>7335485.4647209588</v>
      </c>
      <c r="F183" s="22">
        <f t="shared" si="10"/>
        <v>2310759.673114703</v>
      </c>
      <c r="G183" s="22">
        <f t="shared" si="10"/>
        <v>0</v>
      </c>
      <c r="H183" s="69">
        <f t="shared" si="9"/>
        <v>23116377.825572357</v>
      </c>
      <c r="I183" s="52"/>
    </row>
    <row r="184" spans="2:9" x14ac:dyDescent="0.2">
      <c r="B184" s="9" t="str">
        <f>$B$48</f>
        <v>Optometry</v>
      </c>
      <c r="C184" s="22">
        <f t="shared" si="10"/>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row>
    <row r="186" spans="2:9" x14ac:dyDescent="0.2">
      <c r="B186" s="9" t="str">
        <f>$B$50</f>
        <v>Technology</v>
      </c>
      <c r="C186" s="22">
        <f t="shared" si="10"/>
        <v>3843264.0597997629</v>
      </c>
      <c r="D186" s="22">
        <f t="shared" si="10"/>
        <v>5692689.553127245</v>
      </c>
      <c r="E186" s="22">
        <f t="shared" si="10"/>
        <v>1025723.1010062949</v>
      </c>
      <c r="F186" s="22">
        <f t="shared" si="10"/>
        <v>0</v>
      </c>
      <c r="G186" s="22">
        <f t="shared" si="10"/>
        <v>0</v>
      </c>
      <c r="H186" s="69">
        <f t="shared" si="9"/>
        <v>10561676.713933304</v>
      </c>
      <c r="I186" s="52"/>
    </row>
    <row r="187" spans="2:9" x14ac:dyDescent="0.2">
      <c r="B187" s="9" t="str">
        <f>$B$51</f>
        <v>Nursing</v>
      </c>
      <c r="C187" s="22">
        <f t="shared" si="10"/>
        <v>2229178.9948797957</v>
      </c>
      <c r="D187" s="22">
        <f t="shared" si="10"/>
        <v>16535838.741259921</v>
      </c>
      <c r="E187" s="22">
        <f t="shared" si="10"/>
        <v>8337194.0536731146</v>
      </c>
      <c r="F187" s="22">
        <f t="shared" si="10"/>
        <v>2932141.3776113139</v>
      </c>
      <c r="G187" s="22">
        <f t="shared" si="10"/>
        <v>0</v>
      </c>
      <c r="H187" s="69">
        <f t="shared" si="9"/>
        <v>30034353.167424146</v>
      </c>
      <c r="I187" s="52"/>
    </row>
    <row r="188" spans="2:9" x14ac:dyDescent="0.2">
      <c r="B188" s="35" t="str">
        <f>$B$52</f>
        <v>Totals</v>
      </c>
      <c r="C188" s="36">
        <f>SUM(C168:C187)</f>
        <v>43139108.579940818</v>
      </c>
      <c r="D188" s="36">
        <f>SUM(D168:D187)</f>
        <v>80599109.841780782</v>
      </c>
      <c r="E188" s="36">
        <f>SUM(E168:E187)</f>
        <v>65956837.757399663</v>
      </c>
      <c r="F188" s="36">
        <f>SUM(F168:F187)</f>
        <v>23847717.505620699</v>
      </c>
      <c r="G188" s="36">
        <f>SUM(G168:G187)</f>
        <v>0</v>
      </c>
      <c r="H188" s="36">
        <f t="shared" si="9"/>
        <v>213542773.68474194</v>
      </c>
      <c r="I188" s="52"/>
    </row>
    <row r="189" spans="2:9" x14ac:dyDescent="0.2">
      <c r="B189" s="46"/>
      <c r="C189" s="42"/>
      <c r="D189" s="42"/>
      <c r="E189" s="42"/>
      <c r="F189" s="42"/>
      <c r="G189" s="42"/>
      <c r="H189" s="43"/>
      <c r="I189" s="1"/>
    </row>
    <row r="190" spans="2:9" ht="15" customHeight="1" x14ac:dyDescent="0.2">
      <c r="B190" s="383" t="s">
        <v>35</v>
      </c>
      <c r="C190" s="383"/>
      <c r="D190" s="383"/>
      <c r="E190" s="383"/>
      <c r="F190" s="383"/>
      <c r="G190" s="383"/>
      <c r="H190" s="17">
        <f>H15</f>
        <v>53999831</v>
      </c>
    </row>
    <row r="191" spans="2:9" ht="43.5" customHeight="1" thickBot="1" x14ac:dyDescent="0.25">
      <c r="B191" s="365" t="s">
        <v>233</v>
      </c>
      <c r="C191" s="365"/>
      <c r="D191" s="365"/>
      <c r="E191" s="365"/>
      <c r="F191" s="365"/>
      <c r="G191" s="365"/>
      <c r="H191" s="365"/>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2" si="11">$H$190*IF($H$136=0,0,C116/$H$136)</f>
        <v>4604165.6172792651</v>
      </c>
      <c r="D193" s="38">
        <f t="shared" si="11"/>
        <v>4102648.5421843394</v>
      </c>
      <c r="E193" s="38">
        <f t="shared" si="11"/>
        <v>1575886.6323611217</v>
      </c>
      <c r="F193" s="38">
        <f t="shared" si="11"/>
        <v>914060.79420084308</v>
      </c>
      <c r="G193" s="38">
        <f t="shared" si="11"/>
        <v>0</v>
      </c>
      <c r="H193" s="38">
        <f>SUM(C193:G193)</f>
        <v>11196761.58602557</v>
      </c>
      <c r="I193" s="1"/>
    </row>
    <row r="194" spans="2:9" x14ac:dyDescent="0.2">
      <c r="B194" s="9" t="str">
        <f>$B$33</f>
        <v>Science</v>
      </c>
      <c r="C194" s="39">
        <f t="shared" si="11"/>
        <v>2557114.2074403134</v>
      </c>
      <c r="D194" s="39">
        <f t="shared" si="11"/>
        <v>2513395.7869058675</v>
      </c>
      <c r="E194" s="39">
        <f t="shared" si="11"/>
        <v>2180442.5781806349</v>
      </c>
      <c r="F194" s="39">
        <f t="shared" si="11"/>
        <v>894802.61055479769</v>
      </c>
      <c r="G194" s="39">
        <f t="shared" si="11"/>
        <v>0</v>
      </c>
      <c r="H194" s="39">
        <f t="shared" ref="H194:H213" si="12">SUM(C194:G194)</f>
        <v>8145755.1830816139</v>
      </c>
      <c r="I194" s="1"/>
    </row>
    <row r="195" spans="2:9" x14ac:dyDescent="0.2">
      <c r="B195" s="9" t="str">
        <f>$B$34</f>
        <v>Fine Arts</v>
      </c>
      <c r="C195" s="39">
        <f t="shared" si="11"/>
        <v>1339687.1222883887</v>
      </c>
      <c r="D195" s="39">
        <f t="shared" si="11"/>
        <v>1233938.4182875694</v>
      </c>
      <c r="E195" s="39">
        <f t="shared" si="11"/>
        <v>714394.12191347976</v>
      </c>
      <c r="F195" s="39">
        <f t="shared" si="11"/>
        <v>0</v>
      </c>
      <c r="G195" s="39">
        <f t="shared" si="11"/>
        <v>0</v>
      </c>
      <c r="H195" s="39">
        <f t="shared" si="12"/>
        <v>3288019.6624894375</v>
      </c>
      <c r="I195" s="1"/>
    </row>
    <row r="196" spans="2:9" x14ac:dyDescent="0.2">
      <c r="B196" s="9" t="str">
        <f>$B$35</f>
        <v>Teacher Education</v>
      </c>
      <c r="C196" s="39">
        <f t="shared" si="11"/>
        <v>73671.62760270221</v>
      </c>
      <c r="D196" s="39">
        <f t="shared" si="11"/>
        <v>506507.18798323127</v>
      </c>
      <c r="E196" s="39">
        <f t="shared" si="11"/>
        <v>563059.95234174503</v>
      </c>
      <c r="F196" s="39">
        <f t="shared" si="11"/>
        <v>128163.03082079637</v>
      </c>
      <c r="G196" s="39">
        <f t="shared" si="11"/>
        <v>0</v>
      </c>
      <c r="H196" s="39">
        <f t="shared" si="12"/>
        <v>1271401.7987484748</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2115744.0920564309</v>
      </c>
      <c r="D198" s="39">
        <f t="shared" si="11"/>
        <v>4271166.3433905784</v>
      </c>
      <c r="E198" s="39">
        <f t="shared" si="11"/>
        <v>5204993.3159544757</v>
      </c>
      <c r="F198" s="39">
        <f t="shared" si="11"/>
        <v>2154646.3472317564</v>
      </c>
      <c r="G198" s="39">
        <f t="shared" si="11"/>
        <v>0</v>
      </c>
      <c r="H198" s="39">
        <f t="shared" si="12"/>
        <v>13746550.098633241</v>
      </c>
      <c r="I198" s="1"/>
    </row>
    <row r="199" spans="2:9" x14ac:dyDescent="0.2">
      <c r="B199" s="9" t="str">
        <f>$B$38</f>
        <v>Home Economics</v>
      </c>
      <c r="C199" s="39">
        <f t="shared" si="11"/>
        <v>8283.3247491453476</v>
      </c>
      <c r="D199" s="39">
        <f t="shared" si="11"/>
        <v>62124.523704443724</v>
      </c>
      <c r="E199" s="39">
        <f t="shared" si="11"/>
        <v>0</v>
      </c>
      <c r="F199" s="39">
        <f t="shared" si="11"/>
        <v>0</v>
      </c>
      <c r="G199" s="39">
        <f t="shared" si="11"/>
        <v>0</v>
      </c>
      <c r="H199" s="39">
        <f t="shared" si="12"/>
        <v>70407.848453589075</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191262.43228405403</v>
      </c>
      <c r="D201" s="39">
        <f t="shared" si="11"/>
        <v>459160.32660208049</v>
      </c>
      <c r="E201" s="39">
        <f t="shared" si="11"/>
        <v>1430911.9596631262</v>
      </c>
      <c r="F201" s="39">
        <f t="shared" si="11"/>
        <v>138384.76798555523</v>
      </c>
      <c r="G201" s="39">
        <f t="shared" si="11"/>
        <v>0</v>
      </c>
      <c r="H201" s="39">
        <f t="shared" si="12"/>
        <v>2219719.4865348157</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ref="C203:G212" si="13">$H$190*IF($H$136=0,0,C126/$H$136)</f>
        <v>0</v>
      </c>
      <c r="D203" s="39">
        <f t="shared" si="13"/>
        <v>0</v>
      </c>
      <c r="E203" s="39">
        <f t="shared" si="13"/>
        <v>0</v>
      </c>
      <c r="F203" s="39">
        <f t="shared" si="13"/>
        <v>0</v>
      </c>
      <c r="G203" s="39">
        <f t="shared" si="13"/>
        <v>0</v>
      </c>
      <c r="H203" s="39">
        <f t="shared" si="12"/>
        <v>0</v>
      </c>
      <c r="I203" s="1"/>
    </row>
    <row r="204" spans="2:9" x14ac:dyDescent="0.2">
      <c r="B204" s="9" t="str">
        <f>$B$43</f>
        <v>Vocational Training</v>
      </c>
      <c r="C204" s="39">
        <f t="shared" si="13"/>
        <v>0</v>
      </c>
      <c r="D204" s="39">
        <f t="shared" si="13"/>
        <v>0</v>
      </c>
      <c r="E204" s="39">
        <f t="shared" si="13"/>
        <v>0</v>
      </c>
      <c r="F204" s="39">
        <f t="shared" si="13"/>
        <v>0</v>
      </c>
      <c r="G204" s="39">
        <f t="shared" si="13"/>
        <v>0</v>
      </c>
      <c r="H204" s="39">
        <f t="shared" si="12"/>
        <v>0</v>
      </c>
      <c r="I204" s="1"/>
    </row>
    <row r="205" spans="2:9" x14ac:dyDescent="0.2">
      <c r="B205" s="9" t="str">
        <f>$B$44</f>
        <v>Physical Training</v>
      </c>
      <c r="C205" s="39">
        <f t="shared" si="13"/>
        <v>0</v>
      </c>
      <c r="D205" s="39">
        <f t="shared" si="13"/>
        <v>0</v>
      </c>
      <c r="E205" s="39">
        <f t="shared" si="13"/>
        <v>0</v>
      </c>
      <c r="F205" s="39">
        <f t="shared" si="13"/>
        <v>0</v>
      </c>
      <c r="G205" s="39">
        <f t="shared" si="13"/>
        <v>0</v>
      </c>
      <c r="H205" s="39">
        <f t="shared" si="12"/>
        <v>0</v>
      </c>
      <c r="I205" s="1"/>
    </row>
    <row r="206" spans="2:9" x14ac:dyDescent="0.2">
      <c r="B206" s="9" t="str">
        <f>$B$45</f>
        <v>Health Services</v>
      </c>
      <c r="C206" s="39">
        <f t="shared" si="13"/>
        <v>79922.997730224553</v>
      </c>
      <c r="D206" s="39">
        <f t="shared" si="13"/>
        <v>423631.80304300087</v>
      </c>
      <c r="E206" s="39">
        <f t="shared" si="13"/>
        <v>240422.94730868551</v>
      </c>
      <c r="F206" s="39">
        <f t="shared" si="13"/>
        <v>113589.17060428965</v>
      </c>
      <c r="G206" s="39">
        <f t="shared" si="13"/>
        <v>0</v>
      </c>
      <c r="H206" s="39">
        <f t="shared" si="12"/>
        <v>857566.91868620052</v>
      </c>
      <c r="I206" s="1"/>
    </row>
    <row r="207" spans="2:9" x14ac:dyDescent="0.2">
      <c r="B207" s="9" t="str">
        <f>$B$46</f>
        <v>Pharmacy</v>
      </c>
      <c r="C207" s="39">
        <f t="shared" si="13"/>
        <v>0</v>
      </c>
      <c r="D207" s="39">
        <f t="shared" si="13"/>
        <v>0</v>
      </c>
      <c r="E207" s="39">
        <f t="shared" si="13"/>
        <v>0</v>
      </c>
      <c r="F207" s="39">
        <f t="shared" si="13"/>
        <v>0</v>
      </c>
      <c r="G207" s="39">
        <f t="shared" si="13"/>
        <v>0</v>
      </c>
      <c r="H207" s="39">
        <f t="shared" si="12"/>
        <v>0</v>
      </c>
      <c r="I207" s="1"/>
    </row>
    <row r="208" spans="2:9" x14ac:dyDescent="0.2">
      <c r="B208" s="9" t="str">
        <f>$B$47</f>
        <v>Business Administration</v>
      </c>
      <c r="C208" s="39">
        <f t="shared" si="13"/>
        <v>890436.17980510101</v>
      </c>
      <c r="D208" s="39">
        <f t="shared" si="13"/>
        <v>3515426.5698259869</v>
      </c>
      <c r="E208" s="39">
        <f t="shared" si="13"/>
        <v>2399318.7675796193</v>
      </c>
      <c r="F208" s="39">
        <f t="shared" si="13"/>
        <v>755812.15145672124</v>
      </c>
      <c r="G208" s="39">
        <f t="shared" si="13"/>
        <v>0</v>
      </c>
      <c r="H208" s="39">
        <f t="shared" si="12"/>
        <v>7560993.6686674282</v>
      </c>
      <c r="I208" s="1"/>
    </row>
    <row r="209" spans="2:9" x14ac:dyDescent="0.2">
      <c r="B209" s="9" t="str">
        <f>$B$48</f>
        <v>Optometry</v>
      </c>
      <c r="C209" s="39">
        <f t="shared" si="13"/>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44207.431408177756</v>
      </c>
      <c r="E210" s="39">
        <f t="shared" si="13"/>
        <v>0</v>
      </c>
      <c r="F210" s="39">
        <f t="shared" si="13"/>
        <v>0</v>
      </c>
      <c r="G210" s="39">
        <f t="shared" si="13"/>
        <v>0</v>
      </c>
      <c r="H210" s="39">
        <f t="shared" si="12"/>
        <v>44207.431408177756</v>
      </c>
      <c r="I210" s="1"/>
    </row>
    <row r="211" spans="2:9" x14ac:dyDescent="0.2">
      <c r="B211" s="9" t="str">
        <f>$B$50</f>
        <v>Technology</v>
      </c>
      <c r="C211" s="39">
        <f t="shared" si="13"/>
        <v>149844.16880827025</v>
      </c>
      <c r="D211" s="39">
        <f t="shared" si="13"/>
        <v>221951.0085956254</v>
      </c>
      <c r="E211" s="39">
        <f t="shared" si="13"/>
        <v>39991.690163942963</v>
      </c>
      <c r="F211" s="39">
        <f t="shared" si="13"/>
        <v>0</v>
      </c>
      <c r="G211" s="39">
        <f t="shared" si="13"/>
        <v>0</v>
      </c>
      <c r="H211" s="39">
        <f t="shared" si="12"/>
        <v>411786.86756783864</v>
      </c>
      <c r="I211" s="1"/>
    </row>
    <row r="212" spans="2:9" x14ac:dyDescent="0.2">
      <c r="B212" s="9" t="str">
        <f>$B$51</f>
        <v>Nursing</v>
      </c>
      <c r="C212" s="39">
        <f t="shared" si="13"/>
        <v>384958.99890374375</v>
      </c>
      <c r="D212" s="39">
        <f t="shared" si="13"/>
        <v>2855589.4086972657</v>
      </c>
      <c r="E212" s="39">
        <f t="shared" si="13"/>
        <v>1439757.8139485889</v>
      </c>
      <c r="F212" s="39">
        <f t="shared" si="13"/>
        <v>506354.22815401218</v>
      </c>
      <c r="G212" s="39">
        <f t="shared" si="13"/>
        <v>0</v>
      </c>
      <c r="H212" s="39">
        <f t="shared" si="12"/>
        <v>5186660.4497036105</v>
      </c>
      <c r="I212" s="1"/>
    </row>
    <row r="213" spans="2:9" x14ac:dyDescent="0.2">
      <c r="B213" s="35" t="str">
        <f>$B$52</f>
        <v>Totals</v>
      </c>
      <c r="C213" s="38">
        <f>SUM(C193:C212)</f>
        <v>12395090.76894764</v>
      </c>
      <c r="D213" s="38">
        <f>SUM(D193:D212)</f>
        <v>20209747.350628167</v>
      </c>
      <c r="E213" s="38">
        <f>SUM(E193:E212)</f>
        <v>15789179.779415417</v>
      </c>
      <c r="F213" s="38">
        <f>SUM(F193:F212)</f>
        <v>5605813.101008771</v>
      </c>
      <c r="G213" s="38">
        <f>SUM(G193:G212)</f>
        <v>0</v>
      </c>
      <c r="H213" s="38">
        <f t="shared" si="12"/>
        <v>53999831</v>
      </c>
      <c r="I213" s="1"/>
    </row>
    <row r="214" spans="2:9" x14ac:dyDescent="0.2">
      <c r="B214" s="14"/>
      <c r="C214" s="18"/>
      <c r="D214" s="18"/>
      <c r="E214" s="18"/>
      <c r="F214" s="18"/>
      <c r="G214" s="18"/>
      <c r="H214" s="18"/>
      <c r="I214" s="1"/>
    </row>
    <row r="215" spans="2:9" ht="15" customHeight="1" x14ac:dyDescent="0.2">
      <c r="B215" s="383" t="s">
        <v>36</v>
      </c>
      <c r="C215" s="383"/>
      <c r="D215" s="383"/>
      <c r="E215" s="383"/>
      <c r="F215" s="383"/>
      <c r="G215" s="383"/>
      <c r="H215" s="17">
        <f>H17</f>
        <v>57077133</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27" si="14">$H$215*IF($H$25=0,0,C$25/$H$25)*IF(C$52=0,0,C32/C$52)</f>
        <v>5711345.5097034816</v>
      </c>
      <c r="D218" s="38">
        <f t="shared" si="14"/>
        <v>4651315.9194364324</v>
      </c>
      <c r="E218" s="38">
        <f t="shared" si="14"/>
        <v>714189.60919740284</v>
      </c>
      <c r="F218" s="38">
        <f t="shared" si="14"/>
        <v>271029.58826291352</v>
      </c>
      <c r="G218" s="38">
        <f t="shared" si="14"/>
        <v>0</v>
      </c>
      <c r="H218" s="38">
        <f>SUM(C218:G218)</f>
        <v>11347880.62660023</v>
      </c>
      <c r="I218" s="1"/>
    </row>
    <row r="219" spans="2:9" x14ac:dyDescent="0.2">
      <c r="B219" s="9" t="str">
        <f>$B$33</f>
        <v>Science</v>
      </c>
      <c r="C219" s="39">
        <f t="shared" si="14"/>
        <v>3162265.3922357252</v>
      </c>
      <c r="D219" s="39">
        <f t="shared" si="14"/>
        <v>2179458.6584332478</v>
      </c>
      <c r="E219" s="39">
        <f t="shared" si="14"/>
        <v>1069970.0465481335</v>
      </c>
      <c r="F219" s="39">
        <f t="shared" si="14"/>
        <v>275959.12257199764</v>
      </c>
      <c r="G219" s="39">
        <f t="shared" si="14"/>
        <v>0</v>
      </c>
      <c r="H219" s="39">
        <f t="shared" ref="H219:H238" si="15">SUM(C219:G219)</f>
        <v>6687653.2197891045</v>
      </c>
      <c r="I219" s="1"/>
    </row>
    <row r="220" spans="2:9" x14ac:dyDescent="0.2">
      <c r="B220" s="9" t="str">
        <f>$B$34</f>
        <v>Fine Arts</v>
      </c>
      <c r="C220" s="39">
        <f t="shared" si="14"/>
        <v>895211.29911915993</v>
      </c>
      <c r="D220" s="39">
        <f t="shared" si="14"/>
        <v>869421.97980100114</v>
      </c>
      <c r="E220" s="39">
        <f t="shared" si="14"/>
        <v>96061.469151696103</v>
      </c>
      <c r="F220" s="39">
        <f t="shared" si="14"/>
        <v>0</v>
      </c>
      <c r="G220" s="39">
        <f t="shared" si="14"/>
        <v>0</v>
      </c>
      <c r="H220" s="39">
        <f t="shared" si="15"/>
        <v>1860694.7480718573</v>
      </c>
      <c r="I220" s="1"/>
    </row>
    <row r="221" spans="2:9" x14ac:dyDescent="0.2">
      <c r="B221" s="9" t="str">
        <f>$B$35</f>
        <v>Teacher Education</v>
      </c>
      <c r="C221" s="39">
        <f t="shared" si="14"/>
        <v>48773.874013243287</v>
      </c>
      <c r="D221" s="39">
        <f t="shared" si="14"/>
        <v>682336.74399565719</v>
      </c>
      <c r="E221" s="39">
        <f t="shared" si="14"/>
        <v>1367542.7914887276</v>
      </c>
      <c r="F221" s="39">
        <f t="shared" si="14"/>
        <v>69392.67527403032</v>
      </c>
      <c r="G221" s="39">
        <f t="shared" si="14"/>
        <v>0</v>
      </c>
      <c r="H221" s="39">
        <f t="shared" si="15"/>
        <v>2168046.0847716583</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1265931.9436618825</v>
      </c>
      <c r="D223" s="39">
        <f t="shared" si="14"/>
        <v>3209857.5463458644</v>
      </c>
      <c r="E223" s="39">
        <f t="shared" si="14"/>
        <v>2427824.0737518193</v>
      </c>
      <c r="F223" s="39">
        <f t="shared" si="14"/>
        <v>624723.67493969912</v>
      </c>
      <c r="G223" s="39">
        <f t="shared" si="14"/>
        <v>0</v>
      </c>
      <c r="H223" s="39">
        <f t="shared" si="15"/>
        <v>7528337.2386992658</v>
      </c>
      <c r="I223" s="1"/>
    </row>
    <row r="224" spans="2:9" x14ac:dyDescent="0.2">
      <c r="B224" s="9" t="str">
        <f>$B$38</f>
        <v>Home Economics</v>
      </c>
      <c r="C224" s="39">
        <f t="shared" si="14"/>
        <v>8918.4645717450894</v>
      </c>
      <c r="D224" s="39">
        <f t="shared" si="14"/>
        <v>78765.011076024908</v>
      </c>
      <c r="E224" s="39">
        <f t="shared" si="14"/>
        <v>0</v>
      </c>
      <c r="F224" s="39">
        <f t="shared" si="14"/>
        <v>0</v>
      </c>
      <c r="G224" s="39">
        <f t="shared" si="14"/>
        <v>0</v>
      </c>
      <c r="H224" s="39">
        <f t="shared" si="15"/>
        <v>87683.475647769999</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136390.43804775001</v>
      </c>
      <c r="D226" s="39">
        <f t="shared" si="14"/>
        <v>1000917.0122584618</v>
      </c>
      <c r="E226" s="39">
        <f t="shared" si="14"/>
        <v>2457641.4336057855</v>
      </c>
      <c r="F226" s="39">
        <f t="shared" si="14"/>
        <v>30430.39448492313</v>
      </c>
      <c r="G226" s="39">
        <f t="shared" si="14"/>
        <v>0</v>
      </c>
      <c r="H226" s="39">
        <f t="shared" si="15"/>
        <v>3625379.2783969203</v>
      </c>
      <c r="I226" s="1"/>
    </row>
    <row r="227" spans="2:9"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9" x14ac:dyDescent="0.2">
      <c r="B228" s="9" t="str">
        <f>$B$42</f>
        <v>Veterinary Science</v>
      </c>
      <c r="C228" s="39">
        <f t="shared" ref="C228:G237" si="16">$H$215*IF($H$25=0,0,C$25/$H$25)*IF(C$52=0,0,C42/C$52)</f>
        <v>0</v>
      </c>
      <c r="D228" s="39">
        <f t="shared" si="16"/>
        <v>0</v>
      </c>
      <c r="E228" s="39">
        <f t="shared" si="16"/>
        <v>0</v>
      </c>
      <c r="F228" s="39">
        <f t="shared" si="16"/>
        <v>0</v>
      </c>
      <c r="G228" s="39">
        <f t="shared" si="16"/>
        <v>0</v>
      </c>
      <c r="H228" s="39">
        <f t="shared" si="15"/>
        <v>0</v>
      </c>
      <c r="I228" s="1"/>
    </row>
    <row r="229" spans="2:9" x14ac:dyDescent="0.2">
      <c r="B229" s="9" t="str">
        <f>$B$43</f>
        <v>Vocational Training</v>
      </c>
      <c r="C229" s="39">
        <f t="shared" si="16"/>
        <v>0</v>
      </c>
      <c r="D229" s="39">
        <f t="shared" si="16"/>
        <v>0</v>
      </c>
      <c r="E229" s="39">
        <f t="shared" si="16"/>
        <v>0</v>
      </c>
      <c r="F229" s="39">
        <f t="shared" si="16"/>
        <v>0</v>
      </c>
      <c r="G229" s="39">
        <f t="shared" si="16"/>
        <v>0</v>
      </c>
      <c r="H229" s="39">
        <f t="shared" si="15"/>
        <v>0</v>
      </c>
      <c r="I229" s="1"/>
    </row>
    <row r="230" spans="2:9" x14ac:dyDescent="0.2">
      <c r="B230" s="9" t="str">
        <f>$B$44</f>
        <v>Physical Training</v>
      </c>
      <c r="C230" s="39">
        <f t="shared" si="16"/>
        <v>9343.1533608758073</v>
      </c>
      <c r="D230" s="39">
        <f t="shared" si="16"/>
        <v>0</v>
      </c>
      <c r="E230" s="39">
        <f t="shared" si="16"/>
        <v>0</v>
      </c>
      <c r="F230" s="39">
        <f t="shared" si="16"/>
        <v>0</v>
      </c>
      <c r="G230" s="39">
        <f t="shared" si="16"/>
        <v>0</v>
      </c>
      <c r="H230" s="39">
        <f t="shared" si="15"/>
        <v>9343.1533608758073</v>
      </c>
      <c r="I230" s="1"/>
    </row>
    <row r="231" spans="2:9" x14ac:dyDescent="0.2">
      <c r="B231" s="9" t="str">
        <f>$B$45</f>
        <v>Health Services</v>
      </c>
      <c r="C231" s="39">
        <f t="shared" si="16"/>
        <v>119990.91711362531</v>
      </c>
      <c r="D231" s="39">
        <f t="shared" si="16"/>
        <v>1209783.6338082934</v>
      </c>
      <c r="E231" s="39">
        <f t="shared" si="16"/>
        <v>201511.27578889809</v>
      </c>
      <c r="F231" s="39">
        <f t="shared" si="16"/>
        <v>29103.212170938947</v>
      </c>
      <c r="G231" s="39">
        <f t="shared" si="16"/>
        <v>0</v>
      </c>
      <c r="H231" s="39">
        <f t="shared" si="15"/>
        <v>1560389.0388817557</v>
      </c>
      <c r="I231" s="1"/>
    </row>
    <row r="232" spans="2:9" x14ac:dyDescent="0.2">
      <c r="B232" s="9" t="str">
        <f>$B$46</f>
        <v>Pharmacy</v>
      </c>
      <c r="C232" s="39">
        <f t="shared" si="16"/>
        <v>0</v>
      </c>
      <c r="D232" s="39">
        <f t="shared" si="16"/>
        <v>0</v>
      </c>
      <c r="E232" s="39">
        <f t="shared" si="16"/>
        <v>0</v>
      </c>
      <c r="F232" s="39">
        <f t="shared" si="16"/>
        <v>0</v>
      </c>
      <c r="G232" s="39">
        <f t="shared" si="16"/>
        <v>0</v>
      </c>
      <c r="H232" s="39">
        <f t="shared" si="15"/>
        <v>0</v>
      </c>
      <c r="I232" s="1"/>
    </row>
    <row r="233" spans="2:9" x14ac:dyDescent="0.2">
      <c r="B233" s="9" t="str">
        <f>$B$47</f>
        <v>Business Administration</v>
      </c>
      <c r="C233" s="39">
        <f t="shared" si="16"/>
        <v>643926.20942735323</v>
      </c>
      <c r="D233" s="39">
        <f t="shared" si="16"/>
        <v>4572697.5843586856</v>
      </c>
      <c r="E233" s="39">
        <f t="shared" si="16"/>
        <v>1112630.6520822721</v>
      </c>
      <c r="F233" s="39">
        <f t="shared" si="16"/>
        <v>97168.705130985079</v>
      </c>
      <c r="G233" s="39">
        <f t="shared" si="16"/>
        <v>0</v>
      </c>
      <c r="H233" s="39">
        <f t="shared" si="15"/>
        <v>6426423.1509992955</v>
      </c>
      <c r="I233" s="1"/>
    </row>
    <row r="234" spans="2:9" x14ac:dyDescent="0.2">
      <c r="B234" s="9" t="str">
        <f>$B$48</f>
        <v>Optometry</v>
      </c>
      <c r="C234" s="39">
        <f t="shared" si="16"/>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11000.6998709532</v>
      </c>
      <c r="E235" s="39">
        <f t="shared" si="16"/>
        <v>0</v>
      </c>
      <c r="F235" s="39">
        <f t="shared" si="16"/>
        <v>0</v>
      </c>
      <c r="G235" s="39">
        <f t="shared" si="16"/>
        <v>0</v>
      </c>
      <c r="H235" s="39">
        <f t="shared" si="15"/>
        <v>11000.6998709532</v>
      </c>
      <c r="I235" s="1"/>
    </row>
    <row r="236" spans="2:9" x14ac:dyDescent="0.2">
      <c r="B236" s="9" t="str">
        <f>$B$50</f>
        <v>Technology</v>
      </c>
      <c r="C236" s="39">
        <f t="shared" si="16"/>
        <v>132241.55526162681</v>
      </c>
      <c r="D236" s="39">
        <f t="shared" si="16"/>
        <v>220967.39140787994</v>
      </c>
      <c r="E236" s="39">
        <f t="shared" si="16"/>
        <v>84344.82396978476</v>
      </c>
      <c r="F236" s="39">
        <f t="shared" si="16"/>
        <v>0</v>
      </c>
      <c r="G236" s="39">
        <f t="shared" si="16"/>
        <v>0</v>
      </c>
      <c r="H236" s="39">
        <f t="shared" si="15"/>
        <v>437553.7706392915</v>
      </c>
      <c r="I236" s="1"/>
    </row>
    <row r="237" spans="2:9" x14ac:dyDescent="0.2">
      <c r="B237" s="9" t="str">
        <f>$B$51</f>
        <v>Nursing</v>
      </c>
      <c r="C237" s="39">
        <f t="shared" si="16"/>
        <v>342919.86303885787</v>
      </c>
      <c r="D237" s="39">
        <f t="shared" si="16"/>
        <v>9652967.4607631527</v>
      </c>
      <c r="E237" s="39">
        <f t="shared" si="16"/>
        <v>5049498.5399043635</v>
      </c>
      <c r="F237" s="39">
        <f t="shared" si="16"/>
        <v>281362.65056464751</v>
      </c>
      <c r="G237" s="39">
        <f t="shared" si="16"/>
        <v>0</v>
      </c>
      <c r="H237" s="39">
        <f t="shared" si="15"/>
        <v>15326748.514271023</v>
      </c>
      <c r="I237" s="1"/>
    </row>
    <row r="238" spans="2:9" x14ac:dyDescent="0.2">
      <c r="B238" s="35" t="str">
        <f>$B$52</f>
        <v>Totals</v>
      </c>
      <c r="C238" s="38">
        <f>SUM(C218:C237)</f>
        <v>12477258.619555322</v>
      </c>
      <c r="D238" s="38">
        <f>SUM(D218:D237)</f>
        <v>28339489.641555652</v>
      </c>
      <c r="E238" s="38">
        <f>SUM(E218:E237)</f>
        <v>14581214.715488883</v>
      </c>
      <c r="F238" s="38">
        <f>SUM(F218:F237)</f>
        <v>1679170.0234001351</v>
      </c>
      <c r="G238" s="38">
        <f>SUM(G218:G237)</f>
        <v>0</v>
      </c>
      <c r="H238" s="38">
        <f t="shared" si="15"/>
        <v>57077132.999999993</v>
      </c>
      <c r="I238" s="1"/>
    </row>
    <row r="239" spans="2:9" x14ac:dyDescent="0.2">
      <c r="B239" s="40"/>
      <c r="C239" s="41"/>
      <c r="D239" s="41"/>
      <c r="E239" s="41"/>
      <c r="F239" s="41"/>
      <c r="G239" s="41"/>
      <c r="H239" s="41"/>
      <c r="I239" s="1"/>
    </row>
    <row r="240" spans="2:9" ht="15" customHeight="1" x14ac:dyDescent="0.2">
      <c r="B240" s="28" t="s">
        <v>12</v>
      </c>
      <c r="C240" s="11"/>
      <c r="D240" s="11"/>
      <c r="E240" s="11"/>
      <c r="F240" s="11"/>
      <c r="G240" s="11"/>
      <c r="H240" s="17">
        <f>H16</f>
        <v>91229950</v>
      </c>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$H$240*IF($H$25=0,0,C$25/$H$25)*IF(C$52=0,0,C32/C$52)</f>
        <v>9128800.5878461543</v>
      </c>
      <c r="D243" s="38">
        <f t="shared" ref="C243:G252" si="17">$H$240*IF($H$25=0,0,D$25/$H$25)*IF(D$52=0,0,D32/D$52)</f>
        <v>7434489.0232028598</v>
      </c>
      <c r="E243" s="38">
        <f t="shared" si="17"/>
        <v>1141533.9018096547</v>
      </c>
      <c r="F243" s="38">
        <f t="shared" si="17"/>
        <v>433203.535043468</v>
      </c>
      <c r="G243" s="38">
        <f t="shared" si="17"/>
        <v>0</v>
      </c>
      <c r="H243" s="38">
        <f>SUM(C243:G243)</f>
        <v>18138027.047902137</v>
      </c>
      <c r="I243" s="1"/>
    </row>
    <row r="244" spans="2:9" x14ac:dyDescent="0.2">
      <c r="B244" s="9" t="str">
        <f>$B$33</f>
        <v>Science</v>
      </c>
      <c r="C244" s="39">
        <f t="shared" si="17"/>
        <v>5054446.4736936875</v>
      </c>
      <c r="D244" s="39">
        <f t="shared" si="17"/>
        <v>3483565.0283263572</v>
      </c>
      <c r="E244" s="39">
        <f t="shared" si="17"/>
        <v>1710200.0173709476</v>
      </c>
      <c r="F244" s="39">
        <f t="shared" si="17"/>
        <v>441082.71791239438</v>
      </c>
      <c r="G244" s="39">
        <f t="shared" si="17"/>
        <v>0</v>
      </c>
      <c r="H244" s="39">
        <f t="shared" ref="H244:H263" si="18">SUM(C244:G244)</f>
        <v>10689294.237303387</v>
      </c>
      <c r="I244" s="1"/>
    </row>
    <row r="245" spans="2:9" x14ac:dyDescent="0.2">
      <c r="B245" s="9" t="str">
        <f>$B$34</f>
        <v>Fine Arts</v>
      </c>
      <c r="C245" s="39">
        <f t="shared" si="17"/>
        <v>1430872.185855516</v>
      </c>
      <c r="D245" s="39">
        <f t="shared" si="17"/>
        <v>1389651.5045026236</v>
      </c>
      <c r="E245" s="39">
        <f t="shared" si="17"/>
        <v>153541.05167888824</v>
      </c>
      <c r="F245" s="39">
        <f t="shared" si="17"/>
        <v>0</v>
      </c>
      <c r="G245" s="39">
        <f t="shared" si="17"/>
        <v>0</v>
      </c>
      <c r="H245" s="39">
        <f t="shared" si="18"/>
        <v>2974064.7420370276</v>
      </c>
      <c r="I245" s="1"/>
    </row>
    <row r="246" spans="2:9" x14ac:dyDescent="0.2">
      <c r="B246" s="9" t="str">
        <f>$B$35</f>
        <v>Teacher Education</v>
      </c>
      <c r="C246" s="39">
        <f t="shared" si="17"/>
        <v>77958.332061536523</v>
      </c>
      <c r="D246" s="39">
        <f t="shared" si="17"/>
        <v>1090621.4759926116</v>
      </c>
      <c r="E246" s="39">
        <f t="shared" si="17"/>
        <v>2185829.1391471438</v>
      </c>
      <c r="F246" s="39">
        <f t="shared" si="17"/>
        <v>110914.65115488584</v>
      </c>
      <c r="G246" s="39">
        <f t="shared" si="17"/>
        <v>0</v>
      </c>
      <c r="H246" s="39">
        <f t="shared" si="18"/>
        <v>3465323.598356178</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2023418.1685978579</v>
      </c>
      <c r="D248" s="39">
        <f t="shared" si="17"/>
        <v>5130515.9889557855</v>
      </c>
      <c r="E248" s="39">
        <f t="shared" si="17"/>
        <v>3880542.998842895</v>
      </c>
      <c r="F248" s="39">
        <f t="shared" si="17"/>
        <v>998534.90588893113</v>
      </c>
      <c r="G248" s="39">
        <f t="shared" si="17"/>
        <v>0</v>
      </c>
      <c r="H248" s="39">
        <f t="shared" si="18"/>
        <v>12033012.06228547</v>
      </c>
      <c r="I248" s="1"/>
    </row>
    <row r="249" spans="2:9" x14ac:dyDescent="0.2">
      <c r="B249" s="9" t="str">
        <f>$B$38</f>
        <v>Home Economics</v>
      </c>
      <c r="C249" s="39">
        <f t="shared" si="17"/>
        <v>14254.939486134945</v>
      </c>
      <c r="D249" s="39">
        <f t="shared" si="17"/>
        <v>125895.04140327437</v>
      </c>
      <c r="E249" s="39">
        <f t="shared" si="17"/>
        <v>0</v>
      </c>
      <c r="F249" s="39">
        <f t="shared" si="17"/>
        <v>0</v>
      </c>
      <c r="G249" s="39">
        <f t="shared" si="17"/>
        <v>0</v>
      </c>
      <c r="H249" s="39">
        <f t="shared" si="18"/>
        <v>140149.98088940931</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218001.36393631282</v>
      </c>
      <c r="D251" s="39">
        <f t="shared" si="17"/>
        <v>1599828.2356349055</v>
      </c>
      <c r="E251" s="39">
        <f t="shared" si="17"/>
        <v>3928201.9492076472</v>
      </c>
      <c r="F251" s="39">
        <f t="shared" si="17"/>
        <v>48638.801940872065</v>
      </c>
      <c r="G251" s="39">
        <f t="shared" si="17"/>
        <v>0</v>
      </c>
      <c r="H251" s="39">
        <f t="shared" si="18"/>
        <v>5794670.3507197378</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ref="C253:G262" si="19">$H$240*IF($H$25=0,0,C$25/$H$25)*IF(C$52=0,0,C42/C$52)</f>
        <v>0</v>
      </c>
      <c r="D253" s="39">
        <f t="shared" si="19"/>
        <v>0</v>
      </c>
      <c r="E253" s="39">
        <f t="shared" si="19"/>
        <v>0</v>
      </c>
      <c r="F253" s="39">
        <f t="shared" si="19"/>
        <v>0</v>
      </c>
      <c r="G253" s="39">
        <f t="shared" si="19"/>
        <v>0</v>
      </c>
      <c r="H253" s="39">
        <f t="shared" si="18"/>
        <v>0</v>
      </c>
      <c r="I253" s="1"/>
    </row>
    <row r="254" spans="2:9" x14ac:dyDescent="0.2">
      <c r="B254" s="9" t="str">
        <f>$B$43</f>
        <v>Vocational Training</v>
      </c>
      <c r="C254" s="39">
        <f t="shared" si="19"/>
        <v>0</v>
      </c>
      <c r="D254" s="39">
        <f t="shared" si="19"/>
        <v>0</v>
      </c>
      <c r="E254" s="39">
        <f t="shared" si="19"/>
        <v>0</v>
      </c>
      <c r="F254" s="39">
        <f t="shared" si="19"/>
        <v>0</v>
      </c>
      <c r="G254" s="39">
        <f t="shared" si="19"/>
        <v>0</v>
      </c>
      <c r="H254" s="39">
        <f t="shared" si="18"/>
        <v>0</v>
      </c>
      <c r="I254" s="1"/>
    </row>
    <row r="255" spans="2:9" x14ac:dyDescent="0.2">
      <c r="B255" s="9" t="str">
        <f>$B$44</f>
        <v>Physical Training</v>
      </c>
      <c r="C255" s="39">
        <f t="shared" si="19"/>
        <v>14933.746128331846</v>
      </c>
      <c r="D255" s="39">
        <f t="shared" si="19"/>
        <v>0</v>
      </c>
      <c r="E255" s="39">
        <f t="shared" si="19"/>
        <v>0</v>
      </c>
      <c r="F255" s="39">
        <f t="shared" si="19"/>
        <v>0</v>
      </c>
      <c r="G255" s="39">
        <f t="shared" si="19"/>
        <v>0</v>
      </c>
      <c r="H255" s="39">
        <f t="shared" si="18"/>
        <v>14933.746128331846</v>
      </c>
      <c r="I255" s="1"/>
    </row>
    <row r="256" spans="2:9" x14ac:dyDescent="0.2">
      <c r="B256" s="9" t="str">
        <f>$B$45</f>
        <v>Health Services</v>
      </c>
      <c r="C256" s="39">
        <f t="shared" si="19"/>
        <v>191788.98436840164</v>
      </c>
      <c r="D256" s="39">
        <f t="shared" si="19"/>
        <v>1933672.8147005718</v>
      </c>
      <c r="E256" s="39">
        <f t="shared" si="19"/>
        <v>322088.0700973082</v>
      </c>
      <c r="F256" s="39">
        <f t="shared" si="19"/>
        <v>46517.483476161135</v>
      </c>
      <c r="G256" s="39">
        <f t="shared" si="19"/>
        <v>0</v>
      </c>
      <c r="H256" s="39">
        <f t="shared" si="18"/>
        <v>2494067.3526424426</v>
      </c>
      <c r="I256" s="1"/>
    </row>
    <row r="257" spans="2:9" x14ac:dyDescent="0.2">
      <c r="B257" s="9" t="str">
        <f>$B$46</f>
        <v>Pharmacy</v>
      </c>
      <c r="C257" s="39">
        <f t="shared" si="19"/>
        <v>0</v>
      </c>
      <c r="D257" s="39">
        <f t="shared" si="19"/>
        <v>0</v>
      </c>
      <c r="E257" s="39">
        <f t="shared" si="19"/>
        <v>0</v>
      </c>
      <c r="F257" s="39">
        <f t="shared" si="19"/>
        <v>0</v>
      </c>
      <c r="G257" s="39">
        <f t="shared" si="19"/>
        <v>0</v>
      </c>
      <c r="H257" s="39">
        <f t="shared" si="18"/>
        <v>0</v>
      </c>
      <c r="I257" s="1"/>
    </row>
    <row r="258" spans="2:9" x14ac:dyDescent="0.2">
      <c r="B258" s="9" t="str">
        <f>$B$47</f>
        <v>Business Administration</v>
      </c>
      <c r="C258" s="39">
        <f t="shared" si="19"/>
        <v>1029227.5172571643</v>
      </c>
      <c r="D258" s="39">
        <f t="shared" si="19"/>
        <v>7308828.423217468</v>
      </c>
      <c r="E258" s="39">
        <f t="shared" si="19"/>
        <v>1778387.1302353796</v>
      </c>
      <c r="F258" s="39">
        <f t="shared" si="19"/>
        <v>155310.81616633604</v>
      </c>
      <c r="G258" s="39">
        <f t="shared" si="19"/>
        <v>0</v>
      </c>
      <c r="H258" s="39">
        <f t="shared" si="18"/>
        <v>10271753.886876347</v>
      </c>
      <c r="I258" s="1"/>
    </row>
    <row r="259" spans="2:9" x14ac:dyDescent="0.2">
      <c r="B259" s="9" t="str">
        <f>$B$48</f>
        <v>Optometry</v>
      </c>
      <c r="C259" s="39">
        <f t="shared" si="19"/>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17583.106341239436</v>
      </c>
      <c r="E260" s="39">
        <f t="shared" si="19"/>
        <v>0</v>
      </c>
      <c r="F260" s="39">
        <f t="shared" si="19"/>
        <v>0</v>
      </c>
      <c r="G260" s="39">
        <f t="shared" si="19"/>
        <v>0</v>
      </c>
      <c r="H260" s="39">
        <f t="shared" si="18"/>
        <v>17583.106341239436</v>
      </c>
      <c r="I260" s="1"/>
    </row>
    <row r="261" spans="2:9" x14ac:dyDescent="0.2">
      <c r="B261" s="9" t="str">
        <f>$B$50</f>
        <v>Technology</v>
      </c>
      <c r="C261" s="39">
        <f t="shared" si="19"/>
        <v>211369.94520100459</v>
      </c>
      <c r="D261" s="39">
        <f t="shared" si="19"/>
        <v>353185.99604102952</v>
      </c>
      <c r="E261" s="39">
        <f t="shared" si="19"/>
        <v>134813.60518795269</v>
      </c>
      <c r="F261" s="39">
        <f t="shared" si="19"/>
        <v>0</v>
      </c>
      <c r="G261" s="39">
        <f t="shared" si="19"/>
        <v>0</v>
      </c>
      <c r="H261" s="39">
        <f t="shared" si="18"/>
        <v>699369.54642998683</v>
      </c>
      <c r="I261" s="1"/>
    </row>
    <row r="262" spans="2:9" x14ac:dyDescent="0.2">
      <c r="B262" s="9" t="str">
        <f>$B$51</f>
        <v>Nursing</v>
      </c>
      <c r="C262" s="39">
        <f t="shared" si="19"/>
        <v>548110.25562622165</v>
      </c>
      <c r="D262" s="39">
        <f t="shared" si="19"/>
        <v>15428941.373019723</v>
      </c>
      <c r="E262" s="39">
        <f t="shared" si="19"/>
        <v>8070929.19892364</v>
      </c>
      <c r="F262" s="39">
        <f t="shared" si="19"/>
        <v>449719.51451871742</v>
      </c>
      <c r="G262" s="39">
        <f t="shared" si="19"/>
        <v>0</v>
      </c>
      <c r="H262" s="39">
        <f t="shared" si="18"/>
        <v>24497700.342088304</v>
      </c>
      <c r="I262" s="1"/>
    </row>
    <row r="263" spans="2:9" x14ac:dyDescent="0.2">
      <c r="B263" s="35" t="str">
        <f>$B$52</f>
        <v>Totals</v>
      </c>
      <c r="C263" s="38">
        <f>SUM(C243:C262)</f>
        <v>19943182.500058323</v>
      </c>
      <c r="D263" s="38">
        <f>SUM(D243:D262)</f>
        <v>45296778.01133845</v>
      </c>
      <c r="E263" s="38">
        <f>SUM(E243:E262)</f>
        <v>23306067.062501457</v>
      </c>
      <c r="F263" s="38">
        <f>SUM(F243:F262)</f>
        <v>2683922.4261017656</v>
      </c>
      <c r="G263" s="38">
        <f>SUM(G243:G262)</f>
        <v>0</v>
      </c>
      <c r="H263" s="38">
        <f t="shared" si="18"/>
        <v>91229949.999999985</v>
      </c>
      <c r="I263" s="50"/>
    </row>
    <row r="264" spans="2:9" x14ac:dyDescent="0.2">
      <c r="B264" s="375"/>
      <c r="C264" s="375"/>
      <c r="D264" s="375"/>
      <c r="E264" s="375"/>
      <c r="F264" s="375"/>
      <c r="G264" s="375"/>
      <c r="H264" s="376"/>
      <c r="I264" s="49"/>
    </row>
    <row r="265" spans="2:9" ht="15" customHeight="1" x14ac:dyDescent="0.2">
      <c r="B265" s="164" t="s">
        <v>236</v>
      </c>
      <c r="C265" s="11"/>
      <c r="D265" s="11"/>
      <c r="E265" s="11"/>
      <c r="F265" s="11"/>
      <c r="G265" s="11"/>
      <c r="H265" s="17"/>
    </row>
    <row r="266" spans="2:9" ht="45" customHeight="1" thickBot="1" x14ac:dyDescent="0.25">
      <c r="B266" s="365" t="s">
        <v>237</v>
      </c>
      <c r="C266" s="365"/>
      <c r="D266" s="365"/>
      <c r="E266" s="365"/>
      <c r="F266" s="365"/>
      <c r="G266" s="365"/>
      <c r="H266" s="365"/>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77" si="20">C243+C218+C193+C168+C116</f>
        <v>37054331.463459246</v>
      </c>
      <c r="D268" s="38">
        <f t="shared" si="20"/>
        <v>31880269.951723229</v>
      </c>
      <c r="E268" s="38">
        <f t="shared" si="20"/>
        <v>9459063.7634838335</v>
      </c>
      <c r="F268" s="38">
        <f t="shared" si="20"/>
        <v>5114395.0518616298</v>
      </c>
      <c r="G268" s="38">
        <f t="shared" si="20"/>
        <v>0</v>
      </c>
      <c r="H268" s="38">
        <f>SUM(C268:G268)</f>
        <v>83508060.230527937</v>
      </c>
      <c r="I268" s="1"/>
    </row>
    <row r="269" spans="2:9" x14ac:dyDescent="0.2">
      <c r="B269" s="9" t="str">
        <f>$B$33</f>
        <v>Science</v>
      </c>
      <c r="C269" s="39">
        <f t="shared" si="20"/>
        <v>25424174.746587455</v>
      </c>
      <c r="D269" s="39">
        <f t="shared" si="20"/>
        <v>22576294.350128882</v>
      </c>
      <c r="E269" s="39">
        <f t="shared" si="20"/>
        <v>17452915.074008886</v>
      </c>
      <c r="F269" s="39">
        <f t="shared" si="20"/>
        <v>6738393.0424904879</v>
      </c>
      <c r="G269" s="39">
        <f t="shared" si="20"/>
        <v>0</v>
      </c>
      <c r="H269" s="39">
        <f t="shared" ref="H269:H288" si="21">SUM(C269:G269)</f>
        <v>72191777.213215709</v>
      </c>
      <c r="I269" s="1"/>
    </row>
    <row r="270" spans="2:9" x14ac:dyDescent="0.2">
      <c r="B270" s="9" t="str">
        <f>$B$34</f>
        <v>Fine Arts</v>
      </c>
      <c r="C270" s="39">
        <f t="shared" si="20"/>
        <v>7782419.4087450337</v>
      </c>
      <c r="D270" s="39">
        <f t="shared" si="20"/>
        <v>7284711.4914244413</v>
      </c>
      <c r="E270" s="39">
        <f t="shared" si="20"/>
        <v>3159217.942428852</v>
      </c>
      <c r="F270" s="39">
        <f t="shared" si="20"/>
        <v>0</v>
      </c>
      <c r="G270" s="39">
        <f t="shared" si="20"/>
        <v>0</v>
      </c>
      <c r="H270" s="39">
        <f t="shared" si="21"/>
        <v>18226348.842598327</v>
      </c>
      <c r="I270" s="1"/>
    </row>
    <row r="271" spans="2:9" x14ac:dyDescent="0.2">
      <c r="B271" s="9" t="str">
        <f>$B$35</f>
        <v>Teacher Education</v>
      </c>
      <c r="C271" s="39">
        <f t="shared" si="20"/>
        <v>573097.20628090622</v>
      </c>
      <c r="D271" s="39">
        <f t="shared" si="20"/>
        <v>4841806.9535575379</v>
      </c>
      <c r="E271" s="39">
        <f t="shared" si="20"/>
        <v>6964865.119010414</v>
      </c>
      <c r="F271" s="39">
        <f t="shared" si="20"/>
        <v>956827.3130274507</v>
      </c>
      <c r="G271" s="39">
        <f t="shared" si="20"/>
        <v>0</v>
      </c>
      <c r="H271" s="39">
        <f t="shared" si="21"/>
        <v>13336596.591876308</v>
      </c>
      <c r="I271" s="1"/>
    </row>
    <row r="272" spans="2:9"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9" x14ac:dyDescent="0.2">
      <c r="B273" s="9" t="str">
        <f>$B$37</f>
        <v>Engineering</v>
      </c>
      <c r="C273" s="39">
        <f t="shared" si="20"/>
        <v>21184770.863623649</v>
      </c>
      <c r="D273" s="39">
        <f t="shared" si="20"/>
        <v>44466821.483809128</v>
      </c>
      <c r="E273" s="39">
        <f t="shared" si="20"/>
        <v>50333325.358787008</v>
      </c>
      <c r="F273" s="39">
        <f t="shared" si="20"/>
        <v>19847723.013398193</v>
      </c>
      <c r="G273" s="39">
        <f t="shared" si="20"/>
        <v>0</v>
      </c>
      <c r="H273" s="39">
        <f t="shared" si="21"/>
        <v>135832640.71961799</v>
      </c>
      <c r="I273" s="1"/>
    </row>
    <row r="274" spans="2:9" x14ac:dyDescent="0.2">
      <c r="B274" s="9" t="str">
        <f>$B$38</f>
        <v>Home Economics</v>
      </c>
      <c r="C274" s="39">
        <f t="shared" si="20"/>
        <v>46056.996659602082</v>
      </c>
      <c r="D274" s="39">
        <f t="shared" si="20"/>
        <v>376285.85903423303</v>
      </c>
      <c r="E274" s="39">
        <f t="shared" si="20"/>
        <v>0</v>
      </c>
      <c r="F274" s="39">
        <f t="shared" si="20"/>
        <v>0</v>
      </c>
      <c r="G274" s="39">
        <f t="shared" si="20"/>
        <v>0</v>
      </c>
      <c r="H274" s="39">
        <f t="shared" si="21"/>
        <v>422342.85569383512</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1540676.3707685373</v>
      </c>
      <c r="D276" s="39">
        <f t="shared" si="20"/>
        <v>5448637.5576446746</v>
      </c>
      <c r="E276" s="39">
        <f t="shared" si="20"/>
        <v>15260920.190978862</v>
      </c>
      <c r="F276" s="39">
        <f t="shared" si="20"/>
        <v>937385.76625941333</v>
      </c>
      <c r="G276" s="39">
        <f t="shared" si="20"/>
        <v>0</v>
      </c>
      <c r="H276" s="39">
        <f t="shared" si="21"/>
        <v>23187619.885651488</v>
      </c>
      <c r="I276" s="1"/>
    </row>
    <row r="277" spans="2:9"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9" x14ac:dyDescent="0.2">
      <c r="B278" s="9" t="str">
        <f>$B$42</f>
        <v>Veterinary Science</v>
      </c>
      <c r="C278" s="39">
        <f t="shared" ref="C278:G287" si="22">C253+C228+C203+C178+C126</f>
        <v>0</v>
      </c>
      <c r="D278" s="39">
        <f t="shared" si="22"/>
        <v>0</v>
      </c>
      <c r="E278" s="39">
        <f t="shared" si="22"/>
        <v>0</v>
      </c>
      <c r="F278" s="39">
        <f t="shared" si="22"/>
        <v>0</v>
      </c>
      <c r="G278" s="39">
        <f t="shared" si="22"/>
        <v>0</v>
      </c>
      <c r="H278" s="39">
        <f t="shared" si="21"/>
        <v>0</v>
      </c>
      <c r="I278" s="1"/>
    </row>
    <row r="279" spans="2:9" x14ac:dyDescent="0.2">
      <c r="B279" s="9" t="str">
        <f>$B$43</f>
        <v>Vocational Training</v>
      </c>
      <c r="C279" s="39">
        <f t="shared" si="22"/>
        <v>0</v>
      </c>
      <c r="D279" s="39">
        <f t="shared" si="22"/>
        <v>0</v>
      </c>
      <c r="E279" s="39">
        <f t="shared" si="22"/>
        <v>0</v>
      </c>
      <c r="F279" s="39">
        <f t="shared" si="22"/>
        <v>0</v>
      </c>
      <c r="G279" s="39">
        <f t="shared" si="22"/>
        <v>0</v>
      </c>
      <c r="H279" s="39">
        <f t="shared" si="21"/>
        <v>0</v>
      </c>
      <c r="I279" s="1"/>
    </row>
    <row r="280" spans="2:9" x14ac:dyDescent="0.2">
      <c r="B280" s="9" t="str">
        <f>$B$44</f>
        <v>Physical Training</v>
      </c>
      <c r="C280" s="39">
        <f t="shared" si="22"/>
        <v>24276.899489207652</v>
      </c>
      <c r="D280" s="39">
        <f t="shared" si="22"/>
        <v>0</v>
      </c>
      <c r="E280" s="39">
        <f t="shared" si="22"/>
        <v>0</v>
      </c>
      <c r="F280" s="39">
        <f t="shared" si="22"/>
        <v>0</v>
      </c>
      <c r="G280" s="39">
        <f t="shared" si="22"/>
        <v>0</v>
      </c>
      <c r="H280" s="39">
        <f t="shared" si="21"/>
        <v>24276.899489207652</v>
      </c>
      <c r="I280" s="1"/>
    </row>
    <row r="281" spans="2:9" x14ac:dyDescent="0.2">
      <c r="B281" s="9" t="str">
        <f>$B$45</f>
        <v>Health Services</v>
      </c>
      <c r="C281" s="39">
        <f t="shared" si="22"/>
        <v>532575.94352486951</v>
      </c>
      <c r="D281" s="39">
        <f t="shared" si="22"/>
        <v>4313785.7410998885</v>
      </c>
      <c r="E281" s="39">
        <f t="shared" si="22"/>
        <v>1187794.0919493618</v>
      </c>
      <c r="F281" s="39">
        <f t="shared" si="22"/>
        <v>389423.23059470777</v>
      </c>
      <c r="G281" s="39">
        <f t="shared" si="22"/>
        <v>0</v>
      </c>
      <c r="H281" s="39">
        <f t="shared" si="21"/>
        <v>6423579.0071688276</v>
      </c>
      <c r="I281" s="1"/>
    </row>
    <row r="282" spans="2:9" x14ac:dyDescent="0.2">
      <c r="B282" s="9" t="str">
        <f>$B$46</f>
        <v>Pharmacy</v>
      </c>
      <c r="C282" s="39">
        <f t="shared" si="22"/>
        <v>0</v>
      </c>
      <c r="D282" s="39">
        <f t="shared" si="22"/>
        <v>0</v>
      </c>
      <c r="E282" s="39">
        <f t="shared" si="22"/>
        <v>0</v>
      </c>
      <c r="F282" s="39">
        <f t="shared" si="22"/>
        <v>0</v>
      </c>
      <c r="G282" s="39">
        <f t="shared" si="22"/>
        <v>0</v>
      </c>
      <c r="H282" s="39">
        <f t="shared" si="21"/>
        <v>0</v>
      </c>
      <c r="I282" s="1"/>
    </row>
    <row r="283" spans="2:9" x14ac:dyDescent="0.2">
      <c r="B283" s="9" t="str">
        <f>$B$47</f>
        <v>Business Administration</v>
      </c>
      <c r="C283" s="39">
        <f t="shared" si="22"/>
        <v>6855429.6984165628</v>
      </c>
      <c r="D283" s="39">
        <f t="shared" si="22"/>
        <v>32341061.521042325</v>
      </c>
      <c r="E283" s="39">
        <f t="shared" si="22"/>
        <v>16854884.345416144</v>
      </c>
      <c r="F283" s="39">
        <f t="shared" si="22"/>
        <v>4651253.1116680363</v>
      </c>
      <c r="G283" s="39">
        <f t="shared" si="22"/>
        <v>0</v>
      </c>
      <c r="H283" s="39">
        <f t="shared" si="21"/>
        <v>60702628.676543064</v>
      </c>
      <c r="I283" s="1"/>
    </row>
    <row r="284" spans="2:9" x14ac:dyDescent="0.2">
      <c r="B284" s="9" t="str">
        <f>$B$48</f>
        <v>Optometry</v>
      </c>
      <c r="C284" s="39">
        <f t="shared" si="22"/>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150711.68130458088</v>
      </c>
      <c r="E285" s="39">
        <f t="shared" si="22"/>
        <v>0</v>
      </c>
      <c r="F285" s="39">
        <f t="shared" si="22"/>
        <v>0</v>
      </c>
      <c r="G285" s="39">
        <f t="shared" si="22"/>
        <v>0</v>
      </c>
      <c r="H285" s="39">
        <f t="shared" si="21"/>
        <v>150711.68130458088</v>
      </c>
      <c r="I285" s="1"/>
    </row>
    <row r="286" spans="2:9" x14ac:dyDescent="0.2">
      <c r="B286" s="9" t="str">
        <f>$B$50</f>
        <v>Technology</v>
      </c>
      <c r="C286" s="39">
        <f t="shared" si="22"/>
        <v>4600836.5018644864</v>
      </c>
      <c r="D286" s="39">
        <f t="shared" si="22"/>
        <v>6880006.931130508</v>
      </c>
      <c r="E286" s="39">
        <f t="shared" si="22"/>
        <v>1355362.9579579132</v>
      </c>
      <c r="F286" s="39">
        <f t="shared" si="22"/>
        <v>0</v>
      </c>
      <c r="G286" s="39">
        <f t="shared" si="22"/>
        <v>0</v>
      </c>
      <c r="H286" s="39">
        <f t="shared" si="21"/>
        <v>12836206.390952908</v>
      </c>
      <c r="I286" s="1"/>
    </row>
    <row r="287" spans="2:9" x14ac:dyDescent="0.2">
      <c r="B287" s="9" t="str">
        <f>$B$51</f>
        <v>Nursing</v>
      </c>
      <c r="C287" s="39">
        <f t="shared" si="22"/>
        <v>4183700.54555579</v>
      </c>
      <c r="D287" s="39">
        <f t="shared" si="22"/>
        <v>49506626.333920725</v>
      </c>
      <c r="E287" s="39">
        <f t="shared" si="22"/>
        <v>25435110.573554259</v>
      </c>
      <c r="F287" s="39">
        <f t="shared" si="22"/>
        <v>5062082.6023290809</v>
      </c>
      <c r="G287" s="39">
        <f t="shared" si="22"/>
        <v>0</v>
      </c>
      <c r="H287" s="39">
        <f t="shared" si="21"/>
        <v>84187520.055359855</v>
      </c>
      <c r="I287" s="1"/>
    </row>
    <row r="288" spans="2:9" x14ac:dyDescent="0.2">
      <c r="B288" s="35" t="str">
        <f>$B$52</f>
        <v>Totals</v>
      </c>
      <c r="C288" s="38">
        <f>SUM(C268:C287)</f>
        <v>109802346.64497533</v>
      </c>
      <c r="D288" s="38">
        <f>SUM(D268:D287)</f>
        <v>210067019.85582015</v>
      </c>
      <c r="E288" s="38">
        <f>SUM(E268:E287)</f>
        <v>147463459.41757554</v>
      </c>
      <c r="F288" s="38">
        <f>SUM(F268:F287)</f>
        <v>43697483.131629005</v>
      </c>
      <c r="G288" s="38">
        <f>SUM(G268:G287)</f>
        <v>0</v>
      </c>
      <c r="H288" s="38">
        <f t="shared" si="21"/>
        <v>511030309.05000001</v>
      </c>
      <c r="I288" s="85"/>
    </row>
    <row r="289" spans="2:9" x14ac:dyDescent="0.2">
      <c r="H289" s="54"/>
    </row>
    <row r="290" spans="2:9" ht="15" customHeight="1" x14ac:dyDescent="0.2">
      <c r="B290" s="164" t="s">
        <v>226</v>
      </c>
      <c r="C290" s="11"/>
      <c r="D290" s="11"/>
      <c r="E290" s="11"/>
      <c r="F290" s="11"/>
      <c r="G290" s="11"/>
      <c r="H290" s="17"/>
    </row>
    <row r="291" spans="2:9" ht="30" customHeight="1" thickBot="1" x14ac:dyDescent="0.25">
      <c r="B291" s="365" t="s">
        <v>238</v>
      </c>
      <c r="C291" s="365"/>
      <c r="D291" s="365"/>
      <c r="E291" s="365"/>
      <c r="F291" s="365"/>
      <c r="G291" s="365"/>
      <c r="H291" s="365"/>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IF(C32=0,0,C268/C32)</f>
        <v>211.94735090179631</v>
      </c>
      <c r="D293" s="36">
        <f t="shared" ref="C293:H302" si="23">IF(D32=0,0,D268/D32)</f>
        <v>502.66102126552244</v>
      </c>
      <c r="E293" s="36">
        <f t="shared" si="23"/>
        <v>994.74852912859751</v>
      </c>
      <c r="F293" s="36">
        <f t="shared" si="23"/>
        <v>1788.8754990771704</v>
      </c>
      <c r="G293" s="37">
        <f t="shared" si="23"/>
        <v>0</v>
      </c>
      <c r="H293" s="38">
        <f t="shared" si="23"/>
        <v>333.20721984577364</v>
      </c>
      <c r="I293" s="1"/>
    </row>
    <row r="294" spans="2:9" x14ac:dyDescent="0.2">
      <c r="B294" s="9" t="str">
        <f>$B$33</f>
        <v>Science</v>
      </c>
      <c r="C294" s="36">
        <f t="shared" si="23"/>
        <v>262.64914665014572</v>
      </c>
      <c r="D294" s="36">
        <f t="shared" si="23"/>
        <v>759.68417626115092</v>
      </c>
      <c r="E294" s="36">
        <f t="shared" si="23"/>
        <v>1225.1098605930708</v>
      </c>
      <c r="F294" s="36">
        <f t="shared" si="23"/>
        <v>2314.8035185470585</v>
      </c>
      <c r="G294" s="37">
        <f t="shared" si="23"/>
        <v>0</v>
      </c>
      <c r="H294" s="39">
        <f t="shared" si="23"/>
        <v>502.46932091551503</v>
      </c>
      <c r="I294" s="1"/>
    </row>
    <row r="295" spans="2:9" x14ac:dyDescent="0.2">
      <c r="B295" s="9" t="str">
        <f>$B$34</f>
        <v>Fine Arts</v>
      </c>
      <c r="C295" s="36">
        <f t="shared" si="23"/>
        <v>283.99881066835871</v>
      </c>
      <c r="D295" s="36">
        <f t="shared" si="23"/>
        <v>614.48430969417473</v>
      </c>
      <c r="E295" s="36">
        <f t="shared" si="23"/>
        <v>2470.0687587403063</v>
      </c>
      <c r="F295" s="36">
        <f t="shared" si="23"/>
        <v>0</v>
      </c>
      <c r="G295" s="37">
        <f t="shared" si="23"/>
        <v>0</v>
      </c>
      <c r="H295" s="39">
        <f t="shared" si="23"/>
        <v>449.62253848578649</v>
      </c>
      <c r="I295" s="1"/>
    </row>
    <row r="296" spans="2:9" x14ac:dyDescent="0.2">
      <c r="B296" s="9" t="str">
        <f>$B$35</f>
        <v>Teacher Education</v>
      </c>
      <c r="C296" s="36">
        <f t="shared" si="23"/>
        <v>383.856132807037</v>
      </c>
      <c r="D296" s="36">
        <f t="shared" si="23"/>
        <v>520.4005754038626</v>
      </c>
      <c r="E296" s="36">
        <f t="shared" si="23"/>
        <v>382.51675741489532</v>
      </c>
      <c r="F296" s="36">
        <f t="shared" si="23"/>
        <v>1307.141138015643</v>
      </c>
      <c r="G296" s="37">
        <f t="shared" si="23"/>
        <v>0</v>
      </c>
      <c r="H296" s="39">
        <f t="shared" si="23"/>
        <v>448.484937682897</v>
      </c>
      <c r="I296" s="1"/>
    </row>
    <row r="297" spans="2:9" x14ac:dyDescent="0.2">
      <c r="B297" s="9" t="str">
        <f>$B$36</f>
        <v>Agriculture</v>
      </c>
      <c r="C297" s="36">
        <f t="shared" si="23"/>
        <v>0</v>
      </c>
      <c r="D297" s="36">
        <f t="shared" si="23"/>
        <v>0</v>
      </c>
      <c r="E297" s="36">
        <f t="shared" si="23"/>
        <v>0</v>
      </c>
      <c r="F297" s="36">
        <f t="shared" si="23"/>
        <v>0</v>
      </c>
      <c r="G297" s="37">
        <f t="shared" si="23"/>
        <v>0</v>
      </c>
      <c r="H297" s="39">
        <f t="shared" si="23"/>
        <v>0</v>
      </c>
      <c r="I297" s="1"/>
    </row>
    <row r="298" spans="2:9" x14ac:dyDescent="0.2">
      <c r="B298" s="9" t="str">
        <f>$B$37</f>
        <v>Engineering</v>
      </c>
      <c r="C298" s="36">
        <f t="shared" si="23"/>
        <v>546.68965610238831</v>
      </c>
      <c r="D298" s="36">
        <f t="shared" si="23"/>
        <v>1015.9664934154891</v>
      </c>
      <c r="E298" s="36">
        <f t="shared" si="23"/>
        <v>1557.1020992664194</v>
      </c>
      <c r="F298" s="36">
        <f t="shared" si="23"/>
        <v>3011.7940839754465</v>
      </c>
      <c r="G298" s="37">
        <f t="shared" si="23"/>
        <v>0</v>
      </c>
      <c r="H298" s="39">
        <f t="shared" si="23"/>
        <v>1118.5717403661083</v>
      </c>
      <c r="I298" s="1"/>
    </row>
    <row r="299" spans="2:9" x14ac:dyDescent="0.2">
      <c r="B299" s="9" t="str">
        <f>$B$38</f>
        <v>Home Economics</v>
      </c>
      <c r="C299" s="36">
        <f t="shared" si="23"/>
        <v>168.7069474710699</v>
      </c>
      <c r="D299" s="36">
        <f t="shared" si="23"/>
        <v>350.35927284379238</v>
      </c>
      <c r="E299" s="36">
        <f t="shared" si="23"/>
        <v>0</v>
      </c>
      <c r="F299" s="36">
        <f t="shared" si="23"/>
        <v>0</v>
      </c>
      <c r="G299" s="37">
        <f t="shared" si="23"/>
        <v>0</v>
      </c>
      <c r="H299" s="39">
        <f t="shared" si="23"/>
        <v>313.54332271257249</v>
      </c>
      <c r="I299" s="1"/>
    </row>
    <row r="300" spans="2:9" x14ac:dyDescent="0.2">
      <c r="B300" s="9" t="str">
        <f>$B$39</f>
        <v>Law</v>
      </c>
      <c r="C300" s="36">
        <f t="shared" si="23"/>
        <v>0</v>
      </c>
      <c r="D300" s="36">
        <f t="shared" si="23"/>
        <v>0</v>
      </c>
      <c r="E300" s="36">
        <f t="shared" si="23"/>
        <v>0</v>
      </c>
      <c r="F300" s="36">
        <f t="shared" si="23"/>
        <v>0</v>
      </c>
      <c r="G300" s="37">
        <f t="shared" si="23"/>
        <v>0</v>
      </c>
      <c r="H300" s="39">
        <f t="shared" si="23"/>
        <v>0</v>
      </c>
      <c r="I300" s="1"/>
    </row>
    <row r="301" spans="2:9" x14ac:dyDescent="0.2">
      <c r="B301" s="9" t="str">
        <f>$B$40</f>
        <v>Social Service</v>
      </c>
      <c r="C301" s="36">
        <f t="shared" si="23"/>
        <v>369.02428042360174</v>
      </c>
      <c r="D301" s="36">
        <f t="shared" si="23"/>
        <v>399.22608130456291</v>
      </c>
      <c r="E301" s="36">
        <f t="shared" si="23"/>
        <v>466.38103389092544</v>
      </c>
      <c r="F301" s="36">
        <f t="shared" si="23"/>
        <v>2920.2048793128142</v>
      </c>
      <c r="G301" s="37">
        <f t="shared" si="23"/>
        <v>0</v>
      </c>
      <c r="H301" s="39">
        <f t="shared" si="23"/>
        <v>455.85695524813212</v>
      </c>
      <c r="I301" s="1"/>
    </row>
    <row r="302" spans="2:9" x14ac:dyDescent="0.2">
      <c r="B302" s="9" t="str">
        <f>$B$41</f>
        <v>Library Science</v>
      </c>
      <c r="C302" s="36">
        <f t="shared" si="23"/>
        <v>0</v>
      </c>
      <c r="D302" s="36">
        <f t="shared" si="23"/>
        <v>0</v>
      </c>
      <c r="E302" s="36">
        <f t="shared" si="23"/>
        <v>0</v>
      </c>
      <c r="F302" s="36">
        <f t="shared" si="23"/>
        <v>0</v>
      </c>
      <c r="G302" s="37">
        <f t="shared" si="23"/>
        <v>0</v>
      </c>
      <c r="H302" s="39">
        <f t="shared" si="23"/>
        <v>0</v>
      </c>
      <c r="I302" s="1"/>
    </row>
    <row r="303" spans="2:9" x14ac:dyDescent="0.2">
      <c r="B303" s="9" t="str">
        <f>$B$42</f>
        <v>Veterinary Science</v>
      </c>
      <c r="C303" s="36">
        <f t="shared" ref="C303:H312" si="24">IF(C42=0,0,C278/C42)</f>
        <v>0</v>
      </c>
      <c r="D303" s="36">
        <f t="shared" si="24"/>
        <v>0</v>
      </c>
      <c r="E303" s="36">
        <f t="shared" si="24"/>
        <v>0</v>
      </c>
      <c r="F303" s="36">
        <f t="shared" si="24"/>
        <v>0</v>
      </c>
      <c r="G303" s="37">
        <f t="shared" si="24"/>
        <v>0</v>
      </c>
      <c r="H303" s="39">
        <f t="shared" si="24"/>
        <v>0</v>
      </c>
      <c r="I303" s="1"/>
    </row>
    <row r="304" spans="2:9" x14ac:dyDescent="0.2">
      <c r="B304" s="9" t="str">
        <f>$B$43</f>
        <v>Vocational Training</v>
      </c>
      <c r="C304" s="36">
        <f t="shared" si="24"/>
        <v>0</v>
      </c>
      <c r="D304" s="36">
        <f t="shared" si="24"/>
        <v>0</v>
      </c>
      <c r="E304" s="36">
        <f t="shared" si="24"/>
        <v>0</v>
      </c>
      <c r="F304" s="36">
        <f t="shared" si="24"/>
        <v>0</v>
      </c>
      <c r="G304" s="37">
        <f t="shared" si="24"/>
        <v>0</v>
      </c>
      <c r="H304" s="39">
        <f t="shared" si="24"/>
        <v>0</v>
      </c>
      <c r="I304" s="1"/>
    </row>
    <row r="305" spans="2:9" x14ac:dyDescent="0.2">
      <c r="B305" s="9" t="str">
        <f>$B$44</f>
        <v>Physical Training</v>
      </c>
      <c r="C305" s="36">
        <f t="shared" si="24"/>
        <v>84.884263948278502</v>
      </c>
      <c r="D305" s="36">
        <f t="shared" si="24"/>
        <v>0</v>
      </c>
      <c r="E305" s="36">
        <f t="shared" si="24"/>
        <v>0</v>
      </c>
      <c r="F305" s="36">
        <f t="shared" si="24"/>
        <v>0</v>
      </c>
      <c r="G305" s="37">
        <f t="shared" si="24"/>
        <v>0</v>
      </c>
      <c r="H305" s="39">
        <f t="shared" si="24"/>
        <v>84.884263948278502</v>
      </c>
      <c r="I305" s="1"/>
    </row>
    <row r="306" spans="2:9" x14ac:dyDescent="0.2">
      <c r="B306" s="9" t="str">
        <f>$B$45</f>
        <v>Health Services</v>
      </c>
      <c r="C306" s="36">
        <f t="shared" si="24"/>
        <v>144.99753431115423</v>
      </c>
      <c r="D306" s="36">
        <f t="shared" si="24"/>
        <v>261.50495520731624</v>
      </c>
      <c r="E306" s="36">
        <f t="shared" si="24"/>
        <v>442.7111785126209</v>
      </c>
      <c r="F306" s="36">
        <f t="shared" si="24"/>
        <v>1268.4795784843902</v>
      </c>
      <c r="G306" s="37">
        <f t="shared" si="24"/>
        <v>0</v>
      </c>
      <c r="H306" s="39">
        <f t="shared" si="24"/>
        <v>277.36858271811508</v>
      </c>
      <c r="I306" s="1"/>
    </row>
    <row r="307" spans="2:9" x14ac:dyDescent="0.2">
      <c r="B307" s="9" t="str">
        <f>$B$46</f>
        <v>Pharmacy</v>
      </c>
      <c r="C307" s="36">
        <f t="shared" si="24"/>
        <v>0</v>
      </c>
      <c r="D307" s="36">
        <f t="shared" si="24"/>
        <v>0</v>
      </c>
      <c r="E307" s="36">
        <f t="shared" si="24"/>
        <v>0</v>
      </c>
      <c r="F307" s="36">
        <f t="shared" si="24"/>
        <v>0</v>
      </c>
      <c r="G307" s="37">
        <f t="shared" si="24"/>
        <v>0</v>
      </c>
      <c r="H307" s="39">
        <f t="shared" si="24"/>
        <v>0</v>
      </c>
      <c r="I307" s="1"/>
    </row>
    <row r="308" spans="2:9" x14ac:dyDescent="0.2">
      <c r="B308" s="9" t="str">
        <f>$B$47</f>
        <v>Business Administration</v>
      </c>
      <c r="C308" s="36">
        <f t="shared" si="24"/>
        <v>347.79715379313899</v>
      </c>
      <c r="D308" s="36">
        <f t="shared" si="24"/>
        <v>518.69354975930332</v>
      </c>
      <c r="E308" s="36">
        <f t="shared" si="24"/>
        <v>1137.767270515468</v>
      </c>
      <c r="F308" s="36">
        <f t="shared" si="24"/>
        <v>4537.8079138224748</v>
      </c>
      <c r="G308" s="37">
        <f t="shared" si="24"/>
        <v>0</v>
      </c>
      <c r="H308" s="39">
        <f t="shared" si="24"/>
        <v>620.04094622672972</v>
      </c>
      <c r="I308" s="1"/>
    </row>
    <row r="309" spans="2:9" x14ac:dyDescent="0.2">
      <c r="B309" s="9" t="str">
        <f>$B$48</f>
        <v>Optometry</v>
      </c>
      <c r="C309" s="36">
        <f t="shared" si="24"/>
        <v>0</v>
      </c>
      <c r="D309" s="36">
        <f t="shared" si="24"/>
        <v>0</v>
      </c>
      <c r="E309" s="36">
        <f t="shared" si="24"/>
        <v>0</v>
      </c>
      <c r="F309" s="36">
        <f t="shared" si="24"/>
        <v>0</v>
      </c>
      <c r="G309" s="37">
        <f t="shared" si="24"/>
        <v>0</v>
      </c>
      <c r="H309" s="39">
        <f t="shared" si="24"/>
        <v>0</v>
      </c>
      <c r="I309" s="1"/>
    </row>
    <row r="310" spans="2:9" x14ac:dyDescent="0.2">
      <c r="B310" s="9" t="str">
        <f>$B$49</f>
        <v>Teacher Ed-Practice Teaching</v>
      </c>
      <c r="C310" s="36">
        <f t="shared" si="24"/>
        <v>0</v>
      </c>
      <c r="D310" s="36">
        <f t="shared" si="24"/>
        <v>1004.7445420305393</v>
      </c>
      <c r="E310" s="36">
        <f t="shared" si="24"/>
        <v>0</v>
      </c>
      <c r="F310" s="36">
        <f t="shared" si="24"/>
        <v>0</v>
      </c>
      <c r="G310" s="37">
        <f t="shared" si="24"/>
        <v>0</v>
      </c>
      <c r="H310" s="39">
        <f t="shared" si="24"/>
        <v>1004.7445420305393</v>
      </c>
      <c r="I310" s="1"/>
    </row>
    <row r="311" spans="2:9" x14ac:dyDescent="0.2">
      <c r="B311" s="9" t="str">
        <f>$B$50</f>
        <v>Technology</v>
      </c>
      <c r="C311" s="36">
        <f t="shared" si="24"/>
        <v>1136.5702820811478</v>
      </c>
      <c r="D311" s="36">
        <f t="shared" si="24"/>
        <v>2283.4407338634278</v>
      </c>
      <c r="E311" s="36">
        <f t="shared" si="24"/>
        <v>1206.9126963115878</v>
      </c>
      <c r="F311" s="36">
        <f t="shared" si="24"/>
        <v>0</v>
      </c>
      <c r="G311" s="37">
        <f t="shared" si="24"/>
        <v>0</v>
      </c>
      <c r="H311" s="39">
        <f t="shared" si="24"/>
        <v>1568.4514162943435</v>
      </c>
      <c r="I311" s="1"/>
    </row>
    <row r="312" spans="2:9" x14ac:dyDescent="0.2">
      <c r="B312" s="9" t="str">
        <f>$B$51</f>
        <v>Nursing</v>
      </c>
      <c r="C312" s="36">
        <f t="shared" si="24"/>
        <v>398.56154573266554</v>
      </c>
      <c r="D312" s="36">
        <f t="shared" si="24"/>
        <v>376.12443367740229</v>
      </c>
      <c r="E312" s="36">
        <f t="shared" si="24"/>
        <v>378.32414471827371</v>
      </c>
      <c r="F312" s="36">
        <f t="shared" si="24"/>
        <v>1705.5534374424128</v>
      </c>
      <c r="G312" s="37">
        <f t="shared" si="24"/>
        <v>0</v>
      </c>
      <c r="H312" s="39">
        <f t="shared" si="24"/>
        <v>396.51430185409623</v>
      </c>
      <c r="I312" s="1"/>
    </row>
    <row r="313" spans="2:9" x14ac:dyDescent="0.2">
      <c r="B313" s="35" t="str">
        <f>$B$52</f>
        <v>Totals</v>
      </c>
      <c r="C313" s="38">
        <f t="shared" ref="C313:H313" si="25">IF(C52=0,0,C288/C52)</f>
        <v>287.48811098420771</v>
      </c>
      <c r="D313" s="38">
        <f t="shared" si="25"/>
        <v>543.61934940679032</v>
      </c>
      <c r="E313" s="38">
        <f t="shared" si="25"/>
        <v>759.57277952804952</v>
      </c>
      <c r="F313" s="38">
        <f t="shared" si="25"/>
        <v>2466.9724570444873</v>
      </c>
      <c r="G313" s="38">
        <f t="shared" si="25"/>
        <v>0</v>
      </c>
      <c r="H313" s="38">
        <f t="shared" si="25"/>
        <v>521.34618603303568</v>
      </c>
      <c r="I313" s="50"/>
    </row>
    <row r="315" spans="2:9" ht="15" customHeight="1" x14ac:dyDescent="0.2">
      <c r="B315" s="28" t="s">
        <v>38</v>
      </c>
      <c r="C315" s="11"/>
      <c r="D315" s="11"/>
      <c r="E315" s="11"/>
      <c r="F315" s="11"/>
      <c r="G315" s="11"/>
      <c r="H315" s="17"/>
    </row>
    <row r="316" spans="2:9" ht="55.5" customHeight="1" thickBot="1" x14ac:dyDescent="0.25">
      <c r="B316" s="365" t="s">
        <v>239</v>
      </c>
      <c r="C316" s="365"/>
      <c r="D316" s="365"/>
      <c r="E316" s="365"/>
      <c r="F316" s="365"/>
      <c r="G316" s="365"/>
      <c r="H316" s="365"/>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6">IF($C$293=0,"",C293/$C$293)</f>
        <v>1</v>
      </c>
      <c r="D318" s="55">
        <f t="shared" si="26"/>
        <v>2.3716315355053688</v>
      </c>
      <c r="E318" s="55">
        <f t="shared" si="26"/>
        <v>4.6933756185020892</v>
      </c>
      <c r="F318" s="55">
        <f t="shared" si="26"/>
        <v>8.4401880536172769</v>
      </c>
      <c r="G318" s="55">
        <f t="shared" si="26"/>
        <v>0</v>
      </c>
      <c r="H318" s="55">
        <f t="shared" si="26"/>
        <v>1.5721225975603812</v>
      </c>
      <c r="I318" s="1"/>
    </row>
    <row r="319" spans="2:9" x14ac:dyDescent="0.2">
      <c r="B319" s="9" t="str">
        <f>$B$33</f>
        <v>Science</v>
      </c>
      <c r="C319" s="55">
        <f t="shared" ref="C319:H319" si="27">IF($C$293=0,"",C294/$C$293)</f>
        <v>1.2392188226586591</v>
      </c>
      <c r="D319" s="55">
        <f t="shared" si="27"/>
        <v>3.5843060695443323</v>
      </c>
      <c r="E319" s="55">
        <f t="shared" si="27"/>
        <v>5.780255593572921</v>
      </c>
      <c r="F319" s="55">
        <f t="shared" si="27"/>
        <v>10.92159684326321</v>
      </c>
      <c r="G319" s="55">
        <f t="shared" si="27"/>
        <v>0</v>
      </c>
      <c r="H319" s="55">
        <f t="shared" si="27"/>
        <v>2.3707270639505618</v>
      </c>
      <c r="I319" s="1"/>
    </row>
    <row r="320" spans="2:9" x14ac:dyDescent="0.2">
      <c r="B320" s="9" t="str">
        <f>$B$34</f>
        <v>Fine Arts</v>
      </c>
      <c r="C320" s="55">
        <f t="shared" ref="C320:H320" si="28">IF($C$293=0,"",C295/$C$293)</f>
        <v>1.3399498010236832</v>
      </c>
      <c r="D320" s="55">
        <f t="shared" si="28"/>
        <v>2.8992309037110346</v>
      </c>
      <c r="E320" s="55">
        <f t="shared" si="28"/>
        <v>11.654161980466498</v>
      </c>
      <c r="F320" s="55">
        <f t="shared" si="28"/>
        <v>0</v>
      </c>
      <c r="G320" s="55">
        <f t="shared" si="28"/>
        <v>0</v>
      </c>
      <c r="H320" s="55">
        <f t="shared" si="28"/>
        <v>2.1213878662447385</v>
      </c>
      <c r="I320" s="1"/>
    </row>
    <row r="321" spans="2:9" x14ac:dyDescent="0.2">
      <c r="B321" s="9" t="str">
        <f>$B$35</f>
        <v>Teacher Education</v>
      </c>
      <c r="C321" s="55">
        <f t="shared" ref="C321:H321" si="29">IF($C$293=0,"",C296/$C$293)</f>
        <v>1.8110919111458623</v>
      </c>
      <c r="D321" s="55">
        <f t="shared" si="29"/>
        <v>2.4553294636128054</v>
      </c>
      <c r="E321" s="55">
        <f t="shared" si="29"/>
        <v>1.8047725333077205</v>
      </c>
      <c r="F321" s="55">
        <f t="shared" si="29"/>
        <v>6.1672916998207441</v>
      </c>
      <c r="G321" s="55">
        <f t="shared" si="29"/>
        <v>0</v>
      </c>
      <c r="H321" s="55">
        <f t="shared" si="29"/>
        <v>2.116020491762117</v>
      </c>
      <c r="I321" s="1"/>
    </row>
    <row r="322" spans="2:9" x14ac:dyDescent="0.2">
      <c r="B322" s="9" t="str">
        <f>$B$36</f>
        <v>Agriculture</v>
      </c>
      <c r="C322" s="55">
        <f t="shared" ref="C322:H322" si="30">IF($C$293=0,"",C297/$C$293)</f>
        <v>0</v>
      </c>
      <c r="D322" s="55">
        <f t="shared" si="30"/>
        <v>0</v>
      </c>
      <c r="E322" s="55">
        <f t="shared" si="30"/>
        <v>0</v>
      </c>
      <c r="F322" s="55">
        <f t="shared" si="30"/>
        <v>0</v>
      </c>
      <c r="G322" s="55">
        <f t="shared" si="30"/>
        <v>0</v>
      </c>
      <c r="H322" s="55">
        <f t="shared" si="30"/>
        <v>0</v>
      </c>
      <c r="I322" s="1"/>
    </row>
    <row r="323" spans="2:9" x14ac:dyDescent="0.2">
      <c r="B323" s="9" t="str">
        <f>$B$37</f>
        <v>Engineering</v>
      </c>
      <c r="C323" s="55">
        <f t="shared" ref="C323:H323" si="31">IF($C$293=0,"",C298/$C$293)</f>
        <v>2.5793653649188166</v>
      </c>
      <c r="D323" s="55">
        <f t="shared" si="31"/>
        <v>4.7934852174030098</v>
      </c>
      <c r="E323" s="55">
        <f t="shared" si="31"/>
        <v>7.3466457242387859</v>
      </c>
      <c r="F323" s="55">
        <f t="shared" si="31"/>
        <v>14.210104873501963</v>
      </c>
      <c r="G323" s="55">
        <f t="shared" si="31"/>
        <v>0</v>
      </c>
      <c r="H323" s="55">
        <f t="shared" si="31"/>
        <v>5.2775924568379597</v>
      </c>
      <c r="I323" s="1"/>
    </row>
    <row r="324" spans="2:9" x14ac:dyDescent="0.2">
      <c r="B324" s="9" t="str">
        <f>$B$38</f>
        <v>Home Economics</v>
      </c>
      <c r="C324" s="55">
        <f t="shared" ref="C324:H324" si="32">IF($C$293=0,"",C299/$C$293)</f>
        <v>0.79598516685041543</v>
      </c>
      <c r="D324" s="55">
        <f t="shared" si="32"/>
        <v>1.6530486054818767</v>
      </c>
      <c r="E324" s="55">
        <f t="shared" si="32"/>
        <v>0</v>
      </c>
      <c r="F324" s="55">
        <f t="shared" si="32"/>
        <v>0</v>
      </c>
      <c r="G324" s="55">
        <f t="shared" si="32"/>
        <v>0</v>
      </c>
      <c r="H324" s="55">
        <f t="shared" si="32"/>
        <v>1.4793453250465474</v>
      </c>
      <c r="I324" s="1"/>
    </row>
    <row r="325" spans="2:9" x14ac:dyDescent="0.2">
      <c r="B325" s="9" t="str">
        <f>$B$39</f>
        <v>Law</v>
      </c>
      <c r="C325" s="55">
        <f t="shared" ref="C325:H325" si="33">IF($C$293=0,"",C300/$C$293)</f>
        <v>0</v>
      </c>
      <c r="D325" s="55">
        <f t="shared" si="33"/>
        <v>0</v>
      </c>
      <c r="E325" s="55">
        <f t="shared" si="33"/>
        <v>0</v>
      </c>
      <c r="F325" s="55">
        <f t="shared" si="33"/>
        <v>0</v>
      </c>
      <c r="G325" s="55">
        <f t="shared" si="33"/>
        <v>0</v>
      </c>
      <c r="H325" s="55">
        <f t="shared" si="33"/>
        <v>0</v>
      </c>
      <c r="I325" s="1"/>
    </row>
    <row r="326" spans="2:9" x14ac:dyDescent="0.2">
      <c r="B326" s="9" t="str">
        <f>$B$40</f>
        <v>Social Service</v>
      </c>
      <c r="C326" s="55">
        <f t="shared" ref="C326:H326" si="34">IF($C$293=0,"",C301/$C$293)</f>
        <v>1.7411129643917345</v>
      </c>
      <c r="D326" s="55">
        <f t="shared" si="34"/>
        <v>1.8836096776200819</v>
      </c>
      <c r="E326" s="55">
        <f t="shared" si="34"/>
        <v>2.2004570092834914</v>
      </c>
      <c r="F326" s="55">
        <f t="shared" si="34"/>
        <v>13.777973005502966</v>
      </c>
      <c r="G326" s="55">
        <f t="shared" si="34"/>
        <v>0</v>
      </c>
      <c r="H326" s="55">
        <f t="shared" si="34"/>
        <v>2.1508027975275281</v>
      </c>
      <c r="I326" s="1"/>
    </row>
    <row r="327" spans="2:9" x14ac:dyDescent="0.2">
      <c r="B327" s="9" t="str">
        <f>$B$41</f>
        <v>Library Science</v>
      </c>
      <c r="C327" s="55">
        <f t="shared" ref="C327:H327" si="35">IF($C$293=0,"",C302/$C$293)</f>
        <v>0</v>
      </c>
      <c r="D327" s="55">
        <f t="shared" si="35"/>
        <v>0</v>
      </c>
      <c r="E327" s="55">
        <f t="shared" si="35"/>
        <v>0</v>
      </c>
      <c r="F327" s="55">
        <f t="shared" si="35"/>
        <v>0</v>
      </c>
      <c r="G327" s="55">
        <f t="shared" si="35"/>
        <v>0</v>
      </c>
      <c r="H327" s="55">
        <f t="shared" si="35"/>
        <v>0</v>
      </c>
      <c r="I327" s="1"/>
    </row>
    <row r="328" spans="2:9" x14ac:dyDescent="0.2">
      <c r="B328" s="9" t="str">
        <f>$B$42</f>
        <v>Veterinary Science</v>
      </c>
      <c r="C328" s="55">
        <f t="shared" ref="C328:H328" si="36">IF($C$293=0,"",C303/$C$293)</f>
        <v>0</v>
      </c>
      <c r="D328" s="55">
        <f t="shared" si="36"/>
        <v>0</v>
      </c>
      <c r="E328" s="55">
        <f t="shared" si="36"/>
        <v>0</v>
      </c>
      <c r="F328" s="55">
        <f t="shared" si="36"/>
        <v>0</v>
      </c>
      <c r="G328" s="55">
        <f t="shared" si="36"/>
        <v>0</v>
      </c>
      <c r="H328" s="55">
        <f t="shared" si="36"/>
        <v>0</v>
      </c>
      <c r="I328" s="1"/>
    </row>
    <row r="329" spans="2:9" x14ac:dyDescent="0.2">
      <c r="B329" s="9" t="str">
        <f>$B$43</f>
        <v>Vocational Training</v>
      </c>
      <c r="C329" s="55">
        <f t="shared" ref="C329:H329" si="37">IF($C$293=0,"",C304/$C$293)</f>
        <v>0</v>
      </c>
      <c r="D329" s="55">
        <f t="shared" si="37"/>
        <v>0</v>
      </c>
      <c r="E329" s="55">
        <f t="shared" si="37"/>
        <v>0</v>
      </c>
      <c r="F329" s="55">
        <f t="shared" si="37"/>
        <v>0</v>
      </c>
      <c r="G329" s="55">
        <f t="shared" si="37"/>
        <v>0</v>
      </c>
      <c r="H329" s="55">
        <f t="shared" si="37"/>
        <v>0</v>
      </c>
      <c r="I329" s="1"/>
    </row>
    <row r="330" spans="2:9" x14ac:dyDescent="0.2">
      <c r="B330" s="9" t="str">
        <f>$B$44</f>
        <v>Physical Training</v>
      </c>
      <c r="C330" s="55">
        <f t="shared" ref="C330:H330" si="38">IF($C$293=0,"",C305/$C$293)</f>
        <v>0.40049693278595766</v>
      </c>
      <c r="D330" s="55">
        <f t="shared" si="38"/>
        <v>0</v>
      </c>
      <c r="E330" s="55">
        <f t="shared" si="38"/>
        <v>0</v>
      </c>
      <c r="F330" s="55">
        <f t="shared" si="38"/>
        <v>0</v>
      </c>
      <c r="G330" s="55">
        <f t="shared" si="38"/>
        <v>0</v>
      </c>
      <c r="H330" s="55">
        <f t="shared" si="38"/>
        <v>0.40049693278595766</v>
      </c>
      <c r="I330" s="1"/>
    </row>
    <row r="331" spans="2:9" x14ac:dyDescent="0.2">
      <c r="B331" s="9" t="str">
        <f>$B$45</f>
        <v>Health Services</v>
      </c>
      <c r="C331" s="55">
        <f t="shared" ref="C331:H331" si="39">IF($C$293=0,"",C306/$C$293)</f>
        <v>0.6841205313216554</v>
      </c>
      <c r="D331" s="55">
        <f t="shared" si="39"/>
        <v>1.2338203525293503</v>
      </c>
      <c r="E331" s="55">
        <f t="shared" si="39"/>
        <v>2.0887790134152078</v>
      </c>
      <c r="F331" s="55">
        <f t="shared" si="39"/>
        <v>5.9848805521146975</v>
      </c>
      <c r="G331" s="55">
        <f t="shared" si="39"/>
        <v>0</v>
      </c>
      <c r="H331" s="55">
        <f t="shared" si="39"/>
        <v>1.3086673720523689</v>
      </c>
      <c r="I331" s="1"/>
    </row>
    <row r="332" spans="2:9" x14ac:dyDescent="0.2">
      <c r="B332" s="9" t="str">
        <f>$B$46</f>
        <v>Pharmacy</v>
      </c>
      <c r="C332" s="55">
        <f t="shared" ref="C332:H332" si="40">IF($C$293=0,"",C307/$C$293)</f>
        <v>0</v>
      </c>
      <c r="D332" s="55">
        <f t="shared" si="40"/>
        <v>0</v>
      </c>
      <c r="E332" s="55">
        <f t="shared" si="40"/>
        <v>0</v>
      </c>
      <c r="F332" s="55">
        <f t="shared" si="40"/>
        <v>0</v>
      </c>
      <c r="G332" s="55">
        <f t="shared" si="40"/>
        <v>0</v>
      </c>
      <c r="H332" s="55">
        <f t="shared" si="40"/>
        <v>0</v>
      </c>
      <c r="I332" s="1"/>
    </row>
    <row r="333" spans="2:9" x14ac:dyDescent="0.2">
      <c r="B333" s="9" t="str">
        <f>$B$47</f>
        <v>Business Administration</v>
      </c>
      <c r="C333" s="55">
        <f t="shared" ref="C333:H333" si="41">IF($C$293=0,"",C308/$C$293)</f>
        <v>1.6409601361532815</v>
      </c>
      <c r="D333" s="55">
        <f t="shared" si="41"/>
        <v>2.4472754556844394</v>
      </c>
      <c r="E333" s="55">
        <f t="shared" si="41"/>
        <v>5.3681599023270694</v>
      </c>
      <c r="F333" s="55">
        <f t="shared" si="41"/>
        <v>21.410071390441782</v>
      </c>
      <c r="G333" s="55">
        <f t="shared" si="41"/>
        <v>0</v>
      </c>
      <c r="H333" s="55">
        <f t="shared" si="41"/>
        <v>2.9254479642636322</v>
      </c>
      <c r="I333" s="1"/>
    </row>
    <row r="334" spans="2:9" x14ac:dyDescent="0.2">
      <c r="B334" s="9" t="str">
        <f>$B$48</f>
        <v>Optometry</v>
      </c>
      <c r="C334" s="55">
        <f t="shared" ref="C334:H334" si="42">IF($C$293=0,"",C309/$C$293)</f>
        <v>0</v>
      </c>
      <c r="D334" s="55">
        <f t="shared" si="42"/>
        <v>0</v>
      </c>
      <c r="E334" s="55">
        <f t="shared" si="42"/>
        <v>0</v>
      </c>
      <c r="F334" s="55">
        <f t="shared" si="42"/>
        <v>0</v>
      </c>
      <c r="G334" s="55">
        <f t="shared" si="42"/>
        <v>0</v>
      </c>
      <c r="H334" s="55">
        <f t="shared" si="42"/>
        <v>0</v>
      </c>
      <c r="I334" s="1"/>
    </row>
    <row r="335" spans="2:9" x14ac:dyDescent="0.2">
      <c r="B335" s="9" t="str">
        <f>$B$49</f>
        <v>Teacher Ed-Practice Teaching</v>
      </c>
      <c r="C335" s="55">
        <f t="shared" ref="C335:H335" si="43">IF($C$293=0,"",C310/$C$293)</f>
        <v>0</v>
      </c>
      <c r="D335" s="55">
        <f t="shared" si="43"/>
        <v>4.740538335372154</v>
      </c>
      <c r="E335" s="55">
        <f t="shared" si="43"/>
        <v>0</v>
      </c>
      <c r="F335" s="55">
        <f t="shared" si="43"/>
        <v>0</v>
      </c>
      <c r="G335" s="55">
        <f t="shared" si="43"/>
        <v>0</v>
      </c>
      <c r="H335" s="55">
        <f t="shared" si="43"/>
        <v>4.740538335372154</v>
      </c>
      <c r="I335" s="1"/>
    </row>
    <row r="336" spans="2:9" x14ac:dyDescent="0.2">
      <c r="B336" s="9" t="str">
        <f>$B$50</f>
        <v>Technology</v>
      </c>
      <c r="C336" s="55">
        <f t="shared" ref="C336:H336" si="44">IF($C$293=0,"",C311/$C$293)</f>
        <v>5.3625123279213156</v>
      </c>
      <c r="D336" s="55">
        <f t="shared" si="44"/>
        <v>10.773622430984934</v>
      </c>
      <c r="E336" s="55">
        <f t="shared" si="44"/>
        <v>5.6943985908594756</v>
      </c>
      <c r="F336" s="55">
        <f t="shared" si="44"/>
        <v>0</v>
      </c>
      <c r="G336" s="55">
        <f t="shared" si="44"/>
        <v>0</v>
      </c>
      <c r="H336" s="55">
        <f t="shared" si="44"/>
        <v>7.4001935368424103</v>
      </c>
      <c r="I336" s="1"/>
    </row>
    <row r="337" spans="2:9" x14ac:dyDescent="0.2">
      <c r="B337" s="9" t="str">
        <f>$B$51</f>
        <v>Nursing</v>
      </c>
      <c r="C337" s="55">
        <f t="shared" ref="C337:H337" si="45">IF($C$293=0,"",C312/$C$293)</f>
        <v>1.8804742972104191</v>
      </c>
      <c r="D337" s="55">
        <f t="shared" si="45"/>
        <v>1.7746125727783963</v>
      </c>
      <c r="E337" s="55">
        <f t="shared" si="45"/>
        <v>1.7849911457188556</v>
      </c>
      <c r="F337" s="55">
        <f t="shared" si="45"/>
        <v>8.0470618301460348</v>
      </c>
      <c r="G337" s="55">
        <f t="shared" si="45"/>
        <v>0</v>
      </c>
      <c r="H337" s="55">
        <f t="shared" si="45"/>
        <v>1.8708150876479563</v>
      </c>
      <c r="I337" s="1"/>
    </row>
    <row r="338" spans="2:9" x14ac:dyDescent="0.2">
      <c r="B338" s="35" t="str">
        <f>$B$52</f>
        <v>Totals</v>
      </c>
      <c r="C338" s="55">
        <f t="shared" ref="C338:H338" si="46">IF($C$293=0,"",C313/$C$293)</f>
        <v>1.3564128532911575</v>
      </c>
      <c r="D338" s="55">
        <f t="shared" si="46"/>
        <v>2.5648791885993938</v>
      </c>
      <c r="E338" s="55">
        <f t="shared" si="46"/>
        <v>3.583780482729364</v>
      </c>
      <c r="F338" s="55">
        <f t="shared" si="46"/>
        <v>11.639553155762416</v>
      </c>
      <c r="G338" s="55">
        <f t="shared" si="46"/>
        <v>0</v>
      </c>
      <c r="H338" s="55">
        <f t="shared" si="46"/>
        <v>2.459790999108058</v>
      </c>
      <c r="I338" s="50"/>
    </row>
    <row r="340" spans="2:9" ht="15" customHeight="1" x14ac:dyDescent="0.2">
      <c r="B340" s="164" t="s">
        <v>240</v>
      </c>
      <c r="C340" s="11"/>
      <c r="D340" s="11"/>
      <c r="E340" s="11"/>
      <c r="F340" s="11"/>
      <c r="G340" s="11"/>
      <c r="H340" s="17"/>
    </row>
    <row r="341" spans="2:9" ht="55.5" customHeight="1" thickBot="1" x14ac:dyDescent="0.25">
      <c r="B341" s="365" t="s">
        <v>241</v>
      </c>
      <c r="C341" s="365"/>
      <c r="D341" s="365"/>
      <c r="E341" s="365"/>
      <c r="F341" s="365"/>
      <c r="G341" s="365"/>
      <c r="H341" s="365"/>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63" si="47">C293*30</f>
        <v>6358.4205270538896</v>
      </c>
      <c r="D343" s="38">
        <f t="shared" si="47"/>
        <v>15079.830637965673</v>
      </c>
      <c r="E343" s="38">
        <f>E293*24</f>
        <v>23873.96469908634</v>
      </c>
      <c r="F343" s="38">
        <f>F293*18</f>
        <v>32199.758983389067</v>
      </c>
      <c r="G343" s="38">
        <f>G293*24</f>
        <v>0</v>
      </c>
      <c r="H343" s="38">
        <f>IF((C32/30+D32/30+E32/24+F32/18+G32/24)=0,0,H268/(C32/30+D32/30+E32/24+F32/18+G32/24))</f>
        <v>9828.2451681608836</v>
      </c>
      <c r="I343" s="1"/>
    </row>
    <row r="344" spans="2:9" x14ac:dyDescent="0.2">
      <c r="B344" s="9" t="str">
        <f>$B$33</f>
        <v>Science</v>
      </c>
      <c r="C344" s="39">
        <f t="shared" si="47"/>
        <v>7879.4743995043718</v>
      </c>
      <c r="D344" s="39">
        <f t="shared" si="47"/>
        <v>22790.525287834527</v>
      </c>
      <c r="E344" s="39">
        <f>E294*24</f>
        <v>29402.636654233698</v>
      </c>
      <c r="F344" s="39">
        <f>F294*18</f>
        <v>41666.463333847052</v>
      </c>
      <c r="G344" s="39">
        <f>G294*24</f>
        <v>0</v>
      </c>
      <c r="H344" s="39">
        <f t="shared" ref="H344:H363" si="48">IF((C33/30+D33/30+E33/24+F33/18+G33/24)=0,0,H269/(C33/30+D33/30+E33/24+F33/18+G33/24))</f>
        <v>14518.092030316311</v>
      </c>
      <c r="I344" s="1"/>
    </row>
    <row r="345" spans="2:9" x14ac:dyDescent="0.2">
      <c r="B345" s="9" t="str">
        <f>$B$34</f>
        <v>Fine Arts</v>
      </c>
      <c r="C345" s="39">
        <f t="shared" si="47"/>
        <v>8519.9643200507617</v>
      </c>
      <c r="D345" s="39">
        <f t="shared" si="47"/>
        <v>18434.529290825241</v>
      </c>
      <c r="E345" s="39">
        <f t="shared" ref="E345:E363" si="49">E295*24</f>
        <v>59281.650209767351</v>
      </c>
      <c r="F345" s="39">
        <f t="shared" ref="F345:F363" si="50">F295*18</f>
        <v>0</v>
      </c>
      <c r="G345" s="39">
        <f t="shared" ref="G345:G363" si="51">G295*24</f>
        <v>0</v>
      </c>
      <c r="H345" s="39">
        <f t="shared" si="48"/>
        <v>13383.112099664066</v>
      </c>
      <c r="I345" s="1"/>
    </row>
    <row r="346" spans="2:9" x14ac:dyDescent="0.2">
      <c r="B346" s="9" t="str">
        <f>$B$35</f>
        <v>Teacher Education</v>
      </c>
      <c r="C346" s="39">
        <f t="shared" si="47"/>
        <v>11515.683984211109</v>
      </c>
      <c r="D346" s="39">
        <f t="shared" si="47"/>
        <v>15612.017262115878</v>
      </c>
      <c r="E346" s="39">
        <f t="shared" si="49"/>
        <v>9180.4021779574869</v>
      </c>
      <c r="F346" s="39">
        <f t="shared" si="50"/>
        <v>23528.540484281573</v>
      </c>
      <c r="G346" s="39">
        <f t="shared" si="51"/>
        <v>0</v>
      </c>
      <c r="H346" s="39">
        <f t="shared" si="48"/>
        <v>11504.669688480582</v>
      </c>
      <c r="I346" s="1"/>
    </row>
    <row r="347" spans="2:9" x14ac:dyDescent="0.2">
      <c r="B347" s="9" t="str">
        <f>$B$36</f>
        <v>Agriculture</v>
      </c>
      <c r="C347" s="39">
        <f t="shared" si="47"/>
        <v>0</v>
      </c>
      <c r="D347" s="39">
        <f t="shared" si="47"/>
        <v>0</v>
      </c>
      <c r="E347" s="39">
        <f t="shared" si="49"/>
        <v>0</v>
      </c>
      <c r="F347" s="39">
        <f t="shared" si="50"/>
        <v>0</v>
      </c>
      <c r="G347" s="39">
        <f t="shared" si="51"/>
        <v>0</v>
      </c>
      <c r="H347" s="39">
        <f t="shared" si="48"/>
        <v>0</v>
      </c>
      <c r="I347" s="1"/>
    </row>
    <row r="348" spans="2:9" x14ac:dyDescent="0.2">
      <c r="B348" s="9" t="str">
        <f>$B$37</f>
        <v>Engineering</v>
      </c>
      <c r="C348" s="39">
        <f t="shared" si="47"/>
        <v>16400.689683071651</v>
      </c>
      <c r="D348" s="39">
        <f t="shared" si="47"/>
        <v>30478.994802464673</v>
      </c>
      <c r="E348" s="39">
        <f t="shared" si="49"/>
        <v>37370.450382394061</v>
      </c>
      <c r="F348" s="39">
        <f t="shared" si="50"/>
        <v>54212.293511558033</v>
      </c>
      <c r="G348" s="39">
        <f t="shared" si="51"/>
        <v>0</v>
      </c>
      <c r="H348" s="39">
        <f t="shared" si="48"/>
        <v>30431.053186821155</v>
      </c>
      <c r="I348" s="1"/>
    </row>
    <row r="349" spans="2:9" x14ac:dyDescent="0.2">
      <c r="B349" s="9" t="str">
        <f>$B$38</f>
        <v>Home Economics</v>
      </c>
      <c r="C349" s="39">
        <f t="shared" si="47"/>
        <v>5061.2084241320972</v>
      </c>
      <c r="D349" s="39">
        <f t="shared" si="47"/>
        <v>10510.778185313771</v>
      </c>
      <c r="E349" s="39">
        <f t="shared" si="49"/>
        <v>0</v>
      </c>
      <c r="F349" s="39">
        <f t="shared" si="50"/>
        <v>0</v>
      </c>
      <c r="G349" s="39">
        <f t="shared" si="51"/>
        <v>0</v>
      </c>
      <c r="H349" s="39">
        <f t="shared" si="48"/>
        <v>9406.2996813771751</v>
      </c>
      <c r="I349" s="1"/>
    </row>
    <row r="350" spans="2:9" x14ac:dyDescent="0.2">
      <c r="B350" s="9" t="str">
        <f>$B$39</f>
        <v>Law</v>
      </c>
      <c r="C350" s="39">
        <f t="shared" si="47"/>
        <v>0</v>
      </c>
      <c r="D350" s="39">
        <f t="shared" si="47"/>
        <v>0</v>
      </c>
      <c r="E350" s="39">
        <f t="shared" si="49"/>
        <v>0</v>
      </c>
      <c r="F350" s="39">
        <f t="shared" si="50"/>
        <v>0</v>
      </c>
      <c r="G350" s="39">
        <f t="shared" si="51"/>
        <v>0</v>
      </c>
      <c r="H350" s="39">
        <f t="shared" si="48"/>
        <v>0</v>
      </c>
      <c r="I350" s="1"/>
    </row>
    <row r="351" spans="2:9" x14ac:dyDescent="0.2">
      <c r="B351" s="9" t="str">
        <f>$B$40</f>
        <v>Social Service</v>
      </c>
      <c r="C351" s="39">
        <f t="shared" si="47"/>
        <v>11070.728412708053</v>
      </c>
      <c r="D351" s="39">
        <f t="shared" si="47"/>
        <v>11976.782439136887</v>
      </c>
      <c r="E351" s="39">
        <f t="shared" si="49"/>
        <v>11193.14481338221</v>
      </c>
      <c r="F351" s="39">
        <f t="shared" si="50"/>
        <v>52563.687827630652</v>
      </c>
      <c r="G351" s="39">
        <f t="shared" si="51"/>
        <v>0</v>
      </c>
      <c r="H351" s="39">
        <f t="shared" si="48"/>
        <v>11738.486792543847</v>
      </c>
      <c r="I351" s="1"/>
    </row>
    <row r="352" spans="2:9" x14ac:dyDescent="0.2">
      <c r="B352" s="9" t="str">
        <f>$B$41</f>
        <v>Library Science</v>
      </c>
      <c r="C352" s="39">
        <f t="shared" si="47"/>
        <v>0</v>
      </c>
      <c r="D352" s="39">
        <f t="shared" si="47"/>
        <v>0</v>
      </c>
      <c r="E352" s="39">
        <f t="shared" si="49"/>
        <v>0</v>
      </c>
      <c r="F352" s="39">
        <f t="shared" si="50"/>
        <v>0</v>
      </c>
      <c r="G352" s="39">
        <f t="shared" si="51"/>
        <v>0</v>
      </c>
      <c r="H352" s="39">
        <f t="shared" si="48"/>
        <v>0</v>
      </c>
      <c r="I352" s="1"/>
    </row>
    <row r="353" spans="2:9" x14ac:dyDescent="0.2">
      <c r="B353" s="9" t="str">
        <f>$B$42</f>
        <v>Veterinary Science</v>
      </c>
      <c r="C353" s="39">
        <f t="shared" si="47"/>
        <v>0</v>
      </c>
      <c r="D353" s="39">
        <f t="shared" si="47"/>
        <v>0</v>
      </c>
      <c r="E353" s="39">
        <f t="shared" si="49"/>
        <v>0</v>
      </c>
      <c r="F353" s="39">
        <f t="shared" si="50"/>
        <v>0</v>
      </c>
      <c r="G353" s="39">
        <f t="shared" si="51"/>
        <v>0</v>
      </c>
      <c r="H353" s="39">
        <f t="shared" si="48"/>
        <v>0</v>
      </c>
      <c r="I353" s="1"/>
    </row>
    <row r="354" spans="2:9" x14ac:dyDescent="0.2">
      <c r="B354" s="9" t="str">
        <f>$B$43</f>
        <v>Vocational Training</v>
      </c>
      <c r="C354" s="39">
        <f t="shared" si="47"/>
        <v>0</v>
      </c>
      <c r="D354" s="39">
        <f t="shared" si="47"/>
        <v>0</v>
      </c>
      <c r="E354" s="39">
        <f t="shared" si="49"/>
        <v>0</v>
      </c>
      <c r="F354" s="39">
        <f t="shared" si="50"/>
        <v>0</v>
      </c>
      <c r="G354" s="39">
        <f t="shared" si="51"/>
        <v>0</v>
      </c>
      <c r="H354" s="39">
        <f t="shared" si="48"/>
        <v>0</v>
      </c>
      <c r="I354" s="1"/>
    </row>
    <row r="355" spans="2:9" x14ac:dyDescent="0.2">
      <c r="B355" s="9" t="str">
        <f>$B$44</f>
        <v>Physical Training</v>
      </c>
      <c r="C355" s="39">
        <f t="shared" si="47"/>
        <v>2546.5279184483552</v>
      </c>
      <c r="D355" s="39">
        <f t="shared" si="47"/>
        <v>0</v>
      </c>
      <c r="E355" s="39">
        <f t="shared" si="49"/>
        <v>0</v>
      </c>
      <c r="F355" s="39">
        <f t="shared" si="50"/>
        <v>0</v>
      </c>
      <c r="G355" s="39">
        <f t="shared" si="51"/>
        <v>0</v>
      </c>
      <c r="H355" s="39">
        <f t="shared" si="48"/>
        <v>2546.5279184483552</v>
      </c>
      <c r="I355" s="1"/>
    </row>
    <row r="356" spans="2:9" x14ac:dyDescent="0.2">
      <c r="B356" s="9" t="str">
        <f>$B$45</f>
        <v>Health Services</v>
      </c>
      <c r="C356" s="39">
        <f t="shared" si="47"/>
        <v>4349.9260293346269</v>
      </c>
      <c r="D356" s="39">
        <f t="shared" si="47"/>
        <v>7845.1486562194877</v>
      </c>
      <c r="E356" s="39">
        <f t="shared" si="49"/>
        <v>10625.068284302903</v>
      </c>
      <c r="F356" s="39">
        <f t="shared" si="50"/>
        <v>22832.632412719024</v>
      </c>
      <c r="G356" s="39">
        <f t="shared" si="51"/>
        <v>0</v>
      </c>
      <c r="H356" s="39">
        <f t="shared" si="48"/>
        <v>8017.9757590010786</v>
      </c>
      <c r="I356" s="1"/>
    </row>
    <row r="357" spans="2:9" x14ac:dyDescent="0.2">
      <c r="B357" s="9" t="str">
        <f>$B$46</f>
        <v>Pharmacy</v>
      </c>
      <c r="C357" s="39">
        <f t="shared" si="47"/>
        <v>0</v>
      </c>
      <c r="D357" s="39">
        <f t="shared" si="47"/>
        <v>0</v>
      </c>
      <c r="E357" s="39">
        <f t="shared" si="49"/>
        <v>0</v>
      </c>
      <c r="F357" s="39">
        <f t="shared" si="50"/>
        <v>0</v>
      </c>
      <c r="G357" s="39">
        <f t="shared" si="51"/>
        <v>0</v>
      </c>
      <c r="H357" s="39">
        <f t="shared" si="48"/>
        <v>0</v>
      </c>
      <c r="I357" s="1"/>
    </row>
    <row r="358" spans="2:9" x14ac:dyDescent="0.2">
      <c r="B358" s="9" t="str">
        <f>$B$47</f>
        <v>Business Administration</v>
      </c>
      <c r="C358" s="39">
        <f t="shared" si="47"/>
        <v>10433.91461379417</v>
      </c>
      <c r="D358" s="39">
        <f t="shared" si="47"/>
        <v>15560.8064927791</v>
      </c>
      <c r="E358" s="39">
        <f t="shared" si="49"/>
        <v>27306.41449237123</v>
      </c>
      <c r="F358" s="39">
        <f t="shared" si="50"/>
        <v>81680.542448804539</v>
      </c>
      <c r="G358" s="39">
        <f t="shared" si="51"/>
        <v>0</v>
      </c>
      <c r="H358" s="39">
        <f t="shared" si="48"/>
        <v>17803.474772623253</v>
      </c>
      <c r="I358" s="1"/>
    </row>
    <row r="359" spans="2:9" x14ac:dyDescent="0.2">
      <c r="B359" s="9" t="str">
        <f>$B$48</f>
        <v>Optometry</v>
      </c>
      <c r="C359" s="39">
        <f t="shared" si="47"/>
        <v>0</v>
      </c>
      <c r="D359" s="39">
        <f t="shared" si="47"/>
        <v>0</v>
      </c>
      <c r="E359" s="39">
        <f t="shared" si="49"/>
        <v>0</v>
      </c>
      <c r="F359" s="39">
        <f t="shared" si="50"/>
        <v>0</v>
      </c>
      <c r="G359" s="39">
        <f t="shared" si="51"/>
        <v>0</v>
      </c>
      <c r="H359" s="39">
        <f t="shared" si="48"/>
        <v>0</v>
      </c>
      <c r="I359" s="1"/>
    </row>
    <row r="360" spans="2:9" x14ac:dyDescent="0.2">
      <c r="B360" s="9" t="str">
        <f>$B$49</f>
        <v>Teacher Ed-Practice Teaching</v>
      </c>
      <c r="C360" s="39">
        <f t="shared" si="47"/>
        <v>0</v>
      </c>
      <c r="D360" s="39">
        <f t="shared" si="47"/>
        <v>30142.336260916178</v>
      </c>
      <c r="E360" s="39">
        <f t="shared" si="49"/>
        <v>0</v>
      </c>
      <c r="F360" s="39">
        <f t="shared" si="50"/>
        <v>0</v>
      </c>
      <c r="G360" s="39">
        <f t="shared" si="51"/>
        <v>0</v>
      </c>
      <c r="H360" s="39">
        <f t="shared" si="48"/>
        <v>30142.336260916178</v>
      </c>
      <c r="I360" s="1"/>
    </row>
    <row r="361" spans="2:9" x14ac:dyDescent="0.2">
      <c r="B361" s="9" t="str">
        <f>$B$50</f>
        <v>Technology</v>
      </c>
      <c r="C361" s="39">
        <f t="shared" si="47"/>
        <v>34097.108462434429</v>
      </c>
      <c r="D361" s="39">
        <f t="shared" si="47"/>
        <v>68503.222015902837</v>
      </c>
      <c r="E361" s="39">
        <f t="shared" si="49"/>
        <v>28965.904711478106</v>
      </c>
      <c r="F361" s="39">
        <f t="shared" si="50"/>
        <v>0</v>
      </c>
      <c r="G361" s="39">
        <f t="shared" si="51"/>
        <v>0</v>
      </c>
      <c r="H361" s="39">
        <f t="shared" si="48"/>
        <v>45492.919664324072</v>
      </c>
      <c r="I361" s="1"/>
    </row>
    <row r="362" spans="2:9" x14ac:dyDescent="0.2">
      <c r="B362" s="9" t="str">
        <f>$B$51</f>
        <v>Nursing</v>
      </c>
      <c r="C362" s="39">
        <f t="shared" si="47"/>
        <v>11956.846371979966</v>
      </c>
      <c r="D362" s="39">
        <f t="shared" si="47"/>
        <v>11283.733010322068</v>
      </c>
      <c r="E362" s="39">
        <f t="shared" si="49"/>
        <v>9079.7794732385701</v>
      </c>
      <c r="F362" s="39">
        <f t="shared" si="50"/>
        <v>30699.961873963432</v>
      </c>
      <c r="G362" s="39">
        <f t="shared" si="51"/>
        <v>0</v>
      </c>
      <c r="H362" s="39">
        <f t="shared" si="48"/>
        <v>10928.456970368699</v>
      </c>
      <c r="I362" s="1"/>
    </row>
    <row r="363" spans="2:9" x14ac:dyDescent="0.2">
      <c r="B363" s="35" t="str">
        <f>$B$52</f>
        <v>Totals</v>
      </c>
      <c r="C363" s="38">
        <f t="shared" si="47"/>
        <v>8624.6433295262304</v>
      </c>
      <c r="D363" s="38">
        <f t="shared" si="47"/>
        <v>16308.58048220371</v>
      </c>
      <c r="E363" s="38">
        <f t="shared" si="49"/>
        <v>18229.746708673189</v>
      </c>
      <c r="F363" s="38">
        <f t="shared" si="50"/>
        <v>44405.504226800775</v>
      </c>
      <c r="G363" s="38">
        <f t="shared" si="51"/>
        <v>0</v>
      </c>
      <c r="H363" s="38">
        <f t="shared" si="48"/>
        <v>14733.372782677223</v>
      </c>
      <c r="I363" s="50"/>
    </row>
  </sheetData>
  <mergeCells count="45">
    <mergeCell ref="B8:H8"/>
    <mergeCell ref="B191:H191"/>
    <mergeCell ref="B216:H216"/>
    <mergeCell ref="B89:G89"/>
    <mergeCell ref="D55:F55"/>
    <mergeCell ref="B18:E18"/>
    <mergeCell ref="B139:G139"/>
    <mergeCell ref="B9:G9"/>
    <mergeCell ref="B165:G165"/>
    <mergeCell ref="B21:C21"/>
    <mergeCell ref="D20:F20"/>
    <mergeCell ref="B11:H11"/>
    <mergeCell ref="B58:G58"/>
    <mergeCell ref="B1:H1"/>
    <mergeCell ref="B2:H2"/>
    <mergeCell ref="B190:G190"/>
    <mergeCell ref="B215:G215"/>
    <mergeCell ref="D21:F21"/>
    <mergeCell ref="B87:G87"/>
    <mergeCell ref="B114:G114"/>
    <mergeCell ref="B84:C84"/>
    <mergeCell ref="D84:F84"/>
    <mergeCell ref="B10:G10"/>
    <mergeCell ref="B113:H113"/>
    <mergeCell ref="D27:F27"/>
    <mergeCell ref="B28:C28"/>
    <mergeCell ref="D28:F28"/>
    <mergeCell ref="D54:F54"/>
    <mergeCell ref="B55:C55"/>
    <mergeCell ref="B341:H341"/>
    <mergeCell ref="I140:I141"/>
    <mergeCell ref="B166:G166"/>
    <mergeCell ref="B12:E12"/>
    <mergeCell ref="B13:E13"/>
    <mergeCell ref="B14:E14"/>
    <mergeCell ref="B15:E15"/>
    <mergeCell ref="B16:E16"/>
    <mergeCell ref="D83:F83"/>
    <mergeCell ref="B17:E17"/>
    <mergeCell ref="B266:H266"/>
    <mergeCell ref="B291:H291"/>
    <mergeCell ref="B316:H316"/>
    <mergeCell ref="B264:H264"/>
    <mergeCell ref="B241:G241"/>
    <mergeCell ref="B140:F141"/>
  </mergeCells>
  <phoneticPr fontId="0" type="noConversion"/>
  <conditionalFormatting sqref="C61:G80">
    <cfRule type="expression" dxfId="274" priority="7" stopIfTrue="1">
      <formula>C32=0</formula>
    </cfRule>
  </conditionalFormatting>
  <conditionalFormatting sqref="C91:G110">
    <cfRule type="expression" dxfId="273" priority="6" stopIfTrue="1">
      <formula>C32=0</formula>
    </cfRule>
  </conditionalFormatting>
  <conditionalFormatting sqref="C143:H162">
    <cfRule type="expression" dxfId="272" priority="4" stopIfTrue="1">
      <formula>C32=0</formula>
    </cfRule>
  </conditionalFormatting>
  <conditionalFormatting sqref="H143:H162">
    <cfRule type="expression" dxfId="271" priority="5" stopIfTrue="1">
      <formula>OR(AND(#REF!&gt;0,H143&gt;0,H61=0),AND(#REF!&gt;0,H143&gt;0,H32=0))</formula>
    </cfRule>
  </conditionalFormatting>
  <conditionalFormatting sqref="H143:H162">
    <cfRule type="expression" dxfId="270" priority="3" stopIfTrue="1">
      <formula>OR(AND(#REF!&gt;0,H143&gt;0,H61=0),AND(#REF!&gt;0,H143&gt;0,H32=0))</formula>
    </cfRule>
  </conditionalFormatting>
  <conditionalFormatting sqref="H143:H162">
    <cfRule type="expression" dxfId="269" priority="2" stopIfTrue="1">
      <formula>OR(AND(#REF!&gt;0,H143&gt;0,H61=0),AND(#REF!&gt;0,H143&gt;0,H32=0))</formula>
    </cfRule>
  </conditionalFormatting>
  <conditionalFormatting sqref="C293:G312">
    <cfRule type="expression" dxfId="268" priority="1" stopIfTrue="1">
      <formula>C32=0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ignoredErrors>
    <ignoredError sqref="F343:F36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pageSetUpPr fitToPage="1"/>
  </sheetPr>
  <dimension ref="B1:K363"/>
  <sheetViews>
    <sheetView showGridLines="0" showZeros="0" topLeftCell="A16" zoomScale="70" zoomScaleNormal="70" workbookViewId="0">
      <selection activeCell="S164" sqref="S164"/>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122</v>
      </c>
      <c r="C3" s="6"/>
      <c r="D3" s="6"/>
      <c r="E3" s="6"/>
      <c r="F3" s="6"/>
      <c r="G3" s="6"/>
      <c r="H3" s="6"/>
    </row>
    <row r="4" spans="2:8" x14ac:dyDescent="0.2">
      <c r="B4" s="83" t="s">
        <v>136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ht="14.25" customHeight="1"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ht="15" customHeight="1" x14ac:dyDescent="0.2">
      <c r="B10" s="383" t="s">
        <v>21</v>
      </c>
      <c r="C10" s="383"/>
      <c r="D10" s="383"/>
      <c r="E10" s="383"/>
      <c r="F10" s="383"/>
      <c r="G10" s="383"/>
      <c r="H10" s="5"/>
    </row>
    <row r="11" spans="2:8" ht="21" customHeight="1" thickBot="1" x14ac:dyDescent="0.25">
      <c r="B11" s="367" t="s">
        <v>940</v>
      </c>
      <c r="C11" s="367"/>
      <c r="D11" s="367"/>
      <c r="E11" s="367"/>
      <c r="F11" s="367"/>
      <c r="G11" s="367"/>
      <c r="H11" s="367"/>
    </row>
    <row r="12" spans="2:8" ht="29.25" customHeight="1" thickBot="1" x14ac:dyDescent="0.25">
      <c r="B12" s="408" t="s">
        <v>17</v>
      </c>
      <c r="C12" s="409"/>
      <c r="D12" s="409"/>
      <c r="E12" s="410"/>
      <c r="F12" s="305"/>
      <c r="G12" s="338"/>
      <c r="H12" s="58" t="s">
        <v>18</v>
      </c>
    </row>
    <row r="13" spans="2:8" ht="14.25" customHeight="1" x14ac:dyDescent="0.2">
      <c r="B13" s="411" t="s">
        <v>13</v>
      </c>
      <c r="C13" s="412"/>
      <c r="D13" s="412"/>
      <c r="E13" s="413"/>
      <c r="F13" s="340"/>
      <c r="G13" s="339"/>
      <c r="H13" s="344">
        <f>Data!$G$3</f>
        <v>687452335</v>
      </c>
    </row>
    <row r="14" spans="2:8" ht="14.25" customHeight="1" x14ac:dyDescent="0.2">
      <c r="B14" s="373" t="s">
        <v>14</v>
      </c>
      <c r="C14" s="406"/>
      <c r="D14" s="406"/>
      <c r="E14" s="407"/>
      <c r="F14" s="341"/>
      <c r="G14" s="339"/>
      <c r="H14" s="345">
        <f>Data!$H$3</f>
        <v>610215512</v>
      </c>
    </row>
    <row r="15" spans="2:8" ht="14.25" customHeight="1" x14ac:dyDescent="0.2">
      <c r="B15" s="373" t="s">
        <v>15</v>
      </c>
      <c r="C15" s="406"/>
      <c r="D15" s="406"/>
      <c r="E15" s="407"/>
      <c r="F15" s="341"/>
      <c r="G15" s="339"/>
      <c r="H15" s="345">
        <f>Data!$I$3</f>
        <v>368769296</v>
      </c>
    </row>
    <row r="16" spans="2:8" ht="14.25" customHeight="1" x14ac:dyDescent="0.2">
      <c r="B16" s="373" t="s">
        <v>19</v>
      </c>
      <c r="C16" s="406"/>
      <c r="D16" s="406"/>
      <c r="E16" s="407"/>
      <c r="F16" s="341"/>
      <c r="G16" s="339"/>
      <c r="H16" s="345">
        <f>Data!$J$3</f>
        <v>47127350</v>
      </c>
    </row>
    <row r="17" spans="2:9" x14ac:dyDescent="0.2">
      <c r="B17" s="373" t="s">
        <v>16</v>
      </c>
      <c r="C17" s="406"/>
      <c r="D17" s="406"/>
      <c r="E17" s="407"/>
      <c r="F17" s="341"/>
      <c r="G17" s="339"/>
      <c r="H17" s="345">
        <f>Data!$K$3</f>
        <v>169020397</v>
      </c>
    </row>
    <row r="18" spans="2:9" x14ac:dyDescent="0.2">
      <c r="B18" s="373" t="s">
        <v>1</v>
      </c>
      <c r="C18" s="406"/>
      <c r="D18" s="406"/>
      <c r="E18" s="407"/>
      <c r="F18" s="342"/>
      <c r="G18" s="339"/>
      <c r="H18" s="343">
        <f>SUM(H13:H17)</f>
        <v>1882584890</v>
      </c>
    </row>
    <row r="19" spans="2:9" ht="13.5" customHeight="1" x14ac:dyDescent="0.2">
      <c r="B19" s="27"/>
      <c r="D19" s="27"/>
      <c r="E19" s="27"/>
      <c r="F19" s="27"/>
      <c r="G19" s="27"/>
      <c r="H19" s="5"/>
    </row>
    <row r="20" spans="2:9" ht="13.5" customHeight="1" x14ac:dyDescent="0.2">
      <c r="B20" s="27"/>
      <c r="D20" s="399" t="s">
        <v>23</v>
      </c>
      <c r="E20" s="400"/>
      <c r="F20" s="401"/>
      <c r="G20" s="306" t="s">
        <v>24</v>
      </c>
      <c r="H20" s="306" t="s">
        <v>25</v>
      </c>
    </row>
    <row r="21" spans="2:9" ht="14.25" customHeight="1" x14ac:dyDescent="0.2">
      <c r="B21" s="386" t="s">
        <v>22</v>
      </c>
      <c r="C21" s="402"/>
      <c r="D21" s="403" t="str">
        <f>Data!L3</f>
        <v>Marcy Lowther</v>
      </c>
      <c r="E21" s="404"/>
      <c r="F21" s="405"/>
      <c r="G21" s="308" t="str">
        <f>Data!M3</f>
        <v>512-471-2808</v>
      </c>
      <c r="H21" s="78" t="str">
        <f>Data!N3</f>
        <v>mlowther@austin.utexas.edu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Data!O3</f>
        <v>16682</v>
      </c>
      <c r="D25" s="80">
        <f>Data!P3</f>
        <v>23481</v>
      </c>
      <c r="E25" s="80">
        <f>Data!Q3</f>
        <v>5007</v>
      </c>
      <c r="F25" s="80">
        <f>Data!R3</f>
        <v>4178</v>
      </c>
      <c r="G25" s="80">
        <f>Data!S3</f>
        <v>1546</v>
      </c>
      <c r="H25" s="68">
        <f>SUM(C25:G25)</f>
        <v>50894</v>
      </c>
    </row>
    <row r="26" spans="2:9" x14ac:dyDescent="0.2">
      <c r="C26" s="2"/>
      <c r="D26" s="2"/>
      <c r="E26" s="2"/>
      <c r="F26" s="2"/>
      <c r="G26" s="2"/>
      <c r="H26" s="2"/>
      <c r="I26" s="2"/>
    </row>
    <row r="27" spans="2:9" ht="13.5" customHeight="1" x14ac:dyDescent="0.2">
      <c r="B27" s="27"/>
      <c r="D27" s="399" t="s">
        <v>23</v>
      </c>
      <c r="E27" s="400"/>
      <c r="F27" s="401"/>
      <c r="G27" s="306" t="s">
        <v>24</v>
      </c>
      <c r="H27" s="306" t="s">
        <v>25</v>
      </c>
    </row>
    <row r="28" spans="2:9" ht="14.25" customHeight="1" x14ac:dyDescent="0.2">
      <c r="B28" s="386" t="s">
        <v>39</v>
      </c>
      <c r="C28" s="402"/>
      <c r="D28" s="403" t="str">
        <f>Data!T3</f>
        <v>A. Cris Hamilton</v>
      </c>
      <c r="E28" s="404"/>
      <c r="F28" s="405"/>
      <c r="G28" s="308" t="str">
        <f>Data!U3</f>
        <v>512-475-9254</v>
      </c>
      <c r="H28" s="78" t="str">
        <f>Data!V3</f>
        <v>Cris.Hamilton@austin.utexas.edu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Data!W3</f>
        <v>324563</v>
      </c>
      <c r="D32" s="81">
        <f>Data!AQ3</f>
        <v>156867</v>
      </c>
      <c r="E32" s="81">
        <f>Data!BK3</f>
        <v>19979</v>
      </c>
      <c r="F32" s="81">
        <f>Data!CE3</f>
        <v>24811</v>
      </c>
      <c r="G32" s="81">
        <v>0</v>
      </c>
      <c r="H32" s="22">
        <f>SUM(C32:G32)</f>
        <v>526220</v>
      </c>
      <c r="I32" s="1"/>
    </row>
    <row r="33" spans="2:9" x14ac:dyDescent="0.2">
      <c r="B33" s="7" t="s">
        <v>46</v>
      </c>
      <c r="C33" s="81">
        <f>Data!X3</f>
        <v>124542</v>
      </c>
      <c r="D33" s="81">
        <f>Data!AR3</f>
        <v>79177</v>
      </c>
      <c r="E33" s="81">
        <f>Data!BL3</f>
        <v>5178</v>
      </c>
      <c r="F33" s="81">
        <f>Data!CF3</f>
        <v>14027</v>
      </c>
      <c r="G33" s="81">
        <f>Data!CZ3</f>
        <v>0</v>
      </c>
      <c r="H33" s="22">
        <f t="shared" ref="H33:H52" si="0">SUM(C33:G33)</f>
        <v>222924</v>
      </c>
      <c r="I33" s="1"/>
    </row>
    <row r="34" spans="2:9" x14ac:dyDescent="0.2">
      <c r="B34" s="7" t="s">
        <v>47</v>
      </c>
      <c r="C34" s="81">
        <f>Data!Y3</f>
        <v>47457</v>
      </c>
      <c r="D34" s="81">
        <f>Data!AS3</f>
        <v>27167</v>
      </c>
      <c r="E34" s="81">
        <f>Data!BM3</f>
        <v>6791</v>
      </c>
      <c r="F34" s="81">
        <f>Data!CG3</f>
        <v>3132</v>
      </c>
      <c r="G34" s="81">
        <f>Data!DA3</f>
        <v>0</v>
      </c>
      <c r="H34" s="22">
        <f t="shared" si="0"/>
        <v>84547</v>
      </c>
      <c r="I34" s="1"/>
    </row>
    <row r="35" spans="2:9" x14ac:dyDescent="0.2">
      <c r="B35" s="7" t="s">
        <v>48</v>
      </c>
      <c r="C35" s="81">
        <f>Data!Z3</f>
        <v>6544</v>
      </c>
      <c r="D35" s="81">
        <f>Data!AT3</f>
        <v>9649</v>
      </c>
      <c r="E35" s="81">
        <f>Data!BN3</f>
        <v>4241</v>
      </c>
      <c r="F35" s="81">
        <f>Data!CH3</f>
        <v>4815</v>
      </c>
      <c r="G35" s="81">
        <f>Data!DB3</f>
        <v>0</v>
      </c>
      <c r="H35" s="22">
        <f t="shared" si="0"/>
        <v>25249</v>
      </c>
      <c r="I35" s="1"/>
    </row>
    <row r="36" spans="2:9" x14ac:dyDescent="0.2">
      <c r="B36" s="7" t="s">
        <v>49</v>
      </c>
      <c r="C36" s="81">
        <f>Data!AA3</f>
        <v>0</v>
      </c>
      <c r="D36" s="81">
        <f>Data!AU3</f>
        <v>0</v>
      </c>
      <c r="E36" s="81">
        <f>Data!BO3</f>
        <v>0</v>
      </c>
      <c r="F36" s="81">
        <f>Data!CI3</f>
        <v>0</v>
      </c>
      <c r="G36" s="81">
        <f>Data!DC3</f>
        <v>0</v>
      </c>
      <c r="H36" s="22">
        <f t="shared" si="0"/>
        <v>0</v>
      </c>
      <c r="I36" s="1"/>
    </row>
    <row r="37" spans="2:9" x14ac:dyDescent="0.2">
      <c r="B37" s="7" t="s">
        <v>50</v>
      </c>
      <c r="C37" s="81">
        <f>Data!AB3</f>
        <v>51666</v>
      </c>
      <c r="D37" s="81">
        <f>Data!AV3</f>
        <v>87159</v>
      </c>
      <c r="E37" s="81">
        <f>Data!BP3</f>
        <v>23329</v>
      </c>
      <c r="F37" s="81">
        <f>Data!CJ3</f>
        <v>24012</v>
      </c>
      <c r="G37" s="81">
        <f>Data!DD3</f>
        <v>0</v>
      </c>
      <c r="H37" s="22">
        <f t="shared" si="0"/>
        <v>186166</v>
      </c>
      <c r="I37" s="1"/>
    </row>
    <row r="38" spans="2:9" x14ac:dyDescent="0.2">
      <c r="B38" s="7" t="s">
        <v>51</v>
      </c>
      <c r="C38" s="81">
        <f>Data!AC3</f>
        <v>11892</v>
      </c>
      <c r="D38" s="81">
        <f>Data!AW3</f>
        <v>11015</v>
      </c>
      <c r="E38" s="81">
        <f>Data!BQ3</f>
        <v>294</v>
      </c>
      <c r="F38" s="81">
        <f>Data!CK3</f>
        <v>728</v>
      </c>
      <c r="G38" s="81">
        <f>Data!DE3</f>
        <v>0</v>
      </c>
      <c r="H38" s="22">
        <f t="shared" si="0"/>
        <v>23929</v>
      </c>
      <c r="I38" s="1"/>
    </row>
    <row r="39" spans="2:9" x14ac:dyDescent="0.2">
      <c r="B39" s="7" t="s">
        <v>52</v>
      </c>
      <c r="C39" s="81">
        <f>Data!AD3</f>
        <v>0</v>
      </c>
      <c r="D39" s="81">
        <v>0</v>
      </c>
      <c r="E39" s="81">
        <f>Data!BR3</f>
        <v>0</v>
      </c>
      <c r="F39" s="81">
        <f>Data!CL3</f>
        <v>0</v>
      </c>
      <c r="G39" s="81">
        <f>Data!DF3</f>
        <v>29315</v>
      </c>
      <c r="H39" s="22">
        <f t="shared" si="0"/>
        <v>29315</v>
      </c>
      <c r="I39" s="1"/>
    </row>
    <row r="40" spans="2:9" x14ac:dyDescent="0.2">
      <c r="B40" s="7" t="s">
        <v>53</v>
      </c>
      <c r="C40" s="81">
        <f>Data!AE3</f>
        <v>1609</v>
      </c>
      <c r="D40" s="81">
        <f>Data!AY3</f>
        <v>3721</v>
      </c>
      <c r="E40" s="81">
        <f>Data!BS3</f>
        <v>8297</v>
      </c>
      <c r="F40" s="81">
        <f>Data!CM3</f>
        <v>552</v>
      </c>
      <c r="G40" s="81">
        <f>Data!DG3</f>
        <v>0</v>
      </c>
      <c r="H40" s="22">
        <f t="shared" si="0"/>
        <v>14179</v>
      </c>
      <c r="I40" s="1"/>
    </row>
    <row r="41" spans="2:9" x14ac:dyDescent="0.2">
      <c r="B41" s="7" t="s">
        <v>54</v>
      </c>
      <c r="C41" s="81">
        <f>Data!AF3</f>
        <v>1521</v>
      </c>
      <c r="D41" s="81">
        <f>Data!AZ3</f>
        <v>2286</v>
      </c>
      <c r="E41" s="81">
        <f>Data!BT3</f>
        <v>3662</v>
      </c>
      <c r="F41" s="81">
        <f>Data!CN3</f>
        <v>363</v>
      </c>
      <c r="G41" s="81">
        <f>Data!DH3</f>
        <v>0</v>
      </c>
      <c r="H41" s="22">
        <f t="shared" si="0"/>
        <v>7832</v>
      </c>
      <c r="I41" s="1"/>
    </row>
    <row r="42" spans="2:9" x14ac:dyDescent="0.2">
      <c r="B42" s="7" t="s">
        <v>55</v>
      </c>
      <c r="C42" s="81">
        <f>Data!AG3</f>
        <v>0</v>
      </c>
      <c r="D42" s="81">
        <f>Data!BA3</f>
        <v>0</v>
      </c>
      <c r="E42" s="81">
        <f>Data!BU3</f>
        <v>0</v>
      </c>
      <c r="F42" s="81">
        <f>Data!CO3</f>
        <v>0</v>
      </c>
      <c r="G42" s="81">
        <f>Data!DI3</f>
        <v>0</v>
      </c>
      <c r="H42" s="22">
        <f t="shared" si="0"/>
        <v>0</v>
      </c>
      <c r="I42" s="1"/>
    </row>
    <row r="43" spans="2:9" x14ac:dyDescent="0.2">
      <c r="B43" s="7" t="s">
        <v>56</v>
      </c>
      <c r="C43" s="81">
        <f>Data!AH3</f>
        <v>0</v>
      </c>
      <c r="D43" s="81">
        <f>Data!BB3</f>
        <v>0</v>
      </c>
      <c r="E43" s="81">
        <f>Data!BV3</f>
        <v>0</v>
      </c>
      <c r="F43" s="81">
        <f>Data!CP3</f>
        <v>0</v>
      </c>
      <c r="G43" s="81">
        <f>Data!DJ3</f>
        <v>0</v>
      </c>
      <c r="H43" s="22">
        <f t="shared" si="0"/>
        <v>0</v>
      </c>
      <c r="I43" s="1"/>
    </row>
    <row r="44" spans="2:9" x14ac:dyDescent="0.2">
      <c r="B44" s="7" t="s">
        <v>57</v>
      </c>
      <c r="C44" s="81">
        <f>Data!AI3</f>
        <v>3965</v>
      </c>
      <c r="D44" s="81">
        <f>Data!BC3</f>
        <v>0</v>
      </c>
      <c r="E44" s="81">
        <f>Data!BW3</f>
        <v>0</v>
      </c>
      <c r="F44" s="81">
        <f>Data!CQ3</f>
        <v>0</v>
      </c>
      <c r="G44" s="81">
        <f>Data!DK3</f>
        <v>0</v>
      </c>
      <c r="H44" s="22">
        <f t="shared" si="0"/>
        <v>3965</v>
      </c>
      <c r="I44" s="1"/>
    </row>
    <row r="45" spans="2:9" x14ac:dyDescent="0.2">
      <c r="B45" s="7" t="s">
        <v>58</v>
      </c>
      <c r="C45" s="81">
        <f>Data!AJ3</f>
        <v>15431</v>
      </c>
      <c r="D45" s="81">
        <f>Data!BD3</f>
        <v>23817</v>
      </c>
      <c r="E45" s="81">
        <f>Data!BX3</f>
        <v>2042</v>
      </c>
      <c r="F45" s="81">
        <f>Data!CR3</f>
        <v>1647</v>
      </c>
      <c r="G45" s="81">
        <f>Data!DL3</f>
        <v>630</v>
      </c>
      <c r="H45" s="22">
        <f t="shared" si="0"/>
        <v>43567</v>
      </c>
      <c r="I45" s="1"/>
    </row>
    <row r="46" spans="2:9" x14ac:dyDescent="0.2">
      <c r="B46" s="7" t="s">
        <v>59</v>
      </c>
      <c r="C46" s="81">
        <f>Data!AK3</f>
        <v>15</v>
      </c>
      <c r="D46" s="81">
        <f>Data!BE3</f>
        <v>581</v>
      </c>
      <c r="E46" s="81">
        <f>Data!BY3</f>
        <v>559</v>
      </c>
      <c r="F46" s="81">
        <f>Data!CS3</f>
        <v>1249</v>
      </c>
      <c r="G46" s="81">
        <f>Data!DM3</f>
        <v>19247</v>
      </c>
      <c r="H46" s="22">
        <f t="shared" si="0"/>
        <v>21651</v>
      </c>
      <c r="I46" s="1"/>
    </row>
    <row r="47" spans="2:9" x14ac:dyDescent="0.2">
      <c r="B47" s="7" t="s">
        <v>60</v>
      </c>
      <c r="C47" s="81">
        <f>Data!AL3</f>
        <v>33467</v>
      </c>
      <c r="D47" s="81">
        <f>Data!BF3</f>
        <v>82422</v>
      </c>
      <c r="E47" s="81">
        <f>Data!BZ3</f>
        <v>30765</v>
      </c>
      <c r="F47" s="81">
        <f>Data!CT3</f>
        <v>1439</v>
      </c>
      <c r="G47" s="81">
        <f>Data!DN3</f>
        <v>0</v>
      </c>
      <c r="H47" s="22">
        <f t="shared" si="0"/>
        <v>148093</v>
      </c>
      <c r="I47" s="1"/>
    </row>
    <row r="48" spans="2:9" x14ac:dyDescent="0.2">
      <c r="B48" s="7" t="s">
        <v>61</v>
      </c>
      <c r="C48" s="81">
        <f>Data!AM3</f>
        <v>0</v>
      </c>
      <c r="D48" s="81">
        <f>Data!BG3</f>
        <v>0</v>
      </c>
      <c r="E48" s="81">
        <f>Data!CA3</f>
        <v>0</v>
      </c>
      <c r="F48" s="81">
        <f>Data!CU3</f>
        <v>0</v>
      </c>
      <c r="G48" s="81">
        <f>Data!DO3</f>
        <v>0</v>
      </c>
      <c r="H48" s="22">
        <f t="shared" si="0"/>
        <v>0</v>
      </c>
      <c r="I48" s="1"/>
    </row>
    <row r="49" spans="2:9" x14ac:dyDescent="0.2">
      <c r="B49" s="7" t="s">
        <v>62</v>
      </c>
      <c r="C49" s="81">
        <f>Data!AN3</f>
        <v>0</v>
      </c>
      <c r="D49" s="81">
        <f>Data!BH3</f>
        <v>0</v>
      </c>
      <c r="E49" s="81">
        <f>Data!CB3</f>
        <v>0</v>
      </c>
      <c r="F49" s="81">
        <f>Data!CV3</f>
        <v>0</v>
      </c>
      <c r="G49" s="81">
        <f>Data!DP3</f>
        <v>0</v>
      </c>
      <c r="H49" s="22">
        <f t="shared" si="0"/>
        <v>0</v>
      </c>
      <c r="I49" s="1"/>
    </row>
    <row r="50" spans="2:9" x14ac:dyDescent="0.2">
      <c r="B50" s="7" t="s">
        <v>63</v>
      </c>
      <c r="C50" s="81">
        <f>Data!AO3</f>
        <v>918</v>
      </c>
      <c r="D50" s="81">
        <f>Data!BI3</f>
        <v>0</v>
      </c>
      <c r="E50" s="81">
        <f>Data!CC3</f>
        <v>0</v>
      </c>
      <c r="F50" s="81">
        <f>Data!CW3</f>
        <v>0</v>
      </c>
      <c r="G50" s="81">
        <f>Data!DQ3</f>
        <v>0</v>
      </c>
      <c r="H50" s="22">
        <f t="shared" si="0"/>
        <v>918</v>
      </c>
      <c r="I50" s="1"/>
    </row>
    <row r="51" spans="2:9" x14ac:dyDescent="0.2">
      <c r="B51" s="7" t="s">
        <v>0</v>
      </c>
      <c r="C51" s="81">
        <f>Data!AP3</f>
        <v>2431</v>
      </c>
      <c r="D51" s="81">
        <f>Data!BJ3</f>
        <v>7969</v>
      </c>
      <c r="E51" s="81">
        <f>Data!CD3</f>
        <v>5557</v>
      </c>
      <c r="F51" s="81">
        <f>Data!CX3</f>
        <v>651</v>
      </c>
      <c r="G51" s="81">
        <f>Data!DR3</f>
        <v>0</v>
      </c>
      <c r="H51" s="22">
        <f t="shared" si="0"/>
        <v>16608</v>
      </c>
      <c r="I51" s="1"/>
    </row>
    <row r="52" spans="2:9" x14ac:dyDescent="0.2">
      <c r="B52" s="8" t="s">
        <v>34</v>
      </c>
      <c r="C52" s="22">
        <f>SUM(C32:C51)</f>
        <v>626021</v>
      </c>
      <c r="D52" s="22">
        <f>SUM(D32:D51)</f>
        <v>491830</v>
      </c>
      <c r="E52" s="22">
        <f>SUM(E32:E51)</f>
        <v>110694</v>
      </c>
      <c r="F52" s="22">
        <f>SUM(F32:F51)</f>
        <v>77426</v>
      </c>
      <c r="G52" s="22">
        <f>SUM(G32:G51)</f>
        <v>49192</v>
      </c>
      <c r="H52" s="22">
        <f t="shared" si="0"/>
        <v>1355163</v>
      </c>
      <c r="I52" s="1"/>
    </row>
    <row r="53" spans="2:9" x14ac:dyDescent="0.2">
      <c r="B53" s="14"/>
      <c r="C53" s="18"/>
      <c r="D53" s="18"/>
      <c r="E53" s="18"/>
      <c r="F53" s="18"/>
      <c r="G53" s="18"/>
      <c r="H53" s="18"/>
      <c r="I53" s="1"/>
    </row>
    <row r="54" spans="2:9" ht="13.5" customHeight="1" x14ac:dyDescent="0.2">
      <c r="B54" s="27"/>
      <c r="D54" s="399" t="s">
        <v>23</v>
      </c>
      <c r="E54" s="400"/>
      <c r="F54" s="401"/>
      <c r="G54" s="306" t="s">
        <v>24</v>
      </c>
      <c r="H54" s="306" t="s">
        <v>25</v>
      </c>
    </row>
    <row r="55" spans="2:9" ht="14.25" customHeight="1" x14ac:dyDescent="0.2">
      <c r="B55" s="386" t="s">
        <v>40</v>
      </c>
      <c r="C55" s="402"/>
      <c r="D55" s="403" t="str">
        <f>Data!T3</f>
        <v>A. Cris Hamilton</v>
      </c>
      <c r="E55" s="404"/>
      <c r="F55" s="405"/>
      <c r="G55" s="308" t="str">
        <f>Data!U3</f>
        <v>512-475-9254</v>
      </c>
      <c r="H55" s="78" t="str">
        <f>Data!V3</f>
        <v>Cris.Hamilton@austin.utexas.edu</v>
      </c>
    </row>
    <row r="56" spans="2:9" ht="13.5" customHeight="1" x14ac:dyDescent="0.2">
      <c r="B56" s="27"/>
      <c r="C56" s="27"/>
      <c r="D56" s="27"/>
      <c r="E56" s="27"/>
      <c r="F56" s="27"/>
      <c r="G56" s="27"/>
      <c r="H56" s="5"/>
    </row>
    <row r="57" spans="2:9" ht="14.25" customHeight="1" x14ac:dyDescent="0.2">
      <c r="B57" s="3" t="s">
        <v>10</v>
      </c>
      <c r="C57" s="1"/>
      <c r="D57" s="1"/>
      <c r="E57" s="1"/>
      <c r="F57" s="1"/>
      <c r="G57" s="1"/>
      <c r="H57" s="1"/>
      <c r="I57" s="1"/>
    </row>
    <row r="58" spans="2:9" ht="31.5" customHeight="1" x14ac:dyDescent="0.2">
      <c r="B58" s="392" t="s">
        <v>42</v>
      </c>
      <c r="C58" s="392"/>
      <c r="D58" s="392"/>
      <c r="E58" s="392"/>
      <c r="F58" s="392"/>
      <c r="G58" s="392"/>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Data!DS3</f>
        <v>25907413.510073401</v>
      </c>
      <c r="D61" s="82">
        <f>Data!EM3</f>
        <v>28674775.9528853</v>
      </c>
      <c r="E61" s="82">
        <f>Data!FG3</f>
        <v>16202458.943590701</v>
      </c>
      <c r="F61" s="82">
        <f>Data!GA3</f>
        <v>39976285.480535798</v>
      </c>
      <c r="G61" s="82">
        <f>Data!GU3</f>
        <v>7639.3636363636397</v>
      </c>
      <c r="H61" s="21">
        <f>SUM(C61:G61)</f>
        <v>110768573.25072156</v>
      </c>
      <c r="I61" s="1"/>
    </row>
    <row r="62" spans="2:9" x14ac:dyDescent="0.2">
      <c r="B62" s="9" t="str">
        <f>$B$33</f>
        <v>Science</v>
      </c>
      <c r="C62" s="82">
        <f>Data!DT3</f>
        <v>9091693.3423622195</v>
      </c>
      <c r="D62" s="82">
        <f>Data!EN3</f>
        <v>11443039.166101299</v>
      </c>
      <c r="E62" s="82">
        <f>Data!FH3</f>
        <v>4758834.3197827004</v>
      </c>
      <c r="F62" s="82">
        <f>Data!GB3</f>
        <v>22239747.915679399</v>
      </c>
      <c r="G62" s="82">
        <f>Data!GV3</f>
        <v>0</v>
      </c>
      <c r="H62" s="22">
        <f t="shared" ref="H62:H81" si="1">SUM(C62:G62)</f>
        <v>47533314.743925616</v>
      </c>
      <c r="I62" s="1"/>
    </row>
    <row r="63" spans="2:9" x14ac:dyDescent="0.2">
      <c r="B63" s="9" t="str">
        <f>$B$34</f>
        <v>Fine Arts</v>
      </c>
      <c r="C63" s="82">
        <f>Data!DU3</f>
        <v>4562703.5886514103</v>
      </c>
      <c r="D63" s="82">
        <f>Data!EO3</f>
        <v>5868722.9960210398</v>
      </c>
      <c r="E63" s="82">
        <f>Data!FI3</f>
        <v>5749865.4179204199</v>
      </c>
      <c r="F63" s="82">
        <f>Data!GC3</f>
        <v>3384245.3178111101</v>
      </c>
      <c r="G63" s="82">
        <f>Data!GW3</f>
        <v>0</v>
      </c>
      <c r="H63" s="22">
        <f t="shared" si="1"/>
        <v>19565537.320403982</v>
      </c>
      <c r="I63" s="1"/>
    </row>
    <row r="64" spans="2:9" x14ac:dyDescent="0.2">
      <c r="B64" s="9" t="str">
        <f>$B$35</f>
        <v>Teacher Education</v>
      </c>
      <c r="C64" s="82">
        <f>Data!DV3</f>
        <v>288368.23014218698</v>
      </c>
      <c r="D64" s="82">
        <f>Data!EP3</f>
        <v>1775570.7732038801</v>
      </c>
      <c r="E64" s="82">
        <f>Data!FJ3</f>
        <v>2196678.43921779</v>
      </c>
      <c r="F64" s="82">
        <f>Data!GD3</f>
        <v>4956402.9114019601</v>
      </c>
      <c r="G64" s="82">
        <f>Data!GX3</f>
        <v>0</v>
      </c>
      <c r="H64" s="22">
        <f t="shared" si="1"/>
        <v>9217020.353965817</v>
      </c>
      <c r="I64" s="1"/>
    </row>
    <row r="65" spans="2:9" x14ac:dyDescent="0.2">
      <c r="B65" s="9" t="str">
        <f>$B$36</f>
        <v>Agriculture</v>
      </c>
      <c r="C65" s="82">
        <f>Data!DW3</f>
        <v>0</v>
      </c>
      <c r="D65" s="82">
        <f>Data!EQ3</f>
        <v>0</v>
      </c>
      <c r="E65" s="82">
        <f>Data!FK3</f>
        <v>0</v>
      </c>
      <c r="F65" s="82">
        <f>Data!GE3</f>
        <v>0</v>
      </c>
      <c r="G65" s="82">
        <f>Data!GY3</f>
        <v>0</v>
      </c>
      <c r="H65" s="22">
        <f t="shared" si="1"/>
        <v>0</v>
      </c>
      <c r="I65" s="1"/>
    </row>
    <row r="66" spans="2:9" x14ac:dyDescent="0.2">
      <c r="B66" s="9" t="str">
        <f>$B$37</f>
        <v>Engineering</v>
      </c>
      <c r="C66" s="82">
        <f>Data!DX3</f>
        <v>4315627.77704415</v>
      </c>
      <c r="D66" s="82">
        <f>Data!ER3</f>
        <v>12864711.6856302</v>
      </c>
      <c r="E66" s="82">
        <f>Data!FL3</f>
        <v>13684387.5769377</v>
      </c>
      <c r="F66" s="82">
        <f>Data!GF3</f>
        <v>27417371.503447901</v>
      </c>
      <c r="G66" s="82">
        <f>Data!GZ3</f>
        <v>0</v>
      </c>
      <c r="H66" s="22">
        <f t="shared" si="1"/>
        <v>58282098.543059945</v>
      </c>
      <c r="I66" s="1"/>
    </row>
    <row r="67" spans="2:9" x14ac:dyDescent="0.2">
      <c r="B67" s="9" t="str">
        <f>$B$38</f>
        <v>Home Economics</v>
      </c>
      <c r="C67" s="82">
        <f>Data!DY3</f>
        <v>909918.336299852</v>
      </c>
      <c r="D67" s="82">
        <f>Data!ES3</f>
        <v>2000167.79404614</v>
      </c>
      <c r="E67" s="82">
        <f>Data!FM3</f>
        <v>436303.68997808202</v>
      </c>
      <c r="F67" s="82">
        <f>Data!GG3</f>
        <v>1240304.17197057</v>
      </c>
      <c r="G67" s="82">
        <f>Data!HA3</f>
        <v>0</v>
      </c>
      <c r="H67" s="22">
        <f t="shared" si="1"/>
        <v>4586693.992294644</v>
      </c>
      <c r="I67" s="1"/>
    </row>
    <row r="68" spans="2:9" x14ac:dyDescent="0.2">
      <c r="B68" s="9" t="str">
        <f>$B$39</f>
        <v>Law</v>
      </c>
      <c r="C68" s="82">
        <f>Data!DZ3</f>
        <v>0</v>
      </c>
      <c r="D68" s="82">
        <f>Data!ET3</f>
        <v>0</v>
      </c>
      <c r="E68" s="82">
        <f>Data!FN3</f>
        <v>0</v>
      </c>
      <c r="F68" s="82">
        <f>Data!GH3</f>
        <v>0</v>
      </c>
      <c r="G68" s="82">
        <f>Data!HB3</f>
        <v>15791956.6427045</v>
      </c>
      <c r="H68" s="22">
        <f t="shared" si="1"/>
        <v>15791956.6427045</v>
      </c>
      <c r="I68" s="1"/>
    </row>
    <row r="69" spans="2:9" x14ac:dyDescent="0.2">
      <c r="B69" s="9" t="str">
        <f>$B$40</f>
        <v>Social Service</v>
      </c>
      <c r="C69" s="82">
        <f>Data!EA3</f>
        <v>338779.54749435699</v>
      </c>
      <c r="D69" s="82">
        <f>Data!EU3</f>
        <v>515114.254113834</v>
      </c>
      <c r="E69" s="82">
        <f>Data!FO3</f>
        <v>1618220.17000487</v>
      </c>
      <c r="F69" s="82">
        <f>Data!GI3</f>
        <v>1142655.5463086499</v>
      </c>
      <c r="G69" s="82">
        <f>Data!HC3</f>
        <v>0</v>
      </c>
      <c r="H69" s="22">
        <f t="shared" si="1"/>
        <v>3614769.5179217113</v>
      </c>
      <c r="I69" s="1"/>
    </row>
    <row r="70" spans="2:9" x14ac:dyDescent="0.2">
      <c r="B70" s="9" t="str">
        <f>$B$41</f>
        <v>Library Science</v>
      </c>
      <c r="C70" s="82">
        <f>Data!EB3</f>
        <v>109604.67017748801</v>
      </c>
      <c r="D70" s="82">
        <f>Data!EV3</f>
        <v>205399.36878348299</v>
      </c>
      <c r="E70" s="82">
        <f>Data!FP3</f>
        <v>1714373.0457723101</v>
      </c>
      <c r="F70" s="82">
        <f>Data!GJ3</f>
        <v>446790.34224609402</v>
      </c>
      <c r="G70" s="82">
        <f>Data!HD3</f>
        <v>0</v>
      </c>
      <c r="H70" s="22">
        <f t="shared" si="1"/>
        <v>2476167.4269793751</v>
      </c>
      <c r="I70" s="1"/>
    </row>
    <row r="71" spans="2:9" x14ac:dyDescent="0.2">
      <c r="B71" s="9" t="str">
        <f>$B$42</f>
        <v>Veterinary Science</v>
      </c>
      <c r="C71" s="82">
        <f>Data!EC3</f>
        <v>0</v>
      </c>
      <c r="D71" s="82">
        <f>Data!EW3</f>
        <v>0</v>
      </c>
      <c r="E71" s="82">
        <f>Data!FQ3</f>
        <v>0</v>
      </c>
      <c r="F71" s="82">
        <f>Data!GK3</f>
        <v>0</v>
      </c>
      <c r="G71" s="82">
        <f>Data!HE3</f>
        <v>0</v>
      </c>
      <c r="H71" s="22">
        <f t="shared" si="1"/>
        <v>0</v>
      </c>
      <c r="I71" s="1"/>
    </row>
    <row r="72" spans="2:9" x14ac:dyDescent="0.2">
      <c r="B72" s="9" t="str">
        <f>$B$43</f>
        <v>Vocational Training</v>
      </c>
      <c r="C72" s="82">
        <f>Data!ED3</f>
        <v>0</v>
      </c>
      <c r="D72" s="82">
        <f>Data!EX3</f>
        <v>0</v>
      </c>
      <c r="E72" s="82">
        <f>Data!FR3</f>
        <v>0</v>
      </c>
      <c r="F72" s="82">
        <f>Data!GL3</f>
        <v>0</v>
      </c>
      <c r="G72" s="82">
        <f>Data!HF3</f>
        <v>0</v>
      </c>
      <c r="H72" s="22">
        <f t="shared" si="1"/>
        <v>0</v>
      </c>
      <c r="I72" s="1"/>
    </row>
    <row r="73" spans="2:9" x14ac:dyDescent="0.2">
      <c r="B73" s="9" t="str">
        <f>$B$44</f>
        <v>Physical Training</v>
      </c>
      <c r="C73" s="82">
        <f>Data!EE3</f>
        <v>235504.04322079301</v>
      </c>
      <c r="D73" s="82">
        <f>Data!EY3</f>
        <v>0</v>
      </c>
      <c r="E73" s="82">
        <f>Data!FS3</f>
        <v>0</v>
      </c>
      <c r="F73" s="82">
        <f>Data!GM3</f>
        <v>0</v>
      </c>
      <c r="G73" s="82">
        <f>Data!HG3</f>
        <v>0</v>
      </c>
      <c r="H73" s="22">
        <f t="shared" si="1"/>
        <v>235504.04322079301</v>
      </c>
      <c r="I73" s="1"/>
    </row>
    <row r="74" spans="2:9" x14ac:dyDescent="0.2">
      <c r="B74" s="9" t="str">
        <f>$B$45</f>
        <v>Health Services</v>
      </c>
      <c r="C74" s="82">
        <f>Data!EF3</f>
        <v>956091.21529260301</v>
      </c>
      <c r="D74" s="82">
        <f>Data!EZ3</f>
        <v>2619838.48224854</v>
      </c>
      <c r="E74" s="82">
        <f>Data!FT3</f>
        <v>1046934.3461389299</v>
      </c>
      <c r="F74" s="82">
        <f>Data!GN3</f>
        <v>1868982.87625259</v>
      </c>
      <c r="G74" s="82">
        <f>Data!HH3</f>
        <v>287248.97305866901</v>
      </c>
      <c r="H74" s="22">
        <f t="shared" si="1"/>
        <v>6779095.8929913314</v>
      </c>
      <c r="I74" s="1"/>
    </row>
    <row r="75" spans="2:9" x14ac:dyDescent="0.2">
      <c r="B75" s="9" t="str">
        <f>$B$46</f>
        <v>Pharmacy</v>
      </c>
      <c r="C75" s="82">
        <f>Data!EG3</f>
        <v>2408.9903462950901</v>
      </c>
      <c r="D75" s="82">
        <f>Data!FA3</f>
        <v>64646.5578188004</v>
      </c>
      <c r="E75" s="82">
        <f>Data!FU3</f>
        <v>756267.60902101605</v>
      </c>
      <c r="F75" s="82">
        <f>Data!GO3</f>
        <v>2305858.4470961802</v>
      </c>
      <c r="G75" s="82">
        <f>Data!HI3</f>
        <v>4357844.7605673401</v>
      </c>
      <c r="H75" s="22">
        <f t="shared" si="1"/>
        <v>7487026.3648496317</v>
      </c>
      <c r="I75" s="1"/>
    </row>
    <row r="76" spans="2:9" x14ac:dyDescent="0.2">
      <c r="B76" s="9" t="str">
        <f>$B$47</f>
        <v>Business Administration</v>
      </c>
      <c r="C76" s="82">
        <f>Data!EH3</f>
        <v>2072995.4021381701</v>
      </c>
      <c r="D76" s="82">
        <f>Data!FB3</f>
        <v>10625013.8599211</v>
      </c>
      <c r="E76" s="82">
        <f>Data!FV3</f>
        <v>14663830.6009255</v>
      </c>
      <c r="F76" s="82">
        <f>Data!GP3</f>
        <v>9347701.8515286501</v>
      </c>
      <c r="G76" s="82">
        <f>Data!HJ3</f>
        <v>0</v>
      </c>
      <c r="H76" s="22">
        <f t="shared" si="1"/>
        <v>36709541.714513421</v>
      </c>
      <c r="I76" s="1"/>
    </row>
    <row r="77" spans="2:9" x14ac:dyDescent="0.2">
      <c r="B77" s="9" t="str">
        <f>$B$48</f>
        <v>Optometry</v>
      </c>
      <c r="C77" s="82">
        <f>Data!EI3</f>
        <v>0</v>
      </c>
      <c r="D77" s="82">
        <f>Data!FC3</f>
        <v>0</v>
      </c>
      <c r="E77" s="82">
        <f>Data!FW3</f>
        <v>0</v>
      </c>
      <c r="F77" s="82">
        <f>Data!GQ3</f>
        <v>0</v>
      </c>
      <c r="G77" s="82">
        <f>Data!HK3</f>
        <v>0</v>
      </c>
      <c r="H77" s="22">
        <f t="shared" si="1"/>
        <v>0</v>
      </c>
      <c r="I77" s="1"/>
    </row>
    <row r="78" spans="2:9" x14ac:dyDescent="0.2">
      <c r="B78" s="9" t="str">
        <f>$B$49</f>
        <v>Teacher Ed-Practice Teaching</v>
      </c>
      <c r="C78" s="82">
        <f>Data!EJ3</f>
        <v>0</v>
      </c>
      <c r="D78" s="82">
        <f>Data!FD3</f>
        <v>0</v>
      </c>
      <c r="E78" s="82">
        <f>Data!FX3</f>
        <v>0</v>
      </c>
      <c r="F78" s="82">
        <f>Data!GR3</f>
        <v>0</v>
      </c>
      <c r="G78" s="82">
        <f>Data!HL3</f>
        <v>0</v>
      </c>
      <c r="H78" s="22">
        <f t="shared" si="1"/>
        <v>0</v>
      </c>
      <c r="I78" s="1"/>
    </row>
    <row r="79" spans="2:9" x14ac:dyDescent="0.2">
      <c r="B79" s="9" t="str">
        <f>$B$50</f>
        <v>Technology</v>
      </c>
      <c r="C79" s="82">
        <f>Data!EK3</f>
        <v>94867.141115109102</v>
      </c>
      <c r="D79" s="82">
        <f>Data!FE3</f>
        <v>0</v>
      </c>
      <c r="E79" s="82">
        <f>Data!FY3</f>
        <v>0</v>
      </c>
      <c r="F79" s="82">
        <f>Data!GS3</f>
        <v>0</v>
      </c>
      <c r="G79" s="82">
        <f>Data!HM3</f>
        <v>0</v>
      </c>
      <c r="H79" s="22">
        <f t="shared" si="1"/>
        <v>94867.141115109102</v>
      </c>
      <c r="I79" s="1"/>
    </row>
    <row r="80" spans="2:9" x14ac:dyDescent="0.2">
      <c r="B80" s="9" t="str">
        <f>$B$51</f>
        <v>Nursing</v>
      </c>
      <c r="C80" s="82">
        <f>Data!EL3</f>
        <v>332483.89793206501</v>
      </c>
      <c r="D80" s="82">
        <f>Data!FF3</f>
        <v>2134055.2717063702</v>
      </c>
      <c r="E80" s="82">
        <f>Data!FZ3</f>
        <v>2899283.16184384</v>
      </c>
      <c r="F80" s="82">
        <f>Data!GT3</f>
        <v>1315708.0882522799</v>
      </c>
      <c r="G80" s="82">
        <f>Data!HN3</f>
        <v>0</v>
      </c>
      <c r="H80" s="22">
        <f t="shared" si="1"/>
        <v>6681530.4197345553</v>
      </c>
      <c r="I80" s="1"/>
    </row>
    <row r="81" spans="2:9" x14ac:dyDescent="0.2">
      <c r="B81" s="35" t="str">
        <f>$B$52</f>
        <v>Totals</v>
      </c>
      <c r="C81" s="21">
        <f>SUM(C61:C80)</f>
        <v>49218459.692290105</v>
      </c>
      <c r="D81" s="21">
        <f>SUM(D61:D80)</f>
        <v>78791056.162479982</v>
      </c>
      <c r="E81" s="21">
        <f>SUM(E61:E80)</f>
        <v>65727437.321133852</v>
      </c>
      <c r="F81" s="21">
        <f>SUM(F61:F80)</f>
        <v>115642054.4525312</v>
      </c>
      <c r="G81" s="21">
        <f>SUM(G61:G80)</f>
        <v>20444689.739966873</v>
      </c>
      <c r="H81" s="21">
        <f t="shared" si="1"/>
        <v>329823697.368402</v>
      </c>
      <c r="I81" s="1"/>
    </row>
    <row r="82" spans="2:9" x14ac:dyDescent="0.2">
      <c r="B82" s="14"/>
      <c r="C82" s="15"/>
      <c r="D82" s="15"/>
      <c r="E82" s="15"/>
      <c r="F82" s="15"/>
      <c r="G82" s="15"/>
      <c r="H82" s="16"/>
      <c r="I82" s="1"/>
    </row>
    <row r="83" spans="2:9" ht="13.5" customHeight="1" x14ac:dyDescent="0.2">
      <c r="B83" s="27"/>
      <c r="D83" s="399" t="s">
        <v>23</v>
      </c>
      <c r="E83" s="400"/>
      <c r="F83" s="401"/>
      <c r="G83" s="306" t="s">
        <v>24</v>
      </c>
      <c r="H83" s="306" t="s">
        <v>25</v>
      </c>
    </row>
    <row r="84" spans="2:9" ht="14.25" customHeight="1" x14ac:dyDescent="0.2">
      <c r="B84" s="386" t="s">
        <v>41</v>
      </c>
      <c r="C84" s="402"/>
      <c r="D84" s="403" t="str">
        <f>Data!T3</f>
        <v>A. Cris Hamilton</v>
      </c>
      <c r="E84" s="404"/>
      <c r="F84" s="405"/>
      <c r="G84" s="308" t="str">
        <f>Data!U3</f>
        <v>512-475-9254</v>
      </c>
      <c r="H84" s="78" t="str">
        <f>Data!V3</f>
        <v>Cris.Hamilton@austin.utexas.edu</v>
      </c>
    </row>
    <row r="85" spans="2:9" ht="13.5" customHeight="1" x14ac:dyDescent="0.2">
      <c r="B85" s="27"/>
      <c r="C85" s="27"/>
      <c r="D85" s="27"/>
      <c r="E85" s="27"/>
      <c r="F85" s="27"/>
      <c r="G85" s="27"/>
      <c r="H85" s="5"/>
    </row>
    <row r="86" spans="2:9" ht="14.25" customHeight="1" x14ac:dyDescent="0.2">
      <c r="B86" s="307" t="s">
        <v>33</v>
      </c>
      <c r="C86" s="13"/>
      <c r="D86" s="13"/>
      <c r="E86" s="13"/>
      <c r="F86" s="13"/>
      <c r="G86" s="13"/>
      <c r="H86" s="17">
        <f>H13+H14</f>
        <v>1297667847</v>
      </c>
    </row>
    <row r="87" spans="2:9" ht="42.75" customHeight="1" x14ac:dyDescent="0.2">
      <c r="B87" s="365" t="s">
        <v>8</v>
      </c>
      <c r="C87" s="365"/>
      <c r="D87" s="365"/>
      <c r="E87" s="365"/>
      <c r="F87" s="365"/>
      <c r="G87" s="365"/>
      <c r="H87" s="34"/>
    </row>
    <row r="88" spans="2:9" ht="15" customHeight="1" x14ac:dyDescent="0.2">
      <c r="B88" s="307"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f>
        <v>9454392</v>
      </c>
      <c r="D91" s="159">
        <f>Data!IL3</f>
        <v>5508616</v>
      </c>
      <c r="E91" s="159">
        <f>Data!JF3</f>
        <v>1318644</v>
      </c>
      <c r="F91" s="159">
        <f>Data!JZ3</f>
        <v>2791357</v>
      </c>
      <c r="G91" s="159">
        <f>Data!KT3</f>
        <v>0</v>
      </c>
      <c r="H91" s="36">
        <f t="shared" ref="H91:H111" si="2">SUM(C91:G91)</f>
        <v>19073009</v>
      </c>
    </row>
    <row r="92" spans="2:9" x14ac:dyDescent="0.2">
      <c r="B92" s="9" t="str">
        <f>$B$33</f>
        <v>Science</v>
      </c>
      <c r="C92" s="159">
        <f>Data!HS3</f>
        <v>8180472</v>
      </c>
      <c r="D92" s="159">
        <f>Data!IM3</f>
        <v>5997401</v>
      </c>
      <c r="E92" s="159">
        <f>Data!JG3</f>
        <v>251725</v>
      </c>
      <c r="F92" s="159">
        <f>Data!KA3</f>
        <v>1392391</v>
      </c>
      <c r="G92" s="159">
        <f>Data!KU3</f>
        <v>0</v>
      </c>
      <c r="H92" s="69">
        <f t="shared" si="2"/>
        <v>15821989</v>
      </c>
    </row>
    <row r="93" spans="2:9" x14ac:dyDescent="0.2">
      <c r="B93" s="9" t="str">
        <f>$B$34</f>
        <v>Fine Arts</v>
      </c>
      <c r="C93" s="159">
        <f>Data!HT3</f>
        <v>2657623</v>
      </c>
      <c r="D93" s="159">
        <f>Data!IN3</f>
        <v>969301</v>
      </c>
      <c r="E93" s="159">
        <f>Data!JH3</f>
        <v>330636</v>
      </c>
      <c r="F93" s="159">
        <f>Data!KB3</f>
        <v>218662</v>
      </c>
      <c r="G93" s="159">
        <f>Data!KV3</f>
        <v>0</v>
      </c>
      <c r="H93" s="69">
        <f t="shared" si="2"/>
        <v>4176222</v>
      </c>
    </row>
    <row r="94" spans="2:9" x14ac:dyDescent="0.2">
      <c r="B94" s="9" t="str">
        <f>$B$35</f>
        <v>Teacher Education</v>
      </c>
      <c r="C94" s="159">
        <f>Data!HU3</f>
        <v>62607</v>
      </c>
      <c r="D94" s="159">
        <f>Data!IO3</f>
        <v>429196</v>
      </c>
      <c r="E94" s="159">
        <f>Data!JI3</f>
        <v>185452</v>
      </c>
      <c r="F94" s="159">
        <f>Data!KC3</f>
        <v>384133</v>
      </c>
      <c r="G94" s="159">
        <f>Data!KW3</f>
        <v>0</v>
      </c>
      <c r="H94" s="69">
        <f t="shared" si="2"/>
        <v>1061388</v>
      </c>
    </row>
    <row r="95" spans="2:9" x14ac:dyDescent="0.2">
      <c r="B95" s="9" t="str">
        <f>$B$36</f>
        <v>Agriculture</v>
      </c>
      <c r="C95" s="159">
        <f>Data!HV3</f>
        <v>0</v>
      </c>
      <c r="D95" s="159">
        <f>Data!IP3</f>
        <v>0</v>
      </c>
      <c r="E95" s="159">
        <f>Data!JJ3</f>
        <v>0</v>
      </c>
      <c r="F95" s="159">
        <f>Data!KD3</f>
        <v>0</v>
      </c>
      <c r="G95" s="159">
        <f>Data!KX3</f>
        <v>0</v>
      </c>
      <c r="H95" s="69">
        <f t="shared" si="2"/>
        <v>0</v>
      </c>
    </row>
    <row r="96" spans="2:9" x14ac:dyDescent="0.2">
      <c r="B96" s="9" t="str">
        <f>$B$37</f>
        <v>Engineering</v>
      </c>
      <c r="C96" s="159">
        <f>Data!HW3</f>
        <v>1472182</v>
      </c>
      <c r="D96" s="159">
        <f>Data!IQ3</f>
        <v>2780252</v>
      </c>
      <c r="E96" s="159">
        <f>Data!JK3</f>
        <v>4078876</v>
      </c>
      <c r="F96" s="159">
        <f>Data!KE3</f>
        <v>1194160</v>
      </c>
      <c r="G96" s="159">
        <f>Data!KY3</f>
        <v>0</v>
      </c>
      <c r="H96" s="69">
        <f t="shared" si="2"/>
        <v>9525470</v>
      </c>
    </row>
    <row r="97" spans="2:8" x14ac:dyDescent="0.2">
      <c r="B97" s="9" t="str">
        <f>$B$38</f>
        <v>Home Economics</v>
      </c>
      <c r="C97" s="159">
        <f>Data!HX3</f>
        <v>51144</v>
      </c>
      <c r="D97" s="159">
        <f>Data!IR3</f>
        <v>260458</v>
      </c>
      <c r="E97" s="159">
        <f>Data!JL3</f>
        <v>24176</v>
      </c>
      <c r="F97" s="159">
        <f>Data!KF3</f>
        <v>99550</v>
      </c>
      <c r="G97" s="159">
        <f>Data!KZ3</f>
        <v>0</v>
      </c>
      <c r="H97" s="69">
        <f t="shared" si="2"/>
        <v>435328</v>
      </c>
    </row>
    <row r="98" spans="2:8" x14ac:dyDescent="0.2">
      <c r="B98" s="9" t="str">
        <f>$B$39</f>
        <v>Law</v>
      </c>
      <c r="C98" s="159">
        <f>Data!HY3</f>
        <v>0</v>
      </c>
      <c r="D98" s="159">
        <f>Data!IS3</f>
        <v>0</v>
      </c>
      <c r="E98" s="159">
        <f>Data!JM3</f>
        <v>0</v>
      </c>
      <c r="F98" s="159">
        <f>Data!KG3</f>
        <v>0</v>
      </c>
      <c r="G98" s="159">
        <f>Data!LA3</f>
        <v>6563361</v>
      </c>
      <c r="H98" s="69">
        <f t="shared" si="2"/>
        <v>6563361</v>
      </c>
    </row>
    <row r="99" spans="2:8" x14ac:dyDescent="0.2">
      <c r="B99" s="9" t="str">
        <f>$B$40</f>
        <v>Social Service</v>
      </c>
      <c r="C99" s="159">
        <f>Data!HZ3</f>
        <v>76747</v>
      </c>
      <c r="D99" s="159">
        <f>Data!IT3</f>
        <v>280556</v>
      </c>
      <c r="E99" s="159">
        <f>Data!JN3</f>
        <v>530119</v>
      </c>
      <c r="F99" s="159">
        <f>Data!KH3</f>
        <v>178806</v>
      </c>
      <c r="G99" s="159">
        <f>Data!LB3</f>
        <v>0</v>
      </c>
      <c r="H99" s="69">
        <f t="shared" si="2"/>
        <v>1066228</v>
      </c>
    </row>
    <row r="100" spans="2:8" x14ac:dyDescent="0.2">
      <c r="B100" s="9" t="str">
        <f>$B$41</f>
        <v>Library Science</v>
      </c>
      <c r="C100" s="159">
        <f>Data!IA3</f>
        <v>13965</v>
      </c>
      <c r="D100" s="159">
        <f>Data!IU3</f>
        <v>104947</v>
      </c>
      <c r="E100" s="159">
        <f>Data!JO3</f>
        <v>688553</v>
      </c>
      <c r="F100" s="159">
        <f>Data!KI3</f>
        <v>120444</v>
      </c>
      <c r="G100" s="159">
        <f>Data!LC3</f>
        <v>0</v>
      </c>
      <c r="H100" s="69">
        <f t="shared" si="2"/>
        <v>927909</v>
      </c>
    </row>
    <row r="101" spans="2:8" x14ac:dyDescent="0.2">
      <c r="B101" s="9" t="str">
        <f>$B$42</f>
        <v>Veterinary Science</v>
      </c>
      <c r="C101" s="159">
        <f>Data!IB3</f>
        <v>0</v>
      </c>
      <c r="D101" s="159">
        <f>Data!IV3</f>
        <v>0</v>
      </c>
      <c r="E101" s="159">
        <f>Data!JP3</f>
        <v>0</v>
      </c>
      <c r="F101" s="159">
        <f>Data!KJ3</f>
        <v>0</v>
      </c>
      <c r="G101" s="159">
        <f>Data!LD3</f>
        <v>0</v>
      </c>
      <c r="H101" s="69">
        <f t="shared" si="2"/>
        <v>0</v>
      </c>
    </row>
    <row r="102" spans="2:8" x14ac:dyDescent="0.2">
      <c r="B102" s="9" t="str">
        <f>$B$43</f>
        <v>Vocational Training</v>
      </c>
      <c r="C102" s="159">
        <f>Data!IC3</f>
        <v>0</v>
      </c>
      <c r="D102" s="159">
        <f>Data!IW3</f>
        <v>0</v>
      </c>
      <c r="E102" s="159">
        <f>Data!JQ3</f>
        <v>0</v>
      </c>
      <c r="F102" s="159">
        <f>Data!KK3</f>
        <v>0</v>
      </c>
      <c r="G102" s="159">
        <f>Data!LE3</f>
        <v>0</v>
      </c>
      <c r="H102" s="69">
        <f t="shared" si="2"/>
        <v>0</v>
      </c>
    </row>
    <row r="103" spans="2:8" x14ac:dyDescent="0.2">
      <c r="B103" s="9" t="str">
        <f>$B$44</f>
        <v>Physical Training</v>
      </c>
      <c r="C103" s="159">
        <f>Data!ID3</f>
        <v>1920</v>
      </c>
      <c r="D103" s="159">
        <f>Data!IX3</f>
        <v>7052</v>
      </c>
      <c r="E103" s="159">
        <f>Data!JR3</f>
        <v>0</v>
      </c>
      <c r="F103" s="159">
        <f>Data!KL3</f>
        <v>0</v>
      </c>
      <c r="G103" s="159">
        <f>Data!LF3</f>
        <v>0</v>
      </c>
      <c r="H103" s="69">
        <f t="shared" si="2"/>
        <v>8972</v>
      </c>
    </row>
    <row r="104" spans="2:8" x14ac:dyDescent="0.2">
      <c r="B104" s="9" t="str">
        <f>$B$45</f>
        <v>Health Services</v>
      </c>
      <c r="C104" s="159">
        <f>Data!IE3</f>
        <v>315634</v>
      </c>
      <c r="D104" s="159">
        <f>Data!IY3</f>
        <v>498729</v>
      </c>
      <c r="E104" s="159">
        <f>Data!JS3</f>
        <v>380676</v>
      </c>
      <c r="F104" s="159">
        <f>Data!KM3</f>
        <v>118510</v>
      </c>
      <c r="G104" s="159">
        <f>Data!LG3</f>
        <v>0</v>
      </c>
      <c r="H104" s="69">
        <f t="shared" si="2"/>
        <v>1313549</v>
      </c>
    </row>
    <row r="105" spans="2:8" x14ac:dyDescent="0.2">
      <c r="B105" s="9" t="str">
        <f>$B$46</f>
        <v>Pharmacy</v>
      </c>
      <c r="C105" s="159">
        <f>Data!IF3</f>
        <v>141</v>
      </c>
      <c r="D105" s="159">
        <f>Data!IZ3</f>
        <v>6012</v>
      </c>
      <c r="E105" s="159">
        <f>Data!JT3</f>
        <v>34496</v>
      </c>
      <c r="F105" s="159">
        <f>Data!KN3</f>
        <v>100497</v>
      </c>
      <c r="G105" s="159">
        <f>Data!LH3</f>
        <v>1437562</v>
      </c>
      <c r="H105" s="69">
        <f t="shared" si="2"/>
        <v>1578708</v>
      </c>
    </row>
    <row r="106" spans="2:8" x14ac:dyDescent="0.2">
      <c r="B106" s="9" t="str">
        <f>$B$47</f>
        <v>Business Administration</v>
      </c>
      <c r="C106" s="159">
        <f>Data!IG3</f>
        <v>474027</v>
      </c>
      <c r="D106" s="159">
        <f>Data!JA3</f>
        <v>2794032</v>
      </c>
      <c r="E106" s="159">
        <f>Data!JU3</f>
        <v>3373410</v>
      </c>
      <c r="F106" s="159">
        <f>Data!KO3</f>
        <v>2385379</v>
      </c>
      <c r="G106" s="159">
        <f>Data!LI3</f>
        <v>0</v>
      </c>
      <c r="H106" s="69">
        <f t="shared" si="2"/>
        <v>9026848</v>
      </c>
    </row>
    <row r="107" spans="2:8" x14ac:dyDescent="0.2">
      <c r="B107" s="9" t="str">
        <f>$B$48</f>
        <v>Optometry</v>
      </c>
      <c r="C107" s="159">
        <f>Data!IH3</f>
        <v>0</v>
      </c>
      <c r="D107" s="159">
        <f>Data!JB3</f>
        <v>0</v>
      </c>
      <c r="E107" s="159">
        <f>Data!JV3</f>
        <v>0</v>
      </c>
      <c r="F107" s="159">
        <f>Data!KP3</f>
        <v>0</v>
      </c>
      <c r="G107" s="159">
        <f>Data!LJ3</f>
        <v>0</v>
      </c>
      <c r="H107" s="69">
        <f t="shared" si="2"/>
        <v>0</v>
      </c>
    </row>
    <row r="108" spans="2:8" x14ac:dyDescent="0.2">
      <c r="B108" s="9" t="str">
        <f>$B$49</f>
        <v>Teacher Ed-Practice Teaching</v>
      </c>
      <c r="C108" s="159">
        <f>Data!II3</f>
        <v>0</v>
      </c>
      <c r="D108" s="159">
        <f>Data!JC3</f>
        <v>0</v>
      </c>
      <c r="E108" s="159">
        <f>Data!JW3</f>
        <v>0</v>
      </c>
      <c r="F108" s="159">
        <f>Data!KQ3</f>
        <v>0</v>
      </c>
      <c r="G108" s="159">
        <f>Data!LK3</f>
        <v>0</v>
      </c>
      <c r="H108" s="69">
        <f t="shared" si="2"/>
        <v>0</v>
      </c>
    </row>
    <row r="109" spans="2:8" x14ac:dyDescent="0.2">
      <c r="B109" s="9" t="str">
        <f>$B$50</f>
        <v>Technology</v>
      </c>
      <c r="C109" s="159">
        <f>Data!IJ3</f>
        <v>1394</v>
      </c>
      <c r="D109" s="159">
        <f>Data!JD3</f>
        <v>849</v>
      </c>
      <c r="E109" s="159">
        <f>Data!JX3</f>
        <v>0</v>
      </c>
      <c r="F109" s="159">
        <f>Data!KR3</f>
        <v>0</v>
      </c>
      <c r="G109" s="159">
        <f>Data!LL3</f>
        <v>0</v>
      </c>
      <c r="H109" s="69">
        <f t="shared" si="2"/>
        <v>2243</v>
      </c>
    </row>
    <row r="110" spans="2:8" x14ac:dyDescent="0.2">
      <c r="B110" s="9" t="str">
        <f>$B$51</f>
        <v>Nursing</v>
      </c>
      <c r="C110" s="159">
        <f>Data!IK3</f>
        <v>81746</v>
      </c>
      <c r="D110" s="159">
        <f>Data!JE3</f>
        <v>164536</v>
      </c>
      <c r="E110" s="159">
        <f>Data!JY3</f>
        <v>231493</v>
      </c>
      <c r="F110" s="159">
        <f>Data!KS3</f>
        <v>120979</v>
      </c>
      <c r="G110" s="159">
        <f>Data!HPM3</f>
        <v>0</v>
      </c>
      <c r="H110" s="69">
        <f t="shared" si="2"/>
        <v>598754</v>
      </c>
    </row>
    <row r="111" spans="2:8" x14ac:dyDescent="0.2">
      <c r="B111" s="35" t="str">
        <f>$B$52</f>
        <v>Totals</v>
      </c>
      <c r="C111" s="36">
        <f>SUM(C91:C110)</f>
        <v>22843994</v>
      </c>
      <c r="D111" s="36">
        <f>SUM(D91:D110)</f>
        <v>19801937</v>
      </c>
      <c r="E111" s="36">
        <f>SUM(E91:E110)</f>
        <v>11428256</v>
      </c>
      <c r="F111" s="36">
        <f>SUM(F91:F110)</f>
        <v>9104868</v>
      </c>
      <c r="G111" s="36">
        <f>SUM(G91:G110)</f>
        <v>8000923</v>
      </c>
      <c r="H111" s="36">
        <f t="shared" si="2"/>
        <v>71179978</v>
      </c>
    </row>
    <row r="112" spans="2:8" ht="14.25" customHeight="1" x14ac:dyDescent="0.2">
      <c r="B112" s="40"/>
      <c r="C112" s="42"/>
      <c r="D112" s="42"/>
      <c r="E112" s="42"/>
      <c r="F112" s="42"/>
      <c r="G112" s="42"/>
      <c r="H112" s="45"/>
    </row>
    <row r="113" spans="2:9" ht="14.25" customHeight="1"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35361805.510073401</v>
      </c>
      <c r="D116" s="21">
        <f t="shared" si="3"/>
        <v>34183391.9528853</v>
      </c>
      <c r="E116" s="21">
        <f t="shared" si="3"/>
        <v>17521102.943590701</v>
      </c>
      <c r="F116" s="21">
        <f t="shared" si="3"/>
        <v>42767642.480535798</v>
      </c>
      <c r="G116" s="21">
        <f t="shared" si="3"/>
        <v>7639.3636363636397</v>
      </c>
      <c r="H116" s="36">
        <f t="shared" ref="H116:H136" si="4">SUM(C116:G116)</f>
        <v>129841582.25072156</v>
      </c>
      <c r="I116" s="1"/>
    </row>
    <row r="117" spans="2:9" x14ac:dyDescent="0.2">
      <c r="B117" s="9" t="str">
        <f>$B$33</f>
        <v>Science</v>
      </c>
      <c r="C117" s="22">
        <f t="shared" si="3"/>
        <v>17272165.342362218</v>
      </c>
      <c r="D117" s="22">
        <f t="shared" si="3"/>
        <v>17440440.166101299</v>
      </c>
      <c r="E117" s="22">
        <f t="shared" si="3"/>
        <v>5010559.3197827004</v>
      </c>
      <c r="F117" s="22">
        <f t="shared" si="3"/>
        <v>23632138.915679399</v>
      </c>
      <c r="G117" s="22">
        <f t="shared" si="3"/>
        <v>0</v>
      </c>
      <c r="H117" s="69">
        <f t="shared" si="4"/>
        <v>63355303.743925616</v>
      </c>
      <c r="I117" s="1"/>
    </row>
    <row r="118" spans="2:9" x14ac:dyDescent="0.2">
      <c r="B118" s="9" t="str">
        <f>$B$34</f>
        <v>Fine Arts</v>
      </c>
      <c r="C118" s="22">
        <f t="shared" si="3"/>
        <v>7220326.5886514103</v>
      </c>
      <c r="D118" s="22">
        <f t="shared" si="3"/>
        <v>6838023.9960210398</v>
      </c>
      <c r="E118" s="22">
        <f t="shared" si="3"/>
        <v>6080501.4179204199</v>
      </c>
      <c r="F118" s="22">
        <f t="shared" si="3"/>
        <v>3602907.3178111101</v>
      </c>
      <c r="G118" s="22">
        <f t="shared" si="3"/>
        <v>0</v>
      </c>
      <c r="H118" s="69">
        <f t="shared" si="4"/>
        <v>23741759.320403978</v>
      </c>
      <c r="I118" s="1"/>
    </row>
    <row r="119" spans="2:9" x14ac:dyDescent="0.2">
      <c r="B119" s="9" t="str">
        <f>$B$35</f>
        <v>Teacher Education</v>
      </c>
      <c r="C119" s="22">
        <f t="shared" si="3"/>
        <v>350975.23014218698</v>
      </c>
      <c r="D119" s="22">
        <f t="shared" si="3"/>
        <v>2204766.7732038801</v>
      </c>
      <c r="E119" s="22">
        <f t="shared" si="3"/>
        <v>2382130.43921779</v>
      </c>
      <c r="F119" s="22">
        <f t="shared" si="3"/>
        <v>5340535.9114019601</v>
      </c>
      <c r="G119" s="22">
        <f t="shared" si="3"/>
        <v>0</v>
      </c>
      <c r="H119" s="69">
        <f t="shared" si="4"/>
        <v>10278408.353965817</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5787809.77704415</v>
      </c>
      <c r="D121" s="22">
        <f t="shared" si="3"/>
        <v>15644963.6856302</v>
      </c>
      <c r="E121" s="22">
        <f t="shared" si="3"/>
        <v>17763263.576937698</v>
      </c>
      <c r="F121" s="22">
        <f t="shared" si="3"/>
        <v>28611531.503447901</v>
      </c>
      <c r="G121" s="22">
        <f t="shared" si="3"/>
        <v>0</v>
      </c>
      <c r="H121" s="69">
        <f t="shared" si="4"/>
        <v>67807568.543059945</v>
      </c>
      <c r="I121" s="1"/>
    </row>
    <row r="122" spans="2:9" x14ac:dyDescent="0.2">
      <c r="B122" s="9" t="str">
        <f>$B$38</f>
        <v>Home Economics</v>
      </c>
      <c r="C122" s="22">
        <f t="shared" si="3"/>
        <v>961062.336299852</v>
      </c>
      <c r="D122" s="22">
        <f t="shared" si="3"/>
        <v>2260625.7940461403</v>
      </c>
      <c r="E122" s="22">
        <f t="shared" si="3"/>
        <v>460479.68997808202</v>
      </c>
      <c r="F122" s="22">
        <f t="shared" si="3"/>
        <v>1339854.17197057</v>
      </c>
      <c r="G122" s="22">
        <f t="shared" si="3"/>
        <v>0</v>
      </c>
      <c r="H122" s="69">
        <f t="shared" si="4"/>
        <v>5022021.9922946449</v>
      </c>
      <c r="I122" s="1"/>
    </row>
    <row r="123" spans="2:9" x14ac:dyDescent="0.2">
      <c r="B123" s="9" t="str">
        <f>$B$39</f>
        <v>Law</v>
      </c>
      <c r="C123" s="22">
        <f t="shared" si="3"/>
        <v>0</v>
      </c>
      <c r="D123" s="22">
        <f t="shared" si="3"/>
        <v>0</v>
      </c>
      <c r="E123" s="22">
        <f t="shared" si="3"/>
        <v>0</v>
      </c>
      <c r="F123" s="22">
        <f t="shared" si="3"/>
        <v>0</v>
      </c>
      <c r="G123" s="22">
        <f t="shared" si="3"/>
        <v>22355317.642704502</v>
      </c>
      <c r="H123" s="69">
        <f t="shared" si="4"/>
        <v>22355317.642704502</v>
      </c>
      <c r="I123" s="1"/>
    </row>
    <row r="124" spans="2:9" x14ac:dyDescent="0.2">
      <c r="B124" s="9" t="str">
        <f>$B$40</f>
        <v>Social Service</v>
      </c>
      <c r="C124" s="22">
        <f t="shared" si="3"/>
        <v>415526.54749435699</v>
      </c>
      <c r="D124" s="22">
        <f t="shared" si="3"/>
        <v>795670.254113834</v>
      </c>
      <c r="E124" s="22">
        <f t="shared" si="3"/>
        <v>2148339.1700048698</v>
      </c>
      <c r="F124" s="22">
        <f t="shared" si="3"/>
        <v>1321461.5463086499</v>
      </c>
      <c r="G124" s="22">
        <f t="shared" si="3"/>
        <v>0</v>
      </c>
      <c r="H124" s="69">
        <f t="shared" si="4"/>
        <v>4680997.5179217104</v>
      </c>
      <c r="I124" s="1"/>
    </row>
    <row r="125" spans="2:9" x14ac:dyDescent="0.2">
      <c r="B125" s="9" t="str">
        <f>$B$41</f>
        <v>Library Science</v>
      </c>
      <c r="C125" s="22">
        <f t="shared" si="3"/>
        <v>123569.67017748801</v>
      </c>
      <c r="D125" s="22">
        <f t="shared" si="3"/>
        <v>310346.36878348299</v>
      </c>
      <c r="E125" s="22">
        <f t="shared" si="3"/>
        <v>2402926.0457723103</v>
      </c>
      <c r="F125" s="22">
        <f t="shared" si="3"/>
        <v>567234.34224609402</v>
      </c>
      <c r="G125" s="22">
        <f t="shared" si="3"/>
        <v>0</v>
      </c>
      <c r="H125" s="69">
        <f t="shared" si="4"/>
        <v>3404076.4269793751</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237424.04322079301</v>
      </c>
      <c r="D128" s="22">
        <f t="shared" si="3"/>
        <v>7052</v>
      </c>
      <c r="E128" s="22">
        <f t="shared" si="3"/>
        <v>0</v>
      </c>
      <c r="F128" s="22">
        <f t="shared" si="3"/>
        <v>0</v>
      </c>
      <c r="G128" s="22">
        <f t="shared" si="3"/>
        <v>0</v>
      </c>
      <c r="H128" s="69">
        <f t="shared" si="4"/>
        <v>244476.04322079301</v>
      </c>
      <c r="I128" s="1"/>
    </row>
    <row r="129" spans="2:11" x14ac:dyDescent="0.2">
      <c r="B129" s="9" t="str">
        <f>$B$45</f>
        <v>Health Services</v>
      </c>
      <c r="C129" s="22">
        <f t="shared" si="3"/>
        <v>1271725.215292603</v>
      </c>
      <c r="D129" s="22">
        <f t="shared" si="3"/>
        <v>3118567.48224854</v>
      </c>
      <c r="E129" s="22">
        <f t="shared" si="3"/>
        <v>1427610.3461389299</v>
      </c>
      <c r="F129" s="22">
        <f t="shared" si="3"/>
        <v>1987492.87625259</v>
      </c>
      <c r="G129" s="22">
        <f t="shared" si="3"/>
        <v>287248.97305866901</v>
      </c>
      <c r="H129" s="69">
        <f t="shared" si="4"/>
        <v>8092644.8929913314</v>
      </c>
      <c r="I129" s="1"/>
    </row>
    <row r="130" spans="2:11" x14ac:dyDescent="0.2">
      <c r="B130" s="9" t="str">
        <f>$B$46</f>
        <v>Pharmacy</v>
      </c>
      <c r="C130" s="22">
        <f t="shared" si="3"/>
        <v>2549.9903462950901</v>
      </c>
      <c r="D130" s="22">
        <f t="shared" si="3"/>
        <v>70658.5578188004</v>
      </c>
      <c r="E130" s="22">
        <f t="shared" si="3"/>
        <v>790763.60902101605</v>
      </c>
      <c r="F130" s="22">
        <f t="shared" si="3"/>
        <v>2406355.4470961802</v>
      </c>
      <c r="G130" s="22">
        <f t="shared" si="3"/>
        <v>5795406.7605673401</v>
      </c>
      <c r="H130" s="69">
        <f t="shared" si="4"/>
        <v>9065734.3648496307</v>
      </c>
      <c r="I130" s="1"/>
    </row>
    <row r="131" spans="2:11" x14ac:dyDescent="0.2">
      <c r="B131" s="9" t="str">
        <f>$B$47</f>
        <v>Business Administration</v>
      </c>
      <c r="C131" s="22">
        <f t="shared" si="3"/>
        <v>2547022.4021381699</v>
      </c>
      <c r="D131" s="22">
        <f t="shared" si="3"/>
        <v>13419045.8599211</v>
      </c>
      <c r="E131" s="22">
        <f t="shared" si="3"/>
        <v>18037240.600925498</v>
      </c>
      <c r="F131" s="22">
        <f t="shared" si="3"/>
        <v>11733080.85152865</v>
      </c>
      <c r="G131" s="22">
        <f t="shared" si="3"/>
        <v>0</v>
      </c>
      <c r="H131" s="69">
        <f t="shared" si="4"/>
        <v>45736389.714513421</v>
      </c>
      <c r="I131" s="1"/>
    </row>
    <row r="132" spans="2:11"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1"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1" x14ac:dyDescent="0.2">
      <c r="B134" s="9" t="str">
        <f>$B$50</f>
        <v>Technology</v>
      </c>
      <c r="C134" s="22">
        <f t="shared" si="5"/>
        <v>96261.141115109102</v>
      </c>
      <c r="D134" s="22">
        <f t="shared" si="5"/>
        <v>849</v>
      </c>
      <c r="E134" s="22">
        <f t="shared" si="5"/>
        <v>0</v>
      </c>
      <c r="F134" s="22">
        <f t="shared" si="5"/>
        <v>0</v>
      </c>
      <c r="G134" s="22">
        <f t="shared" si="5"/>
        <v>0</v>
      </c>
      <c r="H134" s="69">
        <f t="shared" si="4"/>
        <v>97110.141115109102</v>
      </c>
      <c r="I134" s="1"/>
    </row>
    <row r="135" spans="2:11" x14ac:dyDescent="0.2">
      <c r="B135" s="9" t="str">
        <f>$B$51</f>
        <v>Nursing</v>
      </c>
      <c r="C135" s="22">
        <f t="shared" si="5"/>
        <v>414229.89793206501</v>
      </c>
      <c r="D135" s="22">
        <f t="shared" si="5"/>
        <v>2298591.2717063702</v>
      </c>
      <c r="E135" s="22">
        <f t="shared" si="5"/>
        <v>3130776.16184384</v>
      </c>
      <c r="F135" s="22">
        <f t="shared" si="5"/>
        <v>1436687.0882522799</v>
      </c>
      <c r="G135" s="22">
        <f t="shared" si="5"/>
        <v>0</v>
      </c>
      <c r="H135" s="69">
        <f t="shared" si="4"/>
        <v>7280284.4197345553</v>
      </c>
      <c r="I135" s="1"/>
    </row>
    <row r="136" spans="2:11" x14ac:dyDescent="0.2">
      <c r="B136" s="35" t="str">
        <f>$B$52</f>
        <v>Totals</v>
      </c>
      <c r="C136" s="36">
        <f>SUM(C116:C135)</f>
        <v>72062453.692290097</v>
      </c>
      <c r="D136" s="36">
        <f>SUM(D116:D135)</f>
        <v>98592993.162479997</v>
      </c>
      <c r="E136" s="36">
        <f>SUM(E116:E135)</f>
        <v>77155693.321133852</v>
      </c>
      <c r="F136" s="36">
        <f>SUM(F116:F135)</f>
        <v>124746922.4525312</v>
      </c>
      <c r="G136" s="36">
        <f>SUM(G116:G135)</f>
        <v>28445612.739966877</v>
      </c>
      <c r="H136" s="36">
        <f t="shared" si="4"/>
        <v>401003675.368402</v>
      </c>
      <c r="I136" s="1"/>
    </row>
    <row r="137" spans="2:11" x14ac:dyDescent="0.2">
      <c r="B137" s="46"/>
      <c r="C137" s="47"/>
      <c r="D137" s="47"/>
      <c r="E137" s="47"/>
      <c r="F137" s="47"/>
      <c r="G137" s="47"/>
      <c r="H137" s="48"/>
      <c r="I137" s="1"/>
    </row>
    <row r="138" spans="2:11" ht="15" customHeight="1" x14ac:dyDescent="0.2">
      <c r="B138" s="307" t="s">
        <v>4</v>
      </c>
      <c r="C138" s="12"/>
      <c r="D138" s="12"/>
      <c r="E138" s="12"/>
      <c r="F138" s="12"/>
      <c r="G138" s="12"/>
      <c r="H138" s="17">
        <f>H86-H81-H111</f>
        <v>896664171.631598</v>
      </c>
    </row>
    <row r="139" spans="2:11" ht="152.25" customHeight="1" thickBot="1" x14ac:dyDescent="0.25">
      <c r="B139" s="367" t="s">
        <v>939</v>
      </c>
      <c r="C139" s="367"/>
      <c r="D139" s="367"/>
      <c r="E139" s="367"/>
      <c r="F139" s="367"/>
      <c r="G139" s="395"/>
      <c r="H139" s="34"/>
    </row>
    <row r="140" spans="2:11" ht="36.75" customHeight="1" thickTop="1" x14ac:dyDescent="0.2">
      <c r="B140" s="396" t="s">
        <v>941</v>
      </c>
      <c r="C140" s="397"/>
      <c r="D140" s="397"/>
      <c r="E140" s="397"/>
      <c r="F140" s="398"/>
      <c r="G140" s="323" t="s">
        <v>2</v>
      </c>
      <c r="H140" s="74">
        <v>1</v>
      </c>
      <c r="I140" s="393" t="str">
        <f>IF(H140+H141=1,"","Error, the two cells on the left must equal 100%")</f>
        <v/>
      </c>
    </row>
    <row r="141" spans="2:11" ht="37.5" customHeight="1" thickBot="1" x14ac:dyDescent="0.25">
      <c r="B141" s="380"/>
      <c r="C141" s="381"/>
      <c r="D141" s="381"/>
      <c r="E141" s="381"/>
      <c r="F141" s="382"/>
      <c r="G141" s="323" t="s">
        <v>3</v>
      </c>
      <c r="H141" s="324">
        <f>1-H140</f>
        <v>0</v>
      </c>
      <c r="I141" s="394"/>
    </row>
    <row r="142" spans="2:11" ht="43.5" thickBot="1" x14ac:dyDescent="0.25">
      <c r="B142" s="65" t="s">
        <v>32</v>
      </c>
      <c r="C142" s="309" t="s">
        <v>26</v>
      </c>
      <c r="D142" s="309" t="s">
        <v>27</v>
      </c>
      <c r="E142" s="309" t="s">
        <v>28</v>
      </c>
      <c r="F142" s="309" t="s">
        <v>29</v>
      </c>
      <c r="G142" s="322" t="s">
        <v>30</v>
      </c>
      <c r="H142" s="73" t="s">
        <v>6</v>
      </c>
      <c r="I142" s="67" t="s">
        <v>7</v>
      </c>
    </row>
    <row r="143" spans="2:11" x14ac:dyDescent="0.2">
      <c r="B143" s="9" t="str">
        <f>$B$32</f>
        <v>Liberal Arts</v>
      </c>
      <c r="C143" s="159">
        <f>Data!LN3</f>
        <v>197376.70282075842</v>
      </c>
      <c r="D143" s="159">
        <f>Data!MH3</f>
        <v>394753.40564151685</v>
      </c>
      <c r="E143" s="159">
        <f>Data!NB3</f>
        <v>0</v>
      </c>
      <c r="F143" s="159">
        <f>Data!NV3</f>
        <v>2890988.176609932</v>
      </c>
      <c r="G143" s="159">
        <f>Data!OP3</f>
        <v>0</v>
      </c>
      <c r="H143" s="160">
        <f>Data!PJ3</f>
        <v>91004699.99274762</v>
      </c>
      <c r="I143" s="70">
        <f t="shared" ref="I143:I162" si="6">SUM(C143:H143)</f>
        <v>94487818.277819827</v>
      </c>
      <c r="J143" s="4" t="str">
        <f>IFERROR(H143/#REF!-1,"")</f>
        <v/>
      </c>
      <c r="K143" s="4" t="str">
        <f>IFERROR(I143/#REF!-1,"")</f>
        <v/>
      </c>
    </row>
    <row r="144" spans="2:11" x14ac:dyDescent="0.2">
      <c r="B144" s="9" t="str">
        <f>$B$33</f>
        <v>Science</v>
      </c>
      <c r="C144" s="159">
        <f>Data!LO3</f>
        <v>1848564.7064443855</v>
      </c>
      <c r="D144" s="159">
        <f>Data!MI3</f>
        <v>3697129.4128887709</v>
      </c>
      <c r="E144" s="159">
        <f>Data!NC3</f>
        <v>11091388.238666313</v>
      </c>
      <c r="F144" s="159">
        <f>Data!NW3</f>
        <v>38819858.835332088</v>
      </c>
      <c r="G144" s="159">
        <f>Data!OQ3</f>
        <v>0</v>
      </c>
      <c r="H144" s="160">
        <f>Data!PK3</f>
        <v>302255423.79256618</v>
      </c>
      <c r="I144" s="70">
        <f t="shared" si="6"/>
        <v>357712364.98589772</v>
      </c>
      <c r="J144" s="4" t="str">
        <f>IFERROR(H144/#REF!-1,"")</f>
        <v/>
      </c>
      <c r="K144" s="4" t="str">
        <f>IFERROR(I144/#REF!-1,"")</f>
        <v/>
      </c>
    </row>
    <row r="145" spans="2:11" x14ac:dyDescent="0.2">
      <c r="B145" s="9" t="str">
        <f>$B$34</f>
        <v>Fine Arts</v>
      </c>
      <c r="C145" s="159">
        <f>Data!LP3</f>
        <v>0</v>
      </c>
      <c r="D145" s="159">
        <f>Data!MJ3</f>
        <v>0</v>
      </c>
      <c r="E145" s="159">
        <f>Data!ND3</f>
        <v>0</v>
      </c>
      <c r="F145" s="159">
        <f>Data!NX3</f>
        <v>0</v>
      </c>
      <c r="G145" s="159">
        <f>Data!OR3</f>
        <v>0</v>
      </c>
      <c r="H145" s="160">
        <f>Data!PL3</f>
        <v>14743181.717287973</v>
      </c>
      <c r="I145" s="70">
        <f t="shared" si="6"/>
        <v>14743181.717287973</v>
      </c>
      <c r="J145" s="4" t="str">
        <f>IFERROR(H145/#REF!-1,"")</f>
        <v/>
      </c>
      <c r="K145" s="4" t="str">
        <f>IFERROR(I145/#REF!-1,"")</f>
        <v/>
      </c>
    </row>
    <row r="146" spans="2:11" x14ac:dyDescent="0.2">
      <c r="B146" s="9" t="str">
        <f>$B$35</f>
        <v>Teacher Education</v>
      </c>
      <c r="C146" s="159">
        <f>Data!LQ3</f>
        <v>8738.0202446292078</v>
      </c>
      <c r="D146" s="159">
        <f>Data!MK3</f>
        <v>17476.040489258416</v>
      </c>
      <c r="E146" s="159">
        <f>Data!NE3</f>
        <v>26214.060733887618</v>
      </c>
      <c r="F146" s="159">
        <f>Data!NY3</f>
        <v>122332.28342480889</v>
      </c>
      <c r="G146" s="159">
        <f>Data!OS3</f>
        <v>0</v>
      </c>
      <c r="H146" s="160">
        <f>Data!PN3</f>
        <v>27550842.51311183</v>
      </c>
      <c r="I146" s="70">
        <f t="shared" si="6"/>
        <v>27725602.918004412</v>
      </c>
      <c r="J146" s="4" t="str">
        <f>IFERROR(H146/#REF!-1,"")</f>
        <v/>
      </c>
      <c r="K146" s="4" t="str">
        <f>IFERROR(I146/#REF!-1,"")</f>
        <v/>
      </c>
    </row>
    <row r="147" spans="2:11" x14ac:dyDescent="0.2">
      <c r="B147" s="9" t="str">
        <f>$B$36</f>
        <v>Agriculture</v>
      </c>
      <c r="C147" s="159">
        <f>Data!LR3</f>
        <v>0</v>
      </c>
      <c r="D147" s="159">
        <f>Data!ML3</f>
        <v>0</v>
      </c>
      <c r="E147" s="159">
        <f>Data!NF3</f>
        <v>0</v>
      </c>
      <c r="F147" s="159">
        <f>Data!NZ3</f>
        <v>0</v>
      </c>
      <c r="G147" s="159">
        <f>Data!OT3</f>
        <v>0</v>
      </c>
      <c r="H147" s="160">
        <f>Data!PM3</f>
        <v>0</v>
      </c>
      <c r="I147" s="70">
        <f t="shared" si="6"/>
        <v>0</v>
      </c>
      <c r="J147" s="4" t="str">
        <f>IFERROR(H147/#REF!-1,"")</f>
        <v/>
      </c>
      <c r="K147" s="4" t="str">
        <f>IFERROR(I147/#REF!-1,"")</f>
        <v/>
      </c>
    </row>
    <row r="148" spans="2:11" x14ac:dyDescent="0.2">
      <c r="B148" s="9" t="str">
        <f>$B$37</f>
        <v>Engineering</v>
      </c>
      <c r="C148" s="159">
        <f>Data!LS3</f>
        <v>838145.28304700821</v>
      </c>
      <c r="D148" s="159">
        <f>Data!MM3</f>
        <v>1676290.5660940164</v>
      </c>
      <c r="E148" s="159">
        <f>Data!NG3</f>
        <v>14458006.132560892</v>
      </c>
      <c r="F148" s="159">
        <f>Data!OA3</f>
        <v>14458006.132560892</v>
      </c>
      <c r="G148" s="159">
        <f>Data!OU3</f>
        <v>0</v>
      </c>
      <c r="H148" s="160">
        <f>Data!PO3</f>
        <v>244493509.646878</v>
      </c>
      <c r="I148" s="70">
        <f t="shared" si="6"/>
        <v>275923957.76114082</v>
      </c>
      <c r="J148" s="4" t="str">
        <f>IFERROR(H148/#REF!-1,"")</f>
        <v/>
      </c>
      <c r="K148" s="4" t="str">
        <f>IFERROR(I148/#REF!-1,"")</f>
        <v/>
      </c>
    </row>
    <row r="149" spans="2:11" x14ac:dyDescent="0.2">
      <c r="B149" s="9" t="str">
        <f>$B$38</f>
        <v>Home Economics</v>
      </c>
      <c r="C149" s="159">
        <f>Data!LT3</f>
        <v>-61247.969524791108</v>
      </c>
      <c r="D149" s="159">
        <f>Data!MN3</f>
        <v>-56953.366484222002</v>
      </c>
      <c r="E149" s="159">
        <f>Data!NH3</f>
        <v>-2079.0498827204938</v>
      </c>
      <c r="F149" s="159">
        <f>Data!OB3</f>
        <v>-3528.08464946508</v>
      </c>
      <c r="G149" s="159">
        <f>Data!OV3</f>
        <v>0</v>
      </c>
      <c r="H149" s="160">
        <f>Data!PP3</f>
        <v>6437640.6352512632</v>
      </c>
      <c r="I149" s="70">
        <f t="shared" si="6"/>
        <v>6313832.1647100644</v>
      </c>
      <c r="J149" s="4" t="str">
        <f>IFERROR(H149/#REF!-1,"")</f>
        <v/>
      </c>
      <c r="K149" s="4" t="str">
        <f>IFERROR(I149/#REF!-1,"")</f>
        <v/>
      </c>
    </row>
    <row r="150" spans="2:11" x14ac:dyDescent="0.2">
      <c r="B150" s="9" t="str">
        <f>$B$39</f>
        <v>Law</v>
      </c>
      <c r="C150" s="159">
        <f>Data!LU3</f>
        <v>0</v>
      </c>
      <c r="D150" s="159">
        <f>Data!MO3</f>
        <v>0</v>
      </c>
      <c r="E150" s="159">
        <f>Data!NI3</f>
        <v>0</v>
      </c>
      <c r="F150" s="159">
        <f>Data!OC3</f>
        <v>0</v>
      </c>
      <c r="G150" s="159">
        <f>Data!OW3</f>
        <v>0</v>
      </c>
      <c r="H150" s="160">
        <f>Data!PQ3</f>
        <v>11193729.574079104</v>
      </c>
      <c r="I150" s="70">
        <f t="shared" si="6"/>
        <v>11193729.574079104</v>
      </c>
      <c r="J150" s="4" t="str">
        <f>IFERROR(H150/#REF!-1,"")</f>
        <v/>
      </c>
      <c r="K150" s="4" t="str">
        <f>IFERROR(I150/#REF!-1,"")</f>
        <v/>
      </c>
    </row>
    <row r="151" spans="2:11" x14ac:dyDescent="0.2">
      <c r="B151" s="9" t="str">
        <f>$B$40</f>
        <v>Social Service</v>
      </c>
      <c r="C151" s="159">
        <f>Data!LV3</f>
        <v>0</v>
      </c>
      <c r="D151" s="159">
        <f>Data!MP3</f>
        <v>0</v>
      </c>
      <c r="E151" s="159">
        <f>Data!NJ3</f>
        <v>0</v>
      </c>
      <c r="F151" s="159">
        <f>Data!OD3</f>
        <v>0</v>
      </c>
      <c r="G151" s="159">
        <f>Data!OX3</f>
        <v>0</v>
      </c>
      <c r="H151" s="160">
        <f>Data!PR3</f>
        <v>12043258.914120594</v>
      </c>
      <c r="I151" s="70">
        <f t="shared" si="6"/>
        <v>12043258.914120594</v>
      </c>
      <c r="J151" s="4" t="str">
        <f>IFERROR(H151/#REF!-1,"")</f>
        <v/>
      </c>
      <c r="K151" s="4" t="str">
        <f>IFERROR(I151/#REF!-1,"")</f>
        <v/>
      </c>
    </row>
    <row r="152" spans="2:11" x14ac:dyDescent="0.2">
      <c r="B152" s="9" t="str">
        <f>$B$41</f>
        <v>Library Science</v>
      </c>
      <c r="C152" s="159">
        <f>Data!LW3</f>
        <v>0</v>
      </c>
      <c r="D152" s="159">
        <f>Data!MQ3</f>
        <v>0</v>
      </c>
      <c r="E152" s="159">
        <f>Data!NK3</f>
        <v>278927.89557998214</v>
      </c>
      <c r="F152" s="159">
        <f>Data!OE3</f>
        <v>278927.89557998214</v>
      </c>
      <c r="G152" s="159">
        <f>Data!OY3</f>
        <v>0</v>
      </c>
      <c r="H152" s="160">
        <f>Data!PS3</f>
        <v>4657991.8649657173</v>
      </c>
      <c r="I152" s="70">
        <f t="shared" si="6"/>
        <v>5215847.6561256815</v>
      </c>
      <c r="J152" s="4" t="str">
        <f>IFERROR(H152/#REF!-1,"")</f>
        <v/>
      </c>
      <c r="K152" s="4" t="str">
        <f>IFERROR(I152/#REF!-1,"")</f>
        <v/>
      </c>
    </row>
    <row r="153" spans="2:11" x14ac:dyDescent="0.2">
      <c r="B153" s="9" t="str">
        <f>$B$42</f>
        <v>Veterinary Science</v>
      </c>
      <c r="C153" s="159">
        <f>Data!LX3</f>
        <v>0</v>
      </c>
      <c r="D153" s="159">
        <f>Data!MR3</f>
        <v>0</v>
      </c>
      <c r="E153" s="159">
        <f>Data!NL3</f>
        <v>0</v>
      </c>
      <c r="F153" s="159">
        <f>Data!OF3</f>
        <v>0</v>
      </c>
      <c r="G153" s="159">
        <f>Data!OZ3</f>
        <v>0</v>
      </c>
      <c r="H153" s="160">
        <f>Data!PT3</f>
        <v>0</v>
      </c>
      <c r="I153" s="70">
        <f t="shared" si="6"/>
        <v>0</v>
      </c>
      <c r="J153" s="4" t="str">
        <f>IFERROR(H153/#REF!-1,"")</f>
        <v/>
      </c>
      <c r="K153" s="4" t="str">
        <f>IFERROR(I153/#REF!-1,"")</f>
        <v/>
      </c>
    </row>
    <row r="154" spans="2:11" x14ac:dyDescent="0.2">
      <c r="B154" s="9" t="str">
        <f>$B$43</f>
        <v>Vocational Training</v>
      </c>
      <c r="C154" s="159">
        <f>Data!LY3</f>
        <v>0</v>
      </c>
      <c r="D154" s="159">
        <f>Data!MS3</f>
        <v>0</v>
      </c>
      <c r="E154" s="159">
        <f>Data!NM3</f>
        <v>0</v>
      </c>
      <c r="F154" s="159">
        <f>Data!OG3</f>
        <v>0</v>
      </c>
      <c r="G154" s="159">
        <f>Data!PA3</f>
        <v>0</v>
      </c>
      <c r="H154" s="160">
        <f>Data!PU3</f>
        <v>0</v>
      </c>
      <c r="I154" s="70">
        <f t="shared" si="6"/>
        <v>0</v>
      </c>
      <c r="J154" s="4" t="str">
        <f>IFERROR(H154/#REF!-1,"")</f>
        <v/>
      </c>
      <c r="K154" s="4" t="str">
        <f>IFERROR(I154/#REF!-1,"")</f>
        <v/>
      </c>
    </row>
    <row r="155" spans="2:11" x14ac:dyDescent="0.2">
      <c r="B155" s="9" t="str">
        <f>$B$44</f>
        <v>Physical Training</v>
      </c>
      <c r="C155" s="159">
        <f>Data!LZ3</f>
        <v>0</v>
      </c>
      <c r="D155" s="159">
        <f>Data!MT3</f>
        <v>0</v>
      </c>
      <c r="E155" s="159">
        <f>Data!NN3</f>
        <v>0</v>
      </c>
      <c r="F155" s="159">
        <f>Data!OH3</f>
        <v>0</v>
      </c>
      <c r="G155" s="159">
        <f>Data!PB3</f>
        <v>0</v>
      </c>
      <c r="H155" s="160">
        <f>Data!PV3</f>
        <v>963046.72241236328</v>
      </c>
      <c r="I155" s="70">
        <f t="shared" si="6"/>
        <v>963046.72241236328</v>
      </c>
      <c r="J155" s="4" t="str">
        <f>IFERROR(H155/#REF!-1,"")</f>
        <v/>
      </c>
      <c r="K155" s="4" t="str">
        <f>IFERROR(I155/#REF!-1,"")</f>
        <v/>
      </c>
    </row>
    <row r="156" spans="2:11" x14ac:dyDescent="0.2">
      <c r="B156" s="9" t="str">
        <f>$B$45</f>
        <v>Health Services</v>
      </c>
      <c r="C156" s="159">
        <f>Data!MA3</f>
        <v>75503.527440732985</v>
      </c>
      <c r="D156" s="159">
        <f>Data!MU3</f>
        <v>151007.05488146597</v>
      </c>
      <c r="E156" s="159">
        <f>Data!NO3</f>
        <v>0</v>
      </c>
      <c r="F156" s="159">
        <f>Data!OI3</f>
        <v>459885.12168446457</v>
      </c>
      <c r="G156" s="159">
        <f>Data!PC3</f>
        <v>0</v>
      </c>
      <c r="H156" s="160">
        <f>Data!PW3</f>
        <v>6339494.5195740694</v>
      </c>
      <c r="I156" s="70">
        <f t="shared" si="6"/>
        <v>7025890.2235807329</v>
      </c>
      <c r="J156" s="4" t="str">
        <f>IFERROR(H156/#REF!-1,"")</f>
        <v/>
      </c>
      <c r="K156" s="4" t="str">
        <f>IFERROR(I156/#REF!-1,"")</f>
        <v/>
      </c>
    </row>
    <row r="157" spans="2:11" x14ac:dyDescent="0.2">
      <c r="B157" s="9" t="str">
        <f>$B$46</f>
        <v>Pharmacy</v>
      </c>
      <c r="C157" s="159">
        <f>Data!MB3</f>
        <v>0</v>
      </c>
      <c r="D157" s="159">
        <f>Data!MV3</f>
        <v>0</v>
      </c>
      <c r="E157" s="159">
        <f>Data!NP3</f>
        <v>0</v>
      </c>
      <c r="F157" s="159">
        <f>Data!OJ3</f>
        <v>812993.06298427575</v>
      </c>
      <c r="G157" s="159">
        <f>Data!PD3</f>
        <v>203248.26574606894</v>
      </c>
      <c r="H157" s="160">
        <f>Data!PX3</f>
        <v>25686359.660848778</v>
      </c>
      <c r="I157" s="70">
        <f t="shared" si="6"/>
        <v>26702600.989579123</v>
      </c>
      <c r="J157" s="4" t="str">
        <f>IFERROR(H157/#REF!-1,"")</f>
        <v/>
      </c>
      <c r="K157" s="4" t="str">
        <f>IFERROR(I157/#REF!-1,"")</f>
        <v/>
      </c>
    </row>
    <row r="158" spans="2:11" x14ac:dyDescent="0.2">
      <c r="B158" s="9" t="str">
        <f>$B$47</f>
        <v>Business Administration</v>
      </c>
      <c r="C158" s="159">
        <f>Data!MC3</f>
        <v>37853.429463616449</v>
      </c>
      <c r="D158" s="159">
        <f>Data!MW3</f>
        <v>75706.858927232897</v>
      </c>
      <c r="E158" s="159">
        <f>Data!NQ3</f>
        <v>511021.29775882204</v>
      </c>
      <c r="F158" s="159">
        <f>Data!OK3</f>
        <v>511021.29775882204</v>
      </c>
      <c r="G158" s="159">
        <f>Data!PE3</f>
        <v>0</v>
      </c>
      <c r="H158" s="160">
        <f>Data!PY3</f>
        <v>44661651.459797144</v>
      </c>
      <c r="I158" s="70">
        <f t="shared" si="6"/>
        <v>45797254.343705639</v>
      </c>
      <c r="J158" s="4" t="str">
        <f>IFERROR(H158/#REF!-1,"")</f>
        <v/>
      </c>
      <c r="K158" s="4" t="str">
        <f>IFERROR(I158/#REF!-1,"")</f>
        <v/>
      </c>
    </row>
    <row r="159" spans="2:11" x14ac:dyDescent="0.2">
      <c r="B159" s="9" t="str">
        <f>$B$48</f>
        <v>Optometry</v>
      </c>
      <c r="C159" s="159">
        <f>Data!MD3</f>
        <v>0</v>
      </c>
      <c r="D159" s="159">
        <f>Data!MX3</f>
        <v>0</v>
      </c>
      <c r="E159" s="159">
        <f>Data!NR3</f>
        <v>0</v>
      </c>
      <c r="F159" s="159">
        <f>Data!OL3</f>
        <v>0</v>
      </c>
      <c r="G159" s="159">
        <f>Data!PF3</f>
        <v>0</v>
      </c>
      <c r="H159" s="160">
        <f>Data!PZ3</f>
        <v>0</v>
      </c>
      <c r="I159" s="70">
        <f t="shared" si="6"/>
        <v>0</v>
      </c>
      <c r="J159" s="4" t="str">
        <f>IFERROR(H159/#REF!-1,"")</f>
        <v/>
      </c>
      <c r="K159" s="4" t="str">
        <f>IFERROR(I159/#REF!-1,"")</f>
        <v/>
      </c>
    </row>
    <row r="160" spans="2:11" x14ac:dyDescent="0.2">
      <c r="B160" s="9" t="str">
        <f>$B$49</f>
        <v>Teacher Ed-Practice Teaching</v>
      </c>
      <c r="C160" s="159">
        <f>Data!ME3</f>
        <v>0</v>
      </c>
      <c r="D160" s="159">
        <f>Data!MY3</f>
        <v>0</v>
      </c>
      <c r="E160" s="159">
        <f>Data!NS3</f>
        <v>0</v>
      </c>
      <c r="F160" s="159">
        <f>Data!OM3</f>
        <v>0</v>
      </c>
      <c r="G160" s="159">
        <f>Data!PG3</f>
        <v>0</v>
      </c>
      <c r="H160" s="160">
        <f>Data!QA3</f>
        <v>0</v>
      </c>
      <c r="I160" s="70">
        <f t="shared" si="6"/>
        <v>0</v>
      </c>
      <c r="J160" s="4" t="str">
        <f>IFERROR(H160/#REF!-1,"")</f>
        <v/>
      </c>
      <c r="K160" s="4" t="str">
        <f>IFERROR(I160/#REF!-1,"")</f>
        <v/>
      </c>
    </row>
    <row r="161" spans="2:11" x14ac:dyDescent="0.2">
      <c r="B161" s="9" t="str">
        <f>$B$50</f>
        <v>Technology</v>
      </c>
      <c r="C161" s="159">
        <f>Data!MF3</f>
        <v>0</v>
      </c>
      <c r="D161" s="159">
        <f>Data!MZ3</f>
        <v>0</v>
      </c>
      <c r="E161" s="159">
        <f>Data!NT3</f>
        <v>0</v>
      </c>
      <c r="F161" s="159">
        <f>Data!ON3</f>
        <v>0</v>
      </c>
      <c r="G161" s="159">
        <f>Data!PH3</f>
        <v>0</v>
      </c>
      <c r="H161" s="160">
        <f>Data!QB3</f>
        <v>0</v>
      </c>
      <c r="I161" s="70">
        <f t="shared" si="6"/>
        <v>0</v>
      </c>
      <c r="J161" s="4" t="str">
        <f>IFERROR(H161/#REF!-1,"")</f>
        <v/>
      </c>
      <c r="K161" s="4" t="str">
        <f>IFERROR(I161/#REF!-1,"")</f>
        <v/>
      </c>
    </row>
    <row r="162" spans="2:11" x14ac:dyDescent="0.2">
      <c r="B162" s="9" t="str">
        <f>$B$51</f>
        <v>Nursing</v>
      </c>
      <c r="C162" s="159">
        <f>Data!MG3</f>
        <v>5190.6200054882129</v>
      </c>
      <c r="D162" s="159">
        <f>Data!NA3</f>
        <v>23646.157802779635</v>
      </c>
      <c r="E162" s="159">
        <f>Data!NU3</f>
        <v>0</v>
      </c>
      <c r="F162" s="159">
        <f>Data!OO3</f>
        <v>58547.39736830139</v>
      </c>
      <c r="G162" s="159">
        <f>Data!PI3</f>
        <v>0</v>
      </c>
      <c r="H162" s="160">
        <f>Data!QC3</f>
        <v>10728401.66795728</v>
      </c>
      <c r="I162" s="70">
        <f t="shared" si="6"/>
        <v>10815785.843133848</v>
      </c>
      <c r="J162" s="4" t="str">
        <f>IFERROR(H162/#REF!-1,"")</f>
        <v/>
      </c>
      <c r="K162" s="4" t="str">
        <f>IFERROR(I162/#REF!-1,"")</f>
        <v/>
      </c>
    </row>
    <row r="163" spans="2:11" ht="15" thickBot="1" x14ac:dyDescent="0.25">
      <c r="B163" s="35" t="str">
        <f>$B$52</f>
        <v>Totals</v>
      </c>
      <c r="C163" s="36">
        <f t="shared" ref="C163:H163" si="7">SUM(C143:C162)</f>
        <v>2950124.319941828</v>
      </c>
      <c r="D163" s="36">
        <f t="shared" si="7"/>
        <v>5979056.1302408185</v>
      </c>
      <c r="E163" s="36">
        <f t="shared" si="7"/>
        <v>26363478.575417176</v>
      </c>
      <c r="F163" s="36">
        <f t="shared" si="7"/>
        <v>58409032.118654102</v>
      </c>
      <c r="G163" s="37">
        <f t="shared" si="7"/>
        <v>203248.26574606894</v>
      </c>
      <c r="H163" s="71">
        <f t="shared" si="7"/>
        <v>802759232.68159783</v>
      </c>
      <c r="I163" s="70">
        <f>SUM(I143:I162)</f>
        <v>896664172.0915978</v>
      </c>
    </row>
    <row r="164" spans="2:11" ht="15" customHeight="1" thickTop="1" x14ac:dyDescent="0.2">
      <c r="B164" s="14"/>
      <c r="C164" s="42"/>
      <c r="D164" s="42"/>
      <c r="E164" s="42"/>
      <c r="F164" s="42"/>
      <c r="G164" s="42"/>
      <c r="H164" s="43"/>
      <c r="I164" s="44"/>
    </row>
    <row r="165" spans="2:11" ht="14.25" customHeight="1" x14ac:dyDescent="0.2">
      <c r="B165" s="391" t="s">
        <v>67</v>
      </c>
      <c r="C165" s="391"/>
      <c r="D165" s="391"/>
      <c r="E165" s="391"/>
      <c r="F165" s="391"/>
      <c r="G165" s="391"/>
      <c r="H165" s="72"/>
      <c r="I165" s="72"/>
    </row>
    <row r="166" spans="2:11" ht="43.5" customHeight="1" thickBot="1" x14ac:dyDescent="0.25">
      <c r="B166" s="367" t="s">
        <v>43</v>
      </c>
      <c r="C166" s="367"/>
      <c r="D166" s="367"/>
      <c r="E166" s="367"/>
      <c r="F166" s="367"/>
      <c r="G166" s="367"/>
      <c r="H166" s="51"/>
    </row>
    <row r="167" spans="2:11" ht="15" thickBot="1" x14ac:dyDescent="0.25">
      <c r="B167" s="62" t="s">
        <v>32</v>
      </c>
      <c r="C167" s="63" t="s">
        <v>26</v>
      </c>
      <c r="D167" s="63" t="s">
        <v>27</v>
      </c>
      <c r="E167" s="63" t="s">
        <v>28</v>
      </c>
      <c r="F167" s="63" t="s">
        <v>29</v>
      </c>
      <c r="G167" s="63" t="s">
        <v>30</v>
      </c>
      <c r="H167" s="64" t="s">
        <v>1</v>
      </c>
      <c r="I167" s="1"/>
    </row>
    <row r="168" spans="2:11" x14ac:dyDescent="0.2">
      <c r="B168" s="9" t="str">
        <f>$B$32</f>
        <v>Liberal Arts</v>
      </c>
      <c r="C168" s="21">
        <f t="shared" ref="C168:G183" si="8">C143+$H$140*IF($H116=0,0,$H143*C116/$H116)+IF($H32=0,0,$H$141*$H143*C32/$H32)</f>
        <v>24982121.665586613</v>
      </c>
      <c r="D168" s="21">
        <f t="shared" si="8"/>
        <v>24353559.787096735</v>
      </c>
      <c r="E168" s="21">
        <f t="shared" si="8"/>
        <v>12280370.350421065</v>
      </c>
      <c r="F168" s="21">
        <f t="shared" si="8"/>
        <v>32866412.119170677</v>
      </c>
      <c r="G168" s="21">
        <f t="shared" si="8"/>
        <v>5354.3555447462604</v>
      </c>
      <c r="H168" s="36">
        <f t="shared" ref="H168:H188" si="9">SUM(C168:G168)</f>
        <v>94487818.277819827</v>
      </c>
      <c r="I168" s="52"/>
    </row>
    <row r="169" spans="2:11" x14ac:dyDescent="0.2">
      <c r="B169" s="9" t="str">
        <f>$B$33</f>
        <v>Science</v>
      </c>
      <c r="C169" s="22">
        <f t="shared" si="8"/>
        <v>84250594.952752024</v>
      </c>
      <c r="D169" s="22">
        <f t="shared" si="8"/>
        <v>86901965.030763298</v>
      </c>
      <c r="E169" s="22">
        <f t="shared" si="8"/>
        <v>34995759.950938575</v>
      </c>
      <c r="F169" s="22">
        <f t="shared" si="8"/>
        <v>151564045.05144385</v>
      </c>
      <c r="G169" s="22">
        <f t="shared" si="8"/>
        <v>0</v>
      </c>
      <c r="H169" s="69">
        <f t="shared" si="9"/>
        <v>357712364.98589778</v>
      </c>
      <c r="I169" s="52"/>
    </row>
    <row r="170" spans="2:11" x14ac:dyDescent="0.2">
      <c r="B170" s="9" t="str">
        <f>$B$34</f>
        <v>Fine Arts</v>
      </c>
      <c r="C170" s="22">
        <f t="shared" si="8"/>
        <v>4483685.7082941057</v>
      </c>
      <c r="D170" s="22">
        <f t="shared" si="8"/>
        <v>4246283.0576280328</v>
      </c>
      <c r="E170" s="22">
        <f t="shared" si="8"/>
        <v>3775875.920854148</v>
      </c>
      <c r="F170" s="22">
        <f t="shared" si="8"/>
        <v>2237337.030511687</v>
      </c>
      <c r="G170" s="22">
        <f t="shared" si="8"/>
        <v>0</v>
      </c>
      <c r="H170" s="69">
        <f t="shared" si="9"/>
        <v>14743181.717287973</v>
      </c>
      <c r="I170" s="52"/>
    </row>
    <row r="171" spans="2:11" x14ac:dyDescent="0.2">
      <c r="B171" s="9" t="str">
        <f>$B$35</f>
        <v>Teacher Education</v>
      </c>
      <c r="C171" s="22">
        <f t="shared" si="8"/>
        <v>949512.40462872852</v>
      </c>
      <c r="D171" s="22">
        <f t="shared" si="8"/>
        <v>5927260.9074472552</v>
      </c>
      <c r="E171" s="22">
        <f t="shared" si="8"/>
        <v>6411414.7957539847</v>
      </c>
      <c r="F171" s="22">
        <f t="shared" si="8"/>
        <v>14437414.810174447</v>
      </c>
      <c r="G171" s="22">
        <f t="shared" si="8"/>
        <v>0</v>
      </c>
      <c r="H171" s="69">
        <f t="shared" si="9"/>
        <v>27725602.918004416</v>
      </c>
      <c r="I171" s="52"/>
    </row>
    <row r="172" spans="2:11" x14ac:dyDescent="0.2">
      <c r="B172" s="9" t="str">
        <f>$B$36</f>
        <v>Agriculture</v>
      </c>
      <c r="C172" s="22">
        <f t="shared" si="8"/>
        <v>0</v>
      </c>
      <c r="D172" s="22">
        <f t="shared" si="8"/>
        <v>0</v>
      </c>
      <c r="E172" s="22">
        <f t="shared" si="8"/>
        <v>0</v>
      </c>
      <c r="F172" s="22">
        <f t="shared" si="8"/>
        <v>0</v>
      </c>
      <c r="G172" s="22">
        <f t="shared" si="8"/>
        <v>0</v>
      </c>
      <c r="H172" s="69">
        <f t="shared" si="9"/>
        <v>0</v>
      </c>
      <c r="I172" s="52"/>
    </row>
    <row r="173" spans="2:11" x14ac:dyDescent="0.2">
      <c r="B173" s="9" t="str">
        <f>$B$37</f>
        <v>Engineering</v>
      </c>
      <c r="C173" s="22">
        <f t="shared" si="8"/>
        <v>21707230.489360183</v>
      </c>
      <c r="D173" s="22">
        <f t="shared" si="8"/>
        <v>58087280.695737578</v>
      </c>
      <c r="E173" s="22">
        <f t="shared" si="8"/>
        <v>78506942.674948633</v>
      </c>
      <c r="F173" s="22">
        <f t="shared" si="8"/>
        <v>117622503.90109444</v>
      </c>
      <c r="G173" s="22">
        <f t="shared" si="8"/>
        <v>0</v>
      </c>
      <c r="H173" s="69">
        <f t="shared" si="9"/>
        <v>275923957.76114082</v>
      </c>
      <c r="I173" s="52"/>
    </row>
    <row r="174" spans="2:11" x14ac:dyDescent="0.2">
      <c r="B174" s="9" t="str">
        <f>$B$38</f>
        <v>Home Economics</v>
      </c>
      <c r="C174" s="22">
        <f t="shared" si="8"/>
        <v>1170720.7392276197</v>
      </c>
      <c r="D174" s="22">
        <f t="shared" si="8"/>
        <v>2840902.6156635256</v>
      </c>
      <c r="E174" s="22">
        <f t="shared" si="8"/>
        <v>588201.67140028614</v>
      </c>
      <c r="F174" s="22">
        <f t="shared" si="8"/>
        <v>1714007.1384186328</v>
      </c>
      <c r="G174" s="22">
        <f t="shared" si="8"/>
        <v>0</v>
      </c>
      <c r="H174" s="69">
        <f t="shared" si="9"/>
        <v>6313832.1647100644</v>
      </c>
      <c r="I174" s="52"/>
    </row>
    <row r="175" spans="2:11" x14ac:dyDescent="0.2">
      <c r="B175" s="9" t="str">
        <f>$B$39</f>
        <v>Law</v>
      </c>
      <c r="C175" s="22">
        <f t="shared" si="8"/>
        <v>0</v>
      </c>
      <c r="D175" s="22">
        <f t="shared" si="8"/>
        <v>0</v>
      </c>
      <c r="E175" s="22">
        <f t="shared" si="8"/>
        <v>0</v>
      </c>
      <c r="F175" s="22">
        <f t="shared" si="8"/>
        <v>0</v>
      </c>
      <c r="G175" s="22">
        <f t="shared" si="8"/>
        <v>11193729.574079104</v>
      </c>
      <c r="H175" s="69">
        <f t="shared" si="9"/>
        <v>11193729.574079104</v>
      </c>
      <c r="I175" s="52"/>
    </row>
    <row r="176" spans="2:11" x14ac:dyDescent="0.2">
      <c r="B176" s="9" t="str">
        <f>$B$40</f>
        <v>Social Service</v>
      </c>
      <c r="C176" s="22">
        <f t="shared" si="8"/>
        <v>1069065.6805532759</v>
      </c>
      <c r="D176" s="22">
        <f t="shared" si="8"/>
        <v>2047098.4750300599</v>
      </c>
      <c r="E176" s="22">
        <f t="shared" si="8"/>
        <v>5527241.7386802621</v>
      </c>
      <c r="F176" s="22">
        <f t="shared" si="8"/>
        <v>3399853.0198569964</v>
      </c>
      <c r="G176" s="22">
        <f t="shared" si="8"/>
        <v>0</v>
      </c>
      <c r="H176" s="69">
        <f t="shared" si="9"/>
        <v>12043258.914120596</v>
      </c>
      <c r="I176" s="52"/>
    </row>
    <row r="177" spans="2:9" x14ac:dyDescent="0.2">
      <c r="B177" s="9" t="str">
        <f>$B$41</f>
        <v>Library Science</v>
      </c>
      <c r="C177" s="22">
        <f t="shared" si="8"/>
        <v>169087.42526500372</v>
      </c>
      <c r="D177" s="22">
        <f t="shared" si="8"/>
        <v>424664.63139838103</v>
      </c>
      <c r="E177" s="22">
        <f t="shared" si="8"/>
        <v>3566988.6114357826</v>
      </c>
      <c r="F177" s="22">
        <f t="shared" si="8"/>
        <v>1055106.9880265144</v>
      </c>
      <c r="G177" s="22">
        <f t="shared" si="8"/>
        <v>0</v>
      </c>
      <c r="H177" s="69">
        <f t="shared" si="9"/>
        <v>5215847.6561256815</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935267.29095159448</v>
      </c>
      <c r="D180" s="22">
        <f t="shared" si="8"/>
        <v>27779.431460768861</v>
      </c>
      <c r="E180" s="22">
        <f t="shared" si="8"/>
        <v>0</v>
      </c>
      <c r="F180" s="22">
        <f t="shared" si="8"/>
        <v>0</v>
      </c>
      <c r="G180" s="22">
        <f t="shared" si="8"/>
        <v>0</v>
      </c>
      <c r="H180" s="69">
        <f t="shared" si="9"/>
        <v>963046.72241236339</v>
      </c>
      <c r="I180" s="52"/>
    </row>
    <row r="181" spans="2:9" x14ac:dyDescent="0.2">
      <c r="B181" s="9" t="str">
        <f>$B$45</f>
        <v>Health Services</v>
      </c>
      <c r="C181" s="22">
        <f t="shared" si="8"/>
        <v>1071728.5118996238</v>
      </c>
      <c r="D181" s="22">
        <f t="shared" si="8"/>
        <v>2593983.5754203242</v>
      </c>
      <c r="E181" s="22">
        <f t="shared" si="8"/>
        <v>1118339.935226005</v>
      </c>
      <c r="F181" s="22">
        <f t="shared" si="8"/>
        <v>2016817.4180228128</v>
      </c>
      <c r="G181" s="22">
        <f t="shared" si="8"/>
        <v>225020.78301196778</v>
      </c>
      <c r="H181" s="69">
        <f t="shared" si="9"/>
        <v>7025890.2235807329</v>
      </c>
      <c r="I181" s="52"/>
    </row>
    <row r="182" spans="2:9" x14ac:dyDescent="0.2">
      <c r="B182" s="9" t="str">
        <f>$B$46</f>
        <v>Pharmacy</v>
      </c>
      <c r="C182" s="22">
        <f>C157+$H$140*IF($H130=0,0,$H157*C130/$H130)+IF($H46=0,0,$H$141*$H157*C46/$H46)</f>
        <v>7225.0042335885746</v>
      </c>
      <c r="D182" s="22">
        <f t="shared" si="8"/>
        <v>200200.12237372561</v>
      </c>
      <c r="E182" s="22">
        <f t="shared" si="8"/>
        <v>2240506.6871117754</v>
      </c>
      <c r="F182" s="22">
        <f t="shared" si="8"/>
        <v>7631029.9696921939</v>
      </c>
      <c r="G182" s="22">
        <f t="shared" si="8"/>
        <v>16623639.206167841</v>
      </c>
      <c r="H182" s="69">
        <f t="shared" si="9"/>
        <v>26702600.989579126</v>
      </c>
      <c r="I182" s="52"/>
    </row>
    <row r="183" spans="2:9" x14ac:dyDescent="0.2">
      <c r="B183" s="9" t="str">
        <f>$B$47</f>
        <v>Business Administration</v>
      </c>
      <c r="C183" s="22">
        <f t="shared" si="8"/>
        <v>2525024.530957289</v>
      </c>
      <c r="D183" s="22">
        <f t="shared" si="8"/>
        <v>13179424.770633111</v>
      </c>
      <c r="E183" s="22">
        <f t="shared" si="8"/>
        <v>18124413.129589528</v>
      </c>
      <c r="F183" s="22">
        <f t="shared" si="8"/>
        <v>11968391.912525706</v>
      </c>
      <c r="G183" s="22">
        <f t="shared" si="8"/>
        <v>0</v>
      </c>
      <c r="H183" s="69">
        <f t="shared" si="9"/>
        <v>45797254.343705632</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row>
    <row r="186" spans="2:9" x14ac:dyDescent="0.2">
      <c r="B186" s="9" t="str">
        <f>$B$50</f>
        <v>Technology</v>
      </c>
      <c r="C186" s="22">
        <f t="shared" si="10"/>
        <v>0</v>
      </c>
      <c r="D186" s="22">
        <f t="shared" si="10"/>
        <v>0</v>
      </c>
      <c r="E186" s="22">
        <f t="shared" si="10"/>
        <v>0</v>
      </c>
      <c r="F186" s="22">
        <f t="shared" si="10"/>
        <v>0</v>
      </c>
      <c r="G186" s="22">
        <f t="shared" si="10"/>
        <v>0</v>
      </c>
      <c r="H186" s="69">
        <f t="shared" si="9"/>
        <v>0</v>
      </c>
      <c r="I186" s="52"/>
    </row>
    <row r="187" spans="2:9" x14ac:dyDescent="0.2">
      <c r="B187" s="9" t="str">
        <f>$B$51</f>
        <v>Nursing</v>
      </c>
      <c r="C187" s="22">
        <f t="shared" si="10"/>
        <v>615609.72888615087</v>
      </c>
      <c r="D187" s="22">
        <f t="shared" si="10"/>
        <v>3410905.365215146</v>
      </c>
      <c r="E187" s="22">
        <f t="shared" si="10"/>
        <v>4613586.8134051552</v>
      </c>
      <c r="F187" s="22">
        <f t="shared" si="10"/>
        <v>2175683.9356273971</v>
      </c>
      <c r="G187" s="22">
        <f t="shared" si="10"/>
        <v>0</v>
      </c>
      <c r="H187" s="69">
        <f t="shared" si="9"/>
        <v>10815785.843133848</v>
      </c>
      <c r="I187" s="52"/>
    </row>
    <row r="188" spans="2:9" x14ac:dyDescent="0.2">
      <c r="B188" s="35" t="str">
        <f>$B$52</f>
        <v>Totals</v>
      </c>
      <c r="C188" s="36">
        <f>SUM(C168:C187)</f>
        <v>143936874.13259581</v>
      </c>
      <c r="D188" s="36">
        <f>SUM(D168:D187)</f>
        <v>204241308.46586794</v>
      </c>
      <c r="E188" s="36">
        <f>SUM(E168:E187)</f>
        <v>171749642.27976516</v>
      </c>
      <c r="F188" s="36">
        <f>SUM(F168:F187)</f>
        <v>348688603.29456526</v>
      </c>
      <c r="G188" s="36">
        <f>SUM(G168:G187)</f>
        <v>28047743.918803658</v>
      </c>
      <c r="H188" s="36">
        <f t="shared" si="9"/>
        <v>896664172.0915978</v>
      </c>
      <c r="I188" s="52"/>
    </row>
    <row r="189" spans="2:9" x14ac:dyDescent="0.2">
      <c r="B189" s="46"/>
      <c r="C189" s="42"/>
      <c r="D189" s="42"/>
      <c r="E189" s="42"/>
      <c r="F189" s="42"/>
      <c r="G189" s="42"/>
      <c r="H189" s="43"/>
      <c r="I189" s="1"/>
    </row>
    <row r="190" spans="2:9" ht="15" customHeight="1" x14ac:dyDescent="0.2">
      <c r="B190" s="383" t="s">
        <v>35</v>
      </c>
      <c r="C190" s="383"/>
      <c r="D190" s="383"/>
      <c r="E190" s="383"/>
      <c r="F190" s="383"/>
      <c r="G190" s="383"/>
      <c r="H190" s="17">
        <f>H15</f>
        <v>368769296</v>
      </c>
    </row>
    <row r="191" spans="2:9" ht="43.5" customHeight="1" thickBot="1" x14ac:dyDescent="0.25">
      <c r="B191" s="367" t="s">
        <v>233</v>
      </c>
      <c r="C191" s="367"/>
      <c r="D191" s="367"/>
      <c r="E191" s="367"/>
      <c r="F191" s="367"/>
      <c r="G191" s="367"/>
      <c r="H191" s="367"/>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32519273.324012615</v>
      </c>
      <c r="D193" s="38">
        <f t="shared" si="11"/>
        <v>31435585.655858755</v>
      </c>
      <c r="E193" s="38">
        <f t="shared" si="11"/>
        <v>16112682.238424687</v>
      </c>
      <c r="F193" s="38">
        <f t="shared" si="11"/>
        <v>39329797.64995347</v>
      </c>
      <c r="G193" s="38">
        <f t="shared" si="11"/>
        <v>7025.2791261369175</v>
      </c>
      <c r="H193" s="38">
        <f>SUM(C193:G193)</f>
        <v>119404364.14737566</v>
      </c>
      <c r="I193" s="1"/>
    </row>
    <row r="194" spans="2:9" x14ac:dyDescent="0.2">
      <c r="B194" s="9" t="str">
        <f>$B$33</f>
        <v>Science</v>
      </c>
      <c r="C194" s="39">
        <f t="shared" si="11"/>
        <v>15883755.299367037</v>
      </c>
      <c r="D194" s="39">
        <f t="shared" si="11"/>
        <v>16038503.477741649</v>
      </c>
      <c r="E194" s="39">
        <f t="shared" si="11"/>
        <v>4607789.2708214866</v>
      </c>
      <c r="F194" s="39">
        <f t="shared" si="11"/>
        <v>21732487.17210136</v>
      </c>
      <c r="G194" s="39">
        <f t="shared" si="11"/>
        <v>0</v>
      </c>
      <c r="H194" s="39">
        <f t="shared" ref="H194:H213" si="12">SUM(C194:G194)</f>
        <v>58262535.22003153</v>
      </c>
      <c r="I194" s="1"/>
    </row>
    <row r="195" spans="2:9" x14ac:dyDescent="0.2">
      <c r="B195" s="9" t="str">
        <f>$B$34</f>
        <v>Fine Arts</v>
      </c>
      <c r="C195" s="39">
        <f t="shared" si="11"/>
        <v>6639926.0568893785</v>
      </c>
      <c r="D195" s="39">
        <f t="shared" si="11"/>
        <v>6288354.5711324047</v>
      </c>
      <c r="E195" s="39">
        <f t="shared" si="11"/>
        <v>5591724.8767196769</v>
      </c>
      <c r="F195" s="39">
        <f t="shared" si="11"/>
        <v>3313290.3181543872</v>
      </c>
      <c r="G195" s="39">
        <f t="shared" si="11"/>
        <v>0</v>
      </c>
      <c r="H195" s="39">
        <f t="shared" si="12"/>
        <v>21833295.822895847</v>
      </c>
      <c r="I195" s="1"/>
    </row>
    <row r="196" spans="2:9" x14ac:dyDescent="0.2">
      <c r="B196" s="9" t="str">
        <f>$B$35</f>
        <v>Teacher Education</v>
      </c>
      <c r="C196" s="39">
        <f t="shared" si="11"/>
        <v>322762.34978162224</v>
      </c>
      <c r="D196" s="39">
        <f t="shared" si="11"/>
        <v>2027538.2514926763</v>
      </c>
      <c r="E196" s="39">
        <f t="shared" si="11"/>
        <v>2190644.6723798164</v>
      </c>
      <c r="F196" s="39">
        <f t="shared" si="11"/>
        <v>4911240.9418719374</v>
      </c>
      <c r="G196" s="39">
        <f t="shared" si="11"/>
        <v>0</v>
      </c>
      <c r="H196" s="39">
        <f t="shared" si="12"/>
        <v>9452186.2155260518</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5322561.0336405169</v>
      </c>
      <c r="D198" s="39">
        <f t="shared" si="11"/>
        <v>14387355.026098164</v>
      </c>
      <c r="E198" s="39">
        <f t="shared" si="11"/>
        <v>16335376.971075818</v>
      </c>
      <c r="F198" s="39">
        <f t="shared" si="11"/>
        <v>26311615.025261432</v>
      </c>
      <c r="G198" s="39">
        <f t="shared" si="11"/>
        <v>0</v>
      </c>
      <c r="H198" s="39">
        <f t="shared" si="12"/>
        <v>62356908.056075931</v>
      </c>
      <c r="I198" s="1"/>
    </row>
    <row r="199" spans="2:9" x14ac:dyDescent="0.2">
      <c r="B199" s="9" t="str">
        <f>$B$38</f>
        <v>Home Economics</v>
      </c>
      <c r="C199" s="39">
        <f t="shared" si="11"/>
        <v>883808.06196804799</v>
      </c>
      <c r="D199" s="39">
        <f t="shared" si="11"/>
        <v>2078907.0868838362</v>
      </c>
      <c r="E199" s="39">
        <f t="shared" si="11"/>
        <v>423464.37583024753</v>
      </c>
      <c r="F199" s="39">
        <f t="shared" si="11"/>
        <v>1232151.000327673</v>
      </c>
      <c r="G199" s="39">
        <f t="shared" si="11"/>
        <v>0</v>
      </c>
      <c r="H199" s="39">
        <f t="shared" si="12"/>
        <v>4618330.5250098044</v>
      </c>
      <c r="I199" s="1"/>
    </row>
    <row r="200" spans="2:9" x14ac:dyDescent="0.2">
      <c r="B200" s="9" t="str">
        <f>$B$39</f>
        <v>Law</v>
      </c>
      <c r="C200" s="39">
        <f t="shared" si="11"/>
        <v>0</v>
      </c>
      <c r="D200" s="39">
        <f t="shared" si="11"/>
        <v>0</v>
      </c>
      <c r="E200" s="39">
        <f t="shared" si="11"/>
        <v>0</v>
      </c>
      <c r="F200" s="39">
        <f t="shared" si="11"/>
        <v>0</v>
      </c>
      <c r="G200" s="39">
        <f t="shared" si="11"/>
        <v>20558302.218509093</v>
      </c>
      <c r="H200" s="39">
        <f t="shared" si="12"/>
        <v>20558302.218509093</v>
      </c>
      <c r="I200" s="1"/>
    </row>
    <row r="201" spans="2:9" x14ac:dyDescent="0.2">
      <c r="B201" s="9" t="str">
        <f>$B$40</f>
        <v>Social Service</v>
      </c>
      <c r="C201" s="39">
        <f t="shared" si="11"/>
        <v>382124.75795397407</v>
      </c>
      <c r="D201" s="39">
        <f t="shared" si="11"/>
        <v>731710.89813113527</v>
      </c>
      <c r="E201" s="39">
        <f t="shared" si="11"/>
        <v>1975646.5388106182</v>
      </c>
      <c r="F201" s="39">
        <f t="shared" si="11"/>
        <v>1215236.8520702873</v>
      </c>
      <c r="G201" s="39">
        <f t="shared" si="11"/>
        <v>0</v>
      </c>
      <c r="H201" s="39">
        <f t="shared" si="12"/>
        <v>4304719.0469660144</v>
      </c>
      <c r="I201" s="1"/>
    </row>
    <row r="202" spans="2:9" x14ac:dyDescent="0.2">
      <c r="B202" s="9" t="str">
        <f>$B$41</f>
        <v>Library Science</v>
      </c>
      <c r="C202" s="39">
        <f t="shared" si="11"/>
        <v>113636.61501715786</v>
      </c>
      <c r="D202" s="39">
        <f t="shared" si="11"/>
        <v>285399.40893883252</v>
      </c>
      <c r="E202" s="39">
        <f t="shared" si="11"/>
        <v>2209768.6397149242</v>
      </c>
      <c r="F202" s="39">
        <f t="shared" si="11"/>
        <v>521637.63552776119</v>
      </c>
      <c r="G202" s="39">
        <f t="shared" si="11"/>
        <v>0</v>
      </c>
      <c r="H202" s="39">
        <f t="shared" si="12"/>
        <v>3130442.2991986759</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218338.88976595769</v>
      </c>
      <c r="D205" s="39">
        <f t="shared" si="11"/>
        <v>6485.1302746860483</v>
      </c>
      <c r="E205" s="39">
        <f t="shared" si="11"/>
        <v>0</v>
      </c>
      <c r="F205" s="39">
        <f t="shared" si="11"/>
        <v>0</v>
      </c>
      <c r="G205" s="39">
        <f t="shared" si="11"/>
        <v>0</v>
      </c>
      <c r="H205" s="39">
        <f t="shared" si="12"/>
        <v>224824.02004064375</v>
      </c>
      <c r="I205" s="1"/>
    </row>
    <row r="206" spans="2:9" x14ac:dyDescent="0.2">
      <c r="B206" s="9" t="str">
        <f>$B$45</f>
        <v>Health Services</v>
      </c>
      <c r="C206" s="39">
        <f t="shared" si="11"/>
        <v>1169498.5386806144</v>
      </c>
      <c r="D206" s="39">
        <f t="shared" si="11"/>
        <v>2867883.7766281134</v>
      </c>
      <c r="E206" s="39">
        <f t="shared" si="11"/>
        <v>1312852.9603233982</v>
      </c>
      <c r="F206" s="39">
        <f t="shared" si="11"/>
        <v>1827729.753617204</v>
      </c>
      <c r="G206" s="39">
        <f t="shared" si="11"/>
        <v>264158.6800276874</v>
      </c>
      <c r="H206" s="39">
        <f t="shared" si="12"/>
        <v>7442123.709277017</v>
      </c>
      <c r="I206" s="1"/>
    </row>
    <row r="207" spans="2:9" x14ac:dyDescent="0.2">
      <c r="B207" s="9" t="str">
        <f>$B$46</f>
        <v>Pharmacy</v>
      </c>
      <c r="C207" s="39">
        <f t="shared" si="11"/>
        <v>2345.0112868569836</v>
      </c>
      <c r="D207" s="39">
        <f t="shared" si="11"/>
        <v>64978.722699426697</v>
      </c>
      <c r="E207" s="39">
        <f t="shared" si="11"/>
        <v>727198.67002016352</v>
      </c>
      <c r="F207" s="39">
        <f t="shared" si="11"/>
        <v>2212922.3711881908</v>
      </c>
      <c r="G207" s="39">
        <f t="shared" si="11"/>
        <v>5329547.3393470589</v>
      </c>
      <c r="H207" s="39">
        <f t="shared" si="12"/>
        <v>8336992.1145416964</v>
      </c>
      <c r="I207" s="1"/>
    </row>
    <row r="208" spans="2:9" x14ac:dyDescent="0.2">
      <c r="B208" s="9" t="str">
        <f>$B$47</f>
        <v>Business Administration</v>
      </c>
      <c r="C208" s="39">
        <f t="shared" si="11"/>
        <v>2342281.9186627665</v>
      </c>
      <c r="D208" s="39">
        <f t="shared" si="11"/>
        <v>12340365.933575554</v>
      </c>
      <c r="E208" s="39">
        <f t="shared" si="11"/>
        <v>16587330.557694033</v>
      </c>
      <c r="F208" s="39">
        <f t="shared" si="11"/>
        <v>10789925.956549576</v>
      </c>
      <c r="G208" s="39">
        <f t="shared" si="11"/>
        <v>0</v>
      </c>
      <c r="H208" s="39">
        <f t="shared" si="12"/>
        <v>42059904.36648193</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88523.261560042534</v>
      </c>
      <c r="D211" s="39">
        <f t="shared" si="13"/>
        <v>780.75377243455125</v>
      </c>
      <c r="E211" s="39">
        <f t="shared" si="13"/>
        <v>0</v>
      </c>
      <c r="F211" s="39">
        <f t="shared" si="13"/>
        <v>0</v>
      </c>
      <c r="G211" s="39">
        <f t="shared" si="13"/>
        <v>0</v>
      </c>
      <c r="H211" s="39">
        <f t="shared" si="12"/>
        <v>89304.01533247708</v>
      </c>
      <c r="I211" s="1"/>
    </row>
    <row r="212" spans="2:9" x14ac:dyDescent="0.2">
      <c r="B212" s="9" t="str">
        <f>$B$51</f>
        <v>Nursing</v>
      </c>
      <c r="C212" s="39">
        <f t="shared" si="13"/>
        <v>380932.33859321423</v>
      </c>
      <c r="D212" s="39">
        <f t="shared" si="13"/>
        <v>2113820.7381270686</v>
      </c>
      <c r="E212" s="39">
        <f t="shared" si="13"/>
        <v>2879111.0706804986</v>
      </c>
      <c r="F212" s="39">
        <f t="shared" si="13"/>
        <v>1321200.0753368416</v>
      </c>
      <c r="G212" s="39">
        <f t="shared" si="13"/>
        <v>0</v>
      </c>
      <c r="H212" s="39">
        <f t="shared" si="12"/>
        <v>6695064.2227376234</v>
      </c>
      <c r="I212" s="1"/>
    </row>
    <row r="213" spans="2:9" x14ac:dyDescent="0.2">
      <c r="B213" s="35" t="str">
        <f>$B$52</f>
        <v>Totals</v>
      </c>
      <c r="C213" s="38">
        <f>SUM(C193:C212)</f>
        <v>66269767.4571798</v>
      </c>
      <c r="D213" s="38">
        <f>SUM(D193:D212)</f>
        <v>90667669.431354746</v>
      </c>
      <c r="E213" s="38">
        <f>SUM(E193:E212)</f>
        <v>70953590.842495382</v>
      </c>
      <c r="F213" s="38">
        <f>SUM(F193:F212)</f>
        <v>114719234.75196011</v>
      </c>
      <c r="G213" s="38">
        <f>SUM(G193:G212)</f>
        <v>26159033.517009974</v>
      </c>
      <c r="H213" s="38">
        <f t="shared" si="12"/>
        <v>368769296</v>
      </c>
      <c r="I213" s="1"/>
    </row>
    <row r="214" spans="2:9" x14ac:dyDescent="0.2">
      <c r="B214" s="14"/>
      <c r="C214" s="18"/>
      <c r="D214" s="18"/>
      <c r="E214" s="18"/>
      <c r="F214" s="18"/>
      <c r="G214" s="18"/>
      <c r="H214" s="18"/>
      <c r="I214" s="1"/>
    </row>
    <row r="215" spans="2:9" ht="15" customHeight="1" x14ac:dyDescent="0.2">
      <c r="B215" s="383" t="s">
        <v>36</v>
      </c>
      <c r="C215" s="383"/>
      <c r="D215" s="383"/>
      <c r="E215" s="383"/>
      <c r="F215" s="383"/>
      <c r="G215" s="383"/>
      <c r="H215" s="17">
        <f>H17</f>
        <v>169020397</v>
      </c>
    </row>
    <row r="216" spans="2:9" ht="60.75" customHeight="1" thickBot="1" x14ac:dyDescent="0.25">
      <c r="B216" s="367" t="s">
        <v>234</v>
      </c>
      <c r="C216" s="367"/>
      <c r="D216" s="367"/>
      <c r="E216" s="367"/>
      <c r="F216" s="367"/>
      <c r="G216" s="367"/>
      <c r="H216" s="367"/>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28723063.336518515</v>
      </c>
      <c r="D218" s="38">
        <f t="shared" si="14"/>
        <v>24871712.891926315</v>
      </c>
      <c r="E218" s="38">
        <f t="shared" si="14"/>
        <v>3001233.524806045</v>
      </c>
      <c r="F218" s="38">
        <f t="shared" si="14"/>
        <v>4446296.4284512699</v>
      </c>
      <c r="G218" s="38">
        <f t="shared" si="14"/>
        <v>0</v>
      </c>
      <c r="H218" s="38">
        <f>SUM(C218:G218)</f>
        <v>61042306.181702144</v>
      </c>
      <c r="I218" s="1"/>
    </row>
    <row r="219" spans="2:9" x14ac:dyDescent="0.2">
      <c r="B219" s="9" t="str">
        <f>$B$33</f>
        <v>Science</v>
      </c>
      <c r="C219" s="39">
        <f t="shared" si="14"/>
        <v>11021674.541018812</v>
      </c>
      <c r="D219" s="39">
        <f t="shared" si="14"/>
        <v>12553740.504019646</v>
      </c>
      <c r="E219" s="39">
        <f t="shared" si="14"/>
        <v>777836.08746412245</v>
      </c>
      <c r="F219" s="39">
        <f t="shared" si="14"/>
        <v>2513731.8125785319</v>
      </c>
      <c r="G219" s="39">
        <f t="shared" si="14"/>
        <v>0</v>
      </c>
      <c r="H219" s="39">
        <f t="shared" ref="H219:H238" si="15">SUM(C219:G219)</f>
        <v>26866982.945081115</v>
      </c>
      <c r="I219" s="1"/>
    </row>
    <row r="220" spans="2:9" x14ac:dyDescent="0.2">
      <c r="B220" s="9" t="str">
        <f>$B$34</f>
        <v>Fine Arts</v>
      </c>
      <c r="C220" s="39">
        <f t="shared" si="14"/>
        <v>4199833.0578690702</v>
      </c>
      <c r="D220" s="39">
        <f t="shared" si="14"/>
        <v>4307405.7904783171</v>
      </c>
      <c r="E220" s="39">
        <f t="shared" si="14"/>
        <v>1020139.9903377474</v>
      </c>
      <c r="F220" s="39">
        <f t="shared" si="14"/>
        <v>561275.25750309846</v>
      </c>
      <c r="G220" s="39">
        <f t="shared" si="14"/>
        <v>0</v>
      </c>
      <c r="H220" s="39">
        <f t="shared" si="15"/>
        <v>10088654.096188234</v>
      </c>
      <c r="I220" s="1"/>
    </row>
    <row r="221" spans="2:9" x14ac:dyDescent="0.2">
      <c r="B221" s="9" t="str">
        <f>$B$35</f>
        <v>Teacher Education</v>
      </c>
      <c r="C221" s="39">
        <f t="shared" si="14"/>
        <v>579128.63288229762</v>
      </c>
      <c r="D221" s="39">
        <f t="shared" si="14"/>
        <v>1529876.6323968524</v>
      </c>
      <c r="E221" s="39">
        <f t="shared" si="14"/>
        <v>637080.50346375885</v>
      </c>
      <c r="F221" s="39">
        <f t="shared" si="14"/>
        <v>862880.06541424629</v>
      </c>
      <c r="G221" s="39">
        <f t="shared" si="14"/>
        <v>0</v>
      </c>
      <c r="H221" s="39">
        <f t="shared" si="15"/>
        <v>3608965.8341571549</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4572319.6739756707</v>
      </c>
      <c r="D223" s="39">
        <f t="shared" si="14"/>
        <v>13819309.503894418</v>
      </c>
      <c r="E223" s="39">
        <f t="shared" si="14"/>
        <v>3504468.536973834</v>
      </c>
      <c r="F223" s="39">
        <f t="shared" si="14"/>
        <v>4303110.3075237554</v>
      </c>
      <c r="G223" s="39">
        <f t="shared" si="14"/>
        <v>0</v>
      </c>
      <c r="H223" s="39">
        <f t="shared" si="15"/>
        <v>26199208.022367679</v>
      </c>
      <c r="I223" s="1"/>
    </row>
    <row r="224" spans="2:9" x14ac:dyDescent="0.2">
      <c r="B224" s="9" t="str">
        <f>$B$38</f>
        <v>Home Economics</v>
      </c>
      <c r="C224" s="39">
        <f t="shared" si="14"/>
        <v>1052414.0743026105</v>
      </c>
      <c r="D224" s="39">
        <f t="shared" si="14"/>
        <v>1746459.8513681549</v>
      </c>
      <c r="E224" s="39">
        <f t="shared" si="14"/>
        <v>44164.505545471613</v>
      </c>
      <c r="F224" s="39">
        <f t="shared" si="14"/>
        <v>130462.44810416849</v>
      </c>
      <c r="G224" s="39">
        <f t="shared" si="14"/>
        <v>0</v>
      </c>
      <c r="H224" s="39">
        <f t="shared" si="15"/>
        <v>2973500.8793204054</v>
      </c>
      <c r="I224" s="1"/>
    </row>
    <row r="225" spans="2:9" x14ac:dyDescent="0.2">
      <c r="B225" s="9" t="str">
        <f>$B$39</f>
        <v>Law</v>
      </c>
      <c r="C225" s="39">
        <f t="shared" si="14"/>
        <v>0</v>
      </c>
      <c r="D225" s="39">
        <f t="shared" si="14"/>
        <v>0</v>
      </c>
      <c r="E225" s="39">
        <f t="shared" si="14"/>
        <v>0</v>
      </c>
      <c r="F225" s="39">
        <f t="shared" si="14"/>
        <v>0</v>
      </c>
      <c r="G225" s="39">
        <f t="shared" si="14"/>
        <v>3059690.0912389955</v>
      </c>
      <c r="H225" s="39">
        <f t="shared" si="15"/>
        <v>3059690.0912389955</v>
      </c>
      <c r="I225" s="1"/>
    </row>
    <row r="226" spans="2:9" x14ac:dyDescent="0.2">
      <c r="B226" s="9" t="str">
        <f>$B$40</f>
        <v>Social Service</v>
      </c>
      <c r="C226" s="39">
        <f t="shared" si="14"/>
        <v>142392.72162402459</v>
      </c>
      <c r="D226" s="39">
        <f t="shared" si="14"/>
        <v>589975.22532373166</v>
      </c>
      <c r="E226" s="39">
        <f t="shared" si="14"/>
        <v>1246370.4167033264</v>
      </c>
      <c r="F226" s="39">
        <f t="shared" si="14"/>
        <v>98922.076035028862</v>
      </c>
      <c r="G226" s="39">
        <f t="shared" si="14"/>
        <v>0</v>
      </c>
      <c r="H226" s="39">
        <f t="shared" si="15"/>
        <v>2077660.4396861114</v>
      </c>
      <c r="I226" s="1"/>
    </row>
    <row r="227" spans="2:9" x14ac:dyDescent="0.2">
      <c r="B227" s="9" t="str">
        <f>$B$41</f>
        <v>Library Science</v>
      </c>
      <c r="C227" s="39">
        <f t="shared" si="14"/>
        <v>134604.92827230666</v>
      </c>
      <c r="D227" s="39">
        <f t="shared" si="14"/>
        <v>362451.85839560622</v>
      </c>
      <c r="E227" s="39">
        <f t="shared" si="14"/>
        <v>550103.46703237086</v>
      </c>
      <c r="F227" s="39">
        <f t="shared" si="14"/>
        <v>65052.017392600501</v>
      </c>
      <c r="G227" s="39">
        <f t="shared" si="14"/>
        <v>0</v>
      </c>
      <c r="H227" s="39">
        <f t="shared" si="15"/>
        <v>1112212.2710928842</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350893.18908592762</v>
      </c>
      <c r="D230" s="39">
        <f t="shared" si="14"/>
        <v>0</v>
      </c>
      <c r="E230" s="39">
        <f t="shared" si="14"/>
        <v>0</v>
      </c>
      <c r="F230" s="39">
        <f t="shared" si="14"/>
        <v>0</v>
      </c>
      <c r="G230" s="39">
        <f t="shared" si="14"/>
        <v>0</v>
      </c>
      <c r="H230" s="39">
        <f t="shared" si="15"/>
        <v>350893.18908592762</v>
      </c>
      <c r="I230" s="1"/>
    </row>
    <row r="231" spans="2:9" x14ac:dyDescent="0.2">
      <c r="B231" s="9" t="str">
        <f>$B$45</f>
        <v>Health Services</v>
      </c>
      <c r="C231" s="39">
        <f t="shared" si="14"/>
        <v>1365607.2637540852</v>
      </c>
      <c r="D231" s="39">
        <f t="shared" si="14"/>
        <v>3776253.6795311258</v>
      </c>
      <c r="E231" s="39">
        <f t="shared" si="14"/>
        <v>306748.0283124253</v>
      </c>
      <c r="F231" s="39">
        <f t="shared" si="14"/>
        <v>295153.3681697328</v>
      </c>
      <c r="G231" s="39">
        <f t="shared" si="14"/>
        <v>65754.895360073933</v>
      </c>
      <c r="H231" s="39">
        <f t="shared" si="15"/>
        <v>5809517.2351274425</v>
      </c>
      <c r="I231" s="1"/>
    </row>
    <row r="232" spans="2:9" x14ac:dyDescent="0.2">
      <c r="B232" s="9" t="str">
        <f>$B$46</f>
        <v>Pharmacy</v>
      </c>
      <c r="C232" s="39">
        <f t="shared" si="14"/>
        <v>1327.4647758610122</v>
      </c>
      <c r="D232" s="39">
        <f t="shared" si="14"/>
        <v>92119.216853826423</v>
      </c>
      <c r="E232" s="39">
        <f t="shared" si="14"/>
        <v>83972.648299042965</v>
      </c>
      <c r="F232" s="39">
        <f t="shared" si="14"/>
        <v>223829.11769520116</v>
      </c>
      <c r="G232" s="39">
        <f t="shared" si="14"/>
        <v>2008864.2396751477</v>
      </c>
      <c r="H232" s="39">
        <f t="shared" si="15"/>
        <v>2410112.6872990793</v>
      </c>
      <c r="I232" s="1"/>
    </row>
    <row r="233" spans="2:9" x14ac:dyDescent="0.2">
      <c r="B233" s="9" t="str">
        <f>$B$47</f>
        <v>Business Administration</v>
      </c>
      <c r="C233" s="39">
        <f t="shared" si="14"/>
        <v>2961750.9102493664</v>
      </c>
      <c r="D233" s="39">
        <f t="shared" si="14"/>
        <v>13068244.563728195</v>
      </c>
      <c r="E233" s="39">
        <f t="shared" si="14"/>
        <v>4621500.0445797071</v>
      </c>
      <c r="F233" s="39">
        <f t="shared" si="14"/>
        <v>257878.38299711325</v>
      </c>
      <c r="G233" s="39">
        <f t="shared" si="14"/>
        <v>0</v>
      </c>
      <c r="H233" s="39">
        <f t="shared" si="15"/>
        <v>20909373.901554383</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0</v>
      </c>
      <c r="E235" s="39">
        <f t="shared" si="16"/>
        <v>0</v>
      </c>
      <c r="F235" s="39">
        <f t="shared" si="16"/>
        <v>0</v>
      </c>
      <c r="G235" s="39">
        <f t="shared" si="16"/>
        <v>0</v>
      </c>
      <c r="H235" s="39">
        <f t="shared" si="15"/>
        <v>0</v>
      </c>
      <c r="I235" s="1"/>
    </row>
    <row r="236" spans="2:9" x14ac:dyDescent="0.2">
      <c r="B236" s="9" t="str">
        <f>$B$50</f>
        <v>Technology</v>
      </c>
      <c r="C236" s="39">
        <f t="shared" si="16"/>
        <v>81240.844282693957</v>
      </c>
      <c r="D236" s="39">
        <f t="shared" si="16"/>
        <v>0</v>
      </c>
      <c r="E236" s="39">
        <f t="shared" si="16"/>
        <v>0</v>
      </c>
      <c r="F236" s="39">
        <f t="shared" si="16"/>
        <v>0</v>
      </c>
      <c r="G236" s="39">
        <f t="shared" si="16"/>
        <v>0</v>
      </c>
      <c r="H236" s="39">
        <f t="shared" si="15"/>
        <v>81240.844282693957</v>
      </c>
      <c r="I236" s="1"/>
    </row>
    <row r="237" spans="2:9" x14ac:dyDescent="0.2">
      <c r="B237" s="9" t="str">
        <f>$B$51</f>
        <v>Nursing</v>
      </c>
      <c r="C237" s="39">
        <f t="shared" si="16"/>
        <v>215137.79134120807</v>
      </c>
      <c r="D237" s="39">
        <f t="shared" si="16"/>
        <v>1263507.8125785592</v>
      </c>
      <c r="E237" s="39">
        <f t="shared" si="16"/>
        <v>834769.24257206032</v>
      </c>
      <c r="F237" s="39">
        <f t="shared" si="16"/>
        <v>116663.53532391992</v>
      </c>
      <c r="G237" s="39">
        <f t="shared" si="16"/>
        <v>0</v>
      </c>
      <c r="H237" s="39">
        <f t="shared" si="15"/>
        <v>2430078.3818157474</v>
      </c>
      <c r="I237" s="1"/>
    </row>
    <row r="238" spans="2:9" x14ac:dyDescent="0.2">
      <c r="B238" s="35" t="str">
        <f>$B$52</f>
        <v>Totals</v>
      </c>
      <c r="C238" s="38">
        <f>SUM(C218:C237)</f>
        <v>55401388.42995245</v>
      </c>
      <c r="D238" s="38">
        <f>SUM(D218:D237)</f>
        <v>77981057.53049475</v>
      </c>
      <c r="E238" s="38">
        <f>SUM(E218:E237)</f>
        <v>16628386.996089911</v>
      </c>
      <c r="F238" s="38">
        <f>SUM(F218:F237)</f>
        <v>13875254.817188665</v>
      </c>
      <c r="G238" s="38">
        <f>SUM(G218:G237)</f>
        <v>5134309.2262742175</v>
      </c>
      <c r="H238" s="38">
        <f t="shared" si="15"/>
        <v>169020396.99999997</v>
      </c>
      <c r="I238" s="1"/>
    </row>
    <row r="239" spans="2:9" x14ac:dyDescent="0.2">
      <c r="B239" s="40"/>
      <c r="C239" s="41"/>
      <c r="D239" s="41"/>
      <c r="E239" s="41"/>
      <c r="F239" s="41"/>
      <c r="G239" s="41"/>
      <c r="H239" s="41"/>
      <c r="I239" s="1"/>
    </row>
    <row r="240" spans="2:9" ht="15" customHeight="1" x14ac:dyDescent="0.2">
      <c r="B240" s="307" t="s">
        <v>12</v>
      </c>
      <c r="C240" s="11"/>
      <c r="D240" s="11"/>
      <c r="E240" s="11"/>
      <c r="F240" s="11"/>
      <c r="G240" s="11"/>
      <c r="H240" s="17">
        <f>H16</f>
        <v>47127350</v>
      </c>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8008748.5472672023</v>
      </c>
      <c r="D243" s="38">
        <f t="shared" si="17"/>
        <v>6934890.340822733</v>
      </c>
      <c r="E243" s="38">
        <f t="shared" si="17"/>
        <v>836823.16019686183</v>
      </c>
      <c r="F243" s="38">
        <f t="shared" si="17"/>
        <v>1239744.8574645875</v>
      </c>
      <c r="G243" s="38">
        <f t="shared" si="17"/>
        <v>0</v>
      </c>
      <c r="H243" s="38">
        <f>SUM(C243:G243)</f>
        <v>17020206.905751385</v>
      </c>
      <c r="I243" s="1"/>
    </row>
    <row r="244" spans="2:9" x14ac:dyDescent="0.2">
      <c r="B244" s="9" t="str">
        <f>$B$33</f>
        <v>Science</v>
      </c>
      <c r="C244" s="39">
        <f t="shared" si="17"/>
        <v>3073133.9110550242</v>
      </c>
      <c r="D244" s="39">
        <f t="shared" si="17"/>
        <v>3500314.3587581939</v>
      </c>
      <c r="E244" s="39">
        <f t="shared" si="17"/>
        <v>216881.24147851998</v>
      </c>
      <c r="F244" s="39">
        <f t="shared" si="17"/>
        <v>700894.80938518257</v>
      </c>
      <c r="G244" s="39">
        <f t="shared" si="17"/>
        <v>0</v>
      </c>
      <c r="H244" s="39">
        <f t="shared" ref="H244:H263" si="18">SUM(C244:G244)</f>
        <v>7491224.3206769209</v>
      </c>
      <c r="I244" s="1"/>
    </row>
    <row r="245" spans="2:9" x14ac:dyDescent="0.2">
      <c r="B245" s="9" t="str">
        <f>$B$34</f>
        <v>Fine Arts</v>
      </c>
      <c r="C245" s="39">
        <f t="shared" si="17"/>
        <v>1171024.3613956599</v>
      </c>
      <c r="D245" s="39">
        <f t="shared" si="17"/>
        <v>1201018.4799169437</v>
      </c>
      <c r="E245" s="39">
        <f t="shared" si="17"/>
        <v>284441.96811136138</v>
      </c>
      <c r="F245" s="39">
        <f t="shared" si="17"/>
        <v>156498.36337024253</v>
      </c>
      <c r="G245" s="39">
        <f t="shared" si="17"/>
        <v>0</v>
      </c>
      <c r="H245" s="39">
        <f t="shared" si="18"/>
        <v>2812983.1727942075</v>
      </c>
      <c r="I245" s="1"/>
    </row>
    <row r="246" spans="2:9" x14ac:dyDescent="0.2">
      <c r="B246" s="9" t="str">
        <f>$B$35</f>
        <v>Teacher Education</v>
      </c>
      <c r="C246" s="39">
        <f t="shared" si="17"/>
        <v>161476.35587949509</v>
      </c>
      <c r="D246" s="39">
        <f t="shared" si="17"/>
        <v>426570.0045171933</v>
      </c>
      <c r="E246" s="39">
        <f t="shared" si="17"/>
        <v>177634.86773086197</v>
      </c>
      <c r="F246" s="39">
        <f t="shared" si="17"/>
        <v>240593.74828471194</v>
      </c>
      <c r="G246" s="39">
        <f t="shared" si="17"/>
        <v>0</v>
      </c>
      <c r="H246" s="39">
        <f t="shared" si="18"/>
        <v>1006274.9764122623</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1274883.4662087399</v>
      </c>
      <c r="D248" s="39">
        <f t="shared" si="17"/>
        <v>3853188.4157647472</v>
      </c>
      <c r="E248" s="39">
        <f t="shared" si="17"/>
        <v>977138.37050065526</v>
      </c>
      <c r="F248" s="39">
        <f t="shared" si="17"/>
        <v>1199820.7858385262</v>
      </c>
      <c r="G248" s="39">
        <f t="shared" si="17"/>
        <v>0</v>
      </c>
      <c r="H248" s="39">
        <f t="shared" si="18"/>
        <v>7305031.038312668</v>
      </c>
      <c r="I248" s="1"/>
    </row>
    <row r="249" spans="2:9" x14ac:dyDescent="0.2">
      <c r="B249" s="9" t="str">
        <f>$B$38</f>
        <v>Home Economics</v>
      </c>
      <c r="C249" s="39">
        <f t="shared" si="17"/>
        <v>293440.83498150297</v>
      </c>
      <c r="D249" s="39">
        <f t="shared" si="17"/>
        <v>486959.12527276232</v>
      </c>
      <c r="E249" s="39">
        <f t="shared" si="17"/>
        <v>12314.230396810521</v>
      </c>
      <c r="F249" s="39">
        <f t="shared" si="17"/>
        <v>36376.375649277325</v>
      </c>
      <c r="G249" s="39">
        <f t="shared" si="17"/>
        <v>0</v>
      </c>
      <c r="H249" s="39">
        <f t="shared" si="18"/>
        <v>829090.56630035315</v>
      </c>
      <c r="I249" s="1"/>
    </row>
    <row r="250" spans="2:9" x14ac:dyDescent="0.2">
      <c r="B250" s="9" t="str">
        <f>$B$39</f>
        <v>Law</v>
      </c>
      <c r="C250" s="39">
        <f t="shared" si="17"/>
        <v>0</v>
      </c>
      <c r="D250" s="39">
        <f t="shared" si="17"/>
        <v>0</v>
      </c>
      <c r="E250" s="39">
        <f t="shared" si="17"/>
        <v>0</v>
      </c>
      <c r="F250" s="39">
        <f t="shared" si="17"/>
        <v>0</v>
      </c>
      <c r="G250" s="39">
        <f t="shared" si="17"/>
        <v>853122.3945791116</v>
      </c>
      <c r="H250" s="39">
        <f t="shared" si="18"/>
        <v>853122.3945791116</v>
      </c>
      <c r="I250" s="1"/>
    </row>
    <row r="251" spans="2:9" x14ac:dyDescent="0.2">
      <c r="B251" s="9" t="str">
        <f>$B$40</f>
        <v>Social Service</v>
      </c>
      <c r="C251" s="39">
        <f t="shared" si="17"/>
        <v>39702.850948977328</v>
      </c>
      <c r="D251" s="39">
        <f t="shared" si="17"/>
        <v>164500.67227779832</v>
      </c>
      <c r="E251" s="39">
        <f t="shared" si="17"/>
        <v>347520.98504196218</v>
      </c>
      <c r="F251" s="39">
        <f t="shared" si="17"/>
        <v>27582.087030770716</v>
      </c>
      <c r="G251" s="39">
        <f t="shared" si="17"/>
        <v>0</v>
      </c>
      <c r="H251" s="39">
        <f t="shared" si="18"/>
        <v>579306.59529950854</v>
      </c>
      <c r="I251" s="1"/>
    </row>
    <row r="252" spans="2:9" x14ac:dyDescent="0.2">
      <c r="B252" s="9" t="str">
        <f>$B$41</f>
        <v>Library Science</v>
      </c>
      <c r="C252" s="39">
        <f t="shared" si="17"/>
        <v>37531.408510500005</v>
      </c>
      <c r="D252" s="39">
        <f t="shared" si="17"/>
        <v>101061.14937571809</v>
      </c>
      <c r="E252" s="39">
        <f t="shared" si="17"/>
        <v>153383.37317387798</v>
      </c>
      <c r="F252" s="39">
        <f t="shared" si="17"/>
        <v>18138.220275669872</v>
      </c>
      <c r="G252" s="39">
        <f t="shared" si="17"/>
        <v>0</v>
      </c>
      <c r="H252" s="39">
        <f t="shared" si="18"/>
        <v>310114.15133576596</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97838.287142756439</v>
      </c>
      <c r="D255" s="39">
        <f t="shared" si="17"/>
        <v>0</v>
      </c>
      <c r="E255" s="39">
        <f t="shared" si="17"/>
        <v>0</v>
      </c>
      <c r="F255" s="39">
        <f t="shared" si="17"/>
        <v>0</v>
      </c>
      <c r="G255" s="39">
        <f t="shared" si="17"/>
        <v>0</v>
      </c>
      <c r="H255" s="39">
        <f t="shared" si="18"/>
        <v>97838.287142756439</v>
      </c>
      <c r="I255" s="1"/>
    </row>
    <row r="256" spans="2:9" x14ac:dyDescent="0.2">
      <c r="B256" s="9" t="str">
        <f>$B$45</f>
        <v>Health Services</v>
      </c>
      <c r="C256" s="39">
        <f t="shared" si="17"/>
        <v>380767.36668344878</v>
      </c>
      <c r="D256" s="39">
        <f t="shared" si="17"/>
        <v>1052919.2452674881</v>
      </c>
      <c r="E256" s="39">
        <f t="shared" si="17"/>
        <v>85529.450579207769</v>
      </c>
      <c r="F256" s="39">
        <f t="shared" si="17"/>
        <v>82296.553151593049</v>
      </c>
      <c r="G256" s="39">
        <f t="shared" si="17"/>
        <v>18334.20121387823</v>
      </c>
      <c r="H256" s="39">
        <f t="shared" si="18"/>
        <v>1619846.8168956158</v>
      </c>
      <c r="I256" s="1"/>
    </row>
    <row r="257" spans="2:9" x14ac:dyDescent="0.2">
      <c r="B257" s="9" t="str">
        <f>$B$46</f>
        <v>Pharmacy</v>
      </c>
      <c r="C257" s="39">
        <f t="shared" si="17"/>
        <v>370.13223383136096</v>
      </c>
      <c r="D257" s="39">
        <f t="shared" si="17"/>
        <v>25685.270248159319</v>
      </c>
      <c r="E257" s="39">
        <f t="shared" si="17"/>
        <v>23413.791808901635</v>
      </c>
      <c r="F257" s="39">
        <f t="shared" si="17"/>
        <v>62409.468662015628</v>
      </c>
      <c r="G257" s="39">
        <f t="shared" si="17"/>
        <v>560124.39803732431</v>
      </c>
      <c r="H257" s="39">
        <f t="shared" si="18"/>
        <v>672003.06099023228</v>
      </c>
      <c r="I257" s="1"/>
    </row>
    <row r="258" spans="2:9" x14ac:dyDescent="0.2">
      <c r="B258" s="9" t="str">
        <f>$B$47</f>
        <v>Business Administration</v>
      </c>
      <c r="C258" s="39">
        <f t="shared" si="17"/>
        <v>825814.36464227736</v>
      </c>
      <c r="D258" s="39">
        <f t="shared" si="17"/>
        <v>3643771.6770977406</v>
      </c>
      <c r="E258" s="39">
        <f t="shared" si="17"/>
        <v>1288596.2522376722</v>
      </c>
      <c r="F258" s="39">
        <f t="shared" si="17"/>
        <v>71903.302966085248</v>
      </c>
      <c r="G258" s="39">
        <f t="shared" si="17"/>
        <v>0</v>
      </c>
      <c r="H258" s="39">
        <f t="shared" si="18"/>
        <v>5830085.5969437752</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0</v>
      </c>
      <c r="E260" s="39">
        <f t="shared" si="19"/>
        <v>0</v>
      </c>
      <c r="F260" s="39">
        <f t="shared" si="19"/>
        <v>0</v>
      </c>
      <c r="G260" s="39">
        <f t="shared" si="19"/>
        <v>0</v>
      </c>
      <c r="H260" s="39">
        <f t="shared" si="18"/>
        <v>0</v>
      </c>
      <c r="I260" s="1"/>
    </row>
    <row r="261" spans="2:9" x14ac:dyDescent="0.2">
      <c r="B261" s="9" t="str">
        <f>$B$50</f>
        <v>Technology</v>
      </c>
      <c r="C261" s="39">
        <f t="shared" si="19"/>
        <v>22652.092710479294</v>
      </c>
      <c r="D261" s="39">
        <f t="shared" si="19"/>
        <v>0</v>
      </c>
      <c r="E261" s="39">
        <f t="shared" si="19"/>
        <v>0</v>
      </c>
      <c r="F261" s="39">
        <f t="shared" si="19"/>
        <v>0</v>
      </c>
      <c r="G261" s="39">
        <f t="shared" si="19"/>
        <v>0</v>
      </c>
      <c r="H261" s="39">
        <f t="shared" si="18"/>
        <v>22652.092710479294</v>
      </c>
      <c r="I261" s="1"/>
    </row>
    <row r="262" spans="2:9" x14ac:dyDescent="0.2">
      <c r="B262" s="9" t="str">
        <f>$B$51</f>
        <v>Nursing</v>
      </c>
      <c r="C262" s="39">
        <f t="shared" si="19"/>
        <v>59986.097362935914</v>
      </c>
      <c r="D262" s="39">
        <f t="shared" si="19"/>
        <v>352299.3435586603</v>
      </c>
      <c r="E262" s="39">
        <f t="shared" si="19"/>
        <v>232755.70855468049</v>
      </c>
      <c r="F262" s="39">
        <f t="shared" si="19"/>
        <v>32528.874378680684</v>
      </c>
      <c r="G262" s="39">
        <f t="shared" si="19"/>
        <v>0</v>
      </c>
      <c r="H262" s="39">
        <f t="shared" si="18"/>
        <v>677570.02385495743</v>
      </c>
      <c r="I262" s="1"/>
    </row>
    <row r="263" spans="2:9" x14ac:dyDescent="0.2">
      <c r="B263" s="35" t="str">
        <f>$B$52</f>
        <v>Totals</v>
      </c>
      <c r="C263" s="38">
        <f>SUM(C243:C262)</f>
        <v>15447370.077022836</v>
      </c>
      <c r="D263" s="38">
        <f>SUM(D243:D262)</f>
        <v>21743178.082878139</v>
      </c>
      <c r="E263" s="38">
        <f>SUM(E243:E262)</f>
        <v>4636433.3998113731</v>
      </c>
      <c r="F263" s="38">
        <f>SUM(F243:F262)</f>
        <v>3868787.4464573432</v>
      </c>
      <c r="G263" s="38">
        <f>SUM(G243:G262)</f>
        <v>1431580.9938303141</v>
      </c>
      <c r="H263" s="38">
        <f t="shared" si="18"/>
        <v>47127350.000000007</v>
      </c>
      <c r="I263" s="50"/>
    </row>
    <row r="264" spans="2:9" x14ac:dyDescent="0.2">
      <c r="B264" s="375"/>
      <c r="C264" s="375"/>
      <c r="D264" s="375"/>
      <c r="E264" s="375"/>
      <c r="F264" s="375"/>
      <c r="G264" s="375"/>
      <c r="H264" s="375"/>
      <c r="I264" s="49"/>
    </row>
    <row r="265" spans="2:9" ht="15" customHeight="1" x14ac:dyDescent="0.2">
      <c r="B265" s="307" t="s">
        <v>236</v>
      </c>
      <c r="C265" s="11"/>
      <c r="D265" s="11"/>
      <c r="E265" s="11"/>
      <c r="F265" s="11"/>
      <c r="G265" s="11"/>
      <c r="H265" s="17"/>
    </row>
    <row r="266" spans="2:9" ht="45" customHeight="1" thickBot="1" x14ac:dyDescent="0.25">
      <c r="B266" s="367" t="s">
        <v>237</v>
      </c>
      <c r="C266" s="367"/>
      <c r="D266" s="367"/>
      <c r="E266" s="367"/>
      <c r="F266" s="367"/>
      <c r="G266" s="367"/>
      <c r="H266" s="367"/>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129595012.38345835</v>
      </c>
      <c r="D268" s="38">
        <f t="shared" si="20"/>
        <v>121779140.62858984</v>
      </c>
      <c r="E268" s="38">
        <f t="shared" si="20"/>
        <v>49752212.217439361</v>
      </c>
      <c r="F268" s="38">
        <f t="shared" si="20"/>
        <v>120649893.53557581</v>
      </c>
      <c r="G268" s="38">
        <f t="shared" si="20"/>
        <v>20018.998307246817</v>
      </c>
      <c r="H268" s="38">
        <f>SUM(C268:G268)</f>
        <v>421796277.76337057</v>
      </c>
      <c r="I268" s="1"/>
    </row>
    <row r="269" spans="2:9" x14ac:dyDescent="0.2">
      <c r="B269" s="9" t="str">
        <f>$B$33</f>
        <v>Science</v>
      </c>
      <c r="C269" s="39">
        <f t="shared" si="20"/>
        <v>131501324.04655513</v>
      </c>
      <c r="D269" s="39">
        <f t="shared" si="20"/>
        <v>136434963.53738409</v>
      </c>
      <c r="E269" s="39">
        <f t="shared" si="20"/>
        <v>45608825.87048541</v>
      </c>
      <c r="F269" s="39">
        <f t="shared" si="20"/>
        <v>200143297.76118833</v>
      </c>
      <c r="G269" s="39">
        <f t="shared" si="20"/>
        <v>0</v>
      </c>
      <c r="H269" s="39">
        <f t="shared" ref="H269:H288" si="21">SUM(C269:G269)</f>
        <v>513688411.21561295</v>
      </c>
      <c r="I269" s="1"/>
    </row>
    <row r="270" spans="2:9" x14ac:dyDescent="0.2">
      <c r="B270" s="9" t="str">
        <f>$B$34</f>
        <v>Fine Arts</v>
      </c>
      <c r="C270" s="39">
        <f t="shared" si="20"/>
        <v>23714795.773099624</v>
      </c>
      <c r="D270" s="39">
        <f t="shared" si="20"/>
        <v>22881085.895176739</v>
      </c>
      <c r="E270" s="39">
        <f t="shared" si="20"/>
        <v>16752684.173943354</v>
      </c>
      <c r="F270" s="39">
        <f t="shared" si="20"/>
        <v>9871308.2873505242</v>
      </c>
      <c r="G270" s="39">
        <f t="shared" si="20"/>
        <v>0</v>
      </c>
      <c r="H270" s="39">
        <f t="shared" si="21"/>
        <v>73219874.129570246</v>
      </c>
      <c r="I270" s="1"/>
    </row>
    <row r="271" spans="2:9" x14ac:dyDescent="0.2">
      <c r="B271" s="9" t="str">
        <f>$B$35</f>
        <v>Teacher Education</v>
      </c>
      <c r="C271" s="39">
        <f t="shared" si="20"/>
        <v>2363854.9733143304</v>
      </c>
      <c r="D271" s="39">
        <f t="shared" si="20"/>
        <v>12116012.569057856</v>
      </c>
      <c r="E271" s="39">
        <f t="shared" si="20"/>
        <v>11798905.278546214</v>
      </c>
      <c r="F271" s="39">
        <f t="shared" si="20"/>
        <v>25792665.477147304</v>
      </c>
      <c r="G271" s="39">
        <f t="shared" si="20"/>
        <v>0</v>
      </c>
      <c r="H271" s="39">
        <f t="shared" si="21"/>
        <v>52071438.298065707</v>
      </c>
      <c r="I271" s="1"/>
    </row>
    <row r="272" spans="2:9"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9" x14ac:dyDescent="0.2">
      <c r="B273" s="9" t="str">
        <f>$B$37</f>
        <v>Engineering</v>
      </c>
      <c r="C273" s="39">
        <f t="shared" si="20"/>
        <v>38664804.440229259</v>
      </c>
      <c r="D273" s="39">
        <f t="shared" si="20"/>
        <v>105792097.3271251</v>
      </c>
      <c r="E273" s="39">
        <f t="shared" si="20"/>
        <v>117087190.13043663</v>
      </c>
      <c r="F273" s="39">
        <f t="shared" si="20"/>
        <v>178048581.52316603</v>
      </c>
      <c r="G273" s="39">
        <f t="shared" si="20"/>
        <v>0</v>
      </c>
      <c r="H273" s="39">
        <f t="shared" si="21"/>
        <v>439592673.42095703</v>
      </c>
      <c r="I273" s="1"/>
    </row>
    <row r="274" spans="2:9" x14ac:dyDescent="0.2">
      <c r="B274" s="9" t="str">
        <f>$B$38</f>
        <v>Home Economics</v>
      </c>
      <c r="C274" s="39">
        <f t="shared" si="20"/>
        <v>4361446.0467796326</v>
      </c>
      <c r="D274" s="39">
        <f t="shared" si="20"/>
        <v>9413854.4732344188</v>
      </c>
      <c r="E274" s="39">
        <f t="shared" si="20"/>
        <v>1528624.4731508978</v>
      </c>
      <c r="F274" s="39">
        <f t="shared" si="20"/>
        <v>4452851.1344703212</v>
      </c>
      <c r="G274" s="39">
        <f t="shared" si="20"/>
        <v>0</v>
      </c>
      <c r="H274" s="39">
        <f t="shared" si="21"/>
        <v>19756776.12763527</v>
      </c>
      <c r="I274" s="1"/>
    </row>
    <row r="275" spans="2:9" x14ac:dyDescent="0.2">
      <c r="B275" s="9" t="str">
        <f>$B$39</f>
        <v>Law</v>
      </c>
      <c r="C275" s="39">
        <f t="shared" si="20"/>
        <v>0</v>
      </c>
      <c r="D275" s="39">
        <f t="shared" si="20"/>
        <v>0</v>
      </c>
      <c r="E275" s="39">
        <f t="shared" si="20"/>
        <v>0</v>
      </c>
      <c r="F275" s="39">
        <f t="shared" si="20"/>
        <v>0</v>
      </c>
      <c r="G275" s="39">
        <f t="shared" si="20"/>
        <v>58020161.921110809</v>
      </c>
      <c r="H275" s="39">
        <f t="shared" si="21"/>
        <v>58020161.921110809</v>
      </c>
      <c r="I275" s="1"/>
    </row>
    <row r="276" spans="2:9" x14ac:dyDescent="0.2">
      <c r="B276" s="9" t="str">
        <f>$B$40</f>
        <v>Social Service</v>
      </c>
      <c r="C276" s="39">
        <f t="shared" si="20"/>
        <v>2048812.5585746088</v>
      </c>
      <c r="D276" s="39">
        <f t="shared" si="20"/>
        <v>4328955.5248765592</v>
      </c>
      <c r="E276" s="39">
        <f t="shared" si="20"/>
        <v>11245118.849241041</v>
      </c>
      <c r="F276" s="39">
        <f t="shared" si="20"/>
        <v>6063055.5813017329</v>
      </c>
      <c r="G276" s="39">
        <f t="shared" si="20"/>
        <v>0</v>
      </c>
      <c r="H276" s="39">
        <f t="shared" si="21"/>
        <v>23685942.513993941</v>
      </c>
      <c r="I276" s="1"/>
    </row>
    <row r="277" spans="2:9" x14ac:dyDescent="0.2">
      <c r="B277" s="9" t="str">
        <f>$B$41</f>
        <v>Library Science</v>
      </c>
      <c r="C277" s="39">
        <f t="shared" si="20"/>
        <v>578430.04724245623</v>
      </c>
      <c r="D277" s="39">
        <f t="shared" si="20"/>
        <v>1483923.416892021</v>
      </c>
      <c r="E277" s="39">
        <f t="shared" si="20"/>
        <v>8883170.1371292658</v>
      </c>
      <c r="F277" s="39">
        <f t="shared" si="20"/>
        <v>2227169.2034686403</v>
      </c>
      <c r="G277" s="39">
        <f t="shared" si="20"/>
        <v>0</v>
      </c>
      <c r="H277" s="39">
        <f t="shared" si="21"/>
        <v>13172692.804732382</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1839761.7001670292</v>
      </c>
      <c r="D280" s="39">
        <f t="shared" si="20"/>
        <v>41316.56173545491</v>
      </c>
      <c r="E280" s="39">
        <f t="shared" si="20"/>
        <v>0</v>
      </c>
      <c r="F280" s="39">
        <f t="shared" si="20"/>
        <v>0</v>
      </c>
      <c r="G280" s="39">
        <f t="shared" si="20"/>
        <v>0</v>
      </c>
      <c r="H280" s="39">
        <f t="shared" si="21"/>
        <v>1881078.2619024841</v>
      </c>
      <c r="I280" s="1"/>
    </row>
    <row r="281" spans="2:9" x14ac:dyDescent="0.2">
      <c r="B281" s="9" t="str">
        <f>$B$45</f>
        <v>Health Services</v>
      </c>
      <c r="C281" s="39">
        <f t="shared" si="20"/>
        <v>5259326.8963103751</v>
      </c>
      <c r="D281" s="39">
        <f t="shared" si="20"/>
        <v>13409607.759095591</v>
      </c>
      <c r="E281" s="39">
        <f t="shared" si="20"/>
        <v>4251080.7205799669</v>
      </c>
      <c r="F281" s="39">
        <f t="shared" si="20"/>
        <v>6209489.9692139328</v>
      </c>
      <c r="G281" s="39">
        <f t="shared" si="20"/>
        <v>860517.53267227637</v>
      </c>
      <c r="H281" s="39">
        <f t="shared" si="21"/>
        <v>29990022.877872139</v>
      </c>
      <c r="I281" s="1"/>
    </row>
    <row r="282" spans="2:9" x14ac:dyDescent="0.2">
      <c r="B282" s="9" t="str">
        <f>$B$46</f>
        <v>Pharmacy</v>
      </c>
      <c r="C282" s="39">
        <f t="shared" si="20"/>
        <v>13817.602876433022</v>
      </c>
      <c r="D282" s="39">
        <f t="shared" si="20"/>
        <v>453641.88999393844</v>
      </c>
      <c r="E282" s="39">
        <f t="shared" si="20"/>
        <v>3865855.4062608997</v>
      </c>
      <c r="F282" s="39">
        <f t="shared" si="20"/>
        <v>12536546.374333782</v>
      </c>
      <c r="G282" s="39">
        <f t="shared" si="20"/>
        <v>30317581.943794712</v>
      </c>
      <c r="H282" s="39">
        <f t="shared" si="21"/>
        <v>47187443.217259765</v>
      </c>
      <c r="I282" s="1"/>
    </row>
    <row r="283" spans="2:9" x14ac:dyDescent="0.2">
      <c r="B283" s="9" t="str">
        <f>$B$47</f>
        <v>Business Administration</v>
      </c>
      <c r="C283" s="39">
        <f t="shared" si="20"/>
        <v>11201894.12664987</v>
      </c>
      <c r="D283" s="39">
        <f t="shared" si="20"/>
        <v>55650852.804955699</v>
      </c>
      <c r="E283" s="39">
        <f t="shared" si="20"/>
        <v>58659080.585026436</v>
      </c>
      <c r="F283" s="39">
        <f t="shared" si="20"/>
        <v>34821180.406567134</v>
      </c>
      <c r="G283" s="39">
        <f t="shared" si="20"/>
        <v>0</v>
      </c>
      <c r="H283" s="39">
        <f t="shared" si="21"/>
        <v>160333007.92319915</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0</v>
      </c>
      <c r="E285" s="39">
        <f t="shared" si="22"/>
        <v>0</v>
      </c>
      <c r="F285" s="39">
        <f t="shared" si="22"/>
        <v>0</v>
      </c>
      <c r="G285" s="39">
        <f t="shared" si="22"/>
        <v>0</v>
      </c>
      <c r="H285" s="39">
        <f t="shared" si="21"/>
        <v>0</v>
      </c>
      <c r="I285" s="1"/>
    </row>
    <row r="286" spans="2:9" x14ac:dyDescent="0.2">
      <c r="B286" s="9" t="str">
        <f>$B$50</f>
        <v>Technology</v>
      </c>
      <c r="C286" s="39">
        <f t="shared" si="22"/>
        <v>288677.33966832486</v>
      </c>
      <c r="D286" s="39">
        <f t="shared" si="22"/>
        <v>1629.7537724345511</v>
      </c>
      <c r="E286" s="39">
        <f t="shared" si="22"/>
        <v>0</v>
      </c>
      <c r="F286" s="39">
        <f t="shared" si="22"/>
        <v>0</v>
      </c>
      <c r="G286" s="39">
        <f t="shared" si="22"/>
        <v>0</v>
      </c>
      <c r="H286" s="39">
        <f t="shared" si="21"/>
        <v>290307.0934407594</v>
      </c>
      <c r="I286" s="1"/>
    </row>
    <row r="287" spans="2:9" x14ac:dyDescent="0.2">
      <c r="B287" s="9" t="str">
        <f>$B$51</f>
        <v>Nursing</v>
      </c>
      <c r="C287" s="39">
        <f t="shared" si="22"/>
        <v>1685895.8541155739</v>
      </c>
      <c r="D287" s="39">
        <f t="shared" si="22"/>
        <v>9439124.5311858039</v>
      </c>
      <c r="E287" s="39">
        <f t="shared" si="22"/>
        <v>11690998.997056235</v>
      </c>
      <c r="F287" s="39">
        <f t="shared" si="22"/>
        <v>5082763.5089191198</v>
      </c>
      <c r="G287" s="39">
        <f t="shared" si="22"/>
        <v>0</v>
      </c>
      <c r="H287" s="39">
        <f t="shared" si="21"/>
        <v>27898782.891276732</v>
      </c>
      <c r="I287" s="1"/>
    </row>
    <row r="288" spans="2:9" x14ac:dyDescent="0.2">
      <c r="B288" s="35" t="str">
        <f>$B$52</f>
        <v>Totals</v>
      </c>
      <c r="C288" s="38">
        <f>SUM(C268:C287)</f>
        <v>353117853.78904092</v>
      </c>
      <c r="D288" s="38">
        <f>SUM(D268:D287)</f>
        <v>493226206.67307562</v>
      </c>
      <c r="E288" s="38">
        <f>SUM(E268:E287)</f>
        <v>341123746.8392958</v>
      </c>
      <c r="F288" s="38">
        <f>SUM(F268:F287)</f>
        <v>605898802.76270258</v>
      </c>
      <c r="G288" s="38">
        <f>SUM(G268:G287)</f>
        <v>89218280.39588505</v>
      </c>
      <c r="H288" s="38">
        <f t="shared" si="21"/>
        <v>1882584890.46</v>
      </c>
      <c r="I288" s="85"/>
    </row>
    <row r="289" spans="2:10" x14ac:dyDescent="0.2">
      <c r="H289" s="54"/>
    </row>
    <row r="290" spans="2:10" ht="15" customHeight="1" x14ac:dyDescent="0.2">
      <c r="B290" s="307" t="s">
        <v>226</v>
      </c>
      <c r="C290" s="11"/>
      <c r="D290" s="11"/>
      <c r="E290" s="11"/>
      <c r="F290" s="11"/>
      <c r="G290" s="11"/>
      <c r="H290" s="17"/>
    </row>
    <row r="291" spans="2:10" ht="30" customHeight="1" thickBot="1" x14ac:dyDescent="0.25">
      <c r="B291" s="367" t="s">
        <v>238</v>
      </c>
      <c r="C291" s="367"/>
      <c r="D291" s="367"/>
      <c r="E291" s="367"/>
      <c r="F291" s="367"/>
      <c r="G291" s="367"/>
      <c r="H291" s="367"/>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399.29077677818589</v>
      </c>
      <c r="D293" s="36">
        <f t="shared" si="23"/>
        <v>776.32096380111716</v>
      </c>
      <c r="E293" s="36">
        <f t="shared" si="23"/>
        <v>2490.2253474868294</v>
      </c>
      <c r="F293" s="36">
        <f t="shared" si="23"/>
        <v>4862.7581933648707</v>
      </c>
      <c r="G293" s="37">
        <f t="shared" si="23"/>
        <v>0</v>
      </c>
      <c r="H293" s="38">
        <f t="shared" si="23"/>
        <v>801.55881145408875</v>
      </c>
      <c r="I293" s="1"/>
      <c r="J293" s="4" t="str">
        <f>IFERROR(H293/#REF!-1,"")</f>
        <v/>
      </c>
    </row>
    <row r="294" spans="2:10" x14ac:dyDescent="0.2">
      <c r="B294" s="9" t="str">
        <f>$B$33</f>
        <v>Science</v>
      </c>
      <c r="C294" s="36">
        <f t="shared" si="23"/>
        <v>1055.8793342531446</v>
      </c>
      <c r="D294" s="36">
        <f t="shared" si="23"/>
        <v>1723.1640948429986</v>
      </c>
      <c r="E294" s="36">
        <f t="shared" si="23"/>
        <v>8808.1934859956382</v>
      </c>
      <c r="F294" s="36">
        <f t="shared" si="23"/>
        <v>14268.432149510823</v>
      </c>
      <c r="G294" s="37">
        <f t="shared" si="23"/>
        <v>0</v>
      </c>
      <c r="H294" s="39">
        <f t="shared" si="23"/>
        <v>2304.3208053669096</v>
      </c>
      <c r="I294" s="1"/>
      <c r="J294" s="4" t="str">
        <f>IFERROR(H294/#REF!-1,"")</f>
        <v/>
      </c>
    </row>
    <row r="295" spans="2:10" x14ac:dyDescent="0.2">
      <c r="B295" s="9" t="str">
        <f>$B$34</f>
        <v>Fine Arts</v>
      </c>
      <c r="C295" s="36">
        <f t="shared" si="23"/>
        <v>499.71122854583359</v>
      </c>
      <c r="D295" s="36">
        <f t="shared" si="23"/>
        <v>842.23822634728674</v>
      </c>
      <c r="E295" s="36">
        <f t="shared" si="23"/>
        <v>2466.8950337127603</v>
      </c>
      <c r="F295" s="36">
        <f t="shared" si="23"/>
        <v>3151.7587124363104</v>
      </c>
      <c r="G295" s="37">
        <f t="shared" si="23"/>
        <v>0</v>
      </c>
      <c r="H295" s="39">
        <f t="shared" si="23"/>
        <v>866.0256913855045</v>
      </c>
      <c r="I295" s="1"/>
      <c r="J295" s="4" t="str">
        <f>IFERROR(H295/#REF!-1,"")</f>
        <v/>
      </c>
    </row>
    <row r="296" spans="2:10" x14ac:dyDescent="0.2">
      <c r="B296" s="9" t="str">
        <f>$B$35</f>
        <v>Teacher Education</v>
      </c>
      <c r="C296" s="36">
        <f t="shared" si="23"/>
        <v>361.22478198568621</v>
      </c>
      <c r="D296" s="36">
        <f t="shared" si="23"/>
        <v>1255.6754657537419</v>
      </c>
      <c r="E296" s="36">
        <f t="shared" si="23"/>
        <v>2782.1045221754807</v>
      </c>
      <c r="F296" s="36">
        <f t="shared" si="23"/>
        <v>5356.7321863234274</v>
      </c>
      <c r="G296" s="37">
        <f t="shared" si="23"/>
        <v>0</v>
      </c>
      <c r="H296" s="39">
        <f t="shared" si="23"/>
        <v>2062.3168560365048</v>
      </c>
      <c r="I296" s="1"/>
      <c r="J296" s="4" t="str">
        <f>IFERROR(H296/#REF!-1,"")</f>
        <v/>
      </c>
    </row>
    <row r="297" spans="2:10" x14ac:dyDescent="0.2">
      <c r="B297" s="9" t="str">
        <f>$B$36</f>
        <v>Agriculture</v>
      </c>
      <c r="C297" s="36">
        <f t="shared" si="23"/>
        <v>0</v>
      </c>
      <c r="D297" s="36">
        <f t="shared" si="23"/>
        <v>0</v>
      </c>
      <c r="E297" s="36">
        <f t="shared" si="23"/>
        <v>0</v>
      </c>
      <c r="F297" s="36">
        <f t="shared" si="23"/>
        <v>0</v>
      </c>
      <c r="G297" s="37">
        <f t="shared" si="23"/>
        <v>0</v>
      </c>
      <c r="H297" s="39">
        <f t="shared" si="23"/>
        <v>0</v>
      </c>
      <c r="I297" s="1"/>
      <c r="J297" s="4" t="str">
        <f>IFERROR(H297/#REF!-1,"")</f>
        <v/>
      </c>
    </row>
    <row r="298" spans="2:10" x14ac:dyDescent="0.2">
      <c r="B298" s="9" t="str">
        <f>$B$37</f>
        <v>Engineering</v>
      </c>
      <c r="C298" s="36">
        <f t="shared" si="23"/>
        <v>748.36070994908175</v>
      </c>
      <c r="D298" s="36">
        <f t="shared" si="23"/>
        <v>1213.78282595171</v>
      </c>
      <c r="E298" s="36">
        <f t="shared" si="23"/>
        <v>5018.9545257163454</v>
      </c>
      <c r="F298" s="36">
        <f t="shared" si="23"/>
        <v>7414.9834050960362</v>
      </c>
      <c r="G298" s="37">
        <f t="shared" si="23"/>
        <v>0</v>
      </c>
      <c r="H298" s="39">
        <f t="shared" si="23"/>
        <v>2361.2940785157175</v>
      </c>
      <c r="I298" s="1"/>
      <c r="J298" s="4" t="str">
        <f>IFERROR(H298/#REF!-1,"")</f>
        <v/>
      </c>
    </row>
    <row r="299" spans="2:10" x14ac:dyDescent="0.2">
      <c r="B299" s="9" t="str">
        <f>$B$38</f>
        <v>Home Economics</v>
      </c>
      <c r="C299" s="36">
        <f t="shared" si="23"/>
        <v>366.75462889166101</v>
      </c>
      <c r="D299" s="36">
        <f t="shared" si="23"/>
        <v>854.63953456508568</v>
      </c>
      <c r="E299" s="36">
        <f t="shared" si="23"/>
        <v>5199.4029699010125</v>
      </c>
      <c r="F299" s="36">
        <f t="shared" si="23"/>
        <v>6116.5537561405508</v>
      </c>
      <c r="G299" s="37">
        <f t="shared" si="23"/>
        <v>0</v>
      </c>
      <c r="H299" s="39">
        <f t="shared" si="23"/>
        <v>825.64152817231275</v>
      </c>
      <c r="I299" s="1"/>
      <c r="J299" s="4" t="str">
        <f>IFERROR(H299/#REF!-1,"")</f>
        <v/>
      </c>
    </row>
    <row r="300" spans="2:10" x14ac:dyDescent="0.2">
      <c r="B300" s="9" t="str">
        <f>$B$39</f>
        <v>Law</v>
      </c>
      <c r="C300" s="36">
        <f t="shared" si="23"/>
        <v>0</v>
      </c>
      <c r="D300" s="36">
        <f t="shared" si="23"/>
        <v>0</v>
      </c>
      <c r="E300" s="36">
        <f t="shared" si="23"/>
        <v>0</v>
      </c>
      <c r="F300" s="36">
        <f t="shared" si="23"/>
        <v>0</v>
      </c>
      <c r="G300" s="37">
        <f t="shared" si="23"/>
        <v>1979.1970636571996</v>
      </c>
      <c r="H300" s="39">
        <f t="shared" si="23"/>
        <v>1979.1970636571996</v>
      </c>
      <c r="I300" s="1"/>
      <c r="J300" s="4" t="str">
        <f>IFERROR(H300/#REF!-1,"")</f>
        <v/>
      </c>
    </row>
    <row r="301" spans="2:10" x14ac:dyDescent="0.2">
      <c r="B301" s="9" t="str">
        <f>$B$40</f>
        <v>Social Service</v>
      </c>
      <c r="C301" s="36">
        <f t="shared" si="23"/>
        <v>1273.3452818984517</v>
      </c>
      <c r="D301" s="36">
        <f t="shared" si="23"/>
        <v>1163.3849838421281</v>
      </c>
      <c r="E301" s="36">
        <f t="shared" si="23"/>
        <v>1355.3234722479258</v>
      </c>
      <c r="F301" s="36">
        <f t="shared" si="23"/>
        <v>10983.796342937922</v>
      </c>
      <c r="G301" s="37">
        <f t="shared" si="23"/>
        <v>0</v>
      </c>
      <c r="H301" s="39">
        <f t="shared" si="23"/>
        <v>1670.4945704206179</v>
      </c>
      <c r="I301" s="1"/>
      <c r="J301" s="4" t="str">
        <f>IFERROR(H301/#REF!-1,"")</f>
        <v/>
      </c>
    </row>
    <row r="302" spans="2:10" x14ac:dyDescent="0.2">
      <c r="B302" s="9" t="str">
        <f>$B$41</f>
        <v>Library Science</v>
      </c>
      <c r="C302" s="36">
        <f t="shared" si="23"/>
        <v>380.29588904829467</v>
      </c>
      <c r="D302" s="36">
        <f t="shared" si="23"/>
        <v>649.13535297113776</v>
      </c>
      <c r="E302" s="36">
        <f t="shared" si="23"/>
        <v>2425.7701084460036</v>
      </c>
      <c r="F302" s="36">
        <f t="shared" si="23"/>
        <v>6135.4523511532789</v>
      </c>
      <c r="G302" s="37">
        <f t="shared" si="23"/>
        <v>0</v>
      </c>
      <c r="H302" s="39">
        <f t="shared" si="23"/>
        <v>1681.9066400322245</v>
      </c>
      <c r="I302" s="1"/>
      <c r="J302" s="4" t="str">
        <f>IFERROR(H302/#REF!-1,"")</f>
        <v/>
      </c>
    </row>
    <row r="303" spans="2:10" x14ac:dyDescent="0.2">
      <c r="B303" s="9" t="str">
        <f>$B$42</f>
        <v>Veterinary Science</v>
      </c>
      <c r="C303" s="36">
        <f t="shared" si="23"/>
        <v>0</v>
      </c>
      <c r="D303" s="36">
        <f t="shared" si="23"/>
        <v>0</v>
      </c>
      <c r="E303" s="36">
        <f t="shared" si="23"/>
        <v>0</v>
      </c>
      <c r="F303" s="36">
        <f t="shared" si="23"/>
        <v>0</v>
      </c>
      <c r="G303" s="37">
        <f t="shared" si="23"/>
        <v>0</v>
      </c>
      <c r="H303" s="39">
        <f t="shared" si="23"/>
        <v>0</v>
      </c>
      <c r="I303" s="1"/>
      <c r="J303" s="4" t="str">
        <f>IFERROR(H303/#REF!-1,"")</f>
        <v/>
      </c>
    </row>
    <row r="304" spans="2:10" x14ac:dyDescent="0.2">
      <c r="B304" s="9" t="str">
        <f>$B$43</f>
        <v>Vocational Training</v>
      </c>
      <c r="C304" s="36">
        <f t="shared" si="23"/>
        <v>0</v>
      </c>
      <c r="D304" s="36">
        <f t="shared" si="23"/>
        <v>0</v>
      </c>
      <c r="E304" s="36">
        <f t="shared" si="23"/>
        <v>0</v>
      </c>
      <c r="F304" s="36">
        <f t="shared" si="23"/>
        <v>0</v>
      </c>
      <c r="G304" s="37">
        <f t="shared" si="23"/>
        <v>0</v>
      </c>
      <c r="H304" s="39">
        <f t="shared" si="23"/>
        <v>0</v>
      </c>
      <c r="I304" s="1"/>
      <c r="J304" s="4" t="str">
        <f>IFERROR(H304/#REF!-1,"")</f>
        <v/>
      </c>
    </row>
    <row r="305" spans="2:10" x14ac:dyDescent="0.2">
      <c r="B305" s="9" t="str">
        <f>$B$44</f>
        <v>Physical Training</v>
      </c>
      <c r="C305" s="36">
        <f t="shared" si="23"/>
        <v>464.00042879370221</v>
      </c>
      <c r="D305" s="36">
        <f t="shared" si="23"/>
        <v>0</v>
      </c>
      <c r="E305" s="36">
        <f t="shared" si="23"/>
        <v>0</v>
      </c>
      <c r="F305" s="36">
        <f t="shared" si="23"/>
        <v>0</v>
      </c>
      <c r="G305" s="37">
        <f t="shared" si="23"/>
        <v>0</v>
      </c>
      <c r="H305" s="39">
        <f t="shared" si="23"/>
        <v>474.42074701197583</v>
      </c>
      <c r="I305" s="1"/>
      <c r="J305" s="4" t="str">
        <f>IFERROR(H305/#REF!-1,"")</f>
        <v/>
      </c>
    </row>
    <row r="306" spans="2:10" x14ac:dyDescent="0.2">
      <c r="B306" s="9" t="str">
        <f>$B$45</f>
        <v>Health Services</v>
      </c>
      <c r="C306" s="36">
        <f t="shared" si="23"/>
        <v>340.82864988078381</v>
      </c>
      <c r="D306" s="36">
        <f t="shared" si="23"/>
        <v>563.02673548707185</v>
      </c>
      <c r="E306" s="36">
        <f t="shared" si="23"/>
        <v>2081.8220962683481</v>
      </c>
      <c r="F306" s="36">
        <f t="shared" si="23"/>
        <v>3770.1821306702686</v>
      </c>
      <c r="G306" s="37">
        <f t="shared" si="23"/>
        <v>1365.9008455115497</v>
      </c>
      <c r="H306" s="39">
        <f t="shared" si="23"/>
        <v>688.36557205848783</v>
      </c>
      <c r="I306" s="1"/>
      <c r="J306" s="4" t="str">
        <f>IFERROR(H306/#REF!-1,"")</f>
        <v/>
      </c>
    </row>
    <row r="307" spans="2:10" x14ac:dyDescent="0.2">
      <c r="B307" s="9" t="str">
        <f>$B$46</f>
        <v>Pharmacy</v>
      </c>
      <c r="C307" s="36">
        <f t="shared" si="23"/>
        <v>921.17352509553484</v>
      </c>
      <c r="D307" s="36">
        <f t="shared" si="23"/>
        <v>780.794991383715</v>
      </c>
      <c r="E307" s="36">
        <f t="shared" si="23"/>
        <v>6915.662623006976</v>
      </c>
      <c r="F307" s="36">
        <f t="shared" si="23"/>
        <v>10037.266912997424</v>
      </c>
      <c r="G307" s="37">
        <f t="shared" si="23"/>
        <v>1575.1848051018192</v>
      </c>
      <c r="H307" s="39">
        <f t="shared" si="23"/>
        <v>2179.4579103625588</v>
      </c>
      <c r="I307" s="1"/>
      <c r="J307" s="4" t="str">
        <f>IFERROR(H307/#REF!-1,"")</f>
        <v/>
      </c>
    </row>
    <row r="308" spans="2:10" x14ac:dyDescent="0.2">
      <c r="B308" s="9" t="str">
        <f>$B$47</f>
        <v>Business Administration</v>
      </c>
      <c r="C308" s="36">
        <f t="shared" si="23"/>
        <v>334.71461818059191</v>
      </c>
      <c r="D308" s="36">
        <f t="shared" si="23"/>
        <v>675.19415695998271</v>
      </c>
      <c r="E308" s="36">
        <f t="shared" si="23"/>
        <v>1906.6822878279354</v>
      </c>
      <c r="F308" s="36">
        <f t="shared" si="23"/>
        <v>24198.17957370892</v>
      </c>
      <c r="G308" s="37">
        <f t="shared" si="23"/>
        <v>0</v>
      </c>
      <c r="H308" s="39">
        <f t="shared" si="23"/>
        <v>1082.6508202494322</v>
      </c>
      <c r="I308" s="1"/>
      <c r="J308" s="4" t="str">
        <f>IFERROR(H308/#REF!-1,"")</f>
        <v/>
      </c>
    </row>
    <row r="309" spans="2:10" x14ac:dyDescent="0.2">
      <c r="B309" s="9" t="str">
        <f>$B$48</f>
        <v>Optometry</v>
      </c>
      <c r="C309" s="36">
        <f t="shared" ref="C309:H313" si="24">IF(C48=0,0,C284/C48)</f>
        <v>0</v>
      </c>
      <c r="D309" s="36">
        <f t="shared" si="24"/>
        <v>0</v>
      </c>
      <c r="E309" s="36">
        <f t="shared" si="24"/>
        <v>0</v>
      </c>
      <c r="F309" s="36">
        <f t="shared" si="24"/>
        <v>0</v>
      </c>
      <c r="G309" s="37">
        <f t="shared" si="24"/>
        <v>0</v>
      </c>
      <c r="H309" s="39">
        <f t="shared" si="24"/>
        <v>0</v>
      </c>
      <c r="I309" s="1"/>
      <c r="J309" s="4" t="str">
        <f>IFERROR(H309/#REF!-1,"")</f>
        <v/>
      </c>
    </row>
    <row r="310" spans="2:10" x14ac:dyDescent="0.2">
      <c r="B310" s="9" t="str">
        <f>$B$49</f>
        <v>Teacher Ed-Practice Teaching</v>
      </c>
      <c r="C310" s="36">
        <f t="shared" si="24"/>
        <v>0</v>
      </c>
      <c r="D310" s="36">
        <f t="shared" si="24"/>
        <v>0</v>
      </c>
      <c r="E310" s="36">
        <f t="shared" si="24"/>
        <v>0</v>
      </c>
      <c r="F310" s="36">
        <f t="shared" si="24"/>
        <v>0</v>
      </c>
      <c r="G310" s="37">
        <f t="shared" si="24"/>
        <v>0</v>
      </c>
      <c r="H310" s="39">
        <f t="shared" si="24"/>
        <v>0</v>
      </c>
      <c r="I310" s="1"/>
      <c r="J310" s="4" t="str">
        <f>IFERROR(H310/#REF!-1,"")</f>
        <v/>
      </c>
    </row>
    <row r="311" spans="2:10" x14ac:dyDescent="0.2">
      <c r="B311" s="9" t="str">
        <f>$B$50</f>
        <v>Technology</v>
      </c>
      <c r="C311" s="36">
        <f t="shared" si="24"/>
        <v>314.46333297203142</v>
      </c>
      <c r="D311" s="36">
        <f t="shared" si="24"/>
        <v>0</v>
      </c>
      <c r="E311" s="36">
        <f t="shared" si="24"/>
        <v>0</v>
      </c>
      <c r="F311" s="36">
        <f t="shared" si="24"/>
        <v>0</v>
      </c>
      <c r="G311" s="37">
        <f t="shared" si="24"/>
        <v>0</v>
      </c>
      <c r="H311" s="39">
        <f t="shared" si="24"/>
        <v>316.23866387882288</v>
      </c>
      <c r="I311" s="1"/>
      <c r="J311" s="4" t="str">
        <f>IFERROR(H311/#REF!-1,"")</f>
        <v/>
      </c>
    </row>
    <row r="312" spans="2:10" x14ac:dyDescent="0.2">
      <c r="B312" s="9" t="str">
        <f>$B$51</f>
        <v>Nursing</v>
      </c>
      <c r="C312" s="36">
        <f t="shared" si="24"/>
        <v>693.49891160657091</v>
      </c>
      <c r="D312" s="36">
        <f t="shared" si="24"/>
        <v>1184.4804280569463</v>
      </c>
      <c r="E312" s="36">
        <f t="shared" si="24"/>
        <v>2103.8328229361587</v>
      </c>
      <c r="F312" s="36">
        <f t="shared" si="24"/>
        <v>7807.6244376637787</v>
      </c>
      <c r="G312" s="37">
        <f t="shared" si="24"/>
        <v>0</v>
      </c>
      <c r="H312" s="39">
        <f t="shared" si="24"/>
        <v>1679.8400103129054</v>
      </c>
      <c r="I312" s="1"/>
      <c r="J312" s="4" t="str">
        <f>IFERROR(H312/#REF!-1,"")</f>
        <v/>
      </c>
    </row>
    <row r="313" spans="2:10" x14ac:dyDescent="0.2">
      <c r="B313" s="35" t="str">
        <f>$B$52</f>
        <v>Totals</v>
      </c>
      <c r="C313" s="38">
        <f t="shared" si="24"/>
        <v>564.06710603804174</v>
      </c>
      <c r="D313" s="38">
        <f t="shared" si="24"/>
        <v>1002.8387993271569</v>
      </c>
      <c r="E313" s="38">
        <f t="shared" si="24"/>
        <v>3081.6823571222994</v>
      </c>
      <c r="F313" s="38">
        <f t="shared" si="24"/>
        <v>7825.5211784504245</v>
      </c>
      <c r="G313" s="38">
        <f t="shared" si="24"/>
        <v>1813.6745892804734</v>
      </c>
      <c r="H313" s="38">
        <f t="shared" si="24"/>
        <v>1389.1944293490894</v>
      </c>
      <c r="I313" s="50"/>
      <c r="J313" s="4" t="str">
        <f>IFERROR(H313/#REF!-1,"")</f>
        <v/>
      </c>
    </row>
    <row r="315" spans="2:10" ht="15" customHeight="1" x14ac:dyDescent="0.2">
      <c r="B315" s="307" t="s">
        <v>38</v>
      </c>
      <c r="C315" s="11"/>
      <c r="D315" s="11"/>
      <c r="E315" s="11"/>
      <c r="F315" s="11"/>
      <c r="G315" s="11"/>
      <c r="H315" s="17"/>
    </row>
    <row r="316" spans="2:10" ht="55.5" customHeight="1" thickBot="1" x14ac:dyDescent="0.25">
      <c r="B316" s="367" t="s">
        <v>239</v>
      </c>
      <c r="C316" s="367"/>
      <c r="D316" s="367"/>
      <c r="E316" s="367"/>
      <c r="F316" s="367"/>
      <c r="G316" s="367"/>
      <c r="H316" s="367"/>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1.9442496770527189</v>
      </c>
      <c r="E318" s="55">
        <f t="shared" si="25"/>
        <v>6.2366212602756912</v>
      </c>
      <c r="F318" s="55">
        <f t="shared" si="25"/>
        <v>12.178488650806557</v>
      </c>
      <c r="G318" s="55">
        <f t="shared" si="25"/>
        <v>0</v>
      </c>
      <c r="H318" s="55">
        <f t="shared" si="25"/>
        <v>2.0074563653128679</v>
      </c>
      <c r="I318" s="1"/>
      <c r="J318" s="4" t="str">
        <f>IFERROR(H318/#REF!-1,"")</f>
        <v/>
      </c>
    </row>
    <row r="319" spans="2:10" x14ac:dyDescent="0.2">
      <c r="B319" s="9" t="str">
        <f>$B$33</f>
        <v>Science</v>
      </c>
      <c r="C319" s="55">
        <f t="shared" ref="C319:H334" si="26">IF($C$293=0,"",C294/$C$293)</f>
        <v>2.6443869872799666</v>
      </c>
      <c r="D319" s="55">
        <f t="shared" si="26"/>
        <v>4.3155619790342694</v>
      </c>
      <c r="E319" s="55">
        <f t="shared" si="26"/>
        <v>22.059596660527845</v>
      </c>
      <c r="F319" s="55">
        <f t="shared" si="26"/>
        <v>35.734439609751433</v>
      </c>
      <c r="G319" s="55">
        <f t="shared" si="26"/>
        <v>0</v>
      </c>
      <c r="H319" s="55">
        <f t="shared" si="26"/>
        <v>5.7710343924297716</v>
      </c>
      <c r="I319" s="1"/>
      <c r="J319" s="4" t="str">
        <f>IFERROR(H319/#REF!-1,"")</f>
        <v/>
      </c>
    </row>
    <row r="320" spans="2:10" x14ac:dyDescent="0.2">
      <c r="B320" s="9" t="str">
        <f>$B$34</f>
        <v>Fine Arts</v>
      </c>
      <c r="C320" s="55">
        <f t="shared" si="26"/>
        <v>1.2514970482862751</v>
      </c>
      <c r="D320" s="55">
        <f t="shared" si="26"/>
        <v>2.1093355402375527</v>
      </c>
      <c r="E320" s="55">
        <f t="shared" si="26"/>
        <v>6.17819187715215</v>
      </c>
      <c r="F320" s="55">
        <f t="shared" si="26"/>
        <v>7.8933922237507028</v>
      </c>
      <c r="G320" s="55">
        <f t="shared" si="26"/>
        <v>0</v>
      </c>
      <c r="H320" s="55">
        <f t="shared" si="26"/>
        <v>2.168909831510081</v>
      </c>
      <c r="I320" s="1"/>
      <c r="J320" s="4" t="str">
        <f>IFERROR(H320/#REF!-1,"")</f>
        <v/>
      </c>
    </row>
    <row r="321" spans="2:10" x14ac:dyDescent="0.2">
      <c r="B321" s="9" t="str">
        <f>$B$35</f>
        <v>Teacher Education</v>
      </c>
      <c r="C321" s="55">
        <f t="shared" si="26"/>
        <v>0.90466598026719236</v>
      </c>
      <c r="D321" s="55">
        <f t="shared" si="26"/>
        <v>3.144764514436293</v>
      </c>
      <c r="E321" s="55">
        <f t="shared" si="26"/>
        <v>6.9676152918528249</v>
      </c>
      <c r="F321" s="55">
        <f t="shared" si="26"/>
        <v>13.415617133824258</v>
      </c>
      <c r="G321" s="55">
        <f t="shared" si="26"/>
        <v>0</v>
      </c>
      <c r="H321" s="55">
        <f t="shared" si="26"/>
        <v>5.1649498961058233</v>
      </c>
      <c r="I321" s="1"/>
      <c r="J321" s="4" t="str">
        <f>IFERROR(H321/#REF!-1,"")</f>
        <v/>
      </c>
    </row>
    <row r="322" spans="2:10" x14ac:dyDescent="0.2">
      <c r="B322" s="9" t="str">
        <f>$B$36</f>
        <v>Agriculture</v>
      </c>
      <c r="C322" s="55">
        <f t="shared" si="26"/>
        <v>0</v>
      </c>
      <c r="D322" s="55">
        <f t="shared" si="26"/>
        <v>0</v>
      </c>
      <c r="E322" s="55">
        <f t="shared" si="26"/>
        <v>0</v>
      </c>
      <c r="F322" s="55">
        <f t="shared" si="26"/>
        <v>0</v>
      </c>
      <c r="G322" s="55">
        <f t="shared" si="26"/>
        <v>0</v>
      </c>
      <c r="H322" s="55">
        <f t="shared" si="26"/>
        <v>0</v>
      </c>
      <c r="I322" s="1"/>
      <c r="J322" s="4" t="str">
        <f>IFERROR(H322/#REF!-1,"")</f>
        <v/>
      </c>
    </row>
    <row r="323" spans="2:10" x14ac:dyDescent="0.2">
      <c r="B323" s="9" t="str">
        <f>$B$37</f>
        <v>Engineering</v>
      </c>
      <c r="C323" s="55">
        <f t="shared" si="26"/>
        <v>1.8742248844000002</v>
      </c>
      <c r="D323" s="55">
        <f t="shared" si="26"/>
        <v>3.039846889891952</v>
      </c>
      <c r="E323" s="55">
        <f t="shared" si="26"/>
        <v>12.569673074378265</v>
      </c>
      <c r="F323" s="55">
        <f t="shared" si="26"/>
        <v>18.570384883233128</v>
      </c>
      <c r="G323" s="55">
        <f t="shared" si="26"/>
        <v>0</v>
      </c>
      <c r="H323" s="55">
        <f t="shared" si="26"/>
        <v>5.9137205661714152</v>
      </c>
      <c r="I323" s="1"/>
      <c r="J323" s="4" t="str">
        <f>IFERROR(H323/#REF!-1,"")</f>
        <v/>
      </c>
    </row>
    <row r="324" spans="2:10" x14ac:dyDescent="0.2">
      <c r="B324" s="9" t="str">
        <f>$B$38</f>
        <v>Home Economics</v>
      </c>
      <c r="C324" s="55">
        <f t="shared" si="26"/>
        <v>0.91851515291924868</v>
      </c>
      <c r="D324" s="55">
        <f t="shared" si="26"/>
        <v>2.1403938790197881</v>
      </c>
      <c r="E324" s="55">
        <f t="shared" si="26"/>
        <v>13.021595469482598</v>
      </c>
      <c r="F324" s="55">
        <f t="shared" si="26"/>
        <v>15.318545060053868</v>
      </c>
      <c r="G324" s="55">
        <f t="shared" si="26"/>
        <v>0</v>
      </c>
      <c r="H324" s="55">
        <f t="shared" si="26"/>
        <v>2.0677700968559396</v>
      </c>
      <c r="I324" s="1"/>
      <c r="J324" s="4" t="str">
        <f>IFERROR(H324/#REF!-1,"")</f>
        <v/>
      </c>
    </row>
    <row r="325" spans="2:10" x14ac:dyDescent="0.2">
      <c r="B325" s="9" t="str">
        <f>$B$39</f>
        <v>Law</v>
      </c>
      <c r="C325" s="55">
        <f t="shared" si="26"/>
        <v>0</v>
      </c>
      <c r="D325" s="55">
        <f t="shared" si="26"/>
        <v>0</v>
      </c>
      <c r="E325" s="55">
        <f t="shared" si="26"/>
        <v>0</v>
      </c>
      <c r="F325" s="55">
        <f t="shared" si="26"/>
        <v>0</v>
      </c>
      <c r="G325" s="55">
        <f t="shared" si="26"/>
        <v>4.9567813201873268</v>
      </c>
      <c r="H325" s="55">
        <f t="shared" si="26"/>
        <v>4.9567813201873268</v>
      </c>
      <c r="I325" s="1"/>
      <c r="J325" s="4" t="str">
        <f>IFERROR(H325/#REF!-1,"")</f>
        <v/>
      </c>
    </row>
    <row r="326" spans="2:10" x14ac:dyDescent="0.2">
      <c r="B326" s="9" t="str">
        <f>$B$40</f>
        <v>Social Service</v>
      </c>
      <c r="C326" s="55">
        <f t="shared" si="26"/>
        <v>3.189017517942371</v>
      </c>
      <c r="D326" s="55">
        <f t="shared" si="26"/>
        <v>2.9136284920711106</v>
      </c>
      <c r="E326" s="55">
        <f t="shared" si="26"/>
        <v>3.3943270194814326</v>
      </c>
      <c r="F326" s="55">
        <f t="shared" si="26"/>
        <v>27.508264607473372</v>
      </c>
      <c r="G326" s="55">
        <f t="shared" si="26"/>
        <v>0</v>
      </c>
      <c r="H326" s="55">
        <f t="shared" si="26"/>
        <v>4.183654287984246</v>
      </c>
      <c r="I326" s="1"/>
      <c r="J326" s="4" t="str">
        <f>IFERROR(H326/#REF!-1,"")</f>
        <v/>
      </c>
    </row>
    <row r="327" spans="2:10" x14ac:dyDescent="0.2">
      <c r="B327" s="9" t="str">
        <f>$B$41</f>
        <v>Library Science</v>
      </c>
      <c r="C327" s="55">
        <f t="shared" si="26"/>
        <v>0.95242843352616868</v>
      </c>
      <c r="D327" s="55">
        <f t="shared" si="26"/>
        <v>1.6257208799284277</v>
      </c>
      <c r="E327" s="55">
        <f t="shared" si="26"/>
        <v>6.0751969479965426</v>
      </c>
      <c r="F327" s="55">
        <f t="shared" si="26"/>
        <v>15.365875467145205</v>
      </c>
      <c r="G327" s="55">
        <f t="shared" si="26"/>
        <v>0</v>
      </c>
      <c r="H327" s="55">
        <f t="shared" si="26"/>
        <v>4.2122351375187357</v>
      </c>
      <c r="I327" s="1"/>
      <c r="J327" s="4" t="str">
        <f>IFERROR(H327/#REF!-1,"")</f>
        <v/>
      </c>
    </row>
    <row r="328" spans="2:10" x14ac:dyDescent="0.2">
      <c r="B328" s="9" t="str">
        <f>$B$42</f>
        <v>Veterinary Science</v>
      </c>
      <c r="C328" s="55">
        <f t="shared" si="26"/>
        <v>0</v>
      </c>
      <c r="D328" s="55">
        <f t="shared" si="26"/>
        <v>0</v>
      </c>
      <c r="E328" s="55">
        <f t="shared" si="26"/>
        <v>0</v>
      </c>
      <c r="F328" s="55">
        <f t="shared" si="26"/>
        <v>0</v>
      </c>
      <c r="G328" s="55">
        <f t="shared" si="26"/>
        <v>0</v>
      </c>
      <c r="H328" s="55">
        <f t="shared" si="26"/>
        <v>0</v>
      </c>
      <c r="I328" s="1"/>
      <c r="J328" s="4" t="str">
        <f>IFERROR(H328/#REF!-1,"")</f>
        <v/>
      </c>
    </row>
    <row r="329" spans="2:10" x14ac:dyDescent="0.2">
      <c r="B329" s="9" t="str">
        <f>$B$43</f>
        <v>Vocational Training</v>
      </c>
      <c r="C329" s="55">
        <f t="shared" si="26"/>
        <v>0</v>
      </c>
      <c r="D329" s="55">
        <f t="shared" si="26"/>
        <v>0</v>
      </c>
      <c r="E329" s="55">
        <f t="shared" si="26"/>
        <v>0</v>
      </c>
      <c r="F329" s="55">
        <f t="shared" si="26"/>
        <v>0</v>
      </c>
      <c r="G329" s="55">
        <f t="shared" si="26"/>
        <v>0</v>
      </c>
      <c r="H329" s="55">
        <f t="shared" si="26"/>
        <v>0</v>
      </c>
      <c r="I329" s="1"/>
      <c r="J329" s="4" t="str">
        <f>IFERROR(H329/#REF!-1,"")</f>
        <v/>
      </c>
    </row>
    <row r="330" spans="2:10" x14ac:dyDescent="0.2">
      <c r="B330" s="9" t="str">
        <f>$B$44</f>
        <v>Physical Training</v>
      </c>
      <c r="C330" s="55">
        <f t="shared" si="26"/>
        <v>1.1620614744413789</v>
      </c>
      <c r="D330" s="55">
        <f t="shared" si="26"/>
        <v>0</v>
      </c>
      <c r="E330" s="55">
        <f t="shared" si="26"/>
        <v>0</v>
      </c>
      <c r="F330" s="55">
        <f t="shared" si="26"/>
        <v>0</v>
      </c>
      <c r="G330" s="55">
        <f t="shared" si="26"/>
        <v>0</v>
      </c>
      <c r="H330" s="55">
        <f t="shared" si="26"/>
        <v>1.1881585416021923</v>
      </c>
      <c r="I330" s="1"/>
      <c r="J330" s="4" t="str">
        <f>IFERROR(H330/#REF!-1,"")</f>
        <v/>
      </c>
    </row>
    <row r="331" spans="2:10" x14ac:dyDescent="0.2">
      <c r="B331" s="9" t="str">
        <f>$B$45</f>
        <v>Health Services</v>
      </c>
      <c r="C331" s="55">
        <f t="shared" si="26"/>
        <v>0.85358508060435623</v>
      </c>
      <c r="D331" s="55">
        <f t="shared" si="26"/>
        <v>1.4100669693150578</v>
      </c>
      <c r="E331" s="55">
        <f t="shared" si="26"/>
        <v>5.2137996100642274</v>
      </c>
      <c r="F331" s="55">
        <f t="shared" si="26"/>
        <v>9.44219688992386</v>
      </c>
      <c r="G331" s="55">
        <f t="shared" si="26"/>
        <v>3.4208174216614458</v>
      </c>
      <c r="H331" s="55">
        <f t="shared" si="26"/>
        <v>1.7239706301578031</v>
      </c>
      <c r="I331" s="1"/>
      <c r="J331" s="4" t="str">
        <f>IFERROR(H331/#REF!-1,"")</f>
        <v/>
      </c>
    </row>
    <row r="332" spans="2:10" x14ac:dyDescent="0.2">
      <c r="B332" s="9" t="str">
        <f>$B$46</f>
        <v>Pharmacy</v>
      </c>
      <c r="C332" s="55">
        <f t="shared" si="26"/>
        <v>2.3070243007573037</v>
      </c>
      <c r="D332" s="55">
        <f t="shared" si="26"/>
        <v>1.9554546130111652</v>
      </c>
      <c r="E332" s="55">
        <f t="shared" si="26"/>
        <v>17.319865684873474</v>
      </c>
      <c r="F332" s="55">
        <f t="shared" si="26"/>
        <v>25.137737951240805</v>
      </c>
      <c r="G332" s="55">
        <f t="shared" si="26"/>
        <v>3.9449566499174766</v>
      </c>
      <c r="H332" s="55">
        <f t="shared" si="26"/>
        <v>5.4583226989319913</v>
      </c>
      <c r="I332" s="1"/>
      <c r="J332" s="4" t="str">
        <f>IFERROR(H332/#REF!-1,"")</f>
        <v/>
      </c>
    </row>
    <row r="333" spans="2:10" x14ac:dyDescent="0.2">
      <c r="B333" s="9" t="str">
        <f>$B$47</f>
        <v>Business Administration</v>
      </c>
      <c r="C333" s="55">
        <f t="shared" si="26"/>
        <v>0.83827285188340994</v>
      </c>
      <c r="D333" s="55">
        <f t="shared" si="26"/>
        <v>1.6909836045000026</v>
      </c>
      <c r="E333" s="55">
        <f t="shared" si="26"/>
        <v>4.7751723774154096</v>
      </c>
      <c r="F333" s="55">
        <f t="shared" si="26"/>
        <v>60.602901396721961</v>
      </c>
      <c r="G333" s="55">
        <f t="shared" si="26"/>
        <v>0</v>
      </c>
      <c r="H333" s="55">
        <f t="shared" si="26"/>
        <v>2.711434581547739</v>
      </c>
      <c r="I333" s="1"/>
      <c r="J333" s="4" t="str">
        <f>IFERROR(H333/#REF!-1,"")</f>
        <v/>
      </c>
    </row>
    <row r="334" spans="2:10" x14ac:dyDescent="0.2">
      <c r="B334" s="9" t="str">
        <f>$B$48</f>
        <v>Optometry</v>
      </c>
      <c r="C334" s="55">
        <f t="shared" si="26"/>
        <v>0</v>
      </c>
      <c r="D334" s="55">
        <f t="shared" si="26"/>
        <v>0</v>
      </c>
      <c r="E334" s="55">
        <f t="shared" si="26"/>
        <v>0</v>
      </c>
      <c r="F334" s="55">
        <f t="shared" si="26"/>
        <v>0</v>
      </c>
      <c r="G334" s="55">
        <f t="shared" si="26"/>
        <v>0</v>
      </c>
      <c r="H334" s="55">
        <f t="shared" si="26"/>
        <v>0</v>
      </c>
      <c r="I334" s="1"/>
      <c r="J334" s="4" t="str">
        <f>IFERROR(H334/#REF!-1,"")</f>
        <v/>
      </c>
    </row>
    <row r="335" spans="2:10" x14ac:dyDescent="0.2">
      <c r="B335" s="9" t="str">
        <f>$B$49</f>
        <v>Teacher Ed-Practice Teaching</v>
      </c>
      <c r="C335" s="55">
        <f t="shared" ref="C335:H338" si="27">IF($C$293=0,"",C310/$C$293)</f>
        <v>0</v>
      </c>
      <c r="D335" s="55">
        <f t="shared" si="27"/>
        <v>0</v>
      </c>
      <c r="E335" s="55">
        <f t="shared" si="27"/>
        <v>0</v>
      </c>
      <c r="F335" s="55">
        <f t="shared" si="27"/>
        <v>0</v>
      </c>
      <c r="G335" s="55">
        <f t="shared" si="27"/>
        <v>0</v>
      </c>
      <c r="H335" s="55">
        <f t="shared" si="27"/>
        <v>0</v>
      </c>
      <c r="I335" s="1"/>
      <c r="J335" s="4" t="str">
        <f>IFERROR(H335/#REF!-1,"")</f>
        <v/>
      </c>
    </row>
    <row r="336" spans="2:10" x14ac:dyDescent="0.2">
      <c r="B336" s="9" t="str">
        <f>$B$50</f>
        <v>Technology</v>
      </c>
      <c r="C336" s="55">
        <f t="shared" si="27"/>
        <v>0.78755471265674182</v>
      </c>
      <c r="D336" s="55">
        <f t="shared" si="27"/>
        <v>0</v>
      </c>
      <c r="E336" s="55">
        <f t="shared" si="27"/>
        <v>0</v>
      </c>
      <c r="F336" s="55">
        <f t="shared" si="27"/>
        <v>0</v>
      </c>
      <c r="G336" s="55">
        <f t="shared" si="27"/>
        <v>0</v>
      </c>
      <c r="H336" s="55">
        <f t="shared" si="27"/>
        <v>0.79200092331333727</v>
      </c>
      <c r="I336" s="1"/>
      <c r="J336" s="4" t="str">
        <f>IFERROR(H336/#REF!-1,"")</f>
        <v/>
      </c>
    </row>
    <row r="337" spans="2:10" x14ac:dyDescent="0.2">
      <c r="B337" s="9" t="str">
        <f>$B$51</f>
        <v>Nursing</v>
      </c>
      <c r="C337" s="55">
        <f t="shared" si="27"/>
        <v>1.7368267737168985</v>
      </c>
      <c r="D337" s="55">
        <f t="shared" si="27"/>
        <v>2.9664607773170508</v>
      </c>
      <c r="E337" s="55">
        <f t="shared" si="27"/>
        <v>5.2689241657712529</v>
      </c>
      <c r="F337" s="55">
        <f t="shared" si="27"/>
        <v>19.553730994395277</v>
      </c>
      <c r="G337" s="55">
        <f t="shared" si="27"/>
        <v>0</v>
      </c>
      <c r="H337" s="55">
        <f t="shared" si="27"/>
        <v>4.2070593863130741</v>
      </c>
      <c r="I337" s="1"/>
      <c r="J337" s="4" t="str">
        <f>IFERROR(H337/#REF!-1,"")</f>
        <v/>
      </c>
    </row>
    <row r="338" spans="2:10" x14ac:dyDescent="0.2">
      <c r="B338" s="35" t="str">
        <f>$B$52</f>
        <v>Totals</v>
      </c>
      <c r="C338" s="55">
        <f t="shared" si="27"/>
        <v>1.4126725154770916</v>
      </c>
      <c r="D338" s="55">
        <f t="shared" si="27"/>
        <v>2.5115501224919456</v>
      </c>
      <c r="E338" s="55">
        <f t="shared" si="27"/>
        <v>7.7178901601181646</v>
      </c>
      <c r="F338" s="55">
        <f t="shared" si="27"/>
        <v>19.598552317169251</v>
      </c>
      <c r="G338" s="55">
        <f t="shared" si="27"/>
        <v>4.5422401286469141</v>
      </c>
      <c r="H338" s="55">
        <f t="shared" si="27"/>
        <v>3.4791548168437036</v>
      </c>
      <c r="I338" s="50"/>
      <c r="J338" s="4" t="str">
        <f>IFERROR(H338/#REF!-1,"")</f>
        <v/>
      </c>
    </row>
    <row r="340" spans="2:10" ht="15" customHeight="1" x14ac:dyDescent="0.2">
      <c r="B340" s="307" t="s">
        <v>240</v>
      </c>
      <c r="C340" s="11"/>
      <c r="D340" s="11"/>
      <c r="E340" s="11"/>
      <c r="F340" s="11"/>
      <c r="G340" s="11"/>
      <c r="H340" s="17"/>
    </row>
    <row r="341" spans="2:10" ht="55.5" customHeight="1" thickBot="1" x14ac:dyDescent="0.25">
      <c r="B341" s="367" t="s">
        <v>241</v>
      </c>
      <c r="C341" s="367"/>
      <c r="D341" s="367"/>
      <c r="E341" s="367"/>
      <c r="F341" s="367"/>
      <c r="G341" s="367"/>
      <c r="H341" s="367"/>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11978.723303345576</v>
      </c>
      <c r="D343" s="38">
        <f t="shared" si="28"/>
        <v>23289.628914033514</v>
      </c>
      <c r="E343" s="38">
        <f>E293*24</f>
        <v>59765.408339683905</v>
      </c>
      <c r="F343" s="38">
        <f>F293*18</f>
        <v>87529.64748056767</v>
      </c>
      <c r="G343" s="38">
        <f>G293*24</f>
        <v>0</v>
      </c>
      <c r="H343" s="38">
        <f>IF((C32/30+D32/30+E32/24+F32/18+G32/24)=0,0,H268/(C32/30+D32/30+E32/24+F32/18+G32/24))</f>
        <v>23101.347696213776</v>
      </c>
      <c r="I343" s="1"/>
    </row>
    <row r="344" spans="2:10" x14ac:dyDescent="0.2">
      <c r="B344" s="9" t="str">
        <f>$B$33</f>
        <v>Science</v>
      </c>
      <c r="C344" s="39">
        <f t="shared" si="28"/>
        <v>31676.380027594339</v>
      </c>
      <c r="D344" s="39">
        <f t="shared" si="28"/>
        <v>51694.922845289955</v>
      </c>
      <c r="E344" s="39">
        <f>E294*24</f>
        <v>211396.64366389532</v>
      </c>
      <c r="F344" s="39">
        <f>F294*18</f>
        <v>256831.77869119484</v>
      </c>
      <c r="G344" s="39">
        <f>G294*24</f>
        <v>0</v>
      </c>
      <c r="H344" s="39">
        <f t="shared" ref="H344:H363" si="29">IF((C33/30+D33/30+E33/24+F33/18+G33/24)=0,0,H269/(C33/30+D33/30+E33/24+F33/18+G33/24))</f>
        <v>65978.778665631296</v>
      </c>
      <c r="I344" s="1"/>
    </row>
    <row r="345" spans="2:10" x14ac:dyDescent="0.2">
      <c r="B345" s="9" t="str">
        <f>$B$34</f>
        <v>Fine Arts</v>
      </c>
      <c r="C345" s="39">
        <f t="shared" si="28"/>
        <v>14991.336856375008</v>
      </c>
      <c r="D345" s="39">
        <f t="shared" si="28"/>
        <v>25267.146790418603</v>
      </c>
      <c r="E345" s="39">
        <f t="shared" ref="E345:E363" si="30">E295*24</f>
        <v>59205.480809106244</v>
      </c>
      <c r="F345" s="39">
        <f t="shared" ref="F345:F363" si="31">F295*18</f>
        <v>56731.656823853584</v>
      </c>
      <c r="G345" s="39">
        <f t="shared" ref="G345:G363" si="32">G295*24</f>
        <v>0</v>
      </c>
      <c r="H345" s="39">
        <f t="shared" si="29"/>
        <v>24867.291280834201</v>
      </c>
      <c r="I345" s="1"/>
    </row>
    <row r="346" spans="2:10" x14ac:dyDescent="0.2">
      <c r="B346" s="9" t="str">
        <f>$B$35</f>
        <v>Teacher Education</v>
      </c>
      <c r="C346" s="39">
        <f t="shared" si="28"/>
        <v>10836.743459570585</v>
      </c>
      <c r="D346" s="39">
        <f t="shared" si="28"/>
        <v>37670.263972612258</v>
      </c>
      <c r="E346" s="39">
        <f t="shared" si="30"/>
        <v>66770.508532211534</v>
      </c>
      <c r="F346" s="39">
        <f t="shared" si="31"/>
        <v>96421.179353821688</v>
      </c>
      <c r="G346" s="39">
        <f t="shared" si="32"/>
        <v>0</v>
      </c>
      <c r="H346" s="39">
        <f t="shared" si="29"/>
        <v>52919.472850494887</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22450.821298472452</v>
      </c>
      <c r="D348" s="39">
        <f t="shared" si="28"/>
        <v>36413.484778551297</v>
      </c>
      <c r="E348" s="39">
        <f t="shared" si="30"/>
        <v>120454.9086171923</v>
      </c>
      <c r="F348" s="39">
        <f t="shared" si="31"/>
        <v>133469.70129172865</v>
      </c>
      <c r="G348" s="39">
        <f t="shared" si="32"/>
        <v>0</v>
      </c>
      <c r="H348" s="39">
        <f t="shared" si="29"/>
        <v>63400.88436106468</v>
      </c>
      <c r="I348" s="1"/>
    </row>
    <row r="349" spans="2:10" x14ac:dyDescent="0.2">
      <c r="B349" s="9" t="str">
        <f>$B$38</f>
        <v>Home Economics</v>
      </c>
      <c r="C349" s="39">
        <f t="shared" si="28"/>
        <v>11002.63886674983</v>
      </c>
      <c r="D349" s="39">
        <f t="shared" si="28"/>
        <v>25639.186036952571</v>
      </c>
      <c r="E349" s="39">
        <f t="shared" si="30"/>
        <v>124785.67127762429</v>
      </c>
      <c r="F349" s="39">
        <f t="shared" si="31"/>
        <v>110097.96761052991</v>
      </c>
      <c r="G349" s="39">
        <f t="shared" si="32"/>
        <v>0</v>
      </c>
      <c r="H349" s="39">
        <f t="shared" si="29"/>
        <v>24203.990437253527</v>
      </c>
      <c r="I349" s="1"/>
    </row>
    <row r="350" spans="2:10" x14ac:dyDescent="0.2">
      <c r="B350" s="9" t="str">
        <f>$B$39</f>
        <v>Law</v>
      </c>
      <c r="C350" s="39">
        <f t="shared" si="28"/>
        <v>0</v>
      </c>
      <c r="D350" s="39">
        <f t="shared" si="28"/>
        <v>0</v>
      </c>
      <c r="E350" s="39">
        <f t="shared" si="30"/>
        <v>0</v>
      </c>
      <c r="F350" s="39">
        <f t="shared" si="31"/>
        <v>0</v>
      </c>
      <c r="G350" s="39">
        <f t="shared" si="32"/>
        <v>47500.72952777279</v>
      </c>
      <c r="H350" s="39">
        <f t="shared" si="29"/>
        <v>47500.729527772797</v>
      </c>
      <c r="I350" s="1"/>
    </row>
    <row r="351" spans="2:10" x14ac:dyDescent="0.2">
      <c r="B351" s="9" t="str">
        <f>$B$40</f>
        <v>Social Service</v>
      </c>
      <c r="C351" s="39">
        <f t="shared" si="28"/>
        <v>38200.358456953552</v>
      </c>
      <c r="D351" s="39">
        <f t="shared" si="28"/>
        <v>34901.549515263847</v>
      </c>
      <c r="E351" s="39">
        <f t="shared" si="30"/>
        <v>32527.763333950221</v>
      </c>
      <c r="F351" s="39">
        <f t="shared" si="31"/>
        <v>197708.33417288258</v>
      </c>
      <c r="G351" s="39">
        <f t="shared" si="32"/>
        <v>0</v>
      </c>
      <c r="H351" s="39">
        <f t="shared" si="29"/>
        <v>42751.193527551673</v>
      </c>
      <c r="I351" s="1"/>
    </row>
    <row r="352" spans="2:10" x14ac:dyDescent="0.2">
      <c r="B352" s="9" t="str">
        <f>$B$41</f>
        <v>Library Science</v>
      </c>
      <c r="C352" s="39">
        <f t="shared" si="28"/>
        <v>11408.876671448839</v>
      </c>
      <c r="D352" s="39">
        <f t="shared" si="28"/>
        <v>19474.060589134133</v>
      </c>
      <c r="E352" s="39">
        <f t="shared" si="30"/>
        <v>58218.482602704084</v>
      </c>
      <c r="F352" s="39">
        <f t="shared" si="31"/>
        <v>110438.14232075901</v>
      </c>
      <c r="G352" s="39">
        <f t="shared" si="32"/>
        <v>0</v>
      </c>
      <c r="H352" s="39">
        <f t="shared" si="29"/>
        <v>43960.262989262075</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13920.012863811065</v>
      </c>
      <c r="D355" s="39">
        <f t="shared" si="28"/>
        <v>0</v>
      </c>
      <c r="E355" s="39">
        <f t="shared" si="30"/>
        <v>0</v>
      </c>
      <c r="F355" s="39">
        <f t="shared" si="31"/>
        <v>0</v>
      </c>
      <c r="G355" s="39">
        <f t="shared" si="32"/>
        <v>0</v>
      </c>
      <c r="H355" s="39">
        <f t="shared" si="29"/>
        <v>14232.622410359276</v>
      </c>
      <c r="I355" s="1"/>
    </row>
    <row r="356" spans="2:9" x14ac:dyDescent="0.2">
      <c r="B356" s="9" t="str">
        <f>$B$45</f>
        <v>Health Services</v>
      </c>
      <c r="C356" s="39">
        <f t="shared" si="28"/>
        <v>10224.859496423514</v>
      </c>
      <c r="D356" s="39">
        <f t="shared" si="28"/>
        <v>16890.802064612155</v>
      </c>
      <c r="E356" s="39">
        <f t="shared" si="30"/>
        <v>49963.730310440355</v>
      </c>
      <c r="F356" s="39">
        <f t="shared" si="31"/>
        <v>67863.278352064837</v>
      </c>
      <c r="G356" s="39">
        <f t="shared" si="32"/>
        <v>32781.620292277192</v>
      </c>
      <c r="H356" s="39">
        <f t="shared" si="29"/>
        <v>19846.484599213913</v>
      </c>
      <c r="I356" s="1"/>
    </row>
    <row r="357" spans="2:9" x14ac:dyDescent="0.2">
      <c r="B357" s="9" t="str">
        <f>$B$46</f>
        <v>Pharmacy</v>
      </c>
      <c r="C357" s="39">
        <f t="shared" si="28"/>
        <v>27635.205752866044</v>
      </c>
      <c r="D357" s="39">
        <f t="shared" si="28"/>
        <v>23423.849741511451</v>
      </c>
      <c r="E357" s="39">
        <f t="shared" si="30"/>
        <v>165975.90295216744</v>
      </c>
      <c r="F357" s="39">
        <f t="shared" si="31"/>
        <v>180670.80443395363</v>
      </c>
      <c r="G357" s="39">
        <f t="shared" si="32"/>
        <v>37804.435322443664</v>
      </c>
      <c r="H357" s="39">
        <f t="shared" si="29"/>
        <v>51598.859001565856</v>
      </c>
      <c r="I357" s="1"/>
    </row>
    <row r="358" spans="2:9" x14ac:dyDescent="0.2">
      <c r="B358" s="9" t="str">
        <f>$B$47</f>
        <v>Business Administration</v>
      </c>
      <c r="C358" s="39">
        <f t="shared" si="28"/>
        <v>10041.438545417757</v>
      </c>
      <c r="D358" s="39">
        <f t="shared" si="28"/>
        <v>20255.824708799482</v>
      </c>
      <c r="E358" s="39">
        <f t="shared" si="30"/>
        <v>45760.37490787045</v>
      </c>
      <c r="F358" s="39">
        <f t="shared" si="31"/>
        <v>435567.23232676054</v>
      </c>
      <c r="G358" s="39">
        <f t="shared" si="32"/>
        <v>0</v>
      </c>
      <c r="H358" s="39">
        <f t="shared" si="29"/>
        <v>30686.999336151286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0</v>
      </c>
      <c r="E360" s="39">
        <f t="shared" si="30"/>
        <v>0</v>
      </c>
      <c r="F360" s="39">
        <f t="shared" si="31"/>
        <v>0</v>
      </c>
      <c r="G360" s="39">
        <f t="shared" si="32"/>
        <v>0</v>
      </c>
      <c r="H360" s="39">
        <f t="shared" si="29"/>
        <v>0</v>
      </c>
      <c r="I360" s="1"/>
    </row>
    <row r="361" spans="2:9" x14ac:dyDescent="0.2">
      <c r="B361" s="9" t="str">
        <f>$B$50</f>
        <v>Technology</v>
      </c>
      <c r="C361" s="39">
        <f t="shared" si="33"/>
        <v>9433.8999891609419</v>
      </c>
      <c r="D361" s="39">
        <f t="shared" si="33"/>
        <v>0</v>
      </c>
      <c r="E361" s="39">
        <f t="shared" si="30"/>
        <v>0</v>
      </c>
      <c r="F361" s="39">
        <f t="shared" si="31"/>
        <v>0</v>
      </c>
      <c r="G361" s="39">
        <f t="shared" si="32"/>
        <v>0</v>
      </c>
      <c r="H361" s="39">
        <f t="shared" si="29"/>
        <v>9487.1599163646861</v>
      </c>
      <c r="I361" s="1"/>
    </row>
    <row r="362" spans="2:9" x14ac:dyDescent="0.2">
      <c r="B362" s="9" t="str">
        <f>$B$51</f>
        <v>Nursing</v>
      </c>
      <c r="C362" s="39">
        <f t="shared" si="33"/>
        <v>20804.967348197126</v>
      </c>
      <c r="D362" s="39">
        <f t="shared" si="33"/>
        <v>35534.412841708385</v>
      </c>
      <c r="E362" s="39">
        <f t="shared" si="30"/>
        <v>50491.987750467808</v>
      </c>
      <c r="F362" s="39">
        <f t="shared" si="31"/>
        <v>140537.23987794801</v>
      </c>
      <c r="G362" s="39">
        <f t="shared" si="32"/>
        <v>0</v>
      </c>
      <c r="H362" s="39">
        <f t="shared" si="29"/>
        <v>45410.023017337517</v>
      </c>
      <c r="I362" s="1"/>
    </row>
    <row r="363" spans="2:9" x14ac:dyDescent="0.2">
      <c r="B363" s="35" t="str">
        <f>$B$52</f>
        <v>Totals</v>
      </c>
      <c r="C363" s="38">
        <f t="shared" si="33"/>
        <v>16922.013181141254</v>
      </c>
      <c r="D363" s="38">
        <f t="shared" si="33"/>
        <v>30085.163979814708</v>
      </c>
      <c r="E363" s="38">
        <f t="shared" si="30"/>
        <v>73960.376570935186</v>
      </c>
      <c r="F363" s="38">
        <f t="shared" si="31"/>
        <v>140859.38121210763</v>
      </c>
      <c r="G363" s="38">
        <f t="shared" si="32"/>
        <v>43528.190142731357</v>
      </c>
      <c r="H363" s="38">
        <f t="shared" si="29"/>
        <v>39037.480660159294</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67" priority="7" stopIfTrue="1">
      <formula>C32=0</formula>
    </cfRule>
  </conditionalFormatting>
  <conditionalFormatting sqref="C91:G110">
    <cfRule type="expression" dxfId="266" priority="6" stopIfTrue="1">
      <formula>C32=0</formula>
    </cfRule>
  </conditionalFormatting>
  <conditionalFormatting sqref="C143:H162">
    <cfRule type="expression" dxfId="265" priority="4" stopIfTrue="1">
      <formula>C32=0</formula>
    </cfRule>
  </conditionalFormatting>
  <conditionalFormatting sqref="H143:H162">
    <cfRule type="expression" dxfId="264" priority="5" stopIfTrue="1">
      <formula>OR(AND(#REF!&gt;0,H143&gt;0,H61=0),AND(#REF!&gt;0,H143&gt;0,H32=0))</formula>
    </cfRule>
  </conditionalFormatting>
  <conditionalFormatting sqref="H143:H162">
    <cfRule type="expression" dxfId="263" priority="3" stopIfTrue="1">
      <formula>OR(AND(#REF!&gt;0,H143&gt;0,H61=0),AND(#REF!&gt;0,H143&gt;0,H32=0))</formula>
    </cfRule>
  </conditionalFormatting>
  <conditionalFormatting sqref="H143:H162">
    <cfRule type="expression" dxfId="262" priority="2" stopIfTrue="1">
      <formula>OR(AND(#REF!&gt;0,H143&gt;0,H61=0),AND(#REF!&gt;0,H143&gt;0,H32=0))</formula>
    </cfRule>
  </conditionalFormatting>
  <conditionalFormatting sqref="C293:G312">
    <cfRule type="expression" dxfId="261" priority="1" stopIfTrue="1">
      <formula>C32=0</formula>
    </cfRule>
  </conditionalFormatting>
  <pageMargins left="0.25" right="0.25" top="0.5" bottom="0.5" header="0.17" footer="0.17"/>
  <pageSetup scale="65"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pageSetUpPr fitToPage="1"/>
  </sheetPr>
  <dimension ref="B1:W363"/>
  <sheetViews>
    <sheetView showGridLines="0" showZeros="0" topLeftCell="A28" zoomScale="70" zoomScaleNormal="70" workbookViewId="0">
      <selection activeCell="J59" sqref="J59"/>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3" t="str">
        <f>'Relative Weights'!A1</f>
        <v>THECB Texas Public University Expenditure Study Fiscal Year 2020</v>
      </c>
      <c r="C1" s="383"/>
      <c r="D1" s="383"/>
      <c r="E1" s="383"/>
      <c r="F1" s="383"/>
      <c r="G1" s="383"/>
      <c r="H1" s="383"/>
    </row>
    <row r="2" spans="2:8" x14ac:dyDescent="0.2">
      <c r="B2" s="384" t="str">
        <f>'Relative Weights'!A2</f>
        <v>Institution Survey for the Year Ended August 31, 2020</v>
      </c>
      <c r="C2" s="384"/>
      <c r="D2" s="384"/>
      <c r="E2" s="384"/>
      <c r="F2" s="384"/>
      <c r="G2" s="384"/>
      <c r="H2" s="384"/>
    </row>
    <row r="3" spans="2:8" x14ac:dyDescent="0.2">
      <c r="B3" s="6" t="s">
        <v>130</v>
      </c>
      <c r="C3" s="6"/>
      <c r="D3" s="6"/>
      <c r="E3" s="6"/>
      <c r="F3" s="6"/>
      <c r="G3" s="6"/>
      <c r="H3" s="6"/>
    </row>
    <row r="4" spans="2:8" x14ac:dyDescent="0.2">
      <c r="B4" s="83" t="s">
        <v>137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9" t="s">
        <v>231</v>
      </c>
      <c r="C8" s="389"/>
      <c r="D8" s="389"/>
      <c r="E8" s="389"/>
      <c r="F8" s="389"/>
      <c r="G8" s="389"/>
      <c r="H8" s="389"/>
    </row>
    <row r="9" spans="2:8" ht="99.75" customHeight="1" x14ac:dyDescent="0.2">
      <c r="B9" s="365" t="s">
        <v>44</v>
      </c>
      <c r="C9" s="365"/>
      <c r="D9" s="365"/>
      <c r="E9" s="365"/>
      <c r="F9" s="365"/>
      <c r="G9" s="365"/>
      <c r="H9" s="5"/>
    </row>
    <row r="10" spans="2:8" x14ac:dyDescent="0.2">
      <c r="B10" s="383" t="s">
        <v>21</v>
      </c>
      <c r="C10" s="383"/>
      <c r="D10" s="383"/>
      <c r="E10" s="383"/>
      <c r="F10" s="383"/>
      <c r="G10" s="383"/>
      <c r="H10" s="5"/>
    </row>
    <row r="11" spans="2:8" ht="21" customHeight="1" thickBot="1" x14ac:dyDescent="0.25">
      <c r="B11" s="365" t="s">
        <v>940</v>
      </c>
      <c r="C11" s="365"/>
      <c r="D11" s="365"/>
      <c r="E11" s="365"/>
      <c r="F11" s="365"/>
      <c r="G11" s="365"/>
      <c r="H11" s="365"/>
    </row>
    <row r="12" spans="2:8" ht="15" thickBot="1" x14ac:dyDescent="0.25">
      <c r="B12" s="368" t="s">
        <v>17</v>
      </c>
      <c r="C12" s="369"/>
      <c r="D12" s="369"/>
      <c r="E12" s="369"/>
      <c r="F12" s="86"/>
      <c r="G12" s="338"/>
      <c r="H12" s="58" t="s">
        <v>18</v>
      </c>
    </row>
    <row r="13" spans="2:8" x14ac:dyDescent="0.2">
      <c r="B13" s="370" t="s">
        <v>13</v>
      </c>
      <c r="C13" s="370"/>
      <c r="D13" s="370"/>
      <c r="E13" s="370"/>
      <c r="F13" s="340"/>
      <c r="G13" s="339"/>
      <c r="H13" s="344">
        <f>Data!$G4</f>
        <v>204573999</v>
      </c>
    </row>
    <row r="14" spans="2:8" x14ac:dyDescent="0.2">
      <c r="B14" s="372" t="s">
        <v>14</v>
      </c>
      <c r="C14" s="372"/>
      <c r="D14" s="372"/>
      <c r="E14" s="372"/>
      <c r="F14" s="341"/>
      <c r="G14" s="339"/>
      <c r="H14" s="345">
        <f>Data!$H4</f>
        <v>114373757</v>
      </c>
    </row>
    <row r="15" spans="2:8" x14ac:dyDescent="0.2">
      <c r="B15" s="372" t="s">
        <v>15</v>
      </c>
      <c r="C15" s="372"/>
      <c r="D15" s="372"/>
      <c r="E15" s="372"/>
      <c r="F15" s="341"/>
      <c r="G15" s="339"/>
      <c r="H15" s="345">
        <f>Data!$I4</f>
        <v>71028098</v>
      </c>
    </row>
    <row r="16" spans="2:8" x14ac:dyDescent="0.2">
      <c r="B16" s="372" t="s">
        <v>19</v>
      </c>
      <c r="C16" s="372"/>
      <c r="D16" s="372"/>
      <c r="E16" s="372"/>
      <c r="F16" s="341"/>
      <c r="G16" s="339"/>
      <c r="H16" s="345">
        <f>Data!$J4</f>
        <v>21752805</v>
      </c>
    </row>
    <row r="17" spans="2:23" x14ac:dyDescent="0.2">
      <c r="B17" s="372" t="s">
        <v>16</v>
      </c>
      <c r="C17" s="372"/>
      <c r="D17" s="372"/>
      <c r="E17" s="372"/>
      <c r="F17" s="341"/>
      <c r="G17" s="339"/>
      <c r="H17" s="345">
        <f>Data!$K4</f>
        <v>46821450</v>
      </c>
    </row>
    <row r="18" spans="2:23" x14ac:dyDescent="0.2">
      <c r="B18" s="372" t="s">
        <v>1</v>
      </c>
      <c r="C18" s="372"/>
      <c r="D18" s="372"/>
      <c r="E18" s="372"/>
      <c r="F18" s="342"/>
      <c r="G18" s="339"/>
      <c r="H18" s="343">
        <f>SUM(H13:H17)</f>
        <v>458550109</v>
      </c>
    </row>
    <row r="19" spans="2:23" ht="13.5" customHeight="1" x14ac:dyDescent="0.2">
      <c r="B19" s="27"/>
      <c r="D19" s="27"/>
      <c r="E19" s="27"/>
      <c r="F19" s="27"/>
      <c r="G19" s="27"/>
      <c r="H19" s="5"/>
    </row>
    <row r="20" spans="2:23" ht="13.5" customHeight="1" x14ac:dyDescent="0.2">
      <c r="B20" s="27"/>
      <c r="D20" s="374" t="s">
        <v>23</v>
      </c>
      <c r="E20" s="374"/>
      <c r="F20" s="374"/>
      <c r="G20" s="31" t="s">
        <v>24</v>
      </c>
      <c r="H20" s="31" t="s">
        <v>25</v>
      </c>
    </row>
    <row r="21" spans="2:23" ht="28.5" x14ac:dyDescent="0.2">
      <c r="B21" s="386" t="s">
        <v>22</v>
      </c>
      <c r="C21" s="387"/>
      <c r="D21" s="385" t="str">
        <f>Data!L4</f>
        <v>Cindy Milligan</v>
      </c>
      <c r="E21" s="385"/>
      <c r="F21" s="385"/>
      <c r="G21" s="87" t="str">
        <f>Data!M4</f>
        <v>(972) 883-2632</v>
      </c>
      <c r="H21" s="78" t="str">
        <f>Data!N4</f>
        <v>cxm133830@utdallas.edu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Data!O4</f>
        <v>7601</v>
      </c>
      <c r="D25" s="80">
        <f>Data!P4</f>
        <v>13610</v>
      </c>
      <c r="E25" s="80">
        <f>Data!Q4</f>
        <v>6791</v>
      </c>
      <c r="F25" s="80">
        <f>Data!R4</f>
        <v>1486</v>
      </c>
      <c r="G25" s="80">
        <f>Data!S4</f>
        <v>55</v>
      </c>
      <c r="H25" s="68">
        <f>SUM(C25:G25)</f>
        <v>29543</v>
      </c>
    </row>
    <row r="26" spans="2:23" x14ac:dyDescent="0.2">
      <c r="C26" s="2"/>
      <c r="D26" s="2"/>
      <c r="E26" s="2"/>
      <c r="F26" s="2"/>
      <c r="G26" s="2"/>
      <c r="H26" s="2"/>
      <c r="I26" s="2"/>
    </row>
    <row r="27" spans="2:23" ht="13.5" customHeight="1" x14ac:dyDescent="0.2">
      <c r="B27" s="27"/>
      <c r="D27" s="374" t="s">
        <v>23</v>
      </c>
      <c r="E27" s="374"/>
      <c r="F27" s="374"/>
      <c r="G27" s="31" t="s">
        <v>24</v>
      </c>
      <c r="H27" s="31" t="s">
        <v>25</v>
      </c>
    </row>
    <row r="28" spans="2:23" x14ac:dyDescent="0.2">
      <c r="B28" s="386" t="s">
        <v>39</v>
      </c>
      <c r="C28" s="387"/>
      <c r="D28" s="385" t="str">
        <f>Data!T4</f>
        <v>Redlinger, Lawrence</v>
      </c>
      <c r="E28" s="385"/>
      <c r="F28" s="385"/>
      <c r="G28" s="87" t="str">
        <f>Data!U4</f>
        <v>(972) 883-6188</v>
      </c>
      <c r="H28" s="78" t="str">
        <f>Data!V4</f>
        <v>redling@utdallas.edu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Data!W4</f>
        <v>123368</v>
      </c>
      <c r="D32" s="81">
        <f>Data!AQ4</f>
        <v>53707</v>
      </c>
      <c r="E32" s="81">
        <f>Data!BK4</f>
        <v>7177</v>
      </c>
      <c r="F32" s="81">
        <f>Data!CE4</f>
        <v>6691</v>
      </c>
      <c r="G32" s="81">
        <f>Data!CY4</f>
        <v>0</v>
      </c>
      <c r="H32" s="22">
        <f>SUM(C32:G32)</f>
        <v>190943</v>
      </c>
      <c r="I32" s="1"/>
      <c r="W32" s="18"/>
    </row>
    <row r="33" spans="2:23" x14ac:dyDescent="0.2">
      <c r="B33" s="7" t="s">
        <v>46</v>
      </c>
      <c r="C33" s="81">
        <f>Data!X4</f>
        <v>71585</v>
      </c>
      <c r="D33" s="81">
        <f>Data!AR4</f>
        <v>54004</v>
      </c>
      <c r="E33" s="81">
        <f>Data!BL4</f>
        <v>14056</v>
      </c>
      <c r="F33" s="81">
        <f>Data!CF4</f>
        <v>6884</v>
      </c>
      <c r="G33" s="81">
        <f>Data!CZ4</f>
        <v>0</v>
      </c>
      <c r="H33" s="22">
        <f t="shared" ref="H33:H52" si="0">SUM(C33:G33)</f>
        <v>146529</v>
      </c>
      <c r="I33" s="1"/>
      <c r="W33" s="18"/>
    </row>
    <row r="34" spans="2:23" x14ac:dyDescent="0.2">
      <c r="B34" s="7" t="s">
        <v>47</v>
      </c>
      <c r="C34" s="81">
        <f>Data!Y4</f>
        <v>22503</v>
      </c>
      <c r="D34" s="81">
        <f>Data!AS4</f>
        <v>15796</v>
      </c>
      <c r="E34" s="81">
        <f>Data!BM4</f>
        <v>672</v>
      </c>
      <c r="F34" s="81">
        <f>Data!CG4</f>
        <v>786</v>
      </c>
      <c r="G34" s="81">
        <f>Data!DA4</f>
        <v>0</v>
      </c>
      <c r="H34" s="22">
        <f t="shared" si="0"/>
        <v>39757</v>
      </c>
      <c r="I34" s="1"/>
      <c r="W34" s="18"/>
    </row>
    <row r="35" spans="2:23" x14ac:dyDescent="0.2">
      <c r="B35" s="7" t="s">
        <v>48</v>
      </c>
      <c r="C35" s="81">
        <f>Data!Z4</f>
        <v>461</v>
      </c>
      <c r="D35" s="81">
        <f>Data!AT4</f>
        <v>2768</v>
      </c>
      <c r="E35" s="81">
        <f>Data!BN4</f>
        <v>24</v>
      </c>
      <c r="F35" s="81">
        <f>Data!CH4</f>
        <v>60</v>
      </c>
      <c r="G35" s="81">
        <f>Data!DB4</f>
        <v>0</v>
      </c>
      <c r="H35" s="22">
        <f t="shared" si="0"/>
        <v>3313</v>
      </c>
      <c r="I35" s="1"/>
      <c r="W35" s="18"/>
    </row>
    <row r="36" spans="2:23" x14ac:dyDescent="0.2">
      <c r="B36" s="7" t="s">
        <v>49</v>
      </c>
      <c r="C36" s="81">
        <f>Data!AA4</f>
        <v>0</v>
      </c>
      <c r="D36" s="81">
        <f>Data!AU4</f>
        <v>0</v>
      </c>
      <c r="E36" s="81">
        <f>Data!BO4</f>
        <v>0</v>
      </c>
      <c r="F36" s="81">
        <f>Data!CI4</f>
        <v>0</v>
      </c>
      <c r="G36" s="81">
        <f>Data!DC4</f>
        <v>0</v>
      </c>
      <c r="H36" s="22">
        <f t="shared" si="0"/>
        <v>0</v>
      </c>
      <c r="I36" s="1"/>
      <c r="W36" s="18"/>
    </row>
    <row r="37" spans="2:23" x14ac:dyDescent="0.2">
      <c r="B37" s="7" t="s">
        <v>50</v>
      </c>
      <c r="C37" s="81">
        <f>Data!AB4</f>
        <v>41216</v>
      </c>
      <c r="D37" s="81">
        <f>Data!AV4</f>
        <v>77717</v>
      </c>
      <c r="E37" s="81">
        <f>Data!BP4</f>
        <v>34006</v>
      </c>
      <c r="F37" s="81">
        <f>Data!CJ4</f>
        <v>12450</v>
      </c>
      <c r="G37" s="81">
        <f>Data!DD4</f>
        <v>0</v>
      </c>
      <c r="H37" s="22">
        <f t="shared" si="0"/>
        <v>165389</v>
      </c>
      <c r="I37" s="1"/>
      <c r="W37" s="18"/>
    </row>
    <row r="38" spans="2:23" x14ac:dyDescent="0.2">
      <c r="B38" s="7" t="s">
        <v>51</v>
      </c>
      <c r="C38" s="81">
        <f>Data!AC4</f>
        <v>0</v>
      </c>
      <c r="D38" s="81">
        <f>Data!AW4</f>
        <v>0</v>
      </c>
      <c r="E38" s="81">
        <f>Data!BQ4</f>
        <v>0</v>
      </c>
      <c r="F38" s="81">
        <f>Data!CK4</f>
        <v>0</v>
      </c>
      <c r="G38" s="81">
        <f>Data!DE4</f>
        <v>0</v>
      </c>
      <c r="H38" s="22">
        <f t="shared" si="0"/>
        <v>0</v>
      </c>
      <c r="I38" s="1"/>
      <c r="W38" s="18"/>
    </row>
    <row r="39" spans="2:23" x14ac:dyDescent="0.2">
      <c r="B39" s="7" t="s">
        <v>52</v>
      </c>
      <c r="C39" s="81">
        <f>Data!AD4</f>
        <v>0</v>
      </c>
      <c r="D39" s="81">
        <f>Data!AX4</f>
        <v>0</v>
      </c>
      <c r="E39" s="81">
        <f>Data!BR4</f>
        <v>0</v>
      </c>
      <c r="F39" s="81">
        <f>Data!CL4</f>
        <v>0</v>
      </c>
      <c r="G39" s="81">
        <f>Data!DF4</f>
        <v>0</v>
      </c>
      <c r="H39" s="22">
        <f t="shared" si="0"/>
        <v>0</v>
      </c>
      <c r="I39" s="1"/>
      <c r="W39" s="18"/>
    </row>
    <row r="40" spans="2:23" x14ac:dyDescent="0.2">
      <c r="B40" s="7" t="s">
        <v>53</v>
      </c>
      <c r="C40" s="81">
        <f>Data!AE4</f>
        <v>0</v>
      </c>
      <c r="D40" s="81">
        <f>Data!AY4</f>
        <v>0</v>
      </c>
      <c r="E40" s="81">
        <f>Data!BS4</f>
        <v>0</v>
      </c>
      <c r="F40" s="81">
        <f>Data!CM4</f>
        <v>0</v>
      </c>
      <c r="G40" s="81">
        <f>Data!DG4</f>
        <v>0</v>
      </c>
      <c r="H40" s="22">
        <f t="shared" si="0"/>
        <v>0</v>
      </c>
      <c r="I40" s="1"/>
      <c r="W40" s="18"/>
    </row>
    <row r="41" spans="2:23" x14ac:dyDescent="0.2">
      <c r="B41" s="7" t="s">
        <v>54</v>
      </c>
      <c r="C41" s="81">
        <f>Data!AF4</f>
        <v>156</v>
      </c>
      <c r="D41" s="81">
        <f>Data!AZ4</f>
        <v>0</v>
      </c>
      <c r="E41" s="81">
        <f>Data!BT4</f>
        <v>12</v>
      </c>
      <c r="F41" s="81">
        <f>Data!CN4</f>
        <v>0</v>
      </c>
      <c r="G41" s="81">
        <f>Data!DH4</f>
        <v>0</v>
      </c>
      <c r="H41" s="22">
        <f t="shared" si="0"/>
        <v>168</v>
      </c>
      <c r="I41" s="1"/>
      <c r="W41" s="18"/>
    </row>
    <row r="42" spans="2:23" x14ac:dyDescent="0.2">
      <c r="B42" s="7" t="s">
        <v>55</v>
      </c>
      <c r="C42" s="81">
        <f>Data!AG4</f>
        <v>0</v>
      </c>
      <c r="D42" s="81">
        <f>Data!BA4</f>
        <v>0</v>
      </c>
      <c r="E42" s="81">
        <f>Data!BU4</f>
        <v>0</v>
      </c>
      <c r="F42" s="81">
        <f>Data!CO4</f>
        <v>0</v>
      </c>
      <c r="G42" s="81">
        <f>Data!DI4</f>
        <v>0</v>
      </c>
      <c r="H42" s="22">
        <f t="shared" si="0"/>
        <v>0</v>
      </c>
      <c r="I42" s="1"/>
      <c r="W42" s="18"/>
    </row>
    <row r="43" spans="2:23" x14ac:dyDescent="0.2">
      <c r="B43" s="7" t="s">
        <v>56</v>
      </c>
      <c r="C43" s="81">
        <f>Data!AH4</f>
        <v>0</v>
      </c>
      <c r="D43" s="81">
        <f>Data!BB4</f>
        <v>0</v>
      </c>
      <c r="E43" s="81">
        <f>Data!BV4</f>
        <v>0</v>
      </c>
      <c r="F43" s="81">
        <f>Data!CP4</f>
        <v>0</v>
      </c>
      <c r="G43" s="81">
        <f>Data!DJ4</f>
        <v>0</v>
      </c>
      <c r="H43" s="22">
        <f t="shared" si="0"/>
        <v>0</v>
      </c>
      <c r="I43" s="1"/>
      <c r="W43" s="18"/>
    </row>
    <row r="44" spans="2:23" x14ac:dyDescent="0.2">
      <c r="B44" s="7" t="s">
        <v>57</v>
      </c>
      <c r="C44" s="81">
        <f>Data!AI4</f>
        <v>258</v>
      </c>
      <c r="D44" s="81">
        <f>Data!BC4</f>
        <v>0</v>
      </c>
      <c r="E44" s="81">
        <f>Data!BW4</f>
        <v>0</v>
      </c>
      <c r="F44" s="81">
        <f>Data!CQ4</f>
        <v>0</v>
      </c>
      <c r="G44" s="81">
        <f>Data!DK4</f>
        <v>0</v>
      </c>
      <c r="H44" s="22">
        <f t="shared" si="0"/>
        <v>258</v>
      </c>
      <c r="I44" s="1"/>
      <c r="W44" s="18"/>
    </row>
    <row r="45" spans="2:23" x14ac:dyDescent="0.2">
      <c r="B45" s="7" t="s">
        <v>58</v>
      </c>
      <c r="C45" s="81">
        <f>Data!AJ4</f>
        <v>2574</v>
      </c>
      <c r="D45" s="81">
        <f>Data!BD4</f>
        <v>10188</v>
      </c>
      <c r="E45" s="81">
        <f>Data!BX4</f>
        <v>9031</v>
      </c>
      <c r="F45" s="81">
        <f>Data!CR4</f>
        <v>770</v>
      </c>
      <c r="G45" s="81">
        <f>Data!DL4</f>
        <v>1229</v>
      </c>
      <c r="H45" s="22">
        <f t="shared" si="0"/>
        <v>23792</v>
      </c>
      <c r="I45" s="1"/>
      <c r="W45" s="18"/>
    </row>
    <row r="46" spans="2:23" x14ac:dyDescent="0.2">
      <c r="B46" s="7" t="s">
        <v>59</v>
      </c>
      <c r="C46" s="81">
        <f>Data!AK4</f>
        <v>0</v>
      </c>
      <c r="D46" s="81">
        <f>Data!BE4</f>
        <v>0</v>
      </c>
      <c r="E46" s="81">
        <f>Data!BY4</f>
        <v>0</v>
      </c>
      <c r="F46" s="81">
        <f>Data!CS4</f>
        <v>0</v>
      </c>
      <c r="G46" s="81">
        <f>Data!DM4</f>
        <v>0</v>
      </c>
      <c r="H46" s="22">
        <f t="shared" si="0"/>
        <v>0</v>
      </c>
      <c r="I46" s="1"/>
      <c r="W46" s="18"/>
    </row>
    <row r="47" spans="2:23" x14ac:dyDescent="0.2">
      <c r="B47" s="7" t="s">
        <v>60</v>
      </c>
      <c r="C47" s="81">
        <f>Data!AL4</f>
        <v>21818</v>
      </c>
      <c r="D47" s="81">
        <f>Data!BF4</f>
        <v>75694</v>
      </c>
      <c r="E47" s="81">
        <f>Data!BZ4</f>
        <v>51050</v>
      </c>
      <c r="F47" s="81">
        <f>Data!CT4</f>
        <v>1746</v>
      </c>
      <c r="G47" s="81">
        <f>Data!DN4</f>
        <v>0</v>
      </c>
      <c r="H47" s="22">
        <f t="shared" si="0"/>
        <v>150308</v>
      </c>
      <c r="I47" s="1"/>
      <c r="W47" s="18"/>
    </row>
    <row r="48" spans="2:23" x14ac:dyDescent="0.2">
      <c r="B48" s="7" t="s">
        <v>61</v>
      </c>
      <c r="C48" s="81">
        <f>Data!AM4</f>
        <v>0</v>
      </c>
      <c r="D48" s="81">
        <f>Data!BG4</f>
        <v>0</v>
      </c>
      <c r="E48" s="81">
        <f>Data!CA4</f>
        <v>0</v>
      </c>
      <c r="F48" s="81">
        <f>Data!CU4</f>
        <v>0</v>
      </c>
      <c r="G48" s="81">
        <f>Data!DO4</f>
        <v>0</v>
      </c>
      <c r="H48" s="22">
        <f t="shared" si="0"/>
        <v>0</v>
      </c>
      <c r="I48" s="1"/>
      <c r="W48" s="18"/>
    </row>
    <row r="49" spans="2:23" x14ac:dyDescent="0.2">
      <c r="B49" s="7" t="s">
        <v>62</v>
      </c>
      <c r="C49" s="81">
        <f>Data!AN4</f>
        <v>0</v>
      </c>
      <c r="D49" s="81">
        <f>Data!BH4</f>
        <v>444</v>
      </c>
      <c r="E49" s="81">
        <f>Data!CB4</f>
        <v>0</v>
      </c>
      <c r="F49" s="81">
        <f>Data!CV4</f>
        <v>0</v>
      </c>
      <c r="G49" s="81">
        <f>Data!DP4</f>
        <v>0</v>
      </c>
      <c r="H49" s="22">
        <f t="shared" si="0"/>
        <v>444</v>
      </c>
      <c r="I49" s="1"/>
      <c r="W49" s="18"/>
    </row>
    <row r="50" spans="2:23" x14ac:dyDescent="0.2">
      <c r="B50" s="7" t="s">
        <v>63</v>
      </c>
      <c r="C50" s="81">
        <f>Data!AO4</f>
        <v>6</v>
      </c>
      <c r="D50" s="81">
        <f>Data!BI4</f>
        <v>636</v>
      </c>
      <c r="E50" s="81">
        <f>Data!CC4</f>
        <v>930</v>
      </c>
      <c r="F50" s="81">
        <f>Data!CW4</f>
        <v>21</v>
      </c>
      <c r="G50" s="81">
        <f>Data!DQ4</f>
        <v>0</v>
      </c>
      <c r="H50" s="22">
        <f t="shared" si="0"/>
        <v>1593</v>
      </c>
      <c r="I50" s="1"/>
      <c r="W50" s="18"/>
    </row>
    <row r="51" spans="2:23" x14ac:dyDescent="0.2">
      <c r="B51" s="7" t="s">
        <v>0</v>
      </c>
      <c r="C51" s="81">
        <f>Data!AP4</f>
        <v>0</v>
      </c>
      <c r="D51" s="81">
        <f>Data!BJ4</f>
        <v>0</v>
      </c>
      <c r="E51" s="81">
        <f>Data!CD4</f>
        <v>0</v>
      </c>
      <c r="F51" s="81">
        <f>Data!CX4</f>
        <v>0</v>
      </c>
      <c r="G51" s="81">
        <f>Data!DR4</f>
        <v>0</v>
      </c>
      <c r="H51" s="22">
        <f t="shared" si="0"/>
        <v>0</v>
      </c>
      <c r="I51" s="1"/>
      <c r="W51" s="18"/>
    </row>
    <row r="52" spans="2:23" x14ac:dyDescent="0.2">
      <c r="B52" s="8" t="s">
        <v>34</v>
      </c>
      <c r="C52" s="22">
        <f>SUM(C32:C51)</f>
        <v>283945</v>
      </c>
      <c r="D52" s="22">
        <f>SUM(D32:D51)</f>
        <v>290954</v>
      </c>
      <c r="E52" s="22">
        <f>SUM(E32:E51)</f>
        <v>116958</v>
      </c>
      <c r="F52" s="22">
        <f>SUM(F32:F51)</f>
        <v>29408</v>
      </c>
      <c r="G52" s="22">
        <f>SUM(G32:G51)</f>
        <v>1229</v>
      </c>
      <c r="H52" s="22">
        <f t="shared" si="0"/>
        <v>722494</v>
      </c>
      <c r="I52" s="1"/>
    </row>
    <row r="53" spans="2:23" x14ac:dyDescent="0.2">
      <c r="B53" s="14"/>
      <c r="C53" s="18"/>
      <c r="D53" s="18"/>
      <c r="E53" s="18"/>
      <c r="F53" s="18"/>
      <c r="G53" s="18"/>
      <c r="H53" s="18"/>
      <c r="I53" s="1"/>
    </row>
    <row r="54" spans="2:23" ht="13.5" customHeight="1" x14ac:dyDescent="0.2">
      <c r="B54" s="27"/>
      <c r="D54" s="374" t="s">
        <v>23</v>
      </c>
      <c r="E54" s="374"/>
      <c r="F54" s="374"/>
      <c r="G54" s="31" t="s">
        <v>24</v>
      </c>
      <c r="H54" s="31" t="s">
        <v>25</v>
      </c>
    </row>
    <row r="55" spans="2:23" x14ac:dyDescent="0.2">
      <c r="B55" s="386" t="s">
        <v>40</v>
      </c>
      <c r="C55" s="387"/>
      <c r="D55" s="385" t="str">
        <f>Data!T4</f>
        <v>Redlinger, Lawrence</v>
      </c>
      <c r="E55" s="385"/>
      <c r="F55" s="385"/>
      <c r="G55" s="87" t="str">
        <f>Data!U4</f>
        <v>(972) 883-6188</v>
      </c>
      <c r="H55" s="78" t="str">
        <f>Data!V4</f>
        <v>redling@utdallas.edu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2" t="s">
        <v>42</v>
      </c>
      <c r="C58" s="392"/>
      <c r="D58" s="392"/>
      <c r="E58" s="392"/>
      <c r="F58" s="392"/>
      <c r="G58" s="392"/>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Data!DS4</f>
        <v>6463597.5849133097</v>
      </c>
      <c r="D61" s="82">
        <f>Data!EM4</f>
        <v>6211021.23182783</v>
      </c>
      <c r="E61" s="82">
        <f>Data!FG4</f>
        <v>3216060.0213802001</v>
      </c>
      <c r="F61" s="82">
        <f>Data!GA4</f>
        <v>6756021.19449146</v>
      </c>
      <c r="G61" s="82">
        <f>Data!GU4</f>
        <v>0</v>
      </c>
      <c r="H61" s="21">
        <f>SUM(C61:G61)</f>
        <v>22646700.032612801</v>
      </c>
      <c r="I61" s="1"/>
    </row>
    <row r="62" spans="2:23" x14ac:dyDescent="0.2">
      <c r="B62" s="9" t="str">
        <f>$B$33</f>
        <v>Science</v>
      </c>
      <c r="C62" s="82">
        <f>Data!DT4</f>
        <v>3531541.7892348701</v>
      </c>
      <c r="D62" s="82">
        <f>Data!EN4</f>
        <v>5895148.68650766</v>
      </c>
      <c r="E62" s="82">
        <f>Data!FH4</f>
        <v>4438935.1688752202</v>
      </c>
      <c r="F62" s="82">
        <f>Data!GB4</f>
        <v>6485616.7514997702</v>
      </c>
      <c r="G62" s="82">
        <f>Data!GV4</f>
        <v>0</v>
      </c>
      <c r="H62" s="22">
        <f t="shared" ref="H62:H81" si="1">SUM(C62:G62)</f>
        <v>20351242.396117523</v>
      </c>
      <c r="I62" s="1"/>
    </row>
    <row r="63" spans="2:23" x14ac:dyDescent="0.2">
      <c r="B63" s="9" t="str">
        <f>$B$34</f>
        <v>Fine Arts</v>
      </c>
      <c r="C63" s="82">
        <f>Data!DU4</f>
        <v>1691742.43858268</v>
      </c>
      <c r="D63" s="82">
        <f>Data!EO4</f>
        <v>2809283.5956430701</v>
      </c>
      <c r="E63" s="82">
        <f>Data!FI4</f>
        <v>689961.73989782296</v>
      </c>
      <c r="F63" s="82">
        <f>Data!GC4</f>
        <v>971053.40653118503</v>
      </c>
      <c r="G63" s="82">
        <f>Data!GW4</f>
        <v>0</v>
      </c>
      <c r="H63" s="22">
        <f t="shared" si="1"/>
        <v>6162041.1806547577</v>
      </c>
      <c r="I63" s="1"/>
    </row>
    <row r="64" spans="2:23" x14ac:dyDescent="0.2">
      <c r="B64" s="9" t="str">
        <f>$B$35</f>
        <v>Teacher Education</v>
      </c>
      <c r="C64" s="82">
        <f>Data!DV4</f>
        <v>65424.110771637497</v>
      </c>
      <c r="D64" s="82">
        <f>Data!EP4</f>
        <v>374040.75123092998</v>
      </c>
      <c r="E64" s="82">
        <f>Data!FJ4</f>
        <v>4651.6224489795904</v>
      </c>
      <c r="F64" s="82">
        <f>Data!GD4</f>
        <v>10342.4489795918</v>
      </c>
      <c r="G64" s="82">
        <f>Data!GX4</f>
        <v>0</v>
      </c>
      <c r="H64" s="22">
        <f t="shared" si="1"/>
        <v>454458.93343113887</v>
      </c>
      <c r="I64" s="1"/>
    </row>
    <row r="65" spans="2:9" x14ac:dyDescent="0.2">
      <c r="B65" s="9" t="str">
        <f>$B$36</f>
        <v>Agriculture</v>
      </c>
      <c r="C65" s="82">
        <f>Data!DW4</f>
        <v>0</v>
      </c>
      <c r="D65" s="82">
        <f>Data!EQ4</f>
        <v>0</v>
      </c>
      <c r="E65" s="82">
        <f>Data!FK4</f>
        <v>0</v>
      </c>
      <c r="F65" s="82">
        <f>Data!GE4</f>
        <v>0</v>
      </c>
      <c r="G65" s="82">
        <f>Data!GY4</f>
        <v>0</v>
      </c>
      <c r="H65" s="22">
        <f t="shared" si="1"/>
        <v>0</v>
      </c>
      <c r="I65" s="1"/>
    </row>
    <row r="66" spans="2:9" x14ac:dyDescent="0.2">
      <c r="B66" s="9" t="str">
        <f>$B$37</f>
        <v>Engineering</v>
      </c>
      <c r="C66" s="82">
        <f>Data!DX4</f>
        <v>3242588.9883578001</v>
      </c>
      <c r="D66" s="82">
        <f>Data!ER4</f>
        <v>8083498.5773662301</v>
      </c>
      <c r="E66" s="82">
        <f>Data!FL4</f>
        <v>8384771.8441746002</v>
      </c>
      <c r="F66" s="82">
        <f>Data!GF4</f>
        <v>11688483.912465001</v>
      </c>
      <c r="G66" s="82">
        <f>Data!GZ4</f>
        <v>0</v>
      </c>
      <c r="H66" s="22">
        <f t="shared" si="1"/>
        <v>31399343.32236363</v>
      </c>
      <c r="I66" s="1"/>
    </row>
    <row r="67" spans="2:9" x14ac:dyDescent="0.2">
      <c r="B67" s="9" t="str">
        <f>$B$38</f>
        <v>Home Economics</v>
      </c>
      <c r="C67" s="82">
        <f>Data!DY4</f>
        <v>0</v>
      </c>
      <c r="D67" s="82">
        <f>Data!ES4</f>
        <v>0</v>
      </c>
      <c r="E67" s="82">
        <f>Data!FM4</f>
        <v>0</v>
      </c>
      <c r="F67" s="82">
        <f>Data!GG4</f>
        <v>0</v>
      </c>
      <c r="G67" s="82">
        <f>Data!HA4</f>
        <v>0</v>
      </c>
      <c r="H67" s="22">
        <f t="shared" si="1"/>
        <v>0</v>
      </c>
      <c r="I67" s="1"/>
    </row>
    <row r="68" spans="2:9" x14ac:dyDescent="0.2">
      <c r="B68" s="9" t="str">
        <f>$B$39</f>
        <v>Law</v>
      </c>
      <c r="C68" s="82">
        <f>Data!DZ4</f>
        <v>0</v>
      </c>
      <c r="D68" s="82">
        <f>Data!ET4</f>
        <v>0</v>
      </c>
      <c r="E68" s="82">
        <f>Data!FN4</f>
        <v>0</v>
      </c>
      <c r="F68" s="82">
        <f>Data!GH4</f>
        <v>0</v>
      </c>
      <c r="G68" s="82">
        <f>Data!HB4</f>
        <v>0</v>
      </c>
      <c r="H68" s="22">
        <f t="shared" si="1"/>
        <v>0</v>
      </c>
      <c r="I68" s="1"/>
    </row>
    <row r="69" spans="2:9" x14ac:dyDescent="0.2">
      <c r="B69" s="9" t="str">
        <f>$B$40</f>
        <v>Social Service</v>
      </c>
      <c r="C69" s="82">
        <f>Data!EA4</f>
        <v>0</v>
      </c>
      <c r="D69" s="82">
        <f>Data!EU4</f>
        <v>0</v>
      </c>
      <c r="E69" s="82">
        <f>Data!FO4</f>
        <v>0</v>
      </c>
      <c r="F69" s="82">
        <f>Data!GI4</f>
        <v>0</v>
      </c>
      <c r="G69" s="82">
        <f>Data!HC4</f>
        <v>0</v>
      </c>
      <c r="H69" s="22">
        <f t="shared" si="1"/>
        <v>0</v>
      </c>
      <c r="I69" s="1"/>
    </row>
    <row r="70" spans="2:9" x14ac:dyDescent="0.2">
      <c r="B70" s="9" t="str">
        <f>$B$41</f>
        <v>Library Science</v>
      </c>
      <c r="C70" s="82">
        <f>Data!EB4</f>
        <v>74320</v>
      </c>
      <c r="D70" s="82">
        <f>Data!EV4</f>
        <v>0</v>
      </c>
      <c r="E70" s="82">
        <f>Data!FP4</f>
        <v>41793.599999999999</v>
      </c>
      <c r="F70" s="82">
        <f>Data!GJ4</f>
        <v>0</v>
      </c>
      <c r="G70" s="82">
        <f>Data!HD4</f>
        <v>0</v>
      </c>
      <c r="H70" s="22">
        <f t="shared" si="1"/>
        <v>116113.60000000001</v>
      </c>
      <c r="I70" s="1"/>
    </row>
    <row r="71" spans="2:9" x14ac:dyDescent="0.2">
      <c r="B71" s="9" t="str">
        <f>$B$42</f>
        <v>Veterinary Science</v>
      </c>
      <c r="C71" s="82">
        <f>Data!EC4</f>
        <v>0</v>
      </c>
      <c r="D71" s="82">
        <f>Data!EW4</f>
        <v>0</v>
      </c>
      <c r="E71" s="82">
        <f>Data!FQ4</f>
        <v>0</v>
      </c>
      <c r="F71" s="82">
        <f>Data!GK4</f>
        <v>0</v>
      </c>
      <c r="G71" s="82">
        <f>Data!HE4</f>
        <v>0</v>
      </c>
      <c r="H71" s="22">
        <f t="shared" si="1"/>
        <v>0</v>
      </c>
      <c r="I71" s="1"/>
    </row>
    <row r="72" spans="2:9" x14ac:dyDescent="0.2">
      <c r="B72" s="9" t="str">
        <f>$B$43</f>
        <v>Vocational Training</v>
      </c>
      <c r="C72" s="82">
        <f>Data!ED4</f>
        <v>0</v>
      </c>
      <c r="D72" s="82">
        <f>Data!EX4</f>
        <v>0</v>
      </c>
      <c r="E72" s="82">
        <f>Data!FR4</f>
        <v>0</v>
      </c>
      <c r="F72" s="82">
        <f>Data!GL4</f>
        <v>0</v>
      </c>
      <c r="G72" s="82">
        <f>Data!HF4</f>
        <v>0</v>
      </c>
      <c r="H72" s="22">
        <f t="shared" si="1"/>
        <v>0</v>
      </c>
      <c r="I72" s="1"/>
    </row>
    <row r="73" spans="2:9" x14ac:dyDescent="0.2">
      <c r="B73" s="9" t="str">
        <f>$B$44</f>
        <v>Physical Training</v>
      </c>
      <c r="C73" s="82">
        <f>Data!EE4</f>
        <v>51611</v>
      </c>
      <c r="D73" s="82">
        <f>Data!EY4</f>
        <v>0</v>
      </c>
      <c r="E73" s="82">
        <f>Data!FS4</f>
        <v>0</v>
      </c>
      <c r="F73" s="82">
        <f>Data!GM4</f>
        <v>0</v>
      </c>
      <c r="G73" s="82">
        <f>Data!HG4</f>
        <v>0</v>
      </c>
      <c r="H73" s="22">
        <f t="shared" si="1"/>
        <v>51611</v>
      </c>
      <c r="I73" s="1"/>
    </row>
    <row r="74" spans="2:9" x14ac:dyDescent="0.2">
      <c r="B74" s="9" t="str">
        <f>$B$45</f>
        <v>Health Services</v>
      </c>
      <c r="C74" s="82">
        <f>Data!EF4</f>
        <v>108230.404644765</v>
      </c>
      <c r="D74" s="82">
        <f>Data!EZ4</f>
        <v>605742.47493310901</v>
      </c>
      <c r="E74" s="82">
        <f>Data!FT4</f>
        <v>1937814.7122339201</v>
      </c>
      <c r="F74" s="82">
        <f>Data!GN4</f>
        <v>969555.89687574201</v>
      </c>
      <c r="G74" s="82">
        <f>Data!HH4</f>
        <v>703257.16527812101</v>
      </c>
      <c r="H74" s="22">
        <f t="shared" si="1"/>
        <v>4324600.6539656566</v>
      </c>
      <c r="I74" s="1"/>
    </row>
    <row r="75" spans="2:9" x14ac:dyDescent="0.2">
      <c r="B75" s="9" t="str">
        <f>$B$46</f>
        <v>Pharmacy</v>
      </c>
      <c r="C75" s="82">
        <f>Data!EG4</f>
        <v>0</v>
      </c>
      <c r="D75" s="82">
        <f>Data!FA4</f>
        <v>0</v>
      </c>
      <c r="E75" s="82">
        <f>Data!FU4</f>
        <v>0</v>
      </c>
      <c r="F75" s="82">
        <f>Data!GO4</f>
        <v>0</v>
      </c>
      <c r="G75" s="82">
        <f>Data!HI4</f>
        <v>0</v>
      </c>
      <c r="H75" s="22">
        <f t="shared" si="1"/>
        <v>0</v>
      </c>
      <c r="I75" s="1"/>
    </row>
    <row r="76" spans="2:9" x14ac:dyDescent="0.2">
      <c r="B76" s="9" t="str">
        <f>$B$47</f>
        <v>Business Administration</v>
      </c>
      <c r="C76" s="82">
        <f>Data!EH4</f>
        <v>2154845.7168964301</v>
      </c>
      <c r="D76" s="82">
        <f>Data!FB4</f>
        <v>8241247.4059091602</v>
      </c>
      <c r="E76" s="82">
        <f>Data!FV4</f>
        <v>12791116.560481301</v>
      </c>
      <c r="F76" s="82">
        <f>Data!GP4</f>
        <v>6116673.1984672602</v>
      </c>
      <c r="G76" s="82">
        <f>Data!HJ4</f>
        <v>0</v>
      </c>
      <c r="H76" s="22">
        <f t="shared" si="1"/>
        <v>29303882.881754152</v>
      </c>
      <c r="I76" s="1"/>
    </row>
    <row r="77" spans="2:9" x14ac:dyDescent="0.2">
      <c r="B77" s="9" t="str">
        <f>$B$48</f>
        <v>Optometry</v>
      </c>
      <c r="C77" s="82">
        <f>Data!EI4</f>
        <v>0</v>
      </c>
      <c r="D77" s="82">
        <f>Data!FC4</f>
        <v>0</v>
      </c>
      <c r="E77" s="82">
        <f>Data!FW4</f>
        <v>0</v>
      </c>
      <c r="F77" s="82">
        <f>Data!GQ4</f>
        <v>0</v>
      </c>
      <c r="G77" s="82">
        <f>Data!HK4</f>
        <v>0</v>
      </c>
      <c r="H77" s="22">
        <f t="shared" si="1"/>
        <v>0</v>
      </c>
      <c r="I77" s="1"/>
    </row>
    <row r="78" spans="2:9" x14ac:dyDescent="0.2">
      <c r="B78" s="9" t="str">
        <f>$B$49</f>
        <v>Teacher Ed-Practice Teaching</v>
      </c>
      <c r="C78" s="82">
        <f>Data!EJ4</f>
        <v>0</v>
      </c>
      <c r="D78" s="82">
        <f>Data!FD4</f>
        <v>158571.98054023401</v>
      </c>
      <c r="E78" s="82">
        <f>Data!FX4</f>
        <v>0</v>
      </c>
      <c r="F78" s="82">
        <f>Data!GR4</f>
        <v>0</v>
      </c>
      <c r="G78" s="82">
        <f>Data!HL4</f>
        <v>0</v>
      </c>
      <c r="H78" s="22">
        <f t="shared" si="1"/>
        <v>158571.98054023401</v>
      </c>
      <c r="I78" s="1"/>
    </row>
    <row r="79" spans="2:9" x14ac:dyDescent="0.2">
      <c r="B79" s="9" t="str">
        <f>$B$50</f>
        <v>Technology</v>
      </c>
      <c r="C79" s="82">
        <f>Data!EK4</f>
        <v>216.055555555556</v>
      </c>
      <c r="D79" s="82">
        <f>Data!FE4</f>
        <v>38090.716163999401</v>
      </c>
      <c r="E79" s="82">
        <f>Data!FY4</f>
        <v>216412.15405974901</v>
      </c>
      <c r="F79" s="82">
        <f>Data!GS4</f>
        <v>12037.9925490715</v>
      </c>
      <c r="G79" s="82">
        <f>Data!HM4</f>
        <v>0</v>
      </c>
      <c r="H79" s="22">
        <f t="shared" si="1"/>
        <v>266756.9183283755</v>
      </c>
      <c r="I79" s="1"/>
    </row>
    <row r="80" spans="2:9" x14ac:dyDescent="0.2">
      <c r="B80" s="9" t="str">
        <f>$B$51</f>
        <v>Nursing</v>
      </c>
      <c r="C80" s="82">
        <f>Data!EL4</f>
        <v>0</v>
      </c>
      <c r="D80" s="82">
        <f>Data!FF4</f>
        <v>0</v>
      </c>
      <c r="E80" s="82">
        <f>Data!FZ4</f>
        <v>0</v>
      </c>
      <c r="F80" s="82">
        <f>Data!GT4</f>
        <v>0</v>
      </c>
      <c r="G80" s="82">
        <f>Data!HN4</f>
        <v>0</v>
      </c>
      <c r="H80" s="22">
        <f t="shared" si="1"/>
        <v>0</v>
      </c>
      <c r="I80" s="1"/>
    </row>
    <row r="81" spans="2:9" x14ac:dyDescent="0.2">
      <c r="B81" s="35" t="str">
        <f>$B$52</f>
        <v>Totals</v>
      </c>
      <c r="C81" s="21">
        <f>SUM(C61:C80)</f>
        <v>17384118.088957045</v>
      </c>
      <c r="D81" s="21">
        <f>SUM(D61:D80)</f>
        <v>32416645.420122225</v>
      </c>
      <c r="E81" s="21">
        <f>SUM(E61:E80)</f>
        <v>31721517.423551794</v>
      </c>
      <c r="F81" s="21">
        <f>SUM(F61:F80)</f>
        <v>33009784.801859085</v>
      </c>
      <c r="G81" s="21">
        <f>SUM(G61:G80)</f>
        <v>703257.16527812101</v>
      </c>
      <c r="H81" s="21">
        <f t="shared" si="1"/>
        <v>115235322.89976826</v>
      </c>
      <c r="I81" s="1"/>
    </row>
    <row r="82" spans="2:9" x14ac:dyDescent="0.2">
      <c r="B82" s="14"/>
      <c r="C82" s="15"/>
      <c r="D82" s="15"/>
      <c r="E82" s="15"/>
      <c r="F82" s="15"/>
      <c r="G82" s="15"/>
      <c r="H82" s="16"/>
      <c r="I82" s="1"/>
    </row>
    <row r="83" spans="2:9" ht="13.5" customHeight="1" x14ac:dyDescent="0.2">
      <c r="B83" s="27"/>
      <c r="D83" s="374" t="s">
        <v>23</v>
      </c>
      <c r="E83" s="374"/>
      <c r="F83" s="374"/>
      <c r="G83" s="31" t="s">
        <v>24</v>
      </c>
      <c r="H83" s="31" t="s">
        <v>25</v>
      </c>
    </row>
    <row r="84" spans="2:9" x14ac:dyDescent="0.2">
      <c r="B84" s="386" t="s">
        <v>41</v>
      </c>
      <c r="C84" s="387"/>
      <c r="D84" s="385" t="str">
        <f>Data!T4</f>
        <v>Redlinger, Lawrence</v>
      </c>
      <c r="E84" s="385"/>
      <c r="F84" s="385"/>
      <c r="G84" s="87" t="str">
        <f>Data!U4</f>
        <v>(972) 883-6188</v>
      </c>
      <c r="H84" s="78" t="str">
        <f>Data!V4</f>
        <v>redling@utdallas.edu</v>
      </c>
    </row>
    <row r="85" spans="2:9" ht="13.5" customHeight="1" x14ac:dyDescent="0.2">
      <c r="B85" s="27"/>
      <c r="C85" s="27"/>
      <c r="D85" s="27"/>
      <c r="E85" s="27"/>
      <c r="F85" s="27"/>
      <c r="G85" s="27"/>
      <c r="H85" s="5"/>
    </row>
    <row r="86" spans="2:9" x14ac:dyDescent="0.2">
      <c r="B86" s="28" t="s">
        <v>33</v>
      </c>
      <c r="C86" s="13"/>
      <c r="D86" s="13"/>
      <c r="E86" s="13"/>
      <c r="F86" s="13"/>
      <c r="G86" s="13"/>
      <c r="H86" s="17">
        <f>H13+H14</f>
        <v>318947756</v>
      </c>
    </row>
    <row r="87" spans="2:9" ht="42.75" customHeight="1" x14ac:dyDescent="0.2">
      <c r="B87" s="365" t="s">
        <v>8</v>
      </c>
      <c r="C87" s="365"/>
      <c r="D87" s="365"/>
      <c r="E87" s="365"/>
      <c r="F87" s="365"/>
      <c r="G87" s="365"/>
      <c r="H87" s="34"/>
    </row>
    <row r="88" spans="2:9" x14ac:dyDescent="0.2">
      <c r="B88" s="28" t="s">
        <v>5</v>
      </c>
      <c r="C88" s="12"/>
      <c r="D88" s="12"/>
      <c r="E88" s="12"/>
      <c r="F88" s="12"/>
      <c r="G88" s="12"/>
      <c r="H88" s="17"/>
    </row>
    <row r="89" spans="2:9" ht="98.25" customHeight="1" thickBot="1" x14ac:dyDescent="0.25">
      <c r="B89" s="390" t="s">
        <v>232</v>
      </c>
      <c r="C89" s="390"/>
      <c r="D89" s="390"/>
      <c r="E89" s="390"/>
      <c r="F89" s="390"/>
      <c r="G89" s="390"/>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Data!HR4</f>
        <v>912184.07562948018</v>
      </c>
      <c r="D91" s="159">
        <f>Data!IL4</f>
        <v>773715.72857998952</v>
      </c>
      <c r="E91" s="159">
        <f>Data!JF4</f>
        <v>169541.34000000003</v>
      </c>
      <c r="F91" s="159">
        <f>Data!JZ4</f>
        <v>329109.66000000003</v>
      </c>
      <c r="G91" s="159">
        <f>Data!KT4</f>
        <v>0</v>
      </c>
      <c r="H91" s="36">
        <f t="shared" ref="H91:H111" si="2">SUM(C91:G91)</f>
        <v>2184550.8042094698</v>
      </c>
    </row>
    <row r="92" spans="2:9" x14ac:dyDescent="0.2">
      <c r="B92" s="9" t="str">
        <f>$B$33</f>
        <v>Science</v>
      </c>
      <c r="C92" s="159">
        <f>Data!HS4</f>
        <v>2759016.1363390228</v>
      </c>
      <c r="D92" s="159">
        <f>Data!IM4</f>
        <v>4477854.5473459614</v>
      </c>
      <c r="E92" s="159">
        <f>Data!JG4</f>
        <v>694525.51</v>
      </c>
      <c r="F92" s="159">
        <f>Data!KA4</f>
        <v>722873.49</v>
      </c>
      <c r="G92" s="159">
        <f>Data!KU4</f>
        <v>0</v>
      </c>
      <c r="H92" s="69">
        <f t="shared" si="2"/>
        <v>8654269.6836849842</v>
      </c>
    </row>
    <row r="93" spans="2:9" x14ac:dyDescent="0.2">
      <c r="B93" s="9" t="str">
        <f>$B$34</f>
        <v>Fine Arts</v>
      </c>
      <c r="C93" s="159">
        <f>Data!HT4</f>
        <v>67074.611446725365</v>
      </c>
      <c r="D93" s="159">
        <f>Data!IN4</f>
        <v>100598.15021319866</v>
      </c>
      <c r="E93" s="159">
        <f>Data!JH4</f>
        <v>58428</v>
      </c>
      <c r="F93" s="159">
        <f>Data!KB4</f>
        <v>0</v>
      </c>
      <c r="G93" s="159">
        <f>Data!KV4</f>
        <v>0</v>
      </c>
      <c r="H93" s="69">
        <f t="shared" si="2"/>
        <v>226100.76165992403</v>
      </c>
    </row>
    <row r="94" spans="2:9" x14ac:dyDescent="0.2">
      <c r="B94" s="9" t="str">
        <f>$B$35</f>
        <v>Teacher Education</v>
      </c>
      <c r="C94" s="159">
        <f>Data!HU4</f>
        <v>0</v>
      </c>
      <c r="D94" s="159">
        <f>Data!IO4</f>
        <v>0</v>
      </c>
      <c r="E94" s="159">
        <f>Data!JI4</f>
        <v>0</v>
      </c>
      <c r="F94" s="159">
        <f>Data!KC4</f>
        <v>0</v>
      </c>
      <c r="G94" s="159">
        <f>Data!KW4</f>
        <v>0</v>
      </c>
      <c r="H94" s="69">
        <f t="shared" si="2"/>
        <v>0</v>
      </c>
    </row>
    <row r="95" spans="2:9" x14ac:dyDescent="0.2">
      <c r="B95" s="9" t="str">
        <f>$B$36</f>
        <v>Agriculture</v>
      </c>
      <c r="C95" s="159">
        <f>Data!HV4</f>
        <v>0</v>
      </c>
      <c r="D95" s="159">
        <f>Data!IP4</f>
        <v>0</v>
      </c>
      <c r="E95" s="159">
        <f>Data!JJ4</f>
        <v>0</v>
      </c>
      <c r="F95" s="159">
        <f>Data!KD4</f>
        <v>0</v>
      </c>
      <c r="G95" s="159">
        <f>Data!KX4</f>
        <v>0</v>
      </c>
      <c r="H95" s="69">
        <f t="shared" si="2"/>
        <v>0</v>
      </c>
    </row>
    <row r="96" spans="2:9" x14ac:dyDescent="0.2">
      <c r="B96" s="9" t="str">
        <f>$B$37</f>
        <v>Engineering</v>
      </c>
      <c r="C96" s="159">
        <f>Data!HW4</f>
        <v>1294336.061235395</v>
      </c>
      <c r="D96" s="159">
        <f>Data!IQ4</f>
        <v>3020117.4762159213</v>
      </c>
      <c r="E96" s="159">
        <f>Data!JK4</f>
        <v>0</v>
      </c>
      <c r="F96" s="159">
        <f>Data!KE4</f>
        <v>560306</v>
      </c>
      <c r="G96" s="159">
        <f>Data!KY4</f>
        <v>0</v>
      </c>
      <c r="H96" s="69">
        <f t="shared" si="2"/>
        <v>4874759.5374513166</v>
      </c>
    </row>
    <row r="97" spans="2:8" x14ac:dyDescent="0.2">
      <c r="B97" s="9" t="str">
        <f>$B$38</f>
        <v>Home Economics</v>
      </c>
      <c r="C97" s="159">
        <f>Data!HX4</f>
        <v>0</v>
      </c>
      <c r="D97" s="159">
        <f>Data!IR4</f>
        <v>0</v>
      </c>
      <c r="E97" s="159">
        <f>Data!JL4</f>
        <v>0</v>
      </c>
      <c r="F97" s="159">
        <f>Data!KF4</f>
        <v>0</v>
      </c>
      <c r="G97" s="159">
        <f>Data!KZ4</f>
        <v>0</v>
      </c>
      <c r="H97" s="69">
        <f t="shared" si="2"/>
        <v>0</v>
      </c>
    </row>
    <row r="98" spans="2:8" x14ac:dyDescent="0.2">
      <c r="B98" s="9" t="str">
        <f>$B$39</f>
        <v>Law</v>
      </c>
      <c r="C98" s="159">
        <f>Data!HY4</f>
        <v>0</v>
      </c>
      <c r="D98" s="159">
        <f>Data!IS4</f>
        <v>0</v>
      </c>
      <c r="E98" s="159">
        <f>Data!JM4</f>
        <v>0</v>
      </c>
      <c r="F98" s="159">
        <f>Data!KG4</f>
        <v>0</v>
      </c>
      <c r="G98" s="159">
        <f>Data!LA4</f>
        <v>0</v>
      </c>
      <c r="H98" s="69">
        <f t="shared" si="2"/>
        <v>0</v>
      </c>
    </row>
    <row r="99" spans="2:8" x14ac:dyDescent="0.2">
      <c r="B99" s="9" t="str">
        <f>$B$40</f>
        <v>Social Service</v>
      </c>
      <c r="C99" s="159">
        <f>Data!HZ4</f>
        <v>0</v>
      </c>
      <c r="D99" s="159">
        <f>Data!IT4</f>
        <v>0</v>
      </c>
      <c r="E99" s="159">
        <f>Data!JN4</f>
        <v>0</v>
      </c>
      <c r="F99" s="159">
        <f>Data!KH4</f>
        <v>0</v>
      </c>
      <c r="G99" s="159">
        <f>Data!LB4</f>
        <v>0</v>
      </c>
      <c r="H99" s="69">
        <f t="shared" si="2"/>
        <v>0</v>
      </c>
    </row>
    <row r="100" spans="2:8" x14ac:dyDescent="0.2">
      <c r="B100" s="9" t="str">
        <f>$B$41</f>
        <v>Library Science</v>
      </c>
      <c r="C100" s="159">
        <f>Data!IA4</f>
        <v>0</v>
      </c>
      <c r="D100" s="159">
        <f>Data!IU4</f>
        <v>0</v>
      </c>
      <c r="E100" s="159">
        <f>Data!JO4</f>
        <v>0</v>
      </c>
      <c r="F100" s="159">
        <f>Data!KI4</f>
        <v>0</v>
      </c>
      <c r="G100" s="159">
        <f>Data!LC4</f>
        <v>0</v>
      </c>
      <c r="H100" s="69">
        <f t="shared" si="2"/>
        <v>0</v>
      </c>
    </row>
    <row r="101" spans="2:8" x14ac:dyDescent="0.2">
      <c r="B101" s="9" t="str">
        <f>$B$42</f>
        <v>Veterinary Science</v>
      </c>
      <c r="C101" s="159">
        <f>Data!IB4</f>
        <v>0</v>
      </c>
      <c r="D101" s="159">
        <f>Data!IV4</f>
        <v>0</v>
      </c>
      <c r="E101" s="159">
        <f>Data!JP4</f>
        <v>0</v>
      </c>
      <c r="F101" s="159">
        <f>Data!KJ4</f>
        <v>0</v>
      </c>
      <c r="G101" s="159">
        <f>Data!LD4</f>
        <v>0</v>
      </c>
      <c r="H101" s="69">
        <f t="shared" si="2"/>
        <v>0</v>
      </c>
    </row>
    <row r="102" spans="2:8" x14ac:dyDescent="0.2">
      <c r="B102" s="9" t="str">
        <f>$B$43</f>
        <v>Vocational Training</v>
      </c>
      <c r="C102" s="159">
        <f>Data!IC4</f>
        <v>0</v>
      </c>
      <c r="D102" s="159">
        <f>Data!IW4</f>
        <v>0</v>
      </c>
      <c r="E102" s="159">
        <f>Data!JQ4</f>
        <v>0</v>
      </c>
      <c r="F102" s="159">
        <f>Data!KK4</f>
        <v>0</v>
      </c>
      <c r="G102" s="159">
        <f>Data!LE4</f>
        <v>0</v>
      </c>
      <c r="H102" s="69">
        <f t="shared" si="2"/>
        <v>0</v>
      </c>
    </row>
    <row r="103" spans="2:8" x14ac:dyDescent="0.2">
      <c r="B103" s="9" t="str">
        <f>$B$44</f>
        <v>Physical Training</v>
      </c>
      <c r="C103" s="159">
        <f>Data!ID4</f>
        <v>0</v>
      </c>
      <c r="D103" s="159">
        <f>Data!IX4</f>
        <v>0</v>
      </c>
      <c r="E103" s="159">
        <f>Data!JR4</f>
        <v>0</v>
      </c>
      <c r="F103" s="159">
        <f>Data!KL4</f>
        <v>0</v>
      </c>
      <c r="G103" s="159">
        <f>Data!LF4</f>
        <v>0</v>
      </c>
      <c r="H103" s="69">
        <f t="shared" si="2"/>
        <v>0</v>
      </c>
    </row>
    <row r="104" spans="2:8" x14ac:dyDescent="0.2">
      <c r="B104" s="9" t="str">
        <f>$B$45</f>
        <v>Health Services</v>
      </c>
      <c r="C104" s="159">
        <f>Data!IE4</f>
        <v>0</v>
      </c>
      <c r="D104" s="159">
        <f>Data!IY4</f>
        <v>0</v>
      </c>
      <c r="E104" s="159">
        <f>Data!JS4</f>
        <v>0</v>
      </c>
      <c r="F104" s="159">
        <f>Data!KM4</f>
        <v>0</v>
      </c>
      <c r="G104" s="159">
        <f>Data!LG4</f>
        <v>0</v>
      </c>
      <c r="H104" s="69">
        <f t="shared" si="2"/>
        <v>0</v>
      </c>
    </row>
    <row r="105" spans="2:8" x14ac:dyDescent="0.2">
      <c r="B105" s="9" t="str">
        <f>$B$46</f>
        <v>Pharmacy</v>
      </c>
      <c r="C105" s="159">
        <f>Data!IF4</f>
        <v>0</v>
      </c>
      <c r="D105" s="159">
        <f>Data!IZ4</f>
        <v>0</v>
      </c>
      <c r="E105" s="159">
        <f>Data!JT4</f>
        <v>0</v>
      </c>
      <c r="F105" s="159">
        <f>Data!KN4</f>
        <v>0</v>
      </c>
      <c r="G105" s="159">
        <f>Data!LH4</f>
        <v>0</v>
      </c>
      <c r="H105" s="69">
        <f t="shared" si="2"/>
        <v>0</v>
      </c>
    </row>
    <row r="106" spans="2:8" x14ac:dyDescent="0.2">
      <c r="B106" s="9" t="str">
        <f>$B$47</f>
        <v>Business Administration</v>
      </c>
      <c r="C106" s="159">
        <f>Data!IG4</f>
        <v>332341.91127683932</v>
      </c>
      <c r="D106" s="159">
        <f>Data!JA4</f>
        <v>2202176.7251174664</v>
      </c>
      <c r="E106" s="159">
        <f>Data!JU4</f>
        <v>3646403.4</v>
      </c>
      <c r="F106" s="159">
        <f>Data!KO4</f>
        <v>2430935.6</v>
      </c>
      <c r="G106" s="159">
        <f>Data!LI4</f>
        <v>0</v>
      </c>
      <c r="H106" s="69">
        <f t="shared" si="2"/>
        <v>8611857.6363943052</v>
      </c>
    </row>
    <row r="107" spans="2:8" x14ac:dyDescent="0.2">
      <c r="B107" s="9" t="str">
        <f>$B$48</f>
        <v>Optometry</v>
      </c>
      <c r="C107" s="159">
        <f>Data!IH4</f>
        <v>0</v>
      </c>
      <c r="D107" s="159">
        <f>Data!JB4</f>
        <v>0</v>
      </c>
      <c r="E107" s="159">
        <f>Data!JV4</f>
        <v>0</v>
      </c>
      <c r="F107" s="159">
        <f>Data!KP4</f>
        <v>0</v>
      </c>
      <c r="G107" s="159">
        <f>Data!LJ4</f>
        <v>0</v>
      </c>
      <c r="H107" s="69">
        <f t="shared" si="2"/>
        <v>0</v>
      </c>
    </row>
    <row r="108" spans="2:8" x14ac:dyDescent="0.2">
      <c r="B108" s="9" t="str">
        <f>$B$49</f>
        <v>Teacher Ed-Practice Teaching</v>
      </c>
      <c r="C108" s="159">
        <f>Data!II4</f>
        <v>0</v>
      </c>
      <c r="D108" s="159">
        <f>Data!JC4</f>
        <v>0</v>
      </c>
      <c r="E108" s="159">
        <f>Data!JW4</f>
        <v>0</v>
      </c>
      <c r="F108" s="159">
        <f>Data!KQ4</f>
        <v>0</v>
      </c>
      <c r="G108" s="159">
        <f>Data!LK4</f>
        <v>0</v>
      </c>
      <c r="H108" s="69">
        <f t="shared" si="2"/>
        <v>0</v>
      </c>
    </row>
    <row r="109" spans="2:8" x14ac:dyDescent="0.2">
      <c r="B109" s="9" t="str">
        <f>$B$50</f>
        <v>Technology</v>
      </c>
      <c r="C109" s="159">
        <f>Data!IJ4</f>
        <v>0</v>
      </c>
      <c r="D109" s="159">
        <f>Data!JD4</f>
        <v>0</v>
      </c>
      <c r="E109" s="159">
        <f>Data!JX4</f>
        <v>0</v>
      </c>
      <c r="F109" s="159">
        <f>Data!KR4</f>
        <v>0</v>
      </c>
      <c r="G109" s="159">
        <f>Data!LL4</f>
        <v>0</v>
      </c>
      <c r="H109" s="69">
        <f t="shared" si="2"/>
        <v>0</v>
      </c>
    </row>
    <row r="110" spans="2:8" x14ac:dyDescent="0.2">
      <c r="B110" s="9" t="str">
        <f>$B$51</f>
        <v>Nursing</v>
      </c>
      <c r="C110" s="159">
        <f>Data!IK4</f>
        <v>0</v>
      </c>
      <c r="D110" s="159">
        <f>Data!JE4</f>
        <v>0</v>
      </c>
      <c r="E110" s="159">
        <f>Data!JY4</f>
        <v>0</v>
      </c>
      <c r="F110" s="159">
        <f>Data!KS4</f>
        <v>0</v>
      </c>
      <c r="G110" s="159">
        <f>Data!HPM4</f>
        <v>0</v>
      </c>
      <c r="H110" s="69">
        <f t="shared" si="2"/>
        <v>0</v>
      </c>
    </row>
    <row r="111" spans="2:8" x14ac:dyDescent="0.2">
      <c r="B111" s="35" t="str">
        <f>$B$52</f>
        <v>Totals</v>
      </c>
      <c r="C111" s="36">
        <f>SUM(C91:C110)</f>
        <v>5364952.7959274631</v>
      </c>
      <c r="D111" s="36">
        <f>SUM(D91:D110)</f>
        <v>10574462.627472539</v>
      </c>
      <c r="E111" s="36">
        <f>SUM(E91:E110)</f>
        <v>4568898.25</v>
      </c>
      <c r="F111" s="36">
        <f>SUM(F91:F110)</f>
        <v>4043224.75</v>
      </c>
      <c r="G111" s="36">
        <f>SUM(G91:G110)</f>
        <v>0</v>
      </c>
      <c r="H111" s="36">
        <f t="shared" si="2"/>
        <v>24551538.4234</v>
      </c>
    </row>
    <row r="112" spans="2:8" x14ac:dyDescent="0.2">
      <c r="B112" s="40"/>
      <c r="C112" s="42"/>
      <c r="D112" s="42"/>
      <c r="E112" s="42"/>
      <c r="F112" s="42"/>
      <c r="G112" s="42"/>
      <c r="H112" s="45"/>
    </row>
    <row r="113" spans="2:9" x14ac:dyDescent="0.2">
      <c r="B113" s="388" t="s">
        <v>65</v>
      </c>
      <c r="C113" s="388"/>
      <c r="D113" s="388"/>
      <c r="E113" s="388"/>
      <c r="F113" s="388"/>
      <c r="G113" s="388"/>
      <c r="H113" s="388"/>
      <c r="I113" s="1"/>
    </row>
    <row r="114" spans="2:9" ht="36.75" customHeight="1" thickBot="1" x14ac:dyDescent="0.25">
      <c r="B114" s="367" t="s">
        <v>37</v>
      </c>
      <c r="C114" s="367"/>
      <c r="D114" s="367"/>
      <c r="E114" s="367"/>
      <c r="F114" s="367"/>
      <c r="G114" s="367"/>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7375781.6605427898</v>
      </c>
      <c r="D116" s="21">
        <f t="shared" si="3"/>
        <v>6984736.9604078196</v>
      </c>
      <c r="E116" s="21">
        <f t="shared" si="3"/>
        <v>3385601.3613801999</v>
      </c>
      <c r="F116" s="21">
        <f t="shared" si="3"/>
        <v>7085130.8544914601</v>
      </c>
      <c r="G116" s="21">
        <f t="shared" si="3"/>
        <v>0</v>
      </c>
      <c r="H116" s="36">
        <f t="shared" ref="H116:H136" si="4">SUM(C116:G116)</f>
        <v>24831250.836822271</v>
      </c>
      <c r="I116" s="1"/>
    </row>
    <row r="117" spans="2:9" x14ac:dyDescent="0.2">
      <c r="B117" s="9" t="str">
        <f>$B$33</f>
        <v>Science</v>
      </c>
      <c r="C117" s="22">
        <f t="shared" si="3"/>
        <v>6290557.9255738929</v>
      </c>
      <c r="D117" s="22">
        <f t="shared" si="3"/>
        <v>10373003.233853621</v>
      </c>
      <c r="E117" s="22">
        <f t="shared" si="3"/>
        <v>5133460.67887522</v>
      </c>
      <c r="F117" s="22">
        <f t="shared" si="3"/>
        <v>7208490.2414997704</v>
      </c>
      <c r="G117" s="22">
        <f t="shared" si="3"/>
        <v>0</v>
      </c>
      <c r="H117" s="69">
        <f t="shared" si="4"/>
        <v>29005512.079802506</v>
      </c>
      <c r="I117" s="1"/>
    </row>
    <row r="118" spans="2:9" x14ac:dyDescent="0.2">
      <c r="B118" s="9" t="str">
        <f>$B$34</f>
        <v>Fine Arts</v>
      </c>
      <c r="C118" s="22">
        <f t="shared" si="3"/>
        <v>1758817.0500294054</v>
      </c>
      <c r="D118" s="22">
        <f t="shared" si="3"/>
        <v>2909881.7458562688</v>
      </c>
      <c r="E118" s="22">
        <f t="shared" si="3"/>
        <v>748389.73989782296</v>
      </c>
      <c r="F118" s="22">
        <f t="shared" si="3"/>
        <v>971053.40653118503</v>
      </c>
      <c r="G118" s="22">
        <f t="shared" si="3"/>
        <v>0</v>
      </c>
      <c r="H118" s="69">
        <f t="shared" si="4"/>
        <v>6388141.9423146825</v>
      </c>
      <c r="I118" s="1"/>
    </row>
    <row r="119" spans="2:9" x14ac:dyDescent="0.2">
      <c r="B119" s="9" t="str">
        <f>$B$35</f>
        <v>Teacher Education</v>
      </c>
      <c r="C119" s="22">
        <f t="shared" si="3"/>
        <v>65424.110771637497</v>
      </c>
      <c r="D119" s="22">
        <f t="shared" si="3"/>
        <v>374040.75123092998</v>
      </c>
      <c r="E119" s="22">
        <f t="shared" si="3"/>
        <v>4651.6224489795904</v>
      </c>
      <c r="F119" s="22">
        <f t="shared" si="3"/>
        <v>10342.4489795918</v>
      </c>
      <c r="G119" s="22">
        <f t="shared" si="3"/>
        <v>0</v>
      </c>
      <c r="H119" s="69">
        <f t="shared" si="4"/>
        <v>454458.93343113887</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4536925.0495931953</v>
      </c>
      <c r="D121" s="22">
        <f t="shared" si="3"/>
        <v>11103616.05358215</v>
      </c>
      <c r="E121" s="22">
        <f t="shared" si="3"/>
        <v>8384771.8441746002</v>
      </c>
      <c r="F121" s="22">
        <f t="shared" si="3"/>
        <v>12248789.912465001</v>
      </c>
      <c r="G121" s="22">
        <f t="shared" si="3"/>
        <v>0</v>
      </c>
      <c r="H121" s="69">
        <f t="shared" si="4"/>
        <v>36274102.859814949</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74320</v>
      </c>
      <c r="D125" s="22">
        <f t="shared" si="3"/>
        <v>0</v>
      </c>
      <c r="E125" s="22">
        <f t="shared" si="3"/>
        <v>41793.599999999999</v>
      </c>
      <c r="F125" s="22">
        <f t="shared" si="3"/>
        <v>0</v>
      </c>
      <c r="G125" s="22">
        <f t="shared" si="3"/>
        <v>0</v>
      </c>
      <c r="H125" s="69">
        <f t="shared" si="4"/>
        <v>116113.60000000001</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51611</v>
      </c>
      <c r="D128" s="22">
        <f t="shared" si="3"/>
        <v>0</v>
      </c>
      <c r="E128" s="22">
        <f t="shared" si="3"/>
        <v>0</v>
      </c>
      <c r="F128" s="22">
        <f t="shared" si="3"/>
        <v>0</v>
      </c>
      <c r="G128" s="22">
        <f t="shared" si="3"/>
        <v>0</v>
      </c>
      <c r="H128" s="69">
        <f t="shared" si="4"/>
        <v>51611</v>
      </c>
      <c r="I128" s="1"/>
    </row>
    <row r="129" spans="2:12" x14ac:dyDescent="0.2">
      <c r="B129" s="9" t="str">
        <f>$B$45</f>
        <v>Health Services</v>
      </c>
      <c r="C129" s="22">
        <f t="shared" si="3"/>
        <v>108230.404644765</v>
      </c>
      <c r="D129" s="22">
        <f t="shared" si="3"/>
        <v>605742.47493310901</v>
      </c>
      <c r="E129" s="22">
        <f t="shared" si="3"/>
        <v>1937814.7122339201</v>
      </c>
      <c r="F129" s="22">
        <f t="shared" si="3"/>
        <v>969555.89687574201</v>
      </c>
      <c r="G129" s="22">
        <f t="shared" si="3"/>
        <v>703257.16527812101</v>
      </c>
      <c r="H129" s="69">
        <f t="shared" si="4"/>
        <v>4324600.6539656566</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2487187.6281732693</v>
      </c>
      <c r="D131" s="22">
        <f t="shared" si="3"/>
        <v>10443424.131026626</v>
      </c>
      <c r="E131" s="22">
        <f t="shared" si="3"/>
        <v>16437519.960481301</v>
      </c>
      <c r="F131" s="22">
        <f t="shared" si="3"/>
        <v>8547608.7984672599</v>
      </c>
      <c r="G131" s="22">
        <f t="shared" si="3"/>
        <v>0</v>
      </c>
      <c r="H131" s="69">
        <f t="shared" si="4"/>
        <v>37915740.518148452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158571.98054023401</v>
      </c>
      <c r="E133" s="22">
        <f t="shared" si="5"/>
        <v>0</v>
      </c>
      <c r="F133" s="22">
        <f t="shared" si="5"/>
        <v>0</v>
      </c>
      <c r="G133" s="22">
        <f t="shared" si="5"/>
        <v>0</v>
      </c>
      <c r="H133" s="69">
        <f t="shared" si="4"/>
        <v>158571.98054023401</v>
      </c>
      <c r="I133" s="1"/>
    </row>
    <row r="134" spans="2:12" x14ac:dyDescent="0.2">
      <c r="B134" s="9" t="str">
        <f>$B$50</f>
        <v>Technology</v>
      </c>
      <c r="C134" s="22">
        <f t="shared" si="5"/>
        <v>216.055555555556</v>
      </c>
      <c r="D134" s="22">
        <f t="shared" si="5"/>
        <v>38090.716163999401</v>
      </c>
      <c r="E134" s="22">
        <f t="shared" si="5"/>
        <v>216412.15405974901</v>
      </c>
      <c r="F134" s="22">
        <f t="shared" si="5"/>
        <v>12037.9925490715</v>
      </c>
      <c r="G134" s="22">
        <f t="shared" si="5"/>
        <v>0</v>
      </c>
      <c r="H134" s="69">
        <f t="shared" si="4"/>
        <v>266756.9183283755</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22749070.88488451</v>
      </c>
      <c r="D136" s="36">
        <f>SUM(D116:D135)</f>
        <v>42991108.047594756</v>
      </c>
      <c r="E136" s="36">
        <f>SUM(E116:E135)</f>
        <v>36290415.67355179</v>
      </c>
      <c r="F136" s="36">
        <f>SUM(F116:F135)</f>
        <v>37053009.551859081</v>
      </c>
      <c r="G136" s="36">
        <f>SUM(G116:G135)</f>
        <v>703257.16527812101</v>
      </c>
      <c r="H136" s="36">
        <f t="shared" si="4"/>
        <v>139786861.32316825</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179160894.67683172</v>
      </c>
    </row>
    <row r="139" spans="2:12" ht="152.25" customHeight="1" thickBot="1" x14ac:dyDescent="0.25">
      <c r="B139" s="365" t="s">
        <v>939</v>
      </c>
      <c r="C139" s="365"/>
      <c r="D139" s="365"/>
      <c r="E139" s="365"/>
      <c r="F139" s="365"/>
      <c r="G139" s="365"/>
      <c r="H139" s="34"/>
    </row>
    <row r="140" spans="2:12" ht="36.75" customHeight="1" thickTop="1" x14ac:dyDescent="0.2">
      <c r="B140" s="414" t="s">
        <v>941</v>
      </c>
      <c r="C140" s="378"/>
      <c r="D140" s="378"/>
      <c r="E140" s="378"/>
      <c r="F140" s="379"/>
      <c r="G140" s="323" t="s">
        <v>2</v>
      </c>
      <c r="H140" s="74">
        <v>1</v>
      </c>
      <c r="I140" s="366" t="str">
        <f>IF(H140+H141=1,"","Error, the two cells on the left must equal 100%")</f>
        <v/>
      </c>
      <c r="L140" s="53"/>
    </row>
    <row r="141" spans="2:12" ht="37.5" customHeight="1" thickBot="1" x14ac:dyDescent="0.25">
      <c r="B141" s="380"/>
      <c r="C141" s="381"/>
      <c r="D141" s="381"/>
      <c r="E141" s="381"/>
      <c r="F141" s="382"/>
      <c r="G141" s="323" t="s">
        <v>3</v>
      </c>
      <c r="H141" s="324">
        <f>1-H140</f>
        <v>0</v>
      </c>
      <c r="I141" s="366"/>
    </row>
    <row r="142" spans="2:12" ht="43.5" thickBot="1" x14ac:dyDescent="0.25">
      <c r="B142" s="65" t="s">
        <v>32</v>
      </c>
      <c r="C142" s="66" t="s">
        <v>26</v>
      </c>
      <c r="D142" s="66" t="s">
        <v>27</v>
      </c>
      <c r="E142" s="66" t="s">
        <v>28</v>
      </c>
      <c r="F142" s="66" t="s">
        <v>29</v>
      </c>
      <c r="G142" s="322" t="s">
        <v>30</v>
      </c>
      <c r="H142" s="73" t="s">
        <v>6</v>
      </c>
      <c r="I142" s="67" t="s">
        <v>7</v>
      </c>
    </row>
    <row r="143" spans="2:12" x14ac:dyDescent="0.2">
      <c r="B143" s="9" t="str">
        <f>$B$32</f>
        <v>Liberal Arts</v>
      </c>
      <c r="C143" s="159">
        <f>Data!LN4</f>
        <v>8934898.0869163964</v>
      </c>
      <c r="D143" s="159">
        <f>Data!MH4</f>
        <v>7779932.0021789782</v>
      </c>
      <c r="E143" s="159">
        <f>Data!NB4</f>
        <v>4880477.2232082943</v>
      </c>
      <c r="F143" s="159">
        <f>Data!NV4</f>
        <v>8714319.078652516</v>
      </c>
      <c r="G143" s="159">
        <f>Data!OP4</f>
        <v>0</v>
      </c>
      <c r="H143" s="160">
        <f>Data!PJ4</f>
        <v>0</v>
      </c>
      <c r="I143" s="70">
        <f t="shared" ref="I143:I162" si="6">SUM(C143:H143)</f>
        <v>30309626.390956186</v>
      </c>
    </row>
    <row r="144" spans="2:12" x14ac:dyDescent="0.2">
      <c r="B144" s="9" t="str">
        <f>$B$33</f>
        <v>Science</v>
      </c>
      <c r="C144" s="159">
        <f>Data!LO4</f>
        <v>10520507.962721532</v>
      </c>
      <c r="D144" s="159">
        <f>Data!MI4</f>
        <v>11848883.080990957</v>
      </c>
      <c r="E144" s="159">
        <f>Data!NC4</f>
        <v>7432072.873232834</v>
      </c>
      <c r="F144" s="159">
        <f>Data!NW4</f>
        <v>7742236.6597453114</v>
      </c>
      <c r="G144" s="159">
        <f>Data!OQ4</f>
        <v>0</v>
      </c>
      <c r="H144" s="160">
        <f>Data!PK4</f>
        <v>0</v>
      </c>
      <c r="I144" s="70">
        <f t="shared" si="6"/>
        <v>37543700.576690637</v>
      </c>
    </row>
    <row r="145" spans="2:9" x14ac:dyDescent="0.2">
      <c r="B145" s="9" t="str">
        <f>$B$34</f>
        <v>Fine Arts</v>
      </c>
      <c r="C145" s="159">
        <f>Data!LP4</f>
        <v>2203273.7905517966</v>
      </c>
      <c r="D145" s="159">
        <f>Data!MJ4</f>
        <v>3359393.7532406389</v>
      </c>
      <c r="E145" s="159">
        <f>Data!ND4</f>
        <v>912624.22268287395</v>
      </c>
      <c r="F145" s="159">
        <f>Data!NX4</f>
        <v>1193990.2990415778</v>
      </c>
      <c r="G145" s="159">
        <f>Data!OR4</f>
        <v>0</v>
      </c>
      <c r="H145" s="160">
        <f>Data!PL4</f>
        <v>0</v>
      </c>
      <c r="I145" s="70">
        <f t="shared" si="6"/>
        <v>7669282.0655168872</v>
      </c>
    </row>
    <row r="146" spans="2:9" x14ac:dyDescent="0.2">
      <c r="B146" s="9" t="str">
        <f>$B$35</f>
        <v>Teacher Education</v>
      </c>
      <c r="C146" s="159">
        <f>Data!LQ4</f>
        <v>80664.9571427138</v>
      </c>
      <c r="D146" s="159">
        <f>Data!MK4</f>
        <v>490883.99740806007</v>
      </c>
      <c r="E146" s="159">
        <f>Data!NE4</f>
        <v>25803.147915296715</v>
      </c>
      <c r="F146" s="159">
        <f>Data!NY4</f>
        <v>5958.6148747374546</v>
      </c>
      <c r="G146" s="159">
        <f>Data!OS4</f>
        <v>0</v>
      </c>
      <c r="H146" s="160">
        <f>Data!PN4</f>
        <v>0</v>
      </c>
      <c r="I146" s="70">
        <f t="shared" si="6"/>
        <v>603310.71734080801</v>
      </c>
    </row>
    <row r="147" spans="2:9" x14ac:dyDescent="0.2">
      <c r="B147" s="9" t="str">
        <f>$B$36</f>
        <v>Agriculture</v>
      </c>
      <c r="C147" s="159">
        <f>Data!LR4</f>
        <v>0</v>
      </c>
      <c r="D147" s="159">
        <f>Data!ML4</f>
        <v>0</v>
      </c>
      <c r="E147" s="159">
        <f>Data!NF4</f>
        <v>0</v>
      </c>
      <c r="F147" s="159">
        <f>Data!NZ4</f>
        <v>0</v>
      </c>
      <c r="G147" s="159">
        <f>Data!OT4</f>
        <v>0</v>
      </c>
      <c r="H147" s="160">
        <f>Data!PM4</f>
        <v>0</v>
      </c>
      <c r="I147" s="70">
        <f t="shared" si="6"/>
        <v>0</v>
      </c>
    </row>
    <row r="148" spans="2:9" x14ac:dyDescent="0.2">
      <c r="B148" s="9" t="str">
        <f>$B$37</f>
        <v>Engineering</v>
      </c>
      <c r="C148" s="159">
        <f>Data!LS4</f>
        <v>6422532.5271227788</v>
      </c>
      <c r="D148" s="159">
        <f>Data!MM4</f>
        <v>14013195.350307791</v>
      </c>
      <c r="E148" s="159">
        <f>Data!NG4</f>
        <v>13236349.98335555</v>
      </c>
      <c r="F148" s="159">
        <f>Data!OA4</f>
        <v>14436774.278142333</v>
      </c>
      <c r="G148" s="159">
        <f>Data!OU4</f>
        <v>0</v>
      </c>
      <c r="H148" s="160">
        <f>Data!PO4</f>
        <v>0</v>
      </c>
      <c r="I148" s="70">
        <f t="shared" si="6"/>
        <v>48108852.138928451</v>
      </c>
    </row>
    <row r="149" spans="2:9" x14ac:dyDescent="0.2">
      <c r="B149" s="9" t="str">
        <f>$B$38</f>
        <v>Home Economics</v>
      </c>
      <c r="C149" s="159">
        <f>Data!LT4</f>
        <v>0</v>
      </c>
      <c r="D149" s="159">
        <f>Data!MN4</f>
        <v>0</v>
      </c>
      <c r="E149" s="159">
        <f>Data!NH4</f>
        <v>0</v>
      </c>
      <c r="F149" s="159">
        <f>Data!OB4</f>
        <v>0</v>
      </c>
      <c r="G149" s="159">
        <f>Data!OV4</f>
        <v>0</v>
      </c>
      <c r="H149" s="160">
        <f>Data!PP4</f>
        <v>0</v>
      </c>
      <c r="I149" s="70">
        <f t="shared" si="6"/>
        <v>0</v>
      </c>
    </row>
    <row r="150" spans="2:9" x14ac:dyDescent="0.2">
      <c r="B150" s="9" t="str">
        <f>$B$39</f>
        <v>Law</v>
      </c>
      <c r="C150" s="159">
        <f>Data!LU4</f>
        <v>0</v>
      </c>
      <c r="D150" s="159">
        <f>Data!MO4</f>
        <v>0</v>
      </c>
      <c r="E150" s="159">
        <f>Data!NI4</f>
        <v>0</v>
      </c>
      <c r="F150" s="159">
        <f>Data!OC4</f>
        <v>0</v>
      </c>
      <c r="G150" s="159">
        <f>Data!OW4</f>
        <v>0</v>
      </c>
      <c r="H150" s="160">
        <f>Data!PQ4</f>
        <v>0</v>
      </c>
      <c r="I150" s="70">
        <f t="shared" si="6"/>
        <v>0</v>
      </c>
    </row>
    <row r="151" spans="2:9" x14ac:dyDescent="0.2">
      <c r="B151" s="9" t="str">
        <f>$B$40</f>
        <v>Social Service</v>
      </c>
      <c r="C151" s="159">
        <f>Data!LV4</f>
        <v>0</v>
      </c>
      <c r="D151" s="159">
        <f>Data!MP4</f>
        <v>0</v>
      </c>
      <c r="E151" s="159">
        <f>Data!NJ4</f>
        <v>0</v>
      </c>
      <c r="F151" s="159">
        <f>Data!OD4</f>
        <v>0</v>
      </c>
      <c r="G151" s="159">
        <f>Data!OX4</f>
        <v>0</v>
      </c>
      <c r="H151" s="160">
        <f>Data!PR4</f>
        <v>0</v>
      </c>
      <c r="I151" s="70">
        <f t="shared" si="6"/>
        <v>0</v>
      </c>
    </row>
    <row r="152" spans="2:9" x14ac:dyDescent="0.2">
      <c r="B152" s="9" t="str">
        <f>$B$41</f>
        <v>Library Science</v>
      </c>
      <c r="C152" s="159">
        <f>Data!LW4</f>
        <v>57676</v>
      </c>
      <c r="D152" s="159">
        <f>Data!MQ4</f>
        <v>0</v>
      </c>
      <c r="E152" s="159">
        <f>Data!NK4</f>
        <v>32823.008889471173</v>
      </c>
      <c r="F152" s="159">
        <f>Data!OE4</f>
        <v>0</v>
      </c>
      <c r="G152" s="159">
        <f>Data!OY4</f>
        <v>0</v>
      </c>
      <c r="H152" s="160">
        <f>Data!PS4</f>
        <v>0</v>
      </c>
      <c r="I152" s="70">
        <f t="shared" si="6"/>
        <v>90499.008889471181</v>
      </c>
    </row>
    <row r="153" spans="2:9" x14ac:dyDescent="0.2">
      <c r="B153" s="9" t="str">
        <f>$B$42</f>
        <v>Veterinary Science</v>
      </c>
      <c r="C153" s="159">
        <f>Data!LX4</f>
        <v>0</v>
      </c>
      <c r="D153" s="159">
        <f>Data!MR4</f>
        <v>0</v>
      </c>
      <c r="E153" s="159">
        <f>Data!NL4</f>
        <v>0</v>
      </c>
      <c r="F153" s="159">
        <f>Data!OF4</f>
        <v>0</v>
      </c>
      <c r="G153" s="159">
        <f>Data!OZ4</f>
        <v>0</v>
      </c>
      <c r="H153" s="160">
        <f>Data!PT4</f>
        <v>0</v>
      </c>
      <c r="I153" s="70">
        <f t="shared" si="6"/>
        <v>0</v>
      </c>
    </row>
    <row r="154" spans="2:9" x14ac:dyDescent="0.2">
      <c r="B154" s="9" t="str">
        <f>$B$43</f>
        <v>Vocational Training</v>
      </c>
      <c r="C154" s="159">
        <f>Data!LY4</f>
        <v>0</v>
      </c>
      <c r="D154" s="159">
        <f>Data!MS4</f>
        <v>0</v>
      </c>
      <c r="E154" s="159">
        <f>Data!NM4</f>
        <v>0</v>
      </c>
      <c r="F154" s="159">
        <f>Data!OG4</f>
        <v>0</v>
      </c>
      <c r="G154" s="159">
        <f>Data!PA4</f>
        <v>0</v>
      </c>
      <c r="H154" s="160">
        <f>Data!PU4</f>
        <v>0</v>
      </c>
      <c r="I154" s="70">
        <f t="shared" si="6"/>
        <v>0</v>
      </c>
    </row>
    <row r="155" spans="2:9" x14ac:dyDescent="0.2">
      <c r="B155" s="9" t="str">
        <f>$B$44</f>
        <v>Physical Training</v>
      </c>
      <c r="C155" s="159">
        <f>Data!LZ4</f>
        <v>57821.250342876054</v>
      </c>
      <c r="D155" s="159">
        <f>Data!MT4</f>
        <v>0</v>
      </c>
      <c r="E155" s="159">
        <f>Data!NN4</f>
        <v>0</v>
      </c>
      <c r="F155" s="159">
        <f>Data!OH4</f>
        <v>0</v>
      </c>
      <c r="G155" s="159">
        <f>Data!PB4</f>
        <v>0</v>
      </c>
      <c r="H155" s="160">
        <f>Data!PV4</f>
        <v>0</v>
      </c>
      <c r="I155" s="70">
        <f t="shared" si="6"/>
        <v>57821.250342876054</v>
      </c>
    </row>
    <row r="156" spans="2:9" x14ac:dyDescent="0.2">
      <c r="B156" s="9" t="str">
        <f>$B$45</f>
        <v>Health Services</v>
      </c>
      <c r="C156" s="159">
        <f>Data!MA4</f>
        <v>139760.21548418934</v>
      </c>
      <c r="D156" s="159">
        <f>Data!MU4</f>
        <v>691233.93132061325</v>
      </c>
      <c r="E156" s="159">
        <f>Data!NO4</f>
        <v>2285438.3345741495</v>
      </c>
      <c r="F156" s="159">
        <f>Data!OI4</f>
        <v>1014033.4649939305</v>
      </c>
      <c r="G156" s="159">
        <f>Data!PC4</f>
        <v>837615.39964259439</v>
      </c>
      <c r="H156" s="160">
        <f>Data!PW4</f>
        <v>0</v>
      </c>
      <c r="I156" s="70">
        <f t="shared" si="6"/>
        <v>4968081.3460154766</v>
      </c>
    </row>
    <row r="157" spans="2:9" x14ac:dyDescent="0.2">
      <c r="B157" s="9" t="str">
        <f>$B$46</f>
        <v>Pharmacy</v>
      </c>
      <c r="C157" s="159">
        <f>Data!MB4</f>
        <v>0</v>
      </c>
      <c r="D157" s="159">
        <f>Data!MV4</f>
        <v>0</v>
      </c>
      <c r="E157" s="159">
        <f>Data!NP4</f>
        <v>0</v>
      </c>
      <c r="F157" s="159">
        <f>Data!OJ4</f>
        <v>0</v>
      </c>
      <c r="G157" s="159">
        <f>Data!PD4</f>
        <v>0</v>
      </c>
      <c r="H157" s="160">
        <f>Data!PX4</f>
        <v>0</v>
      </c>
      <c r="I157" s="70">
        <f t="shared" si="6"/>
        <v>0</v>
      </c>
    </row>
    <row r="158" spans="2:9" x14ac:dyDescent="0.2">
      <c r="B158" s="9" t="str">
        <f>$B$47</f>
        <v>Business Administration</v>
      </c>
      <c r="C158" s="159">
        <f>Data!MC4</f>
        <v>3298210.1795428218</v>
      </c>
      <c r="D158" s="159">
        <f>Data!MW4</f>
        <v>12672916.079947954</v>
      </c>
      <c r="E158" s="159">
        <f>Data!NQ4</f>
        <v>25644995.48405578</v>
      </c>
      <c r="F158" s="159">
        <f>Data!OK4</f>
        <v>7414483.0330369798</v>
      </c>
      <c r="G158" s="159">
        <f>Data!PE4</f>
        <v>0</v>
      </c>
      <c r="H158" s="160">
        <f>Data!PY4</f>
        <v>0</v>
      </c>
      <c r="I158" s="70">
        <f t="shared" si="6"/>
        <v>49030604.776583537</v>
      </c>
    </row>
    <row r="159" spans="2:9" x14ac:dyDescent="0.2">
      <c r="B159" s="9" t="str">
        <f>$B$48</f>
        <v>Optometry</v>
      </c>
      <c r="C159" s="159">
        <f>Data!MD4</f>
        <v>0</v>
      </c>
      <c r="D159" s="159">
        <f>Data!MX4</f>
        <v>0</v>
      </c>
      <c r="E159" s="159">
        <f>Data!NR4</f>
        <v>0</v>
      </c>
      <c r="F159" s="159">
        <f>Data!OL4</f>
        <v>0</v>
      </c>
      <c r="G159" s="159">
        <f>Data!PF4</f>
        <v>0</v>
      </c>
      <c r="H159" s="160">
        <f>Data!PZ4</f>
        <v>0</v>
      </c>
      <c r="I159" s="70">
        <f t="shared" si="6"/>
        <v>0</v>
      </c>
    </row>
    <row r="160" spans="2:9" x14ac:dyDescent="0.2">
      <c r="B160" s="9" t="str">
        <f>$B$49</f>
        <v>Teacher Ed-Practice Teaching</v>
      </c>
      <c r="C160" s="159">
        <f>Data!ME4</f>
        <v>0</v>
      </c>
      <c r="D160" s="159">
        <f>Data!MY4</f>
        <v>190293.72993165624</v>
      </c>
      <c r="E160" s="159">
        <f>Data!NS4</f>
        <v>0</v>
      </c>
      <c r="F160" s="159">
        <f>Data!OM4</f>
        <v>0</v>
      </c>
      <c r="G160" s="159">
        <f>Data!PG4</f>
        <v>0</v>
      </c>
      <c r="H160" s="160">
        <f>Data!QA4</f>
        <v>0</v>
      </c>
      <c r="I160" s="70">
        <f t="shared" si="6"/>
        <v>190293.72993165624</v>
      </c>
    </row>
    <row r="161" spans="2:10" x14ac:dyDescent="0.2">
      <c r="B161" s="9" t="str">
        <f>$B$50</f>
        <v>Technology</v>
      </c>
      <c r="C161" s="159">
        <f>Data!MF4</f>
        <v>0</v>
      </c>
      <c r="D161" s="159">
        <f>Data!MZ4</f>
        <v>372211.41836783983</v>
      </c>
      <c r="E161" s="159">
        <f>Data!NT4</f>
        <v>212708.06783860584</v>
      </c>
      <c r="F161" s="159">
        <f>Data!ON4</f>
        <v>3902.7709816251981</v>
      </c>
      <c r="G161" s="159">
        <f>Data!PH4</f>
        <v>0</v>
      </c>
      <c r="H161" s="160">
        <f>Data!QB4</f>
        <v>0</v>
      </c>
      <c r="I161" s="70">
        <f t="shared" si="6"/>
        <v>588822.2571880708</v>
      </c>
    </row>
    <row r="162" spans="2:10" x14ac:dyDescent="0.2">
      <c r="B162" s="9" t="str">
        <f>$B$51</f>
        <v>Nursing</v>
      </c>
      <c r="C162" s="159">
        <f>Data!MG4</f>
        <v>0</v>
      </c>
      <c r="D162" s="159">
        <f>Data!NA4</f>
        <v>0</v>
      </c>
      <c r="E162" s="159">
        <f>Data!NU4</f>
        <v>0</v>
      </c>
      <c r="F162" s="159">
        <f>Data!OO4</f>
        <v>0</v>
      </c>
      <c r="G162" s="159">
        <f>Data!PI4</f>
        <v>0</v>
      </c>
      <c r="H162" s="160">
        <f>Data!QC4</f>
        <v>0</v>
      </c>
      <c r="I162" s="70">
        <f t="shared" si="6"/>
        <v>0</v>
      </c>
    </row>
    <row r="163" spans="2:10" ht="15" thickBot="1" x14ac:dyDescent="0.25">
      <c r="B163" s="35" t="str">
        <f>$B$52</f>
        <v>Totals</v>
      </c>
      <c r="C163" s="36">
        <f t="shared" ref="C163:H163" si="7">SUM(C143:C162)</f>
        <v>31715344.969825104</v>
      </c>
      <c r="D163" s="36">
        <f t="shared" si="7"/>
        <v>51418943.343694486</v>
      </c>
      <c r="E163" s="36">
        <f t="shared" si="7"/>
        <v>54663292.34575285</v>
      </c>
      <c r="F163" s="36">
        <f t="shared" si="7"/>
        <v>40525698.199469015</v>
      </c>
      <c r="G163" s="37">
        <f t="shared" si="7"/>
        <v>837615.39964259439</v>
      </c>
      <c r="H163" s="71">
        <f t="shared" si="7"/>
        <v>0</v>
      </c>
      <c r="I163" s="70">
        <f>SUM(I143:I162)</f>
        <v>179160894.25838405</v>
      </c>
    </row>
    <row r="164" spans="2:10" ht="15" thickTop="1" x14ac:dyDescent="0.2">
      <c r="B164" s="14"/>
      <c r="C164" s="42"/>
      <c r="D164" s="42"/>
      <c r="E164" s="42"/>
      <c r="F164" s="42"/>
      <c r="G164" s="42"/>
      <c r="H164" s="43"/>
      <c r="I164" s="44"/>
    </row>
    <row r="165" spans="2:10" x14ac:dyDescent="0.2">
      <c r="B165" s="391" t="s">
        <v>67</v>
      </c>
      <c r="C165" s="391"/>
      <c r="D165" s="391"/>
      <c r="E165" s="391"/>
      <c r="F165" s="391"/>
      <c r="G165" s="391"/>
      <c r="H165" s="72"/>
      <c r="I165" s="72"/>
    </row>
    <row r="166" spans="2:10" ht="43.5" customHeight="1" thickBot="1" x14ac:dyDescent="0.25">
      <c r="B166" s="367" t="s">
        <v>43</v>
      </c>
      <c r="C166" s="367"/>
      <c r="D166" s="367"/>
      <c r="E166" s="367"/>
      <c r="F166" s="367"/>
      <c r="G166" s="367"/>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8934898.0869163964</v>
      </c>
      <c r="D168" s="21">
        <f t="shared" si="8"/>
        <v>7779932.0021789782</v>
      </c>
      <c r="E168" s="21">
        <f t="shared" si="8"/>
        <v>4880477.2232082943</v>
      </c>
      <c r="F168" s="21">
        <f t="shared" si="8"/>
        <v>8714319.078652516</v>
      </c>
      <c r="G168" s="21">
        <f t="shared" si="8"/>
        <v>0</v>
      </c>
      <c r="H168" s="36">
        <f t="shared" ref="H168:H188" si="9">SUM(C168:G168)</f>
        <v>30309626.390956186</v>
      </c>
      <c r="I168" s="52"/>
      <c r="J168" s="53"/>
    </row>
    <row r="169" spans="2:10" x14ac:dyDescent="0.2">
      <c r="B169" s="9" t="str">
        <f>$B$33</f>
        <v>Science</v>
      </c>
      <c r="C169" s="22">
        <f t="shared" si="8"/>
        <v>10520507.962721532</v>
      </c>
      <c r="D169" s="22">
        <f t="shared" si="8"/>
        <v>11848883.080990957</v>
      </c>
      <c r="E169" s="22">
        <f t="shared" si="8"/>
        <v>7432072.873232834</v>
      </c>
      <c r="F169" s="22">
        <f t="shared" si="8"/>
        <v>7742236.6597453114</v>
      </c>
      <c r="G169" s="22">
        <f t="shared" si="8"/>
        <v>0</v>
      </c>
      <c r="H169" s="69">
        <f t="shared" si="9"/>
        <v>37543700.576690637</v>
      </c>
      <c r="I169" s="52"/>
      <c r="J169" s="53"/>
    </row>
    <row r="170" spans="2:10" x14ac:dyDescent="0.2">
      <c r="B170" s="9" t="str">
        <f>$B$34</f>
        <v>Fine Arts</v>
      </c>
      <c r="C170" s="22">
        <f t="shared" si="8"/>
        <v>2203273.7905517966</v>
      </c>
      <c r="D170" s="22">
        <f t="shared" si="8"/>
        <v>3359393.7532406389</v>
      </c>
      <c r="E170" s="22">
        <f t="shared" si="8"/>
        <v>912624.22268287395</v>
      </c>
      <c r="F170" s="22">
        <f t="shared" si="8"/>
        <v>1193990.2990415778</v>
      </c>
      <c r="G170" s="22">
        <f t="shared" si="8"/>
        <v>0</v>
      </c>
      <c r="H170" s="69">
        <f t="shared" si="9"/>
        <v>7669282.0655168872</v>
      </c>
      <c r="I170" s="52"/>
      <c r="J170" s="53"/>
    </row>
    <row r="171" spans="2:10" x14ac:dyDescent="0.2">
      <c r="B171" s="9" t="str">
        <f>$B$35</f>
        <v>Teacher Education</v>
      </c>
      <c r="C171" s="22">
        <f t="shared" si="8"/>
        <v>80664.9571427138</v>
      </c>
      <c r="D171" s="22">
        <f t="shared" si="8"/>
        <v>490883.99740806007</v>
      </c>
      <c r="E171" s="22">
        <f t="shared" si="8"/>
        <v>25803.147915296715</v>
      </c>
      <c r="F171" s="22">
        <f t="shared" si="8"/>
        <v>5958.6148747374546</v>
      </c>
      <c r="G171" s="22">
        <f t="shared" si="8"/>
        <v>0</v>
      </c>
      <c r="H171" s="69">
        <f t="shared" si="9"/>
        <v>603310.71734080801</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6422532.5271227788</v>
      </c>
      <c r="D173" s="22">
        <f t="shared" si="8"/>
        <v>14013195.350307791</v>
      </c>
      <c r="E173" s="22">
        <f t="shared" si="8"/>
        <v>13236349.98335555</v>
      </c>
      <c r="F173" s="22">
        <f t="shared" si="8"/>
        <v>14436774.278142333</v>
      </c>
      <c r="G173" s="22">
        <f t="shared" si="8"/>
        <v>0</v>
      </c>
      <c r="H173" s="69">
        <f t="shared" si="9"/>
        <v>48108852.138928451</v>
      </c>
      <c r="I173" s="52"/>
      <c r="J173" s="53"/>
    </row>
    <row r="174" spans="2:10" x14ac:dyDescent="0.2">
      <c r="B174" s="9" t="str">
        <f>$B$38</f>
        <v>Home Economics</v>
      </c>
      <c r="C174" s="22">
        <f t="shared" si="8"/>
        <v>0</v>
      </c>
      <c r="D174" s="22">
        <f t="shared" si="8"/>
        <v>0</v>
      </c>
      <c r="E174" s="22">
        <f t="shared" si="8"/>
        <v>0</v>
      </c>
      <c r="F174" s="22">
        <f t="shared" si="8"/>
        <v>0</v>
      </c>
      <c r="G174" s="22">
        <f t="shared" si="8"/>
        <v>0</v>
      </c>
      <c r="H174" s="69">
        <f t="shared" si="9"/>
        <v>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57676</v>
      </c>
      <c r="D177" s="22">
        <f t="shared" si="8"/>
        <v>0</v>
      </c>
      <c r="E177" s="22">
        <f t="shared" si="8"/>
        <v>32823.008889471173</v>
      </c>
      <c r="F177" s="22">
        <f t="shared" si="8"/>
        <v>0</v>
      </c>
      <c r="G177" s="22">
        <f t="shared" si="8"/>
        <v>0</v>
      </c>
      <c r="H177" s="69">
        <f t="shared" si="9"/>
        <v>90499.008889471181</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57821.250342876054</v>
      </c>
      <c r="D180" s="22">
        <f t="shared" si="8"/>
        <v>0</v>
      </c>
      <c r="E180" s="22">
        <f t="shared" si="8"/>
        <v>0</v>
      </c>
      <c r="F180" s="22">
        <f t="shared" si="8"/>
        <v>0</v>
      </c>
      <c r="G180" s="22">
        <f t="shared" si="8"/>
        <v>0</v>
      </c>
      <c r="H180" s="69">
        <f t="shared" si="9"/>
        <v>57821.250342876054</v>
      </c>
      <c r="I180" s="52"/>
      <c r="J180" s="53"/>
    </row>
    <row r="181" spans="2:10" x14ac:dyDescent="0.2">
      <c r="B181" s="9" t="str">
        <f>$B$45</f>
        <v>Health Services</v>
      </c>
      <c r="C181" s="22">
        <f t="shared" si="8"/>
        <v>139760.21548418934</v>
      </c>
      <c r="D181" s="22">
        <f t="shared" si="8"/>
        <v>691233.93132061325</v>
      </c>
      <c r="E181" s="22">
        <f t="shared" si="8"/>
        <v>2285438.3345741495</v>
      </c>
      <c r="F181" s="22">
        <f t="shared" si="8"/>
        <v>1014033.4649939305</v>
      </c>
      <c r="G181" s="22">
        <f t="shared" si="8"/>
        <v>837615.39964259439</v>
      </c>
      <c r="H181" s="69">
        <f t="shared" si="9"/>
        <v>4968081.3460154766</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3298210.1795428218</v>
      </c>
      <c r="D183" s="22">
        <f t="shared" si="8"/>
        <v>12672916.079947954</v>
      </c>
      <c r="E183" s="22">
        <f t="shared" si="8"/>
        <v>25644995.48405578</v>
      </c>
      <c r="F183" s="22">
        <f t="shared" si="8"/>
        <v>7414483.0330369798</v>
      </c>
      <c r="G183" s="22">
        <f t="shared" si="8"/>
        <v>0</v>
      </c>
      <c r="H183" s="69">
        <f t="shared" si="9"/>
        <v>49030604.776583537</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190293.72993165624</v>
      </c>
      <c r="E185" s="22">
        <f t="shared" si="10"/>
        <v>0</v>
      </c>
      <c r="F185" s="22">
        <f t="shared" si="10"/>
        <v>0</v>
      </c>
      <c r="G185" s="22">
        <f t="shared" si="10"/>
        <v>0</v>
      </c>
      <c r="H185" s="69">
        <f t="shared" si="9"/>
        <v>190293.72993165624</v>
      </c>
      <c r="I185" s="52"/>
      <c r="J185" s="53"/>
    </row>
    <row r="186" spans="2:10" x14ac:dyDescent="0.2">
      <c r="B186" s="9" t="str">
        <f>$B$50</f>
        <v>Technology</v>
      </c>
      <c r="C186" s="22">
        <f t="shared" si="10"/>
        <v>0</v>
      </c>
      <c r="D186" s="22">
        <f t="shared" si="10"/>
        <v>372211.41836783983</v>
      </c>
      <c r="E186" s="22">
        <f t="shared" si="10"/>
        <v>212708.06783860584</v>
      </c>
      <c r="F186" s="22">
        <f t="shared" si="10"/>
        <v>3902.7709816251981</v>
      </c>
      <c r="G186" s="22">
        <f t="shared" si="10"/>
        <v>0</v>
      </c>
      <c r="H186" s="69">
        <f t="shared" si="9"/>
        <v>588822.2571880708</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31715344.969825104</v>
      </c>
      <c r="D188" s="36">
        <f>SUM(D168:D187)</f>
        <v>51418943.343694486</v>
      </c>
      <c r="E188" s="36">
        <f>SUM(E168:E187)</f>
        <v>54663292.34575285</v>
      </c>
      <c r="F188" s="36">
        <f>SUM(F168:F187)</f>
        <v>40525698.199469015</v>
      </c>
      <c r="G188" s="36">
        <f>SUM(G168:G187)</f>
        <v>837615.39964259439</v>
      </c>
      <c r="H188" s="36">
        <f t="shared" si="9"/>
        <v>179160894.25838405</v>
      </c>
      <c r="I188" s="52"/>
      <c r="J188" s="53"/>
    </row>
    <row r="189" spans="2:10" x14ac:dyDescent="0.2">
      <c r="B189" s="46"/>
      <c r="C189" s="42"/>
      <c r="D189" s="42"/>
      <c r="E189" s="42"/>
      <c r="F189" s="42"/>
      <c r="G189" s="42"/>
      <c r="H189" s="43"/>
      <c r="I189" s="1"/>
    </row>
    <row r="190" spans="2:10" x14ac:dyDescent="0.2">
      <c r="B190" s="383" t="s">
        <v>35</v>
      </c>
      <c r="C190" s="383"/>
      <c r="D190" s="383"/>
      <c r="E190" s="383"/>
      <c r="F190" s="383"/>
      <c r="G190" s="383"/>
      <c r="H190" s="17">
        <f>H15</f>
        <v>71028098</v>
      </c>
    </row>
    <row r="191" spans="2:10" ht="43.5" customHeight="1" thickBot="1" x14ac:dyDescent="0.25">
      <c r="B191" s="365" t="s">
        <v>233</v>
      </c>
      <c r="C191" s="365"/>
      <c r="D191" s="365"/>
      <c r="E191" s="365"/>
      <c r="F191" s="365"/>
      <c r="G191" s="365"/>
      <c r="H191" s="365"/>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3747760.9673235216</v>
      </c>
      <c r="D193" s="38">
        <f t="shared" si="11"/>
        <v>3549064.4587914725</v>
      </c>
      <c r="E193" s="38">
        <f t="shared" si="11"/>
        <v>1720282.0280019431</v>
      </c>
      <c r="F193" s="38">
        <f t="shared" si="11"/>
        <v>3600076.3155573886</v>
      </c>
      <c r="G193" s="38">
        <f t="shared" si="11"/>
        <v>0</v>
      </c>
      <c r="H193" s="38">
        <f>SUM(C193:G193)</f>
        <v>12617183.769674325</v>
      </c>
      <c r="I193" s="1"/>
    </row>
    <row r="194" spans="2:9" x14ac:dyDescent="0.2">
      <c r="B194" s="9" t="str">
        <f>$B$33</f>
        <v>Science</v>
      </c>
      <c r="C194" s="39">
        <f t="shared" si="11"/>
        <v>3196340.2038148888</v>
      </c>
      <c r="D194" s="39">
        <f t="shared" si="11"/>
        <v>5270700.5742488839</v>
      </c>
      <c r="E194" s="39">
        <f t="shared" si="11"/>
        <v>2608399.2782078697</v>
      </c>
      <c r="F194" s="39">
        <f t="shared" si="11"/>
        <v>3662757.3325478891</v>
      </c>
      <c r="G194" s="39">
        <f t="shared" si="11"/>
        <v>0</v>
      </c>
      <c r="H194" s="39">
        <f t="shared" ref="H194:H213" si="12">SUM(C194:G194)</f>
        <v>14738197.388819531</v>
      </c>
      <c r="I194" s="1"/>
    </row>
    <row r="195" spans="2:9" x14ac:dyDescent="0.2">
      <c r="B195" s="9" t="str">
        <f>$B$34</f>
        <v>Fine Arts</v>
      </c>
      <c r="C195" s="39">
        <f t="shared" si="11"/>
        <v>893685.06175089569</v>
      </c>
      <c r="D195" s="39">
        <f t="shared" si="11"/>
        <v>1478560.744956325</v>
      </c>
      <c r="E195" s="39">
        <f t="shared" si="11"/>
        <v>380269.64254362939</v>
      </c>
      <c r="F195" s="39">
        <f t="shared" si="11"/>
        <v>493408.86453467736</v>
      </c>
      <c r="G195" s="39">
        <f t="shared" si="11"/>
        <v>0</v>
      </c>
      <c r="H195" s="39">
        <f t="shared" si="12"/>
        <v>3245924.3137855274</v>
      </c>
      <c r="I195" s="1"/>
    </row>
    <row r="196" spans="2:9" x14ac:dyDescent="0.2">
      <c r="B196" s="9" t="str">
        <f>$B$35</f>
        <v>Teacher Education</v>
      </c>
      <c r="C196" s="39">
        <f t="shared" si="11"/>
        <v>33243.111029638232</v>
      </c>
      <c r="D196" s="39">
        <f t="shared" si="11"/>
        <v>190056.51091202258</v>
      </c>
      <c r="E196" s="39">
        <f t="shared" si="11"/>
        <v>2363.5690224225859</v>
      </c>
      <c r="F196" s="39">
        <f t="shared" si="11"/>
        <v>5255.1754344361489</v>
      </c>
      <c r="G196" s="39">
        <f t="shared" si="11"/>
        <v>0</v>
      </c>
      <c r="H196" s="39">
        <f t="shared" si="12"/>
        <v>230918.36639851957</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2305289.3096738472</v>
      </c>
      <c r="D198" s="39">
        <f t="shared" si="11"/>
        <v>5641937.4592359662</v>
      </c>
      <c r="E198" s="39">
        <f t="shared" si="11"/>
        <v>4260446.1579463705</v>
      </c>
      <c r="F198" s="39">
        <f t="shared" si="11"/>
        <v>6223819.9073132807</v>
      </c>
      <c r="G198" s="39">
        <f t="shared" si="11"/>
        <v>0</v>
      </c>
      <c r="H198" s="39">
        <f t="shared" si="12"/>
        <v>18431492.834169466</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37763.26468305281</v>
      </c>
      <c r="D202" s="39">
        <f t="shared" si="11"/>
        <v>0</v>
      </c>
      <c r="E202" s="39">
        <f t="shared" si="11"/>
        <v>21236.043848999405</v>
      </c>
      <c r="F202" s="39">
        <f t="shared" si="11"/>
        <v>0</v>
      </c>
      <c r="G202" s="39">
        <f t="shared" si="11"/>
        <v>0</v>
      </c>
      <c r="H202" s="39">
        <f t="shared" si="12"/>
        <v>58999.308532052215</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26224.432905772854</v>
      </c>
      <c r="D205" s="39">
        <f t="shared" si="11"/>
        <v>0</v>
      </c>
      <c r="E205" s="39">
        <f t="shared" si="11"/>
        <v>0</v>
      </c>
      <c r="F205" s="39">
        <f t="shared" si="11"/>
        <v>0</v>
      </c>
      <c r="G205" s="39">
        <f t="shared" si="11"/>
        <v>0</v>
      </c>
      <c r="H205" s="39">
        <f t="shared" si="12"/>
        <v>26224.432905772854</v>
      </c>
      <c r="I205" s="1"/>
    </row>
    <row r="206" spans="2:9" x14ac:dyDescent="0.2">
      <c r="B206" s="9" t="str">
        <f>$B$45</f>
        <v>Health Services</v>
      </c>
      <c r="C206" s="39">
        <f t="shared" si="11"/>
        <v>54993.721977316585</v>
      </c>
      <c r="D206" s="39">
        <f t="shared" si="11"/>
        <v>307788.12447075453</v>
      </c>
      <c r="E206" s="39">
        <f t="shared" si="11"/>
        <v>984636.83913890377</v>
      </c>
      <c r="F206" s="39">
        <f t="shared" si="11"/>
        <v>492647.95423483982</v>
      </c>
      <c r="G206" s="39">
        <f t="shared" si="11"/>
        <v>357337.00851252826</v>
      </c>
      <c r="H206" s="39">
        <f t="shared" si="12"/>
        <v>2197403.648334343</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1263782.6253918393</v>
      </c>
      <c r="D208" s="39">
        <f t="shared" si="11"/>
        <v>5306482.6380158672</v>
      </c>
      <c r="E208" s="39">
        <f t="shared" si="11"/>
        <v>8352185.3740664572</v>
      </c>
      <c r="F208" s="39">
        <f t="shared" si="11"/>
        <v>4343186.4029024504</v>
      </c>
      <c r="G208" s="39">
        <f t="shared" si="11"/>
        <v>0</v>
      </c>
      <c r="H208" s="39">
        <f t="shared" si="12"/>
        <v>19265637.040376615</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80573.138757491339</v>
      </c>
      <c r="E210" s="39">
        <f t="shared" si="13"/>
        <v>0</v>
      </c>
      <c r="F210" s="39">
        <f t="shared" si="13"/>
        <v>0</v>
      </c>
      <c r="G210" s="39">
        <f t="shared" si="13"/>
        <v>0</v>
      </c>
      <c r="H210" s="39">
        <f t="shared" si="12"/>
        <v>80573.138757491339</v>
      </c>
      <c r="I210" s="1"/>
    </row>
    <row r="211" spans="2:9" x14ac:dyDescent="0.2">
      <c r="B211" s="9" t="str">
        <f>$B$50</f>
        <v>Technology</v>
      </c>
      <c r="C211" s="39">
        <f t="shared" si="13"/>
        <v>109.78152759268679</v>
      </c>
      <c r="D211" s="39">
        <f t="shared" si="13"/>
        <v>19354.545162380884</v>
      </c>
      <c r="E211" s="39">
        <f t="shared" si="13"/>
        <v>109962.72139919137</v>
      </c>
      <c r="F211" s="39">
        <f t="shared" si="13"/>
        <v>6116.7101572013535</v>
      </c>
      <c r="G211" s="39">
        <f t="shared" si="13"/>
        <v>0</v>
      </c>
      <c r="H211" s="39">
        <f t="shared" si="12"/>
        <v>135543.75824636631</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11559192.480078364</v>
      </c>
      <c r="D213" s="38">
        <f>SUM(D193:D212)</f>
        <v>21844518.194551162</v>
      </c>
      <c r="E213" s="38">
        <f>SUM(E193:E212)</f>
        <v>18439781.654175788</v>
      </c>
      <c r="F213" s="38">
        <f>SUM(F193:F212)</f>
        <v>18827268.662682161</v>
      </c>
      <c r="G213" s="38">
        <f>SUM(G193:G212)</f>
        <v>357337.00851252826</v>
      </c>
      <c r="H213" s="38">
        <f t="shared" si="12"/>
        <v>71028098</v>
      </c>
      <c r="I213" s="1"/>
    </row>
    <row r="214" spans="2:9" x14ac:dyDescent="0.2">
      <c r="B214" s="14"/>
      <c r="C214" s="18"/>
      <c r="D214" s="18"/>
      <c r="E214" s="18"/>
      <c r="F214" s="18"/>
      <c r="G214" s="18"/>
      <c r="H214" s="18"/>
      <c r="I214" s="1"/>
    </row>
    <row r="215" spans="2:9" x14ac:dyDescent="0.2">
      <c r="B215" s="383" t="s">
        <v>36</v>
      </c>
      <c r="C215" s="383"/>
      <c r="D215" s="383"/>
      <c r="E215" s="383"/>
      <c r="F215" s="383"/>
      <c r="G215" s="383"/>
      <c r="H215" s="17">
        <f>H17</f>
        <v>46821450</v>
      </c>
    </row>
    <row r="216" spans="2:9" ht="60.75" customHeight="1" thickBot="1" x14ac:dyDescent="0.25">
      <c r="B216" s="365" t="s">
        <v>234</v>
      </c>
      <c r="C216" s="365"/>
      <c r="D216" s="365"/>
      <c r="E216" s="365"/>
      <c r="F216" s="365"/>
      <c r="G216" s="365"/>
      <c r="H216" s="365"/>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5233946.7008473296</v>
      </c>
      <c r="D218" s="38">
        <f t="shared" si="14"/>
        <v>3981575.4652987239</v>
      </c>
      <c r="E218" s="38">
        <f t="shared" si="14"/>
        <v>660445.53457849158</v>
      </c>
      <c r="F218" s="38">
        <f t="shared" si="14"/>
        <v>535839.36339904042</v>
      </c>
      <c r="G218" s="38">
        <f t="shared" si="14"/>
        <v>0</v>
      </c>
      <c r="H218" s="38">
        <f>SUM(C218:G218)</f>
        <v>10411807.064123584</v>
      </c>
      <c r="I218" s="1"/>
    </row>
    <row r="219" spans="2:9" x14ac:dyDescent="0.2">
      <c r="B219" s="9" t="str">
        <f>$B$33</f>
        <v>Science</v>
      </c>
      <c r="C219" s="39">
        <f t="shared" si="14"/>
        <v>3037028.0346617932</v>
      </c>
      <c r="D219" s="39">
        <f t="shared" si="14"/>
        <v>4003593.5991210141</v>
      </c>
      <c r="E219" s="39">
        <f t="shared" si="14"/>
        <v>1293468.3619946046</v>
      </c>
      <c r="F219" s="39">
        <f t="shared" si="14"/>
        <v>551295.49807786488</v>
      </c>
      <c r="G219" s="39">
        <f t="shared" si="14"/>
        <v>0</v>
      </c>
      <c r="H219" s="39">
        <f t="shared" ref="H219:H238" si="15">SUM(C219:G219)</f>
        <v>8885385.4938552771</v>
      </c>
      <c r="I219" s="1"/>
    </row>
    <row r="220" spans="2:9" x14ac:dyDescent="0.2">
      <c r="B220" s="9" t="str">
        <f>$B$34</f>
        <v>Fine Arts</v>
      </c>
      <c r="C220" s="39">
        <f t="shared" si="14"/>
        <v>954700.59179987875</v>
      </c>
      <c r="D220" s="39">
        <f t="shared" si="14"/>
        <v>1171038.524770675</v>
      </c>
      <c r="E220" s="39">
        <f t="shared" si="14"/>
        <v>61839.124876236077</v>
      </c>
      <c r="F220" s="39">
        <f t="shared" si="14"/>
        <v>62945.709106508111</v>
      </c>
      <c r="G220" s="39">
        <f t="shared" si="14"/>
        <v>0</v>
      </c>
      <c r="H220" s="39">
        <f t="shared" si="15"/>
        <v>2250523.950553298</v>
      </c>
      <c r="I220" s="1"/>
    </row>
    <row r="221" spans="2:9" x14ac:dyDescent="0.2">
      <c r="B221" s="9" t="str">
        <f>$B$35</f>
        <v>Teacher Education</v>
      </c>
      <c r="C221" s="39">
        <f t="shared" si="14"/>
        <v>19558.146594664897</v>
      </c>
      <c r="D221" s="39">
        <f t="shared" si="14"/>
        <v>205206.04181851284</v>
      </c>
      <c r="E221" s="39">
        <f t="shared" si="14"/>
        <v>2208.5401741512883</v>
      </c>
      <c r="F221" s="39">
        <f t="shared" si="14"/>
        <v>4805.0159623288637</v>
      </c>
      <c r="G221" s="39">
        <f t="shared" si="14"/>
        <v>0</v>
      </c>
      <c r="H221" s="39">
        <f t="shared" si="15"/>
        <v>231777.74454965786</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1748608.6118128162</v>
      </c>
      <c r="D223" s="39">
        <f t="shared" si="14"/>
        <v>5761559.9537606072</v>
      </c>
      <c r="E223" s="39">
        <f t="shared" si="14"/>
        <v>3129317.3817578633</v>
      </c>
      <c r="F223" s="39">
        <f t="shared" si="14"/>
        <v>997040.81218323915</v>
      </c>
      <c r="G223" s="39">
        <f t="shared" si="14"/>
        <v>0</v>
      </c>
      <c r="H223" s="39">
        <f t="shared" si="15"/>
        <v>11636526.759514526</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6618.3749864809615</v>
      </c>
      <c r="D227" s="39">
        <f t="shared" si="14"/>
        <v>0</v>
      </c>
      <c r="E227" s="39">
        <f t="shared" si="14"/>
        <v>1104.2700870756441</v>
      </c>
      <c r="F227" s="39">
        <f t="shared" si="14"/>
        <v>0</v>
      </c>
      <c r="G227" s="39">
        <f t="shared" si="14"/>
        <v>0</v>
      </c>
      <c r="H227" s="39">
        <f t="shared" si="15"/>
        <v>7722.6450735566059</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10945.774016103131</v>
      </c>
      <c r="D230" s="39">
        <f t="shared" si="14"/>
        <v>0</v>
      </c>
      <c r="E230" s="39">
        <f t="shared" si="14"/>
        <v>0</v>
      </c>
      <c r="F230" s="39">
        <f t="shared" si="14"/>
        <v>0</v>
      </c>
      <c r="G230" s="39">
        <f t="shared" si="14"/>
        <v>0</v>
      </c>
      <c r="H230" s="39">
        <f t="shared" si="15"/>
        <v>10945.774016103131</v>
      </c>
      <c r="I230" s="1"/>
    </row>
    <row r="231" spans="2:10" x14ac:dyDescent="0.2">
      <c r="B231" s="9" t="str">
        <f>$B$45</f>
        <v>Health Services</v>
      </c>
      <c r="C231" s="39">
        <f t="shared" si="14"/>
        <v>109203.18727693589</v>
      </c>
      <c r="D231" s="39">
        <f t="shared" si="14"/>
        <v>755288.71172218525</v>
      </c>
      <c r="E231" s="39">
        <f t="shared" si="14"/>
        <v>831055.26303167862</v>
      </c>
      <c r="F231" s="39">
        <f t="shared" si="14"/>
        <v>61664.371516553743</v>
      </c>
      <c r="G231" s="39">
        <f t="shared" si="14"/>
        <v>87167.17158040822</v>
      </c>
      <c r="H231" s="39">
        <f t="shared" si="15"/>
        <v>1844378.7051277617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925639.13753231824</v>
      </c>
      <c r="D233" s="39">
        <f t="shared" si="14"/>
        <v>5611584.5843246067</v>
      </c>
      <c r="E233" s="39">
        <f t="shared" si="14"/>
        <v>4697748.9954343028</v>
      </c>
      <c r="F233" s="39">
        <f t="shared" si="14"/>
        <v>139825.96450376994</v>
      </c>
      <c r="G233" s="39">
        <f t="shared" si="14"/>
        <v>0</v>
      </c>
      <c r="H233" s="39">
        <f t="shared" si="15"/>
        <v>11374798.681794999</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32915.998037362609</v>
      </c>
      <c r="E235" s="39">
        <f t="shared" si="16"/>
        <v>0</v>
      </c>
      <c r="F235" s="39">
        <f t="shared" si="16"/>
        <v>0</v>
      </c>
      <c r="G235" s="39">
        <f t="shared" si="16"/>
        <v>0</v>
      </c>
      <c r="H235" s="39">
        <f t="shared" si="15"/>
        <v>32915.998037362609</v>
      </c>
      <c r="I235" s="1"/>
    </row>
    <row r="236" spans="2:10" x14ac:dyDescent="0.2">
      <c r="B236" s="9" t="str">
        <f>$B$50</f>
        <v>Technology</v>
      </c>
      <c r="C236" s="39">
        <f t="shared" si="16"/>
        <v>254.55288409542163</v>
      </c>
      <c r="D236" s="39">
        <f t="shared" si="16"/>
        <v>47149.943134600493</v>
      </c>
      <c r="E236" s="39">
        <f t="shared" si="16"/>
        <v>85580.931748362418</v>
      </c>
      <c r="F236" s="39">
        <f t="shared" si="16"/>
        <v>1681.7555868151021</v>
      </c>
      <c r="G236" s="39">
        <f t="shared" si="16"/>
        <v>0</v>
      </c>
      <c r="H236" s="39">
        <f t="shared" si="15"/>
        <v>134667.18335387344</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12046503.112412415</v>
      </c>
      <c r="D238" s="38">
        <f>SUM(D218:D237)</f>
        <v>21569912.821988292</v>
      </c>
      <c r="E238" s="38">
        <f>SUM(E218:E237)</f>
        <v>10762768.403682766</v>
      </c>
      <c r="F238" s="38">
        <f>SUM(F218:F237)</f>
        <v>2355098.4903361197</v>
      </c>
      <c r="G238" s="38">
        <f>SUM(G218:G237)</f>
        <v>87167.17158040822</v>
      </c>
      <c r="H238" s="38">
        <f t="shared" si="15"/>
        <v>46821450.000000007</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21752805</v>
      </c>
      <c r="J240" s="26"/>
    </row>
    <row r="241" spans="2:9" ht="61.5" customHeight="1" thickBot="1" x14ac:dyDescent="0.25">
      <c r="B241" s="367" t="s">
        <v>235</v>
      </c>
      <c r="C241" s="367"/>
      <c r="D241" s="367"/>
      <c r="E241" s="367"/>
      <c r="F241" s="367"/>
      <c r="G241" s="367"/>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2431642.3768150131</v>
      </c>
      <c r="D243" s="38">
        <f t="shared" si="17"/>
        <v>1849802.4877364417</v>
      </c>
      <c r="E243" s="38">
        <f t="shared" si="17"/>
        <v>306836.77944204386</v>
      </c>
      <c r="F243" s="38">
        <f t="shared" si="17"/>
        <v>248945.92506945992</v>
      </c>
      <c r="G243" s="38">
        <f t="shared" si="17"/>
        <v>0</v>
      </c>
      <c r="H243" s="38">
        <f>SUM(C243:G243)</f>
        <v>4837227.5690629585</v>
      </c>
      <c r="I243" s="1"/>
    </row>
    <row r="244" spans="2:9" x14ac:dyDescent="0.2">
      <c r="B244" s="9" t="str">
        <f>$B$33</f>
        <v>Science</v>
      </c>
      <c r="C244" s="39">
        <f t="shared" si="17"/>
        <v>1410974.641270854</v>
      </c>
      <c r="D244" s="39">
        <f t="shared" si="17"/>
        <v>1860031.9054819446</v>
      </c>
      <c r="E244" s="39">
        <f t="shared" si="17"/>
        <v>600933.22723106714</v>
      </c>
      <c r="F244" s="39">
        <f t="shared" si="17"/>
        <v>256126.69977255451</v>
      </c>
      <c r="G244" s="39">
        <f t="shared" si="17"/>
        <v>0</v>
      </c>
      <c r="H244" s="39">
        <f t="shared" ref="H244:H263" si="18">SUM(C244:G244)</f>
        <v>4128066.47375642</v>
      </c>
      <c r="I244" s="1"/>
    </row>
    <row r="245" spans="2:9" x14ac:dyDescent="0.2">
      <c r="B245" s="9" t="str">
        <f>$B$34</f>
        <v>Fine Arts</v>
      </c>
      <c r="C245" s="39">
        <f t="shared" si="17"/>
        <v>443544.90958326502</v>
      </c>
      <c r="D245" s="39">
        <f t="shared" si="17"/>
        <v>544053.47713119024</v>
      </c>
      <c r="E245" s="39">
        <f t="shared" si="17"/>
        <v>28729.875405469345</v>
      </c>
      <c r="F245" s="39">
        <f t="shared" si="17"/>
        <v>29243.984024001718</v>
      </c>
      <c r="G245" s="39">
        <f t="shared" si="17"/>
        <v>0</v>
      </c>
      <c r="H245" s="39">
        <f t="shared" si="18"/>
        <v>1045572.2461439263</v>
      </c>
      <c r="I245" s="1"/>
    </row>
    <row r="246" spans="2:9" x14ac:dyDescent="0.2">
      <c r="B246" s="9" t="str">
        <f>$B$35</f>
        <v>Teacher Education</v>
      </c>
      <c r="C246" s="39">
        <f t="shared" si="17"/>
        <v>9086.5308322394867</v>
      </c>
      <c r="D246" s="39">
        <f t="shared" si="17"/>
        <v>95336.795688727187</v>
      </c>
      <c r="E246" s="39">
        <f t="shared" si="17"/>
        <v>1026.0669787667623</v>
      </c>
      <c r="F246" s="39">
        <f t="shared" si="17"/>
        <v>2232.3651926718871</v>
      </c>
      <c r="G246" s="39">
        <f t="shared" si="17"/>
        <v>0</v>
      </c>
      <c r="H246" s="39">
        <f t="shared" si="18"/>
        <v>107681.75869240532</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812387.10364768468</v>
      </c>
      <c r="D248" s="39">
        <f t="shared" si="17"/>
        <v>2676766.52837457</v>
      </c>
      <c r="E248" s="39">
        <f t="shared" si="17"/>
        <v>1453851.4033309382</v>
      </c>
      <c r="F248" s="39">
        <f t="shared" si="17"/>
        <v>463215.77747941652</v>
      </c>
      <c r="G248" s="39">
        <f t="shared" si="17"/>
        <v>0</v>
      </c>
      <c r="H248" s="39">
        <f t="shared" si="18"/>
        <v>5406220.8128326098</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3074.834728480173</v>
      </c>
      <c r="D252" s="39">
        <f t="shared" si="17"/>
        <v>0</v>
      </c>
      <c r="E252" s="39">
        <f t="shared" si="17"/>
        <v>513.03348938338115</v>
      </c>
      <c r="F252" s="39">
        <f t="shared" si="17"/>
        <v>0</v>
      </c>
      <c r="G252" s="39">
        <f t="shared" si="17"/>
        <v>0</v>
      </c>
      <c r="H252" s="39">
        <f t="shared" si="18"/>
        <v>3587.868217863554</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5085.3035894095174</v>
      </c>
      <c r="D255" s="39">
        <f t="shared" si="17"/>
        <v>0</v>
      </c>
      <c r="E255" s="39">
        <f t="shared" si="17"/>
        <v>0</v>
      </c>
      <c r="F255" s="39">
        <f t="shared" si="17"/>
        <v>0</v>
      </c>
      <c r="G255" s="39">
        <f t="shared" si="17"/>
        <v>0</v>
      </c>
      <c r="H255" s="39">
        <f t="shared" si="18"/>
        <v>5085.3035894095174</v>
      </c>
      <c r="I255" s="1"/>
    </row>
    <row r="256" spans="2:9" x14ac:dyDescent="0.2">
      <c r="B256" s="9" t="str">
        <f>$B$45</f>
        <v>Health Services</v>
      </c>
      <c r="C256" s="39">
        <f t="shared" si="17"/>
        <v>50734.773019922861</v>
      </c>
      <c r="D256" s="39">
        <f t="shared" si="17"/>
        <v>350900.0269063412</v>
      </c>
      <c r="E256" s="39">
        <f t="shared" si="17"/>
        <v>386100.45355177624</v>
      </c>
      <c r="F256" s="39">
        <f t="shared" si="17"/>
        <v>28648.686639289215</v>
      </c>
      <c r="G256" s="39">
        <f t="shared" si="17"/>
        <v>40497.047523948138</v>
      </c>
      <c r="H256" s="39">
        <f t="shared" si="18"/>
        <v>856880.98764127761</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430043.2314485925</v>
      </c>
      <c r="D258" s="39">
        <f t="shared" si="17"/>
        <v>2607089.3832595791</v>
      </c>
      <c r="E258" s="39">
        <f t="shared" si="17"/>
        <v>2182529.969418467</v>
      </c>
      <c r="F258" s="39">
        <f t="shared" si="17"/>
        <v>64961.827106751916</v>
      </c>
      <c r="G258" s="39">
        <f t="shared" si="17"/>
        <v>0</v>
      </c>
      <c r="H258" s="39">
        <f t="shared" si="18"/>
        <v>5284624.4112333898</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15292.462892266933</v>
      </c>
      <c r="E260" s="39">
        <f t="shared" si="19"/>
        <v>0</v>
      </c>
      <c r="F260" s="39">
        <f t="shared" si="19"/>
        <v>0</v>
      </c>
      <c r="G260" s="39">
        <f t="shared" si="19"/>
        <v>0</v>
      </c>
      <c r="H260" s="39">
        <f t="shared" si="18"/>
        <v>15292.462892266933</v>
      </c>
      <c r="I260" s="1"/>
    </row>
    <row r="261" spans="2:10" x14ac:dyDescent="0.2">
      <c r="B261" s="9" t="str">
        <f>$B$50</f>
        <v>Technology</v>
      </c>
      <c r="C261" s="39">
        <f t="shared" si="19"/>
        <v>118.26287417231437</v>
      </c>
      <c r="D261" s="39">
        <f t="shared" si="19"/>
        <v>21905.419818652634</v>
      </c>
      <c r="E261" s="39">
        <f t="shared" si="19"/>
        <v>39760.095427212029</v>
      </c>
      <c r="F261" s="39">
        <f t="shared" si="19"/>
        <v>781.32781743516045</v>
      </c>
      <c r="G261" s="39">
        <f t="shared" si="19"/>
        <v>0</v>
      </c>
      <c r="H261" s="39">
        <f t="shared" si="18"/>
        <v>62565.105937472137</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5596691.9678096334</v>
      </c>
      <c r="D263" s="38">
        <f>SUM(D243:D262)</f>
        <v>10021178.487289716</v>
      </c>
      <c r="E263" s="38">
        <f>SUM(E243:E262)</f>
        <v>5000280.904275124</v>
      </c>
      <c r="F263" s="38">
        <f>SUM(F243:F262)</f>
        <v>1094156.5931015809</v>
      </c>
      <c r="G263" s="38">
        <f>SUM(G243:G262)</f>
        <v>40497.047523948138</v>
      </c>
      <c r="H263" s="38">
        <f t="shared" si="18"/>
        <v>21752805</v>
      </c>
      <c r="I263" s="50"/>
    </row>
    <row r="264" spans="2:10" x14ac:dyDescent="0.2">
      <c r="B264" s="375"/>
      <c r="C264" s="375"/>
      <c r="D264" s="375"/>
      <c r="E264" s="375"/>
      <c r="F264" s="375"/>
      <c r="G264" s="375"/>
      <c r="H264" s="376"/>
      <c r="I264" s="49"/>
    </row>
    <row r="265" spans="2:10" x14ac:dyDescent="0.2">
      <c r="B265" s="164" t="s">
        <v>236</v>
      </c>
      <c r="C265" s="11"/>
      <c r="D265" s="11"/>
      <c r="E265" s="11"/>
      <c r="F265" s="11"/>
      <c r="G265" s="11"/>
      <c r="H265" s="17"/>
      <c r="J265" s="26"/>
    </row>
    <row r="266" spans="2:10" ht="45" customHeight="1" thickBot="1" x14ac:dyDescent="0.25">
      <c r="B266" s="365" t="s">
        <v>237</v>
      </c>
      <c r="C266" s="365"/>
      <c r="D266" s="365"/>
      <c r="E266" s="365"/>
      <c r="F266" s="365"/>
      <c r="G266" s="365"/>
      <c r="H266" s="365"/>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27724029.792445052</v>
      </c>
      <c r="D268" s="38">
        <f t="shared" si="20"/>
        <v>24145111.374413434</v>
      </c>
      <c r="E268" s="38">
        <f t="shared" si="20"/>
        <v>10953642.926610973</v>
      </c>
      <c r="F268" s="38">
        <f t="shared" si="20"/>
        <v>20184311.537169866</v>
      </c>
      <c r="G268" s="38">
        <f t="shared" si="20"/>
        <v>0</v>
      </c>
      <c r="H268" s="38">
        <f>SUM(C268:G268)</f>
        <v>83007095.630639315</v>
      </c>
      <c r="I268" s="1"/>
    </row>
    <row r="269" spans="2:10" x14ac:dyDescent="0.2">
      <c r="B269" s="9" t="str">
        <f>$B$33</f>
        <v>Science</v>
      </c>
      <c r="C269" s="39">
        <f t="shared" si="20"/>
        <v>24455408.768042959</v>
      </c>
      <c r="D269" s="39">
        <f t="shared" si="20"/>
        <v>33356212.39369642</v>
      </c>
      <c r="E269" s="39">
        <f t="shared" si="20"/>
        <v>17068334.419541594</v>
      </c>
      <c r="F269" s="39">
        <f t="shared" si="20"/>
        <v>19420906.431643389</v>
      </c>
      <c r="G269" s="39">
        <f t="shared" si="20"/>
        <v>0</v>
      </c>
      <c r="H269" s="39">
        <f t="shared" ref="H269:H288" si="21">SUM(C269:G269)</f>
        <v>94300862.012924373</v>
      </c>
      <c r="I269" s="1"/>
    </row>
    <row r="270" spans="2:10" x14ac:dyDescent="0.2">
      <c r="B270" s="9" t="str">
        <f>$B$34</f>
        <v>Fine Arts</v>
      </c>
      <c r="C270" s="39">
        <f t="shared" si="20"/>
        <v>6254021.4037152408</v>
      </c>
      <c r="D270" s="39">
        <f t="shared" si="20"/>
        <v>9462928.2459550984</v>
      </c>
      <c r="E270" s="39">
        <f t="shared" si="20"/>
        <v>2131852.6054060319</v>
      </c>
      <c r="F270" s="39">
        <f t="shared" si="20"/>
        <v>2750642.2632379499</v>
      </c>
      <c r="G270" s="39">
        <f t="shared" si="20"/>
        <v>0</v>
      </c>
      <c r="H270" s="39">
        <f t="shared" si="21"/>
        <v>20599444.518314321</v>
      </c>
      <c r="I270" s="1"/>
    </row>
    <row r="271" spans="2:10" x14ac:dyDescent="0.2">
      <c r="B271" s="9" t="str">
        <f>$B$35</f>
        <v>Teacher Education</v>
      </c>
      <c r="C271" s="39">
        <f t="shared" si="20"/>
        <v>207976.85637089392</v>
      </c>
      <c r="D271" s="39">
        <f t="shared" si="20"/>
        <v>1355524.0970582527</v>
      </c>
      <c r="E271" s="39">
        <f t="shared" si="20"/>
        <v>36052.946539616947</v>
      </c>
      <c r="F271" s="39">
        <f t="shared" si="20"/>
        <v>28593.620443766151</v>
      </c>
      <c r="G271" s="39">
        <f t="shared" si="20"/>
        <v>0</v>
      </c>
      <c r="H271" s="39">
        <f t="shared" si="21"/>
        <v>1628147.5204125298</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15825742.601850322</v>
      </c>
      <c r="D273" s="39">
        <f t="shared" si="20"/>
        <v>39197075.345261082</v>
      </c>
      <c r="E273" s="39">
        <f t="shared" si="20"/>
        <v>30464736.770565324</v>
      </c>
      <c r="F273" s="39">
        <f t="shared" si="20"/>
        <v>34369640.687583268</v>
      </c>
      <c r="G273" s="39">
        <f t="shared" si="20"/>
        <v>0</v>
      </c>
      <c r="H273" s="39">
        <f t="shared" si="21"/>
        <v>119857195.40526</v>
      </c>
      <c r="I273" s="1"/>
    </row>
    <row r="274" spans="2:10"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179452.47439801396</v>
      </c>
      <c r="D277" s="39">
        <f t="shared" si="20"/>
        <v>0</v>
      </c>
      <c r="E277" s="39">
        <f t="shared" si="20"/>
        <v>97469.956314929601</v>
      </c>
      <c r="F277" s="39">
        <f t="shared" si="20"/>
        <v>0</v>
      </c>
      <c r="G277" s="39">
        <f t="shared" si="20"/>
        <v>0</v>
      </c>
      <c r="H277" s="39">
        <f t="shared" si="21"/>
        <v>276922.43071294355</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151687.76085416155</v>
      </c>
      <c r="D280" s="39">
        <f t="shared" si="20"/>
        <v>0</v>
      </c>
      <c r="E280" s="39">
        <f t="shared" si="20"/>
        <v>0</v>
      </c>
      <c r="F280" s="39">
        <f t="shared" si="20"/>
        <v>0</v>
      </c>
      <c r="G280" s="39">
        <f t="shared" si="20"/>
        <v>0</v>
      </c>
      <c r="H280" s="39">
        <f t="shared" si="21"/>
        <v>151687.76085416155</v>
      </c>
      <c r="I280" s="1"/>
    </row>
    <row r="281" spans="2:10" x14ac:dyDescent="0.2">
      <c r="B281" s="9" t="str">
        <f>$B$45</f>
        <v>Health Services</v>
      </c>
      <c r="C281" s="39">
        <f t="shared" si="20"/>
        <v>462922.3024031297</v>
      </c>
      <c r="D281" s="39">
        <f t="shared" si="20"/>
        <v>2710953.2693530032</v>
      </c>
      <c r="E281" s="39">
        <f t="shared" si="20"/>
        <v>6425045.6025304273</v>
      </c>
      <c r="F281" s="39">
        <f t="shared" si="20"/>
        <v>2566550.3742603553</v>
      </c>
      <c r="G281" s="39">
        <f t="shared" si="20"/>
        <v>2025873.7925375998</v>
      </c>
      <c r="H281" s="39">
        <f t="shared" si="21"/>
        <v>14191345.341084514</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8404862.8020888418</v>
      </c>
      <c r="D283" s="39">
        <f t="shared" si="20"/>
        <v>36641496.816574633</v>
      </c>
      <c r="E283" s="39">
        <f t="shared" si="20"/>
        <v>57314979.783456311</v>
      </c>
      <c r="F283" s="39">
        <f t="shared" si="20"/>
        <v>20510066.026017211</v>
      </c>
      <c r="G283" s="39">
        <f t="shared" si="20"/>
        <v>0</v>
      </c>
      <c r="H283" s="39">
        <f t="shared" si="21"/>
        <v>122871405.428137</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477647.31015901116</v>
      </c>
      <c r="E285" s="39">
        <f t="shared" si="22"/>
        <v>0</v>
      </c>
      <c r="F285" s="39">
        <f t="shared" si="22"/>
        <v>0</v>
      </c>
      <c r="G285" s="39">
        <f t="shared" si="22"/>
        <v>0</v>
      </c>
      <c r="H285" s="39">
        <f t="shared" si="21"/>
        <v>477647.31015901116</v>
      </c>
      <c r="I285" s="1"/>
    </row>
    <row r="286" spans="2:10" x14ac:dyDescent="0.2">
      <c r="B286" s="9" t="str">
        <f>$B$50</f>
        <v>Technology</v>
      </c>
      <c r="C286" s="39">
        <f t="shared" si="22"/>
        <v>698.65284141597874</v>
      </c>
      <c r="D286" s="39">
        <f t="shared" si="22"/>
        <v>498712.04264747322</v>
      </c>
      <c r="E286" s="39">
        <f t="shared" si="22"/>
        <v>664423.97047312069</v>
      </c>
      <c r="F286" s="39">
        <f t="shared" si="22"/>
        <v>24520.557092148312</v>
      </c>
      <c r="G286" s="39">
        <f t="shared" si="22"/>
        <v>0</v>
      </c>
      <c r="H286" s="39">
        <f t="shared" si="21"/>
        <v>1188355.2230541583</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83666803.415010035</v>
      </c>
      <c r="D288" s="38">
        <f>SUM(D268:D287)</f>
        <v>147845660.89511839</v>
      </c>
      <c r="E288" s="38">
        <f>SUM(E268:E287)</f>
        <v>125156538.98143834</v>
      </c>
      <c r="F288" s="38">
        <f>SUM(F268:F287)</f>
        <v>99855231.497447953</v>
      </c>
      <c r="G288" s="38">
        <f>SUM(G268:G287)</f>
        <v>2025873.7925375998</v>
      </c>
      <c r="H288" s="38">
        <f t="shared" si="21"/>
        <v>458550108.58155227</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5" t="s">
        <v>238</v>
      </c>
      <c r="C291" s="365"/>
      <c r="D291" s="365"/>
      <c r="E291" s="365"/>
      <c r="F291" s="365"/>
      <c r="G291" s="365"/>
      <c r="H291" s="365"/>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224.72626444819608</v>
      </c>
      <c r="D293" s="36">
        <f t="shared" si="23"/>
        <v>449.57103123267797</v>
      </c>
      <c r="E293" s="36">
        <f t="shared" si="23"/>
        <v>1526.2147034430782</v>
      </c>
      <c r="F293" s="36">
        <f t="shared" si="23"/>
        <v>3016.6360091421111</v>
      </c>
      <c r="G293" s="37">
        <f t="shared" si="23"/>
        <v>0</v>
      </c>
      <c r="H293" s="38">
        <f t="shared" si="23"/>
        <v>434.72185746866506</v>
      </c>
      <c r="I293" s="1"/>
    </row>
    <row r="294" spans="2:10" x14ac:dyDescent="0.2">
      <c r="B294" s="9" t="str">
        <f>$B$33</f>
        <v>Science</v>
      </c>
      <c r="C294" s="69">
        <f t="shared" si="23"/>
        <v>341.62755839970606</v>
      </c>
      <c r="D294" s="69">
        <f t="shared" si="23"/>
        <v>617.66188418814204</v>
      </c>
      <c r="E294" s="69">
        <f t="shared" si="23"/>
        <v>1214.3095062280588</v>
      </c>
      <c r="F294" s="69">
        <f t="shared" si="23"/>
        <v>2821.1659546257101</v>
      </c>
      <c r="G294" s="88">
        <f t="shared" si="23"/>
        <v>0</v>
      </c>
      <c r="H294" s="39">
        <f t="shared" si="23"/>
        <v>643.56449585354687</v>
      </c>
      <c r="I294" s="1"/>
    </row>
    <row r="295" spans="2:10" x14ac:dyDescent="0.2">
      <c r="B295" s="9" t="str">
        <f>$B$34</f>
        <v>Fine Arts</v>
      </c>
      <c r="C295" s="69">
        <f t="shared" si="23"/>
        <v>277.91945090500116</v>
      </c>
      <c r="D295" s="69">
        <f t="shared" si="23"/>
        <v>599.07117282572165</v>
      </c>
      <c r="E295" s="69">
        <f t="shared" si="23"/>
        <v>3172.3997104256428</v>
      </c>
      <c r="F295" s="69">
        <f t="shared" si="23"/>
        <v>3499.5448641704197</v>
      </c>
      <c r="G295" s="88">
        <f t="shared" si="23"/>
        <v>0</v>
      </c>
      <c r="H295" s="39">
        <f t="shared" si="23"/>
        <v>518.13377564490077</v>
      </c>
      <c r="I295" s="1"/>
    </row>
    <row r="296" spans="2:10" x14ac:dyDescent="0.2">
      <c r="B296" s="9" t="str">
        <f>$B$35</f>
        <v>Teacher Education</v>
      </c>
      <c r="C296" s="69">
        <f t="shared" si="23"/>
        <v>451.1428554683165</v>
      </c>
      <c r="D296" s="69">
        <f t="shared" si="23"/>
        <v>489.71246281006239</v>
      </c>
      <c r="E296" s="69">
        <f t="shared" si="23"/>
        <v>1502.2061058173729</v>
      </c>
      <c r="F296" s="69">
        <f t="shared" si="23"/>
        <v>476.56034072943584</v>
      </c>
      <c r="G296" s="88">
        <f t="shared" si="23"/>
        <v>0</v>
      </c>
      <c r="H296" s="39">
        <f t="shared" si="23"/>
        <v>491.44205264489278</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383.97085117066968</v>
      </c>
      <c r="D298" s="69">
        <f t="shared" si="23"/>
        <v>504.3565158879149</v>
      </c>
      <c r="E298" s="69">
        <f t="shared" si="23"/>
        <v>895.8635761502477</v>
      </c>
      <c r="F298" s="69">
        <f t="shared" si="23"/>
        <v>2760.6137098460458</v>
      </c>
      <c r="G298" s="88">
        <f t="shared" si="23"/>
        <v>0</v>
      </c>
      <c r="H298" s="39">
        <f t="shared" si="23"/>
        <v>724.69871276360573</v>
      </c>
      <c r="I298" s="1"/>
    </row>
    <row r="299" spans="2:10"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1150.3363743462432</v>
      </c>
      <c r="D302" s="69">
        <f t="shared" si="23"/>
        <v>0</v>
      </c>
      <c r="E302" s="69">
        <f t="shared" si="23"/>
        <v>8122.496359577467</v>
      </c>
      <c r="F302" s="69">
        <f t="shared" si="23"/>
        <v>0</v>
      </c>
      <c r="G302" s="88">
        <f t="shared" si="23"/>
        <v>0</v>
      </c>
      <c r="H302" s="39">
        <f t="shared" si="23"/>
        <v>1648.3478018627593</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587.9370575742696</v>
      </c>
      <c r="D305" s="69">
        <f t="shared" si="23"/>
        <v>0</v>
      </c>
      <c r="E305" s="69">
        <f t="shared" si="23"/>
        <v>0</v>
      </c>
      <c r="F305" s="69">
        <f t="shared" si="23"/>
        <v>0</v>
      </c>
      <c r="G305" s="88">
        <f t="shared" si="23"/>
        <v>0</v>
      </c>
      <c r="H305" s="39">
        <f t="shared" si="23"/>
        <v>587.9370575742696</v>
      </c>
      <c r="I305" s="1"/>
    </row>
    <row r="306" spans="2:10" x14ac:dyDescent="0.2">
      <c r="B306" s="9" t="str">
        <f>$B$45</f>
        <v>Health Services</v>
      </c>
      <c r="C306" s="69">
        <f t="shared" si="23"/>
        <v>179.84549432911021</v>
      </c>
      <c r="D306" s="69">
        <f t="shared" si="23"/>
        <v>266.09278262200661</v>
      </c>
      <c r="E306" s="69">
        <f t="shared" si="23"/>
        <v>711.44342847197731</v>
      </c>
      <c r="F306" s="69">
        <f t="shared" si="23"/>
        <v>3333.1823042342276</v>
      </c>
      <c r="G306" s="88">
        <f t="shared" si="23"/>
        <v>1648.3920199655001</v>
      </c>
      <c r="H306" s="39">
        <f t="shared" si="23"/>
        <v>596.47551030113118</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385.22608864647731</v>
      </c>
      <c r="D308" s="69">
        <f t="shared" si="23"/>
        <v>484.07399287360471</v>
      </c>
      <c r="E308" s="69">
        <f t="shared" si="23"/>
        <v>1122.7224247493891</v>
      </c>
      <c r="F308" s="69">
        <f t="shared" si="23"/>
        <v>11746.887758314555</v>
      </c>
      <c r="G308" s="88">
        <f t="shared" si="23"/>
        <v>0</v>
      </c>
      <c r="H308" s="39">
        <f t="shared" si="23"/>
        <v>817.46417641201401</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1075.7822300878629</v>
      </c>
      <c r="E310" s="69">
        <f t="shared" si="24"/>
        <v>0</v>
      </c>
      <c r="F310" s="69">
        <f t="shared" si="24"/>
        <v>0</v>
      </c>
      <c r="G310" s="88">
        <f t="shared" si="24"/>
        <v>0</v>
      </c>
      <c r="H310" s="39">
        <f t="shared" si="24"/>
        <v>1075.7822300878629</v>
      </c>
      <c r="I310" s="1"/>
    </row>
    <row r="311" spans="2:10" x14ac:dyDescent="0.2">
      <c r="B311" s="9" t="str">
        <f>$B$50</f>
        <v>Technology</v>
      </c>
      <c r="C311" s="69">
        <f t="shared" si="24"/>
        <v>116.44214023599646</v>
      </c>
      <c r="D311" s="69">
        <f t="shared" si="24"/>
        <v>784.13843183564973</v>
      </c>
      <c r="E311" s="69">
        <f t="shared" si="24"/>
        <v>714.43437685281799</v>
      </c>
      <c r="F311" s="69">
        <f t="shared" si="24"/>
        <v>1167.6455758165862</v>
      </c>
      <c r="G311" s="88">
        <f t="shared" si="24"/>
        <v>0</v>
      </c>
      <c r="H311" s="39">
        <f t="shared" si="24"/>
        <v>745.98570185446215</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294.6584846185354</v>
      </c>
      <c r="D313" s="38">
        <f t="shared" si="24"/>
        <v>508.14101505776989</v>
      </c>
      <c r="E313" s="38">
        <f t="shared" si="24"/>
        <v>1070.0981461844281</v>
      </c>
      <c r="F313" s="38">
        <f t="shared" si="24"/>
        <v>3395.5124965127839</v>
      </c>
      <c r="G313" s="38">
        <f t="shared" si="24"/>
        <v>1648.3920199655001</v>
      </c>
      <c r="H313" s="38">
        <f t="shared" si="24"/>
        <v>634.67670123426944</v>
      </c>
      <c r="I313" s="50"/>
    </row>
    <row r="315" spans="2:10" x14ac:dyDescent="0.2">
      <c r="B315" s="28" t="s">
        <v>38</v>
      </c>
      <c r="C315" s="11"/>
      <c r="D315" s="11"/>
      <c r="E315" s="11"/>
      <c r="F315" s="11"/>
      <c r="G315" s="11"/>
      <c r="H315" s="17"/>
      <c r="J315" s="26"/>
    </row>
    <row r="316" spans="2:10" ht="55.5" customHeight="1" thickBot="1" x14ac:dyDescent="0.25">
      <c r="B316" s="365" t="s">
        <v>239</v>
      </c>
      <c r="C316" s="365"/>
      <c r="D316" s="365"/>
      <c r="E316" s="365"/>
      <c r="F316" s="365"/>
      <c r="G316" s="365"/>
      <c r="H316" s="365"/>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2.0005273185872459</v>
      </c>
      <c r="E318" s="55">
        <f t="shared" si="25"/>
        <v>6.7914389410184022</v>
      </c>
      <c r="F318" s="55">
        <f t="shared" si="25"/>
        <v>13.423602339269545</v>
      </c>
      <c r="G318" s="55">
        <f t="shared" si="25"/>
        <v>0</v>
      </c>
      <c r="H318" s="55">
        <f t="shared" si="25"/>
        <v>1.9344506016513134</v>
      </c>
      <c r="I318" s="1"/>
    </row>
    <row r="319" spans="2:10" x14ac:dyDescent="0.2">
      <c r="B319" s="9" t="str">
        <f>$B$33</f>
        <v>Science</v>
      </c>
      <c r="C319" s="55">
        <f t="shared" ref="C319:H334" si="26">IF($C$293=0,"",C294/$C$293)</f>
        <v>1.5201941759613864</v>
      </c>
      <c r="D319" s="55">
        <f t="shared" si="26"/>
        <v>2.7485077710199093</v>
      </c>
      <c r="E319" s="55">
        <f t="shared" si="26"/>
        <v>5.4035050562947511</v>
      </c>
      <c r="F319" s="55">
        <f t="shared" si="26"/>
        <v>12.553788323554169</v>
      </c>
      <c r="G319" s="55">
        <f t="shared" si="26"/>
        <v>0</v>
      </c>
      <c r="H319" s="55">
        <f t="shared" si="26"/>
        <v>2.8637707187176664</v>
      </c>
      <c r="I319" s="1"/>
    </row>
    <row r="320" spans="2:10" x14ac:dyDescent="0.2">
      <c r="B320" s="9" t="str">
        <f>$B$34</f>
        <v>Fine Arts</v>
      </c>
      <c r="C320" s="55">
        <f t="shared" si="26"/>
        <v>1.2367021344274922</v>
      </c>
      <c r="D320" s="55">
        <f t="shared" si="26"/>
        <v>2.6657817424977472</v>
      </c>
      <c r="E320" s="55">
        <f t="shared" si="26"/>
        <v>14.116728715334228</v>
      </c>
      <c r="F320" s="55">
        <f t="shared" si="26"/>
        <v>15.572478244869927</v>
      </c>
      <c r="G320" s="55">
        <f t="shared" si="26"/>
        <v>0</v>
      </c>
      <c r="H320" s="55">
        <f t="shared" si="26"/>
        <v>2.3056218057873741</v>
      </c>
      <c r="I320" s="1"/>
    </row>
    <row r="321" spans="2:9" x14ac:dyDescent="0.2">
      <c r="B321" s="9" t="str">
        <f>$B$35</f>
        <v>Teacher Education</v>
      </c>
      <c r="C321" s="55">
        <f t="shared" si="26"/>
        <v>2.0075217134769487</v>
      </c>
      <c r="D321" s="55">
        <f t="shared" si="26"/>
        <v>2.1791509951563803</v>
      </c>
      <c r="E321" s="55">
        <f t="shared" si="26"/>
        <v>6.6846040871366936</v>
      </c>
      <c r="F321" s="55">
        <f t="shared" si="26"/>
        <v>2.1206259174894644</v>
      </c>
      <c r="G321" s="55">
        <f t="shared" si="26"/>
        <v>0</v>
      </c>
      <c r="H321" s="55">
        <f t="shared" si="26"/>
        <v>2.1868474245838767</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1.7086158225140733</v>
      </c>
      <c r="D323" s="55">
        <f t="shared" si="26"/>
        <v>2.2443149541346967</v>
      </c>
      <c r="E323" s="55">
        <f t="shared" si="26"/>
        <v>3.9864658381164086</v>
      </c>
      <c r="F323" s="55">
        <f t="shared" si="26"/>
        <v>12.284339423451872</v>
      </c>
      <c r="G323" s="55">
        <f t="shared" si="26"/>
        <v>0</v>
      </c>
      <c r="H323" s="55">
        <f t="shared" si="26"/>
        <v>3.2248064753048187</v>
      </c>
      <c r="I323" s="1"/>
    </row>
    <row r="324" spans="2:9" x14ac:dyDescent="0.2">
      <c r="B324" s="9" t="str">
        <f>$B$38</f>
        <v>Home Economics</v>
      </c>
      <c r="C324" s="55">
        <f t="shared" si="26"/>
        <v>0</v>
      </c>
      <c r="D324" s="55">
        <f t="shared" si="26"/>
        <v>0</v>
      </c>
      <c r="E324" s="55">
        <f t="shared" si="26"/>
        <v>0</v>
      </c>
      <c r="F324" s="55">
        <f t="shared" si="26"/>
        <v>0</v>
      </c>
      <c r="G324" s="55">
        <f t="shared" si="26"/>
        <v>0</v>
      </c>
      <c r="H324" s="55">
        <f t="shared" si="26"/>
        <v>0</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5.1188336938311849</v>
      </c>
      <c r="D327" s="55">
        <f t="shared" si="26"/>
        <v>0</v>
      </c>
      <c r="E327" s="55">
        <f t="shared" si="26"/>
        <v>36.14395664664228</v>
      </c>
      <c r="F327" s="55">
        <f t="shared" si="26"/>
        <v>0</v>
      </c>
      <c r="G327" s="55">
        <f t="shared" si="26"/>
        <v>0</v>
      </c>
      <c r="H327" s="55">
        <f t="shared" si="26"/>
        <v>7.3349139047462639</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2.6162365089720119</v>
      </c>
      <c r="D330" s="55">
        <f t="shared" si="26"/>
        <v>0</v>
      </c>
      <c r="E330" s="55">
        <f t="shared" si="26"/>
        <v>0</v>
      </c>
      <c r="F330" s="55">
        <f t="shared" si="26"/>
        <v>0</v>
      </c>
      <c r="G330" s="55">
        <f t="shared" si="26"/>
        <v>0</v>
      </c>
      <c r="H330" s="55">
        <f t="shared" si="26"/>
        <v>2.6162365089720119</v>
      </c>
      <c r="I330" s="1"/>
    </row>
    <row r="331" spans="2:9" x14ac:dyDescent="0.2">
      <c r="B331" s="9" t="str">
        <f>$B$45</f>
        <v>Health Services</v>
      </c>
      <c r="C331" s="55">
        <f t="shared" si="26"/>
        <v>0.80028693918226101</v>
      </c>
      <c r="D331" s="55">
        <f t="shared" si="26"/>
        <v>1.1840751381481107</v>
      </c>
      <c r="E331" s="55">
        <f t="shared" si="26"/>
        <v>3.1658223404322166</v>
      </c>
      <c r="F331" s="55">
        <f t="shared" si="26"/>
        <v>14.832188451219475</v>
      </c>
      <c r="G331" s="55">
        <f t="shared" si="26"/>
        <v>7.3351106690312458</v>
      </c>
      <c r="H331" s="55">
        <f t="shared" si="26"/>
        <v>2.6542314124508164</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1.7142014512294788</v>
      </c>
      <c r="D333" s="55">
        <f t="shared" si="26"/>
        <v>2.154060603740394</v>
      </c>
      <c r="E333" s="55">
        <f t="shared" si="26"/>
        <v>4.9959555350869955</v>
      </c>
      <c r="F333" s="55">
        <f t="shared" si="26"/>
        <v>52.271984261200807</v>
      </c>
      <c r="G333" s="55">
        <f t="shared" si="26"/>
        <v>0</v>
      </c>
      <c r="H333" s="55">
        <f t="shared" si="26"/>
        <v>3.6375996300176827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4.7870783271790307</v>
      </c>
      <c r="E335" s="55">
        <f t="shared" si="27"/>
        <v>0</v>
      </c>
      <c r="F335" s="55">
        <f t="shared" si="27"/>
        <v>0</v>
      </c>
      <c r="G335" s="55">
        <f t="shared" si="27"/>
        <v>0</v>
      </c>
      <c r="H335" s="55">
        <f t="shared" si="27"/>
        <v>4.7870783271790307</v>
      </c>
      <c r="I335" s="1"/>
    </row>
    <row r="336" spans="2:9" x14ac:dyDescent="0.2">
      <c r="B336" s="9" t="str">
        <f>$B$50</f>
        <v>Technology</v>
      </c>
      <c r="C336" s="55">
        <f t="shared" si="27"/>
        <v>0.51815100705702655</v>
      </c>
      <c r="D336" s="55">
        <f t="shared" si="27"/>
        <v>3.4893047938168769</v>
      </c>
      <c r="E336" s="55">
        <f t="shared" si="27"/>
        <v>3.179131636469263</v>
      </c>
      <c r="F336" s="55">
        <f t="shared" si="27"/>
        <v>5.1958571851122102</v>
      </c>
      <c r="G336" s="55">
        <f t="shared" si="27"/>
        <v>0</v>
      </c>
      <c r="H336" s="55">
        <f t="shared" si="27"/>
        <v>3.3195305572590375</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1.3111884600674262</v>
      </c>
      <c r="D338" s="55">
        <f t="shared" si="27"/>
        <v>2.2611554386198889</v>
      </c>
      <c r="E338" s="55">
        <f t="shared" si="27"/>
        <v>4.7617849600802096</v>
      </c>
      <c r="F338" s="55">
        <f t="shared" si="27"/>
        <v>15.109548965494943</v>
      </c>
      <c r="G338" s="55">
        <f t="shared" si="27"/>
        <v>7.3351106690312458</v>
      </c>
      <c r="H338" s="55">
        <f t="shared" si="27"/>
        <v>2.8242212933707851</v>
      </c>
      <c r="I338" s="50"/>
    </row>
    <row r="340" spans="2:10" x14ac:dyDescent="0.2">
      <c r="B340" s="164" t="s">
        <v>240</v>
      </c>
      <c r="C340" s="11"/>
      <c r="D340" s="11"/>
      <c r="E340" s="11"/>
      <c r="F340" s="11"/>
      <c r="G340" s="11"/>
      <c r="H340" s="17"/>
      <c r="J340" s="26"/>
    </row>
    <row r="341" spans="2:10" ht="55.5" customHeight="1" thickBot="1" x14ac:dyDescent="0.25">
      <c r="B341" s="365" t="s">
        <v>241</v>
      </c>
      <c r="C341" s="365"/>
      <c r="D341" s="365"/>
      <c r="E341" s="365"/>
      <c r="F341" s="365"/>
      <c r="G341" s="365"/>
      <c r="H341" s="365"/>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6741.7879334458821</v>
      </c>
      <c r="D343" s="38">
        <f t="shared" si="28"/>
        <v>13487.130936980338</v>
      </c>
      <c r="E343" s="38">
        <f>E293*24</f>
        <v>36629.152882633876</v>
      </c>
      <c r="F343" s="38">
        <f>F293*18</f>
        <v>54299.448164558002</v>
      </c>
      <c r="G343" s="38">
        <f>G293*24</f>
        <v>0</v>
      </c>
      <c r="H343" s="38">
        <f>IF((C32/30+D32/30+E32/24+F32/18+G32/24)=0,0,H268/(C32/30+D32/30+E32/24+F32/18+G32/24))</f>
        <v>12627.98771413244</v>
      </c>
      <c r="I343" s="1"/>
    </row>
    <row r="344" spans="2:10" x14ac:dyDescent="0.2">
      <c r="B344" s="9" t="str">
        <f>$B$33</f>
        <v>Science</v>
      </c>
      <c r="C344" s="39">
        <f t="shared" si="28"/>
        <v>10248.826751991182</v>
      </c>
      <c r="D344" s="39">
        <f t="shared" si="28"/>
        <v>18529.85652564426</v>
      </c>
      <c r="E344" s="39">
        <f>E294*24</f>
        <v>29143.42814947341</v>
      </c>
      <c r="F344" s="39">
        <f>F294*18</f>
        <v>50780.987183262783</v>
      </c>
      <c r="G344" s="39">
        <f>G294*24</f>
        <v>0</v>
      </c>
      <c r="H344" s="39">
        <f t="shared" ref="H344:H363" si="29">IF((C33/30+D33/30+E33/24+F33/18+G33/24)=0,0,H269/(C33/30+D33/30+E33/24+F33/18+G33/24))</f>
        <v>18295.176690436008</v>
      </c>
      <c r="I344" s="1"/>
    </row>
    <row r="345" spans="2:10" x14ac:dyDescent="0.2">
      <c r="B345" s="9" t="str">
        <f>$B$34</f>
        <v>Fine Arts</v>
      </c>
      <c r="C345" s="39">
        <f t="shared" si="28"/>
        <v>8337.5835271500346</v>
      </c>
      <c r="D345" s="39">
        <f t="shared" si="28"/>
        <v>17972.135184771651</v>
      </c>
      <c r="E345" s="39">
        <f t="shared" ref="E345:E363" si="30">E295*24</f>
        <v>76137.593050215422</v>
      </c>
      <c r="F345" s="39">
        <f t="shared" ref="F345:F363" si="31">F295*18</f>
        <v>62991.807555067557</v>
      </c>
      <c r="G345" s="39">
        <f t="shared" ref="G345:G363" si="32">G295*24</f>
        <v>0</v>
      </c>
      <c r="H345" s="39">
        <f t="shared" si="29"/>
        <v>15278.086863690811</v>
      </c>
      <c r="I345" s="1"/>
    </row>
    <row r="346" spans="2:10" x14ac:dyDescent="0.2">
      <c r="B346" s="9" t="str">
        <f>$B$35</f>
        <v>Teacher Education</v>
      </c>
      <c r="C346" s="39">
        <f t="shared" si="28"/>
        <v>13534.285664049496</v>
      </c>
      <c r="D346" s="39">
        <f t="shared" si="28"/>
        <v>14691.373884301871</v>
      </c>
      <c r="E346" s="39">
        <f t="shared" si="30"/>
        <v>36052.946539616947</v>
      </c>
      <c r="F346" s="39">
        <f t="shared" si="31"/>
        <v>8578.0861331298456</v>
      </c>
      <c r="G346" s="39">
        <f t="shared" si="32"/>
        <v>0</v>
      </c>
      <c r="H346" s="39">
        <f t="shared" si="29"/>
        <v>14541.359217736201</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11519.125535120091</v>
      </c>
      <c r="D348" s="39">
        <f t="shared" si="28"/>
        <v>15130.695476637447</v>
      </c>
      <c r="E348" s="39">
        <f t="shared" si="30"/>
        <v>21500.725827605944</v>
      </c>
      <c r="F348" s="39">
        <f t="shared" si="31"/>
        <v>49691.046777228825</v>
      </c>
      <c r="G348" s="39">
        <f t="shared" si="32"/>
        <v>0</v>
      </c>
      <c r="H348" s="39">
        <f t="shared" si="29"/>
        <v>19736.022801176787</v>
      </c>
      <c r="I348" s="1"/>
    </row>
    <row r="349" spans="2:10" x14ac:dyDescent="0.2">
      <c r="B349" s="9" t="str">
        <f>$B$38</f>
        <v>Home Economics</v>
      </c>
      <c r="C349" s="39">
        <f t="shared" si="28"/>
        <v>0</v>
      </c>
      <c r="D349" s="39">
        <f t="shared" si="28"/>
        <v>0</v>
      </c>
      <c r="E349" s="39">
        <f t="shared" si="30"/>
        <v>0</v>
      </c>
      <c r="F349" s="39">
        <f t="shared" si="31"/>
        <v>0</v>
      </c>
      <c r="G349" s="39">
        <f t="shared" si="32"/>
        <v>0</v>
      </c>
      <c r="H349" s="39">
        <f t="shared" si="29"/>
        <v>0</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10" x14ac:dyDescent="0.2">
      <c r="B352" s="9" t="str">
        <f>$B$41</f>
        <v>Library Science</v>
      </c>
      <c r="C352" s="39">
        <f t="shared" si="28"/>
        <v>34510.091230387297</v>
      </c>
      <c r="D352" s="39">
        <f t="shared" si="28"/>
        <v>0</v>
      </c>
      <c r="E352" s="39">
        <f t="shared" si="30"/>
        <v>194939.9126298592</v>
      </c>
      <c r="F352" s="39">
        <f t="shared" si="31"/>
        <v>0</v>
      </c>
      <c r="G352" s="39">
        <f t="shared" si="32"/>
        <v>0</v>
      </c>
      <c r="H352" s="39">
        <f t="shared" si="29"/>
        <v>48582.882581218168</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17638.11172722809</v>
      </c>
      <c r="D355" s="39">
        <f t="shared" si="28"/>
        <v>0</v>
      </c>
      <c r="E355" s="39">
        <f t="shared" si="30"/>
        <v>0</v>
      </c>
      <c r="F355" s="39">
        <f t="shared" si="31"/>
        <v>0</v>
      </c>
      <c r="G355" s="39">
        <f t="shared" si="32"/>
        <v>0</v>
      </c>
      <c r="H355" s="39">
        <f t="shared" si="29"/>
        <v>17638.111727228086</v>
      </c>
      <c r="I355" s="1"/>
    </row>
    <row r="356" spans="2:9" x14ac:dyDescent="0.2">
      <c r="B356" s="9" t="str">
        <f>$B$45</f>
        <v>Health Services</v>
      </c>
      <c r="C356" s="39">
        <f t="shared" si="28"/>
        <v>5395.364829873306</v>
      </c>
      <c r="D356" s="39">
        <f t="shared" si="28"/>
        <v>7982.7834786601979</v>
      </c>
      <c r="E356" s="39">
        <f t="shared" si="30"/>
        <v>17074.642283327456</v>
      </c>
      <c r="F356" s="39">
        <f t="shared" si="31"/>
        <v>59997.2814762161</v>
      </c>
      <c r="G356" s="39">
        <f t="shared" si="32"/>
        <v>39561.408479172002</v>
      </c>
      <c r="H356" s="39">
        <f t="shared" si="29"/>
        <v>15844.253026232227</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11556.782659394319</v>
      </c>
      <c r="D358" s="39">
        <f t="shared" si="28"/>
        <v>14522.219786208141</v>
      </c>
      <c r="E358" s="39">
        <f t="shared" si="30"/>
        <v>26945.338193985339</v>
      </c>
      <c r="F358" s="39">
        <f t="shared" si="31"/>
        <v>211443.97964966198</v>
      </c>
      <c r="G358" s="39">
        <f t="shared" si="32"/>
        <v>0</v>
      </c>
      <c r="H358" s="39">
        <f t="shared" si="29"/>
        <v>22444.383870892594</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32273.466902635886</v>
      </c>
      <c r="E360" s="39">
        <f t="shared" si="30"/>
        <v>0</v>
      </c>
      <c r="F360" s="39">
        <f t="shared" si="31"/>
        <v>0</v>
      </c>
      <c r="G360" s="39">
        <f t="shared" si="32"/>
        <v>0</v>
      </c>
      <c r="H360" s="39">
        <f t="shared" si="29"/>
        <v>32273.466902635886</v>
      </c>
      <c r="I360" s="1"/>
    </row>
    <row r="361" spans="2:9" x14ac:dyDescent="0.2">
      <c r="B361" s="9" t="str">
        <f>$B$50</f>
        <v>Technology</v>
      </c>
      <c r="C361" s="39">
        <f t="shared" si="33"/>
        <v>3493.2642070798938</v>
      </c>
      <c r="D361" s="39">
        <f t="shared" si="33"/>
        <v>23524.15295506949</v>
      </c>
      <c r="E361" s="39">
        <f t="shared" si="30"/>
        <v>17146.425044467633</v>
      </c>
      <c r="F361" s="39">
        <f t="shared" si="31"/>
        <v>21017.620364698552</v>
      </c>
      <c r="G361" s="39">
        <f t="shared" si="32"/>
        <v>0</v>
      </c>
      <c r="H361" s="39">
        <f t="shared" si="29"/>
        <v>19380.623371364367</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8839.7545385560625</v>
      </c>
      <c r="D363" s="38">
        <f t="shared" si="33"/>
        <v>15244.230451733096</v>
      </c>
      <c r="E363" s="38">
        <f t="shared" si="30"/>
        <v>25682.355508426273</v>
      </c>
      <c r="F363" s="38">
        <f t="shared" si="31"/>
        <v>61119.224937230108</v>
      </c>
      <c r="G363" s="38">
        <f t="shared" si="32"/>
        <v>39561.408479172002</v>
      </c>
      <c r="H363" s="38">
        <f t="shared" si="29"/>
        <v>17827.477589235783</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60" priority="6" stopIfTrue="1">
      <formula>C32=0</formula>
    </cfRule>
  </conditionalFormatting>
  <conditionalFormatting sqref="C91:G110">
    <cfRule type="expression" dxfId="259" priority="5" stopIfTrue="1">
      <formula>C32=0</formula>
    </cfRule>
  </conditionalFormatting>
  <conditionalFormatting sqref="C143:H162">
    <cfRule type="expression" dxfId="258" priority="3" stopIfTrue="1">
      <formula>C32=0</formula>
    </cfRule>
  </conditionalFormatting>
  <conditionalFormatting sqref="H143:H162">
    <cfRule type="expression" dxfId="257" priority="4" stopIfTrue="1">
      <formula>OR(AND(#REF!&gt;0,H143&gt;0,H61=0),AND(#REF!&gt;0,H143&gt;0,H32=0))</formula>
    </cfRule>
  </conditionalFormatting>
  <conditionalFormatting sqref="H143:H162">
    <cfRule type="expression" dxfId="256" priority="2" stopIfTrue="1">
      <formula>OR(AND(#REF!&gt;0,H143&gt;0,H61=0),AND(#REF!&gt;0,H143&gt;0,H32=0))</formula>
    </cfRule>
  </conditionalFormatting>
  <conditionalFormatting sqref="H143:H162">
    <cfRule type="expression" dxfId="255"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Overview</vt:lpstr>
      <vt:lpstr>Relative Weights</vt:lpstr>
      <vt:lpstr>RW History</vt:lpstr>
      <vt:lpstr>FTSE Summary</vt:lpstr>
      <vt:lpstr>Discipline Summary</vt:lpstr>
      <vt:lpstr>Discipline Analysis</vt:lpstr>
      <vt:lpstr>UTA</vt:lpstr>
      <vt:lpstr>UT</vt:lpstr>
      <vt:lpstr>UTD</vt:lpstr>
      <vt:lpstr>UTEP</vt:lpstr>
      <vt:lpstr>UTRGV</vt:lpstr>
      <vt:lpstr>UTPB</vt:lpstr>
      <vt:lpstr>UTSA</vt:lpstr>
      <vt:lpstr>UTT</vt:lpstr>
      <vt:lpstr>TAMU</vt:lpstr>
      <vt:lpstr>TAMUG</vt:lpstr>
      <vt:lpstr>PVAMU</vt:lpstr>
      <vt:lpstr>TAR</vt:lpstr>
      <vt:lpstr>TAMUCT</vt:lpstr>
      <vt:lpstr>TAMUCC</vt:lpstr>
      <vt:lpstr>TAMUK</vt:lpstr>
      <vt:lpstr>TAMUSA</vt:lpstr>
      <vt:lpstr>TAMIU</vt:lpstr>
      <vt:lpstr>WTAMU</vt:lpstr>
      <vt:lpstr>TAMUC</vt:lpstr>
      <vt:lpstr>TAMUT</vt:lpstr>
      <vt:lpstr>UH</vt:lpstr>
      <vt:lpstr>UHCL</vt:lpstr>
      <vt:lpstr>UHD</vt:lpstr>
      <vt:lpstr>UHV</vt:lpstr>
      <vt:lpstr>MID</vt:lpstr>
      <vt:lpstr>UNT</vt:lpstr>
      <vt:lpstr>UNTD</vt:lpstr>
      <vt:lpstr>SFASU</vt:lpstr>
      <vt:lpstr>TSU</vt:lpstr>
      <vt:lpstr>TTU</vt:lpstr>
      <vt:lpstr>ASU</vt:lpstr>
      <vt:lpstr>TWU</vt:lpstr>
      <vt:lpstr>LU</vt:lpstr>
      <vt:lpstr>SHSU</vt:lpstr>
      <vt:lpstr>TXST</vt:lpstr>
      <vt:lpstr>SRSU</vt:lpstr>
      <vt:lpstr>Total</vt:lpstr>
      <vt:lpstr>Data</vt:lpstr>
      <vt:lpstr>HR</vt:lpstr>
      <vt:lpstr>'Discipline Analysis'!Print_Area</vt:lpstr>
      <vt:lpstr>'Relative Weights'!Print_Area</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Academic Expenditure Study -  FY 2018-FY 2020</dc:title>
  <dc:subject>Expenditure Study</dc:subject>
  <dc:creator>Strategic Planning and Funding</dc:creator>
  <cp:keywords>Expenditure Study, General Academic Institutions</cp:keywords>
  <dc:description/>
  <cp:lastModifiedBy>kingcd</cp:lastModifiedBy>
  <cp:lastPrinted>2013-01-25T21:32:12Z</cp:lastPrinted>
  <dcterms:created xsi:type="dcterms:W3CDTF">2003-01-15T15:55:29Z</dcterms:created>
  <dcterms:modified xsi:type="dcterms:W3CDTF">2021-03-01T18:46:03Z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